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activeTab="2"/>
  </bookViews>
  <sheets>
    <sheet name="BANK" sheetId="4" r:id="rId1"/>
    <sheet name="ORG" sheetId="6" r:id="rId2"/>
    <sheet name="TOTAL COST" sheetId="1" r:id="rId3"/>
    <sheet name="Sheet2" sheetId="7" r:id="rId4"/>
    <sheet name="2" sheetId="3" r:id="rId5"/>
    <sheet name="3" sheetId="5" r:id="rId6"/>
  </sheets>
  <calcPr calcId="144525"/>
</workbook>
</file>

<file path=xl/calcChain.xml><?xml version="1.0" encoding="utf-8"?>
<calcChain xmlns="http://schemas.openxmlformats.org/spreadsheetml/2006/main">
  <c r="F670" i="4" l="1"/>
  <c r="F51" i="1"/>
  <c r="O15" i="1"/>
  <c r="F44" i="1"/>
  <c r="F43" i="1"/>
  <c r="F42" i="1"/>
  <c r="F41" i="1"/>
  <c r="F40" i="1"/>
  <c r="F816" i="6" l="1"/>
  <c r="C666" i="4"/>
  <c r="F666" i="4" s="1"/>
  <c r="F712" i="6"/>
  <c r="C712" i="6"/>
  <c r="F664" i="4"/>
  <c r="F704" i="6"/>
  <c r="D619" i="6"/>
  <c r="F619" i="6" s="1"/>
  <c r="D620" i="6"/>
  <c r="D621" i="6"/>
  <c r="F621" i="6" s="1"/>
  <c r="D618" i="6"/>
  <c r="F618" i="6" s="1"/>
  <c r="D610" i="6"/>
  <c r="D611" i="6"/>
  <c r="F611" i="6" s="1"/>
  <c r="D612" i="6"/>
  <c r="D613" i="6" s="1"/>
  <c r="D609" i="6"/>
  <c r="F609" i="6" s="1"/>
  <c r="F702"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D661" i="6"/>
  <c r="F661" i="6" s="1"/>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663" i="6"/>
  <c r="D662" i="6"/>
  <c r="D369" i="6"/>
  <c r="D349" i="6"/>
  <c r="D278" i="4"/>
  <c r="D282" i="4" s="1"/>
  <c r="D286" i="6"/>
  <c r="F286" i="6" s="1"/>
  <c r="D273" i="6"/>
  <c r="D277" i="6" s="1"/>
  <c r="D278" i="6" s="1"/>
  <c r="D285" i="6"/>
  <c r="F285" i="6" s="1"/>
  <c r="D275" i="4"/>
  <c r="D270" i="6"/>
  <c r="D271" i="6" s="1"/>
  <c r="D274" i="6" s="1"/>
  <c r="D324" i="6"/>
  <c r="D332" i="6" s="1"/>
  <c r="D339" i="6" s="1"/>
  <c r="D264" i="6"/>
  <c r="F264" i="6" s="1"/>
  <c r="F265" i="6" s="1"/>
  <c r="D279" i="6"/>
  <c r="D283" i="6" s="1"/>
  <c r="F656" i="6"/>
  <c r="F655" i="6"/>
  <c r="F653" i="6"/>
  <c r="F652" i="6"/>
  <c r="F650" i="6"/>
  <c r="F649" i="6"/>
  <c r="F647" i="6"/>
  <c r="F646" i="6"/>
  <c r="F643" i="6"/>
  <c r="F642" i="6"/>
  <c r="F635" i="6"/>
  <c r="F634" i="6"/>
  <c r="F633" i="6"/>
  <c r="F632" i="6"/>
  <c r="F631" i="6"/>
  <c r="F630" i="6"/>
  <c r="F629" i="6"/>
  <c r="F628" i="6"/>
  <c r="F626" i="6"/>
  <c r="F623" i="6"/>
  <c r="F620" i="6"/>
  <c r="F617" i="6"/>
  <c r="F610" i="6"/>
  <c r="F608" i="6"/>
  <c r="F607" i="6"/>
  <c r="F604" i="6"/>
  <c r="F603" i="6"/>
  <c r="F602" i="6"/>
  <c r="F601" i="6"/>
  <c r="F600" i="6"/>
  <c r="F599" i="6"/>
  <c r="D596" i="6"/>
  <c r="F596" i="6" s="1"/>
  <c r="F590" i="6"/>
  <c r="F588" i="6"/>
  <c r="F587" i="6"/>
  <c r="F586" i="6"/>
  <c r="F585" i="6"/>
  <c r="F584" i="6"/>
  <c r="F583" i="6"/>
  <c r="F582" i="6"/>
  <c r="F581" i="6"/>
  <c r="F580" i="6"/>
  <c r="F579" i="6"/>
  <c r="F578" i="6"/>
  <c r="F577" i="6"/>
  <c r="F576" i="6"/>
  <c r="F575" i="6"/>
  <c r="F574" i="6"/>
  <c r="F573" i="6"/>
  <c r="F568" i="6"/>
  <c r="F557" i="6"/>
  <c r="F556" i="6"/>
  <c r="F555" i="6"/>
  <c r="F554" i="6"/>
  <c r="F553" i="6"/>
  <c r="D548" i="6"/>
  <c r="F548" i="6" s="1"/>
  <c r="D547" i="6"/>
  <c r="F547" i="6" s="1"/>
  <c r="D546" i="6"/>
  <c r="F546" i="6" s="1"/>
  <c r="D545" i="6"/>
  <c r="F545" i="6" s="1"/>
  <c r="D540" i="6"/>
  <c r="F540" i="6" s="1"/>
  <c r="D539" i="6"/>
  <c r="F539" i="6" s="1"/>
  <c r="F535" i="6"/>
  <c r="F534" i="6"/>
  <c r="C529" i="6"/>
  <c r="F527" i="6"/>
  <c r="F526" i="6"/>
  <c r="F525" i="6"/>
  <c r="F524" i="6"/>
  <c r="F523" i="6"/>
  <c r="F522" i="6"/>
  <c r="F521" i="6"/>
  <c r="F520" i="6"/>
  <c r="F519" i="6"/>
  <c r="F518" i="6"/>
  <c r="F517" i="6"/>
  <c r="F516" i="6"/>
  <c r="F515" i="6"/>
  <c r="F514" i="6"/>
  <c r="F513" i="6"/>
  <c r="F512" i="6"/>
  <c r="F511" i="6"/>
  <c r="F510" i="6"/>
  <c r="F509" i="6"/>
  <c r="F508" i="6"/>
  <c r="F507" i="6"/>
  <c r="F506" i="6"/>
  <c r="F505" i="6"/>
  <c r="F504" i="6"/>
  <c r="F503" i="6"/>
  <c r="F502" i="6"/>
  <c r="F501"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54" i="6"/>
  <c r="F447" i="6"/>
  <c r="F440" i="6"/>
  <c r="F433" i="6"/>
  <c r="F416" i="6"/>
  <c r="F415" i="6"/>
  <c r="F409" i="6"/>
  <c r="F404" i="6"/>
  <c r="F398" i="6"/>
  <c r="D395" i="6"/>
  <c r="F395" i="6" s="1"/>
  <c r="D394" i="6"/>
  <c r="D451" i="6" s="1"/>
  <c r="F451" i="6" s="1"/>
  <c r="F391" i="6"/>
  <c r="D389" i="6"/>
  <c r="D396" i="6" s="1"/>
  <c r="F386" i="6"/>
  <c r="F384" i="6"/>
  <c r="D383" i="6"/>
  <c r="F383" i="6" s="1"/>
  <c r="D382" i="6"/>
  <c r="F382" i="6" s="1"/>
  <c r="D381" i="6"/>
  <c r="D388" i="6" s="1"/>
  <c r="D393" i="6" s="1"/>
  <c r="F393" i="6" s="1"/>
  <c r="D380" i="6"/>
  <c r="D392" i="6" s="1"/>
  <c r="F392" i="6" s="1"/>
  <c r="D379" i="6"/>
  <c r="F379" i="6" s="1"/>
  <c r="C369" i="6"/>
  <c r="F364" i="6"/>
  <c r="F363" i="6"/>
  <c r="D362" i="6"/>
  <c r="F362" i="6" s="1"/>
  <c r="F361" i="6"/>
  <c r="F358" i="6"/>
  <c r="F351" i="6"/>
  <c r="F350" i="6"/>
  <c r="F342" i="6"/>
  <c r="F341" i="6"/>
  <c r="F335" i="6"/>
  <c r="F334" i="6"/>
  <c r="F328" i="6"/>
  <c r="F327" i="6"/>
  <c r="F316" i="6"/>
  <c r="F315" i="6"/>
  <c r="F273" i="6"/>
  <c r="C258" i="6"/>
  <c r="D256" i="6"/>
  <c r="F256" i="6" s="1"/>
  <c r="D255" i="6"/>
  <c r="F255" i="6" s="1"/>
  <c r="F254" i="6"/>
  <c r="F253"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C161" i="6"/>
  <c r="F161" i="6" s="1"/>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C81" i="6"/>
  <c r="D80" i="6"/>
  <c r="F80" i="6" s="1"/>
  <c r="D79" i="6"/>
  <c r="F79" i="6" s="1"/>
  <c r="D78" i="6"/>
  <c r="D77" i="6"/>
  <c r="F77" i="6" s="1"/>
  <c r="D76" i="6"/>
  <c r="F76" i="6" s="1"/>
  <c r="D75" i="6"/>
  <c r="F75" i="6" s="1"/>
  <c r="D74" i="6"/>
  <c r="F74" i="6" s="1"/>
  <c r="D73" i="6"/>
  <c r="F73" i="6" s="1"/>
  <c r="D72" i="6"/>
  <c r="F72" i="6" s="1"/>
  <c r="D71" i="6"/>
  <c r="F71" i="6" s="1"/>
  <c r="D70" i="6"/>
  <c r="F70" i="6" s="1"/>
  <c r="D69" i="6"/>
  <c r="F69" i="6" s="1"/>
  <c r="D68" i="6"/>
  <c r="F68" i="6" s="1"/>
  <c r="D67" i="6"/>
  <c r="F67" i="6" s="1"/>
  <c r="D66" i="6"/>
  <c r="F66" i="6" s="1"/>
  <c r="D65" i="6"/>
  <c r="F65" i="6" s="1"/>
  <c r="D64" i="6"/>
  <c r="F64" i="6" s="1"/>
  <c r="D63" i="6"/>
  <c r="F63" i="6" s="1"/>
  <c r="D62" i="6"/>
  <c r="F62" i="6" s="1"/>
  <c r="D61" i="6"/>
  <c r="F61" i="6" s="1"/>
  <c r="D60" i="6"/>
  <c r="F60" i="6" s="1"/>
  <c r="D59" i="6"/>
  <c r="F59" i="6" s="1"/>
  <c r="D58" i="6"/>
  <c r="F58" i="6" s="1"/>
  <c r="D57" i="6"/>
  <c r="F57" i="6" s="1"/>
  <c r="D56" i="6"/>
  <c r="F56" i="6" s="1"/>
  <c r="D55" i="6"/>
  <c r="F55" i="6" s="1"/>
  <c r="D54" i="6"/>
  <c r="F54" i="6" s="1"/>
  <c r="D53" i="6"/>
  <c r="F53" i="6" s="1"/>
  <c r="D52" i="6"/>
  <c r="F52" i="6" s="1"/>
  <c r="D51" i="6"/>
  <c r="F51" i="6" s="1"/>
  <c r="D50" i="6"/>
  <c r="F50" i="6" s="1"/>
  <c r="D49" i="6"/>
  <c r="F49" i="6" s="1"/>
  <c r="D48" i="6"/>
  <c r="F48" i="6" s="1"/>
  <c r="D47" i="6"/>
  <c r="F47" i="6" s="1"/>
  <c r="D46" i="6"/>
  <c r="F46" i="6" s="1"/>
  <c r="D45" i="6"/>
  <c r="F45" i="6" s="1"/>
  <c r="D44" i="6"/>
  <c r="F44" i="6" s="1"/>
  <c r="D43" i="6"/>
  <c r="F43" i="6" s="1"/>
  <c r="D42" i="6"/>
  <c r="F42" i="6" s="1"/>
  <c r="D41" i="6"/>
  <c r="F41" i="6" s="1"/>
  <c r="D40" i="6"/>
  <c r="F40" i="6" s="1"/>
  <c r="D39" i="6"/>
  <c r="F39" i="6" s="1"/>
  <c r="D38" i="6"/>
  <c r="F38" i="6" s="1"/>
  <c r="D37" i="6"/>
  <c r="F37" i="6" s="1"/>
  <c r="D36" i="6"/>
  <c r="F36" i="6" s="1"/>
  <c r="D35" i="6"/>
  <c r="F35" i="6" s="1"/>
  <c r="D34" i="6"/>
  <c r="F34" i="6" s="1"/>
  <c r="D33" i="6"/>
  <c r="F33" i="6" s="1"/>
  <c r="D32" i="6"/>
  <c r="F32" i="6" s="1"/>
  <c r="D31" i="6"/>
  <c r="F31" i="6" s="1"/>
  <c r="D30" i="6"/>
  <c r="F30" i="6" s="1"/>
  <c r="D29" i="6"/>
  <c r="F29" i="6" s="1"/>
  <c r="D28" i="6"/>
  <c r="F28" i="6" s="1"/>
  <c r="D27" i="6"/>
  <c r="F27" i="6" s="1"/>
  <c r="D26" i="6"/>
  <c r="F26" i="6" s="1"/>
  <c r="D25" i="6"/>
  <c r="F25" i="6" s="1"/>
  <c r="D24" i="6"/>
  <c r="F24" i="6" s="1"/>
  <c r="D23" i="6"/>
  <c r="F23" i="6" s="1"/>
  <c r="D22" i="6"/>
  <c r="F22" i="6" s="1"/>
  <c r="D21" i="6"/>
  <c r="F21" i="6" s="1"/>
  <c r="D20" i="6"/>
  <c r="D19" i="6"/>
  <c r="F19" i="6" s="1"/>
  <c r="D18" i="6"/>
  <c r="F18" i="6" s="1"/>
  <c r="D17" i="6"/>
  <c r="F17" i="6" s="1"/>
  <c r="F573" i="4"/>
  <c r="F595" i="4"/>
  <c r="F609" i="4"/>
  <c r="F647" i="4"/>
  <c r="F648" i="4"/>
  <c r="F651" i="4"/>
  <c r="F652" i="4"/>
  <c r="F654" i="4"/>
  <c r="F655" i="4"/>
  <c r="F657" i="4"/>
  <c r="F658" i="4"/>
  <c r="F660" i="4"/>
  <c r="F661" i="4"/>
  <c r="F634" i="4"/>
  <c r="F635" i="4"/>
  <c r="F636" i="4"/>
  <c r="F637" i="4"/>
  <c r="F638" i="4"/>
  <c r="F639" i="4"/>
  <c r="F640" i="4"/>
  <c r="F633" i="4"/>
  <c r="F631" i="4"/>
  <c r="F628" i="4"/>
  <c r="F623" i="4"/>
  <c r="F624" i="4"/>
  <c r="F625" i="4"/>
  <c r="F626" i="4"/>
  <c r="F622" i="4"/>
  <c r="F614" i="4"/>
  <c r="F615" i="4"/>
  <c r="F616" i="4"/>
  <c r="F617" i="4"/>
  <c r="F618" i="4"/>
  <c r="F619" i="4"/>
  <c r="F613" i="4"/>
  <c r="F612" i="4"/>
  <c r="F560" i="4"/>
  <c r="F561" i="4"/>
  <c r="F562" i="4"/>
  <c r="D552" i="4"/>
  <c r="F552" i="4" s="1"/>
  <c r="D553" i="4"/>
  <c r="F553" i="4" s="1"/>
  <c r="D545" i="4"/>
  <c r="F545" i="4" s="1"/>
  <c r="F540"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06" i="4"/>
  <c r="F501" i="4"/>
  <c r="F502" i="4"/>
  <c r="C534" i="4"/>
  <c r="F459" i="4"/>
  <c r="F452" i="4"/>
  <c r="F445" i="4"/>
  <c r="F438" i="4"/>
  <c r="F421" i="4"/>
  <c r="F420" i="4"/>
  <c r="D367" i="4"/>
  <c r="F367" i="4" s="1"/>
  <c r="F363" i="4"/>
  <c r="F366" i="4"/>
  <c r="F368" i="4"/>
  <c r="F369" i="4"/>
  <c r="C370" i="4"/>
  <c r="C374" i="4"/>
  <c r="F320" i="4"/>
  <c r="F321" i="4"/>
  <c r="F332" i="4"/>
  <c r="F333" i="4"/>
  <c r="F339" i="4"/>
  <c r="F340" i="4"/>
  <c r="F346" i="4"/>
  <c r="F347" i="4"/>
  <c r="F355" i="4"/>
  <c r="F356" i="4"/>
  <c r="F45" i="1" l="1"/>
  <c r="F641" i="4"/>
  <c r="D614" i="6"/>
  <c r="F614" i="6" s="1"/>
  <c r="F613" i="6"/>
  <c r="F612" i="6"/>
  <c r="F279" i="6"/>
  <c r="F558" i="6"/>
  <c r="F381" i="6"/>
  <c r="F389" i="6"/>
  <c r="D401" i="6"/>
  <c r="D412" i="6" s="1"/>
  <c r="F412" i="6" s="1"/>
  <c r="F283" i="6"/>
  <c r="D288" i="6"/>
  <c r="F288" i="6" s="1"/>
  <c r="F536" i="6"/>
  <c r="F394" i="6"/>
  <c r="D399" i="6"/>
  <c r="D410" i="6" s="1"/>
  <c r="F410" i="6" s="1"/>
  <c r="F528" i="6"/>
  <c r="F529" i="6" s="1"/>
  <c r="F636" i="6"/>
  <c r="F81" i="6"/>
  <c r="D290" i="6"/>
  <c r="D294" i="6" s="1"/>
  <c r="D312" i="6" s="1"/>
  <c r="D320" i="6" s="1"/>
  <c r="D346" i="6" s="1"/>
  <c r="D357" i="6" s="1"/>
  <c r="F369" i="6"/>
  <c r="F258" i="6"/>
  <c r="F277" i="6"/>
  <c r="F541" i="6"/>
  <c r="D299" i="6"/>
  <c r="D311" i="6" s="1"/>
  <c r="F311" i="6" s="1"/>
  <c r="D281" i="6"/>
  <c r="F278" i="6"/>
  <c r="D402" i="6"/>
  <c r="F396" i="6"/>
  <c r="F249" i="6"/>
  <c r="D275" i="6"/>
  <c r="F275" i="6" s="1"/>
  <c r="F274" i="6"/>
  <c r="F270" i="6"/>
  <c r="F271" i="6"/>
  <c r="D400" i="6"/>
  <c r="F380" i="6"/>
  <c r="D387" i="6"/>
  <c r="F387" i="6" s="1"/>
  <c r="D272" i="6"/>
  <c r="D370" i="6"/>
  <c r="F549" i="6"/>
  <c r="F388" i="6"/>
  <c r="F533" i="4"/>
  <c r="D374" i="4"/>
  <c r="D375" i="4" s="1"/>
  <c r="D261" i="4"/>
  <c r="F261" i="4" s="1"/>
  <c r="D260" i="4"/>
  <c r="F260" i="4" s="1"/>
  <c r="C166" i="4"/>
  <c r="F166" i="4" s="1"/>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D54" i="4"/>
  <c r="F54" i="4" s="1"/>
  <c r="D55" i="4"/>
  <c r="F55" i="4" s="1"/>
  <c r="D56" i="4"/>
  <c r="F56" i="4" s="1"/>
  <c r="D57" i="4"/>
  <c r="F57" i="4" s="1"/>
  <c r="D58" i="4"/>
  <c r="F58" i="4" s="1"/>
  <c r="D59" i="4"/>
  <c r="F59" i="4" s="1"/>
  <c r="D60" i="4"/>
  <c r="F60" i="4" s="1"/>
  <c r="D61" i="4"/>
  <c r="F61" i="4" s="1"/>
  <c r="D62" i="4"/>
  <c r="F62" i="4" s="1"/>
  <c r="D63" i="4"/>
  <c r="F63" i="4" s="1"/>
  <c r="D64" i="4"/>
  <c r="F64" i="4" s="1"/>
  <c r="D65" i="4"/>
  <c r="F65" i="4" s="1"/>
  <c r="D66" i="4"/>
  <c r="F66" i="4" s="1"/>
  <c r="D67" i="4"/>
  <c r="F67" i="4" s="1"/>
  <c r="D68" i="4"/>
  <c r="F68" i="4" s="1"/>
  <c r="D69" i="4"/>
  <c r="F69" i="4" s="1"/>
  <c r="D70" i="4"/>
  <c r="F70" i="4" s="1"/>
  <c r="D71" i="4"/>
  <c r="F71" i="4" s="1"/>
  <c r="D72" i="4"/>
  <c r="F72" i="4" s="1"/>
  <c r="D73" i="4"/>
  <c r="F73" i="4" s="1"/>
  <c r="D74" i="4"/>
  <c r="F74" i="4" s="1"/>
  <c r="D75" i="4"/>
  <c r="F75" i="4" s="1"/>
  <c r="D76" i="4"/>
  <c r="F76" i="4" s="1"/>
  <c r="D77" i="4"/>
  <c r="F77" i="4" s="1"/>
  <c r="D78" i="4"/>
  <c r="F78" i="4" s="1"/>
  <c r="D79" i="4"/>
  <c r="F79" i="4" s="1"/>
  <c r="D80" i="4"/>
  <c r="F80" i="4" s="1"/>
  <c r="D81" i="4"/>
  <c r="F81" i="4" s="1"/>
  <c r="D82" i="4"/>
  <c r="F82" i="4" s="1"/>
  <c r="D83" i="4"/>
  <c r="F608" i="4"/>
  <c r="F607" i="4"/>
  <c r="F606" i="4"/>
  <c r="F605" i="4"/>
  <c r="F604" i="4"/>
  <c r="D601" i="4"/>
  <c r="F601" i="4" s="1"/>
  <c r="F593" i="4"/>
  <c r="F592" i="4"/>
  <c r="F591" i="4"/>
  <c r="F590" i="4"/>
  <c r="F589" i="4"/>
  <c r="F588" i="4"/>
  <c r="F587" i="4"/>
  <c r="F586" i="4"/>
  <c r="F585" i="4"/>
  <c r="F584" i="4"/>
  <c r="F583" i="4"/>
  <c r="F582" i="4"/>
  <c r="F581" i="4"/>
  <c r="F580" i="4"/>
  <c r="F579" i="4"/>
  <c r="F578" i="4"/>
  <c r="F559" i="4"/>
  <c r="F558" i="4"/>
  <c r="F563" i="4" s="1"/>
  <c r="D551" i="4"/>
  <c r="F551" i="4" s="1"/>
  <c r="D550" i="4"/>
  <c r="F550" i="4" s="1"/>
  <c r="D544" i="4"/>
  <c r="F544" i="4" s="1"/>
  <c r="F546" i="4" s="1"/>
  <c r="F539" i="4"/>
  <c r="F541" i="4" s="1"/>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14" i="4"/>
  <c r="F409" i="4"/>
  <c r="F403" i="4"/>
  <c r="D400" i="4"/>
  <c r="F400" i="4" s="1"/>
  <c r="D399" i="4"/>
  <c r="F396" i="4"/>
  <c r="D394" i="4"/>
  <c r="D401" i="4" s="1"/>
  <c r="F391" i="4"/>
  <c r="F389" i="4"/>
  <c r="D388" i="4"/>
  <c r="F388" i="4" s="1"/>
  <c r="D387" i="4"/>
  <c r="F387" i="4" s="1"/>
  <c r="D386" i="4"/>
  <c r="D406" i="4" s="1"/>
  <c r="D385" i="4"/>
  <c r="D397" i="4" s="1"/>
  <c r="F397" i="4" s="1"/>
  <c r="D384" i="4"/>
  <c r="D404" i="4" s="1"/>
  <c r="D291" i="4"/>
  <c r="D304" i="4" s="1"/>
  <c r="D288" i="4"/>
  <c r="D290" i="4" s="1"/>
  <c r="F290" i="4" s="1"/>
  <c r="D284" i="4"/>
  <c r="F284" i="4" s="1"/>
  <c r="F275" i="4"/>
  <c r="D269" i="4"/>
  <c r="F269" i="4" s="1"/>
  <c r="F270" i="4" s="1"/>
  <c r="C263" i="4"/>
  <c r="F259" i="4"/>
  <c r="F258"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C86" i="4"/>
  <c r="D85" i="4"/>
  <c r="F85" i="4" s="1"/>
  <c r="D84" i="4"/>
  <c r="F84" i="4" s="1"/>
  <c r="D53" i="4"/>
  <c r="F53" i="4" s="1"/>
  <c r="D52" i="4"/>
  <c r="F52" i="4" s="1"/>
  <c r="D51" i="4"/>
  <c r="F51" i="4" s="1"/>
  <c r="D50" i="4"/>
  <c r="F50" i="4" s="1"/>
  <c r="D49" i="4"/>
  <c r="F49" i="4" s="1"/>
  <c r="D48" i="4"/>
  <c r="F48" i="4" s="1"/>
  <c r="D47" i="4"/>
  <c r="F47" i="4" s="1"/>
  <c r="D46" i="4"/>
  <c r="F46" i="4" s="1"/>
  <c r="D45" i="4"/>
  <c r="F45" i="4" s="1"/>
  <c r="D44" i="4"/>
  <c r="F44" i="4" s="1"/>
  <c r="D43" i="4"/>
  <c r="F43" i="4" s="1"/>
  <c r="D42" i="4"/>
  <c r="F42" i="4" s="1"/>
  <c r="D41" i="4"/>
  <c r="F41" i="4" s="1"/>
  <c r="D40" i="4"/>
  <c r="F40" i="4" s="1"/>
  <c r="D39" i="4"/>
  <c r="F39" i="4" s="1"/>
  <c r="D38" i="4"/>
  <c r="F38" i="4" s="1"/>
  <c r="D37" i="4"/>
  <c r="F37" i="4" s="1"/>
  <c r="D36" i="4"/>
  <c r="F36" i="4" s="1"/>
  <c r="D35" i="4"/>
  <c r="F35" i="4" s="1"/>
  <c r="D34" i="4"/>
  <c r="F34" i="4" s="1"/>
  <c r="D33" i="4"/>
  <c r="F33" i="4" s="1"/>
  <c r="D32" i="4"/>
  <c r="F32" i="4" s="1"/>
  <c r="D31" i="4"/>
  <c r="F31" i="4" s="1"/>
  <c r="D30" i="4"/>
  <c r="F30" i="4" s="1"/>
  <c r="D29" i="4"/>
  <c r="F29" i="4" s="1"/>
  <c r="D28" i="4"/>
  <c r="F28" i="4" s="1"/>
  <c r="D27" i="4"/>
  <c r="F27" i="4" s="1"/>
  <c r="D26" i="4"/>
  <c r="F26" i="4" s="1"/>
  <c r="D25" i="4"/>
  <c r="D24" i="4"/>
  <c r="F24" i="4" s="1"/>
  <c r="D23" i="4"/>
  <c r="F23" i="4" s="1"/>
  <c r="D22" i="4"/>
  <c r="F22" i="4" s="1"/>
  <c r="F534" i="4" l="1"/>
  <c r="F397" i="6"/>
  <c r="D292" i="6"/>
  <c r="D296" i="6" s="1"/>
  <c r="F399" i="6"/>
  <c r="F385" i="6"/>
  <c r="D418" i="6"/>
  <c r="F418" i="6" s="1"/>
  <c r="D419" i="6"/>
  <c r="F419" i="6" s="1"/>
  <c r="F401" i="6"/>
  <c r="D406" i="6"/>
  <c r="F406" i="6" s="1"/>
  <c r="F390" i="6"/>
  <c r="D321" i="6"/>
  <c r="F321" i="6" s="1"/>
  <c r="F299" i="6"/>
  <c r="D371" i="6"/>
  <c r="F370" i="6"/>
  <c r="F281" i="6"/>
  <c r="D282" i="6"/>
  <c r="D276" i="6"/>
  <c r="D284" i="6" s="1"/>
  <c r="D280" i="6"/>
  <c r="F280" i="6" s="1"/>
  <c r="F272" i="6"/>
  <c r="D405" i="6"/>
  <c r="F405" i="6" s="1"/>
  <c r="D411" i="6"/>
  <c r="F400" i="6"/>
  <c r="D407" i="6"/>
  <c r="F402" i="6"/>
  <c r="F290" i="6"/>
  <c r="F554" i="4"/>
  <c r="F399" i="4"/>
  <c r="D456" i="4"/>
  <c r="F456" i="4" s="1"/>
  <c r="F375" i="4"/>
  <c r="D376" i="4"/>
  <c r="F374" i="4"/>
  <c r="F304" i="4"/>
  <c r="D316" i="4"/>
  <c r="F263" i="4"/>
  <c r="F254" i="4"/>
  <c r="F86" i="4"/>
  <c r="D277" i="4"/>
  <c r="F277" i="4" s="1"/>
  <c r="D293" i="4"/>
  <c r="F293" i="4" s="1"/>
  <c r="D392" i="4"/>
  <c r="F392" i="4" s="1"/>
  <c r="F404" i="4"/>
  <c r="D415" i="4"/>
  <c r="F415" i="4" s="1"/>
  <c r="D407" i="4"/>
  <c r="F401" i="4"/>
  <c r="D283" i="4"/>
  <c r="F282" i="4"/>
  <c r="D411" i="4"/>
  <c r="F411" i="4" s="1"/>
  <c r="D417" i="4"/>
  <c r="F406" i="4"/>
  <c r="D276" i="4"/>
  <c r="F394" i="4"/>
  <c r="F278" i="4"/>
  <c r="F288" i="4"/>
  <c r="F385" i="4"/>
  <c r="D393" i="4"/>
  <c r="D405" i="4"/>
  <c r="F291" i="4"/>
  <c r="F384" i="4"/>
  <c r="F386" i="4"/>
  <c r="G47" i="3"/>
  <c r="G30" i="3"/>
  <c r="G29" i="3"/>
  <c r="D29" i="3"/>
  <c r="G28" i="3"/>
  <c r="F403" i="6" l="1"/>
  <c r="D325" i="6"/>
  <c r="F325" i="6" s="1"/>
  <c r="D413" i="6"/>
  <c r="F407" i="6"/>
  <c r="F408" i="6" s="1"/>
  <c r="F292" i="6"/>
  <c r="D417" i="6"/>
  <c r="F411" i="6"/>
  <c r="D289" i="6"/>
  <c r="F276" i="6"/>
  <c r="F284" i="6"/>
  <c r="D287" i="6"/>
  <c r="F282" i="6"/>
  <c r="F371" i="6"/>
  <c r="D372" i="6"/>
  <c r="F372" i="6" s="1"/>
  <c r="F417" i="4"/>
  <c r="D424" i="4"/>
  <c r="F424" i="4" s="1"/>
  <c r="D423" i="4"/>
  <c r="F423" i="4" s="1"/>
  <c r="D377" i="4"/>
  <c r="F377" i="4" s="1"/>
  <c r="F376" i="4"/>
  <c r="F316" i="4"/>
  <c r="D326" i="4"/>
  <c r="D295" i="4"/>
  <c r="D297" i="4" s="1"/>
  <c r="D285" i="4"/>
  <c r="F285" i="4" s="1"/>
  <c r="D281" i="4"/>
  <c r="D289" i="4" s="1"/>
  <c r="F289" i="4" s="1"/>
  <c r="F390" i="4"/>
  <c r="F393" i="4"/>
  <c r="F395" i="4" s="1"/>
  <c r="D398" i="4"/>
  <c r="F398" i="4" s="1"/>
  <c r="F402" i="4" s="1"/>
  <c r="D279" i="4"/>
  <c r="F276" i="4"/>
  <c r="F407" i="4"/>
  <c r="D412" i="4"/>
  <c r="D416" i="4"/>
  <c r="F405" i="4"/>
  <c r="D410" i="4"/>
  <c r="F410" i="4" s="1"/>
  <c r="D286" i="4"/>
  <c r="F283" i="4"/>
  <c r="G27" i="3"/>
  <c r="G26" i="3"/>
  <c r="G22" i="3"/>
  <c r="B22" i="3"/>
  <c r="G21" i="3"/>
  <c r="G20" i="3"/>
  <c r="B17" i="3"/>
  <c r="B15" i="3"/>
  <c r="G9" i="3"/>
  <c r="G8" i="3"/>
  <c r="G10" i="3"/>
  <c r="G11" i="3"/>
  <c r="G12" i="3"/>
  <c r="G13" i="3"/>
  <c r="G14" i="3"/>
  <c r="G15" i="3"/>
  <c r="G16" i="3"/>
  <c r="G17" i="3"/>
  <c r="G18" i="3"/>
  <c r="G19" i="3"/>
  <c r="G23" i="3"/>
  <c r="G24" i="3"/>
  <c r="G25" i="3"/>
  <c r="F8" i="3"/>
  <c r="F7" i="3"/>
  <c r="G7" i="3" s="1"/>
  <c r="N32" i="1"/>
  <c r="O32" i="1" s="1"/>
  <c r="O31" i="1"/>
  <c r="O30" i="1"/>
  <c r="N29" i="1"/>
  <c r="O29" i="1" s="1"/>
  <c r="N28" i="1"/>
  <c r="O28" i="1" s="1"/>
  <c r="N27" i="1"/>
  <c r="O27" i="1" s="1"/>
  <c r="N26" i="1"/>
  <c r="O26" i="1" s="1"/>
  <c r="N25" i="1"/>
  <c r="O25" i="1" s="1"/>
  <c r="N24" i="1"/>
  <c r="O24" i="1" s="1"/>
  <c r="N23" i="1"/>
  <c r="O23" i="1" s="1"/>
  <c r="N22" i="1"/>
  <c r="O22" i="1" s="1"/>
  <c r="L22" i="1"/>
  <c r="O21" i="1"/>
  <c r="N21" i="1"/>
  <c r="N20" i="1"/>
  <c r="O20" i="1" s="1"/>
  <c r="O19" i="1"/>
  <c r="N19" i="1"/>
  <c r="N18" i="1"/>
  <c r="O18" i="1" s="1"/>
  <c r="N10" i="1"/>
  <c r="O10" i="1" s="1"/>
  <c r="N9" i="1"/>
  <c r="N8" i="1"/>
  <c r="O8" i="1" s="1"/>
  <c r="L8" i="1"/>
  <c r="N7" i="1"/>
  <c r="O7" i="1" s="1"/>
  <c r="N6" i="1"/>
  <c r="O6" i="1" s="1"/>
  <c r="L6" i="1"/>
  <c r="L9" i="1" s="1"/>
  <c r="F36" i="1"/>
  <c r="F37" i="1"/>
  <c r="F14" i="1"/>
  <c r="F15" i="1" s="1"/>
  <c r="F373" i="6" l="1"/>
  <c r="D333" i="6"/>
  <c r="F333" i="6" s="1"/>
  <c r="D424" i="6"/>
  <c r="F417" i="6"/>
  <c r="F413" i="6"/>
  <c r="F414" i="6" s="1"/>
  <c r="D420" i="6"/>
  <c r="D293" i="6"/>
  <c r="D302" i="6"/>
  <c r="F302" i="6" s="1"/>
  <c r="F289" i="6"/>
  <c r="D309" i="6"/>
  <c r="F294" i="6"/>
  <c r="D291" i="6"/>
  <c r="F287" i="6"/>
  <c r="F378" i="4"/>
  <c r="F416" i="4"/>
  <c r="D422" i="4"/>
  <c r="F326" i="4"/>
  <c r="D330" i="4"/>
  <c r="F295" i="4"/>
  <c r="D294" i="4"/>
  <c r="D307" i="4" s="1"/>
  <c r="F307" i="4" s="1"/>
  <c r="F281" i="4"/>
  <c r="F408" i="4"/>
  <c r="F297" i="4"/>
  <c r="D299" i="4"/>
  <c r="D314" i="4" s="1"/>
  <c r="F279" i="4"/>
  <c r="D280" i="4"/>
  <c r="F280" i="4" s="1"/>
  <c r="D287" i="4"/>
  <c r="F286" i="4"/>
  <c r="D418" i="4"/>
  <c r="F412" i="4"/>
  <c r="F413" i="4" s="1"/>
  <c r="O33" i="1"/>
  <c r="O9" i="1"/>
  <c r="O11" i="1" s="1"/>
  <c r="E6" i="1"/>
  <c r="D340" i="6" l="1"/>
  <c r="D347" i="6" s="1"/>
  <c r="F309" i="6"/>
  <c r="D297" i="6"/>
  <c r="F293" i="6"/>
  <c r="D301" i="6"/>
  <c r="D319" i="6" s="1"/>
  <c r="D322" i="6" s="1"/>
  <c r="F296" i="6"/>
  <c r="D295" i="6"/>
  <c r="F291" i="6"/>
  <c r="D425" i="6"/>
  <c r="F424" i="6"/>
  <c r="D431" i="6"/>
  <c r="F420" i="6"/>
  <c r="F421" i="6" s="1"/>
  <c r="F418" i="4"/>
  <c r="F419" i="4" s="1"/>
  <c r="D425" i="4"/>
  <c r="D429" i="4"/>
  <c r="F422" i="4"/>
  <c r="D338" i="4"/>
  <c r="F330" i="4"/>
  <c r="D324" i="4"/>
  <c r="F324" i="4" s="1"/>
  <c r="F314" i="4"/>
  <c r="D317" i="4"/>
  <c r="D298" i="4"/>
  <c r="F298" i="4" s="1"/>
  <c r="F294" i="4"/>
  <c r="F299" i="4"/>
  <c r="D301" i="4"/>
  <c r="F287" i="4"/>
  <c r="D292" i="4"/>
  <c r="O37" i="1"/>
  <c r="F10" i="1"/>
  <c r="E10" i="1"/>
  <c r="F9" i="1"/>
  <c r="E9" i="1"/>
  <c r="C9" i="1"/>
  <c r="F340" i="6" l="1"/>
  <c r="F319" i="6"/>
  <c r="D304" i="6"/>
  <c r="F304" i="6" s="1"/>
  <c r="F301" i="6"/>
  <c r="D426" i="6"/>
  <c r="F425" i="6"/>
  <c r="F431" i="6"/>
  <c r="D438" i="6"/>
  <c r="D298" i="6"/>
  <c r="F295" i="6"/>
  <c r="F312" i="6"/>
  <c r="D355" i="6"/>
  <c r="D360" i="6" s="1"/>
  <c r="F347" i="6"/>
  <c r="D305" i="6"/>
  <c r="D313" i="6" s="1"/>
  <c r="D326" i="6" s="1"/>
  <c r="F297" i="6"/>
  <c r="F429" i="4"/>
  <c r="D430" i="4"/>
  <c r="F425" i="4"/>
  <c r="F426" i="4" s="1"/>
  <c r="D436" i="4"/>
  <c r="F317" i="4"/>
  <c r="D318" i="4"/>
  <c r="F338" i="4"/>
  <c r="D345" i="4"/>
  <c r="D302" i="4"/>
  <c r="D310" i="4" s="1"/>
  <c r="D296" i="4"/>
  <c r="F292" i="4"/>
  <c r="F301" i="4"/>
  <c r="D306" i="4"/>
  <c r="E8" i="1"/>
  <c r="C8" i="1"/>
  <c r="F7" i="1"/>
  <c r="E7" i="1"/>
  <c r="F6" i="1"/>
  <c r="F11" i="1" s="1"/>
  <c r="C6" i="1"/>
  <c r="D303" i="6" l="1"/>
  <c r="F298" i="6"/>
  <c r="D300" i="6"/>
  <c r="F300" i="6" s="1"/>
  <c r="D308" i="6"/>
  <c r="F305" i="6"/>
  <c r="F314" i="6"/>
  <c r="F313" i="6"/>
  <c r="D331" i="6"/>
  <c r="D338" i="6" s="1"/>
  <c r="F641" i="6"/>
  <c r="D644" i="6"/>
  <c r="D427" i="6"/>
  <c r="F426" i="6"/>
  <c r="F438" i="6"/>
  <c r="D445" i="6"/>
  <c r="F355" i="6"/>
  <c r="F436" i="4"/>
  <c r="D443" i="4"/>
  <c r="D431" i="4"/>
  <c r="F430" i="4"/>
  <c r="D319" i="4"/>
  <c r="F319" i="4" s="1"/>
  <c r="F318" i="4"/>
  <c r="D327" i="4"/>
  <c r="F345" i="4"/>
  <c r="D352" i="4"/>
  <c r="D646" i="4" s="1"/>
  <c r="F310" i="4"/>
  <c r="D313" i="4"/>
  <c r="F302" i="4"/>
  <c r="D309" i="4"/>
  <c r="F309" i="4" s="1"/>
  <c r="F306" i="4"/>
  <c r="D300" i="4"/>
  <c r="F296" i="4"/>
  <c r="F13" i="1"/>
  <c r="F12" i="1"/>
  <c r="F8" i="1"/>
  <c r="E32" i="1"/>
  <c r="F32" i="1" s="1"/>
  <c r="F31" i="1"/>
  <c r="F30" i="1"/>
  <c r="E29" i="1"/>
  <c r="F29" i="1" s="1"/>
  <c r="E28" i="1"/>
  <c r="F28" i="1" s="1"/>
  <c r="E27" i="1"/>
  <c r="F27" i="1" s="1"/>
  <c r="E26" i="1"/>
  <c r="F26" i="1" s="1"/>
  <c r="E25" i="1"/>
  <c r="F25" i="1" s="1"/>
  <c r="E24" i="1"/>
  <c r="F24" i="1" s="1"/>
  <c r="E22" i="1"/>
  <c r="C22" i="1"/>
  <c r="E21" i="1"/>
  <c r="F21" i="1" s="1"/>
  <c r="E20" i="1"/>
  <c r="F20" i="1" s="1"/>
  <c r="E19" i="1"/>
  <c r="F19" i="1" s="1"/>
  <c r="E18" i="1"/>
  <c r="F18" i="1" s="1"/>
  <c r="F646" i="4" l="1"/>
  <c r="D649" i="4"/>
  <c r="D428" i="6"/>
  <c r="F427" i="6"/>
  <c r="F445" i="6"/>
  <c r="D452" i="6"/>
  <c r="D645" i="6"/>
  <c r="F644" i="6"/>
  <c r="F359" i="6"/>
  <c r="F360" i="6"/>
  <c r="D307" i="6"/>
  <c r="D329" i="6" s="1"/>
  <c r="F303" i="6"/>
  <c r="D323" i="6"/>
  <c r="F322" i="6"/>
  <c r="F308" i="6"/>
  <c r="D318" i="6"/>
  <c r="D330" i="6" s="1"/>
  <c r="D432" i="4"/>
  <c r="F431" i="4"/>
  <c r="D450" i="4"/>
  <c r="F443" i="4"/>
  <c r="F313" i="4"/>
  <c r="D323" i="4"/>
  <c r="D328" i="4"/>
  <c r="F327" i="4"/>
  <c r="F352" i="4"/>
  <c r="D360" i="4"/>
  <c r="D303" i="4"/>
  <c r="F300" i="4"/>
  <c r="F33" i="1"/>
  <c r="F34" i="1"/>
  <c r="F22" i="1"/>
  <c r="E23" i="1"/>
  <c r="F23" i="1" s="1"/>
  <c r="D650" i="4" l="1"/>
  <c r="F649" i="4"/>
  <c r="F318" i="6"/>
  <c r="D317" i="6"/>
  <c r="F317" i="6" s="1"/>
  <c r="D310" i="6"/>
  <c r="F307" i="6"/>
  <c r="D648" i="6"/>
  <c r="F645" i="6"/>
  <c r="D429" i="6"/>
  <c r="F428" i="6"/>
  <c r="F323" i="6"/>
  <c r="F452" i="6"/>
  <c r="D459" i="6"/>
  <c r="F459" i="6" s="1"/>
  <c r="F450" i="4"/>
  <c r="D457" i="4"/>
  <c r="F432" i="4"/>
  <c r="D433" i="4"/>
  <c r="F360" i="4"/>
  <c r="D364" i="4"/>
  <c r="D331" i="4"/>
  <c r="F323" i="4"/>
  <c r="F328" i="4"/>
  <c r="D329" i="4"/>
  <c r="D308" i="4"/>
  <c r="F303" i="4"/>
  <c r="D305" i="4"/>
  <c r="F305" i="4" s="1"/>
  <c r="F35" i="1"/>
  <c r="D653" i="4" l="1"/>
  <c r="F650" i="4"/>
  <c r="D430" i="6"/>
  <c r="F429" i="6"/>
  <c r="F310" i="6"/>
  <c r="F324" i="6"/>
  <c r="D651" i="6"/>
  <c r="F648" i="6"/>
  <c r="F326" i="6"/>
  <c r="F457" i="4"/>
  <c r="D464" i="4"/>
  <c r="F464" i="4" s="1"/>
  <c r="D434" i="4"/>
  <c r="F433" i="4"/>
  <c r="F364" i="4"/>
  <c r="D365" i="4"/>
  <c r="F365" i="4" s="1"/>
  <c r="F329" i="4"/>
  <c r="D336" i="4"/>
  <c r="F308" i="4"/>
  <c r="D312" i="4"/>
  <c r="D335" i="4"/>
  <c r="F331" i="4"/>
  <c r="F653" i="4" l="1"/>
  <c r="D656" i="4"/>
  <c r="D654" i="6"/>
  <c r="F651" i="6"/>
  <c r="F320" i="6"/>
  <c r="D337" i="6"/>
  <c r="F330" i="6"/>
  <c r="F331" i="6"/>
  <c r="D434" i="6"/>
  <c r="F430" i="6"/>
  <c r="F432" i="6" s="1"/>
  <c r="D435" i="4"/>
  <c r="F434" i="4"/>
  <c r="D315" i="4"/>
  <c r="D322" i="4"/>
  <c r="F322" i="4" s="1"/>
  <c r="F312" i="4"/>
  <c r="D337" i="4"/>
  <c r="F336" i="4"/>
  <c r="F335" i="4"/>
  <c r="D342" i="4"/>
  <c r="F656" i="4" l="1"/>
  <c r="D659" i="4"/>
  <c r="F332" i="6"/>
  <c r="D336" i="6"/>
  <c r="F329" i="6"/>
  <c r="D435" i="6"/>
  <c r="F434" i="6"/>
  <c r="D441" i="6"/>
  <c r="D657" i="6"/>
  <c r="F654" i="6"/>
  <c r="D344" i="6"/>
  <c r="D348" i="6" s="1"/>
  <c r="F337" i="6"/>
  <c r="F435" i="4"/>
  <c r="F437" i="4" s="1"/>
  <c r="D439" i="4"/>
  <c r="D325" i="4"/>
  <c r="F315" i="4"/>
  <c r="F337" i="4"/>
  <c r="D343" i="4"/>
  <c r="F342" i="4"/>
  <c r="D349" i="4"/>
  <c r="F659" i="4" l="1"/>
  <c r="D662" i="4"/>
  <c r="F441" i="6"/>
  <c r="D448" i="6"/>
  <c r="F336" i="6"/>
  <c r="D343" i="6"/>
  <c r="D353" i="6"/>
  <c r="F353" i="6" s="1"/>
  <c r="F344" i="6"/>
  <c r="D442" i="6"/>
  <c r="D437" i="6"/>
  <c r="D436" i="6"/>
  <c r="F435" i="6"/>
  <c r="F339" i="6"/>
  <c r="D345" i="6"/>
  <c r="D354" i="6" s="1"/>
  <c r="F338" i="6"/>
  <c r="D658" i="6"/>
  <c r="F658" i="6" s="1"/>
  <c r="F657" i="6"/>
  <c r="F439" i="4"/>
  <c r="D446" i="4"/>
  <c r="D440" i="4"/>
  <c r="D334" i="4"/>
  <c r="F325" i="4"/>
  <c r="D350" i="4"/>
  <c r="D344" i="4"/>
  <c r="F344" i="4" s="1"/>
  <c r="F343" i="4"/>
  <c r="F349" i="4"/>
  <c r="D358" i="4"/>
  <c r="F358" i="4" s="1"/>
  <c r="D663" i="4" l="1"/>
  <c r="F663" i="4" s="1"/>
  <c r="F662" i="4"/>
  <c r="F343" i="6"/>
  <c r="D352" i="6"/>
  <c r="F352" i="6" s="1"/>
  <c r="F448" i="6"/>
  <c r="D455" i="6"/>
  <c r="F455" i="6" s="1"/>
  <c r="D449" i="6"/>
  <c r="F442" i="6"/>
  <c r="F346" i="6"/>
  <c r="F436" i="6"/>
  <c r="D443" i="6"/>
  <c r="F345" i="6"/>
  <c r="D444" i="6"/>
  <c r="F444" i="6" s="1"/>
  <c r="F437" i="6"/>
  <c r="D447" i="4"/>
  <c r="D442" i="4"/>
  <c r="F440" i="4"/>
  <c r="D441" i="4"/>
  <c r="F446" i="4"/>
  <c r="D453" i="4"/>
  <c r="F350" i="4"/>
  <c r="D353" i="4"/>
  <c r="F334" i="4"/>
  <c r="D341" i="4"/>
  <c r="F439" i="6" l="1"/>
  <c r="D456" i="6"/>
  <c r="F456" i="6" s="1"/>
  <c r="F449" i="6"/>
  <c r="F348" i="6"/>
  <c r="F443" i="6"/>
  <c r="F446" i="6" s="1"/>
  <c r="D450" i="6"/>
  <c r="F441" i="4"/>
  <c r="D448" i="4"/>
  <c r="F453" i="4"/>
  <c r="D460" i="4"/>
  <c r="F460" i="4" s="1"/>
  <c r="F442" i="4"/>
  <c r="D449" i="4"/>
  <c r="F449" i="4" s="1"/>
  <c r="D454" i="4"/>
  <c r="F447" i="4"/>
  <c r="F341" i="4"/>
  <c r="D348" i="4"/>
  <c r="F348" i="4" s="1"/>
  <c r="D351" i="4"/>
  <c r="F353" i="4"/>
  <c r="D354" i="4"/>
  <c r="F450" i="6" l="1"/>
  <c r="F453" i="6" s="1"/>
  <c r="D457" i="6"/>
  <c r="D356" i="6"/>
  <c r="F349" i="6"/>
  <c r="F354" i="6"/>
  <c r="D461" i="4"/>
  <c r="F461" i="4" s="1"/>
  <c r="F454" i="4"/>
  <c r="F448" i="4"/>
  <c r="F451" i="4" s="1"/>
  <c r="D455" i="4"/>
  <c r="F444" i="4"/>
  <c r="F351" i="4"/>
  <c r="D357" i="4"/>
  <c r="F357" i="4" s="1"/>
  <c r="F354" i="4"/>
  <c r="D359" i="4"/>
  <c r="F359" i="4" s="1"/>
  <c r="D361" i="4"/>
  <c r="D458" i="6" l="1"/>
  <c r="F458" i="6" s="1"/>
  <c r="F457" i="6"/>
  <c r="F357" i="6"/>
  <c r="F356" i="6"/>
  <c r="F455" i="4"/>
  <c r="F458" i="4" s="1"/>
  <c r="D462" i="4"/>
  <c r="F361" i="4"/>
  <c r="D362" i="4"/>
  <c r="F362" i="4" s="1"/>
  <c r="F460" i="6" l="1"/>
  <c r="F461" i="6" s="1"/>
  <c r="F365" i="6"/>
  <c r="F370" i="4"/>
  <c r="F462" i="4"/>
  <c r="D463" i="4"/>
  <c r="F463" i="4" s="1"/>
  <c r="F465" i="4" l="1"/>
  <c r="F466" i="4" s="1"/>
  <c r="O40" i="1" s="1"/>
  <c r="O45" i="1" s="1"/>
  <c r="O51" i="1" s="1"/>
</calcChain>
</file>

<file path=xl/sharedStrings.xml><?xml version="1.0" encoding="utf-8"?>
<sst xmlns="http://schemas.openxmlformats.org/spreadsheetml/2006/main" count="2636" uniqueCount="482">
  <si>
    <t>SL. NO.</t>
  </si>
  <si>
    <t>ITEM</t>
  </si>
  <si>
    <t>QTY</t>
  </si>
  <si>
    <t>UNIT</t>
  </si>
  <si>
    <t>RATE</t>
  </si>
  <si>
    <t>COST</t>
  </si>
  <si>
    <t>REMARKS</t>
  </si>
  <si>
    <t>STRUCTURAL DETAILS</t>
  </si>
  <si>
    <t>EXCAVATION 0.00 - 3.00 MTR</t>
  </si>
  <si>
    <t>CUM</t>
  </si>
  <si>
    <t>EXCAVATION 3.00 - 6.00 MTR</t>
  </si>
  <si>
    <t>EXCAVATION 6.00 - 9.00 MTR</t>
  </si>
  <si>
    <t>DISPOSAL UPTO 5 KM</t>
  </si>
  <si>
    <t>EXCAVATION 9.00 - 12.00 MTR</t>
  </si>
  <si>
    <t>FILLING AND REDISPOSAL</t>
  </si>
  <si>
    <t>ANTI TERMITE</t>
  </si>
  <si>
    <t>SQM</t>
  </si>
  <si>
    <t>PCC</t>
  </si>
  <si>
    <t>RCC M-30 BELOW PL</t>
  </si>
  <si>
    <t>RCC M-30 ABOVE PL</t>
  </si>
  <si>
    <t>RCC M-40 BELOW PL</t>
  </si>
  <si>
    <t>RCC M-40 ABOVE PL</t>
  </si>
  <si>
    <t>SHUTTERING UPTO PL</t>
  </si>
  <si>
    <t>SHUTTERING ABOVE PL</t>
  </si>
  <si>
    <t>REINFORCEMENT</t>
  </si>
  <si>
    <t>MT</t>
  </si>
  <si>
    <t>ADD 10% WASTAGE</t>
  </si>
  <si>
    <t>ADD 5% FOR WATER AND ELECTRICITY</t>
  </si>
  <si>
    <t>ARCHITECTURAL DETAILS</t>
  </si>
  <si>
    <t>PILE WORK</t>
  </si>
  <si>
    <t>EARTH DRILLING</t>
  </si>
  <si>
    <t>RMT</t>
  </si>
  <si>
    <t>RMC</t>
  </si>
  <si>
    <t>CASTING</t>
  </si>
  <si>
    <t>COVER BLOCK</t>
  </si>
  <si>
    <t>BAGS</t>
  </si>
  <si>
    <t>A</t>
  </si>
  <si>
    <t>B</t>
  </si>
  <si>
    <t>C</t>
  </si>
  <si>
    <t>ADD 2% FOR contigency</t>
  </si>
  <si>
    <t xml:space="preserve">SUB TOTAL </t>
  </si>
  <si>
    <t>ALL TOTAL FOR STRUCTURAL WORK B</t>
  </si>
  <si>
    <t>ALL TOTAL FOR STRUCTURAL WORK A</t>
  </si>
  <si>
    <t>NOS</t>
  </si>
  <si>
    <t>LENGTH</t>
  </si>
  <si>
    <t>BREADTH</t>
  </si>
  <si>
    <t>HEIGHT</t>
  </si>
  <si>
    <t>FOR BANK ESTIMATE
ONYX MALL</t>
  </si>
  <si>
    <t>ORIGINAL WORK ESTIMATE
ONYX MALL</t>
  </si>
  <si>
    <t>AAC BLOCK WORK 150MM THK</t>
  </si>
  <si>
    <t>LESS GATE</t>
  </si>
  <si>
    <t>DO</t>
  </si>
  <si>
    <t>BASEMENT WALL AT SERVICE LIFT LOBBY</t>
  </si>
  <si>
    <t>BASEMENT WALL AT MALL ENTRANCE</t>
  </si>
  <si>
    <t>LESS D4</t>
  </si>
  <si>
    <t>LESS FRD</t>
  </si>
  <si>
    <t>SECURITY OFFICE</t>
  </si>
  <si>
    <t>LESS D3</t>
  </si>
  <si>
    <t>LESS WINDOW</t>
  </si>
  <si>
    <t>NORTH SIDE STAIR WALL</t>
  </si>
  <si>
    <t>SOUTH SIDE STAIR WALL</t>
  </si>
  <si>
    <t>GENERAL STORAGE</t>
  </si>
  <si>
    <t>DECK</t>
  </si>
  <si>
    <t>RAMP</t>
  </si>
  <si>
    <t xml:space="preserve">BOQ FOR ONYX MALL AT JAMSHEDPUR, JHARKHAND.           </t>
  </si>
  <si>
    <t>ACUBE ARCHITECTS</t>
  </si>
  <si>
    <t>REV.00</t>
  </si>
  <si>
    <t>for bank purpose</t>
  </si>
  <si>
    <t>DATE: 26-08-22</t>
  </si>
  <si>
    <t>Client:M/s. Shri Saurabh Agrawal</t>
  </si>
  <si>
    <t>Architects:Acube Architects</t>
  </si>
  <si>
    <t>Project: Onyx Mall at Jamshedpur, Jharkhand.</t>
  </si>
  <si>
    <t>BILL OF QUANTITIES</t>
  </si>
  <si>
    <t>S.NO.</t>
  </si>
  <si>
    <t>ITEMS</t>
  </si>
  <si>
    <t>QTY.</t>
  </si>
  <si>
    <t xml:space="preserve">RATE </t>
  </si>
  <si>
    <t>AMOUNT</t>
  </si>
  <si>
    <r>
      <rPr>
        <sz val="8"/>
        <rFont val="Arial"/>
        <family val="2"/>
      </rPr>
      <t xml:space="preserve">Providing </t>
    </r>
    <r>
      <rPr>
        <b/>
        <sz val="8"/>
        <rFont val="Arial"/>
        <family val="2"/>
      </rPr>
      <t>Fly ash</t>
    </r>
    <r>
      <rPr>
        <sz val="8"/>
        <rFont val="Arial"/>
        <family val="2"/>
      </rPr>
      <t xml:space="preserve"> </t>
    </r>
    <r>
      <rPr>
        <b/>
        <sz val="8"/>
        <rFont val="Arial"/>
        <family val="2"/>
      </rPr>
      <t>lime brick masonry</t>
    </r>
    <r>
      <rPr>
        <sz val="8"/>
        <rFont val="Arial"/>
        <family val="2"/>
      </rPr>
      <t xml:space="preserve"> (bricks conforming to I.S.12894 : 1990 of size 19 cm x 9 cm x 9 cm ) </t>
    </r>
    <r>
      <rPr>
        <b/>
        <sz val="8"/>
        <rFont val="Arial"/>
        <family val="2"/>
      </rPr>
      <t>in cement mortar</t>
    </r>
    <r>
      <rPr>
        <sz val="8"/>
        <rFont val="Arial"/>
        <family val="2"/>
      </rPr>
      <t xml:space="preserve"> </t>
    </r>
    <r>
      <rPr>
        <b/>
        <sz val="8"/>
        <rFont val="Arial"/>
        <family val="2"/>
      </rPr>
      <t>1:6</t>
    </r>
    <r>
      <rPr>
        <sz val="8"/>
        <rFont val="Arial"/>
        <family val="2"/>
      </rPr>
      <t xml:space="preserve"> </t>
    </r>
    <r>
      <rPr>
        <b/>
        <sz val="8"/>
        <rFont val="Arial"/>
        <family val="2"/>
      </rPr>
      <t xml:space="preserve">in foundations and plinth </t>
    </r>
    <r>
      <rPr>
        <sz val="8"/>
        <rFont val="Arial"/>
        <family val="2"/>
      </rPr>
      <t>of inner walls / in plinth of external walls including bailing out water, striking joints on unexposed faces, racking out joints on exposed faces and watering complete. (9" brick wall)</t>
    </r>
  </si>
  <si>
    <r>
      <t xml:space="preserve">Providing </t>
    </r>
    <r>
      <rPr>
        <b/>
        <sz val="8"/>
        <rFont val="Arial"/>
        <family val="2"/>
      </rPr>
      <t>Second class Burnt Brick masonry</t>
    </r>
    <r>
      <rPr>
        <sz val="8"/>
        <rFont val="Arial"/>
        <family val="2"/>
      </rPr>
      <t xml:space="preserve"> with conventional/I.S. type bricks </t>
    </r>
    <r>
      <rPr>
        <b/>
        <sz val="8"/>
        <rFont val="Arial"/>
        <family val="2"/>
      </rPr>
      <t>in cement mortar 1:4</t>
    </r>
    <r>
      <rPr>
        <sz val="8"/>
        <rFont val="Arial"/>
        <family val="2"/>
      </rPr>
      <t xml:space="preserve"> including scaffolding, racking joints and watering in </t>
    </r>
    <r>
      <rPr>
        <b/>
        <sz val="8"/>
        <rFont val="Arial"/>
        <family val="2"/>
      </rPr>
      <t xml:space="preserve">pillars of curved shape </t>
    </r>
    <r>
      <rPr>
        <sz val="8"/>
        <rFont val="Arial"/>
        <family val="2"/>
      </rPr>
      <t>as shown in the drawings.(4" brick wall)</t>
    </r>
  </si>
  <si>
    <r>
      <t>Providing</t>
    </r>
    <r>
      <rPr>
        <b/>
        <sz val="8"/>
        <rFont val="Arial"/>
        <family val="2"/>
      </rPr>
      <t xml:space="preserve"> Second class Burnt Brick masonry </t>
    </r>
    <r>
      <rPr>
        <sz val="8"/>
        <rFont val="Arial"/>
        <family val="2"/>
      </rPr>
      <t xml:space="preserve">with conventional/I.S. type bricks </t>
    </r>
    <r>
      <rPr>
        <b/>
        <sz val="8"/>
        <rFont val="Arial"/>
        <family val="2"/>
      </rPr>
      <t xml:space="preserve">in cement mortar 1:4 </t>
    </r>
    <r>
      <rPr>
        <sz val="8"/>
        <rFont val="Arial"/>
        <family val="2"/>
      </rPr>
      <t xml:space="preserve">including scaffolding, racking joints and watering in </t>
    </r>
    <r>
      <rPr>
        <b/>
        <sz val="8"/>
        <rFont val="Arial"/>
        <family val="2"/>
      </rPr>
      <t>pillars of rectangular or square shapes</t>
    </r>
    <r>
      <rPr>
        <sz val="8"/>
        <rFont val="Arial"/>
        <family val="2"/>
      </rPr>
      <t xml:space="preserve"> as shown in the drawings.(6" brick wall)</t>
    </r>
  </si>
  <si>
    <t xml:space="preserve">2 BASEMENT FLOOR : 9" BRICK WALL </t>
  </si>
  <si>
    <t xml:space="preserve">                                    6" BRICK WALL </t>
  </si>
  <si>
    <t xml:space="preserve">                                    4" BRICK WALL</t>
  </si>
  <si>
    <t xml:space="preserve">1 BASEMENT FLOOR : 9" BRICK WALL </t>
  </si>
  <si>
    <t>LOWER GROUND FLOOR : 9" BRICK WALL</t>
  </si>
  <si>
    <t xml:space="preserve">                                          6" BRICK WALL</t>
  </si>
  <si>
    <t>UPPER GROUND FLOOR : 9" BRICK WALL</t>
  </si>
  <si>
    <t xml:space="preserve">                                         4" BRICK WALL</t>
  </si>
  <si>
    <t>FIRST FLOOR :                 9" BRICK WALL</t>
  </si>
  <si>
    <t xml:space="preserve">                                        6" BRICK WALL</t>
  </si>
  <si>
    <t xml:space="preserve">                                        4" BRICK WALL</t>
  </si>
  <si>
    <t>SECOND FLOOR :     14" BRICK WALL</t>
  </si>
  <si>
    <t xml:space="preserve">                                  9" BRICK WALL</t>
  </si>
  <si>
    <t xml:space="preserve">                                  6" BRICK WALL</t>
  </si>
  <si>
    <t xml:space="preserve">                                  4" BRICK WALL</t>
  </si>
  <si>
    <t>THIRD FLOOR :      14" BRICK WALL</t>
  </si>
  <si>
    <t xml:space="preserve">                              9' BRICK WALL</t>
  </si>
  <si>
    <t xml:space="preserve">                             6" BRICK WALL</t>
  </si>
  <si>
    <t xml:space="preserve">                             4" BRICK WALL</t>
  </si>
  <si>
    <t>FOURTH FLOOR : 14" BRICK WALL</t>
  </si>
  <si>
    <t xml:space="preserve">                            9" BRICK WALL</t>
  </si>
  <si>
    <t xml:space="preserve">                            6" BRICK WALL</t>
  </si>
  <si>
    <t xml:space="preserve">                            4" BRICK WALL</t>
  </si>
  <si>
    <t>COMPOUND WALL: 9" BRICK WALL</t>
  </si>
  <si>
    <t>TOTAL</t>
  </si>
  <si>
    <t>PLASTER</t>
  </si>
  <si>
    <t>Providing internal cement plaster 12mm thick in a single coat in cement mortar 1:5 without neeru finish to concrete or brick surface in all positions including scaffolding and  curing complete. Providing groove at B.B. masonary and concrete members complete.</t>
  </si>
  <si>
    <t>IWP- (INTERNAL WALL PLASTER)</t>
  </si>
  <si>
    <t>ICP- (INTERNAL CEILING PLASTER)</t>
  </si>
  <si>
    <r>
      <t xml:space="preserve">2 BASEMENT </t>
    </r>
    <r>
      <rPr>
        <sz val="8"/>
        <color indexed="30"/>
        <rFont val="Arial"/>
        <family val="2"/>
      </rPr>
      <t>IWP</t>
    </r>
  </si>
  <si>
    <r>
      <t xml:space="preserve">2 BASEMENT </t>
    </r>
    <r>
      <rPr>
        <sz val="8"/>
        <color indexed="10"/>
        <rFont val="Arial"/>
        <family val="2"/>
      </rPr>
      <t>ICP</t>
    </r>
  </si>
  <si>
    <r>
      <t>2 BASEMENT (MEP SERVICES)</t>
    </r>
    <r>
      <rPr>
        <sz val="8"/>
        <color indexed="30"/>
        <rFont val="Arial"/>
        <family val="2"/>
      </rPr>
      <t xml:space="preserve"> IWP</t>
    </r>
  </si>
  <si>
    <r>
      <t>2 BASEMENT (MEP SERVICES)</t>
    </r>
    <r>
      <rPr>
        <sz val="8"/>
        <color indexed="10"/>
        <rFont val="Arial"/>
        <family val="2"/>
      </rPr>
      <t>ICP</t>
    </r>
  </si>
  <si>
    <r>
      <t>2 BASEMENT (STAIRCASE)</t>
    </r>
    <r>
      <rPr>
        <sz val="8"/>
        <color indexed="30"/>
        <rFont val="Arial"/>
        <family val="2"/>
      </rPr>
      <t xml:space="preserve"> IWP</t>
    </r>
  </si>
  <si>
    <r>
      <t xml:space="preserve">2 BASEMENT (STAIRCASE) </t>
    </r>
    <r>
      <rPr>
        <sz val="8"/>
        <color indexed="10"/>
        <rFont val="Arial"/>
        <family val="2"/>
      </rPr>
      <t>ICP</t>
    </r>
  </si>
  <si>
    <r>
      <t xml:space="preserve">1 BASEMENT </t>
    </r>
    <r>
      <rPr>
        <sz val="8"/>
        <color indexed="30"/>
        <rFont val="Arial"/>
        <family val="2"/>
      </rPr>
      <t>IWP</t>
    </r>
  </si>
  <si>
    <r>
      <t xml:space="preserve">1 BASEMENT </t>
    </r>
    <r>
      <rPr>
        <sz val="8"/>
        <color indexed="10"/>
        <rFont val="Arial"/>
        <family val="2"/>
      </rPr>
      <t>ICP</t>
    </r>
  </si>
  <si>
    <r>
      <t>1 BASEMENT (MEP SERVICES)</t>
    </r>
    <r>
      <rPr>
        <sz val="8"/>
        <color indexed="30"/>
        <rFont val="Arial"/>
        <family val="2"/>
      </rPr>
      <t xml:space="preserve"> IWP</t>
    </r>
  </si>
  <si>
    <r>
      <t>1 BASEMENT (MEP SERVICES)</t>
    </r>
    <r>
      <rPr>
        <sz val="8"/>
        <color indexed="10"/>
        <rFont val="Arial"/>
        <family val="2"/>
      </rPr>
      <t>ICP</t>
    </r>
  </si>
  <si>
    <r>
      <t>1 BASEMENT (STAIRCASE)</t>
    </r>
    <r>
      <rPr>
        <sz val="8"/>
        <color indexed="30"/>
        <rFont val="Arial"/>
        <family val="2"/>
      </rPr>
      <t xml:space="preserve"> IWP</t>
    </r>
  </si>
  <si>
    <r>
      <t xml:space="preserve">1 BASEMENT (STAIRCASE) </t>
    </r>
    <r>
      <rPr>
        <sz val="8"/>
        <color indexed="10"/>
        <rFont val="Arial"/>
        <family val="2"/>
      </rPr>
      <t>ICP</t>
    </r>
  </si>
  <si>
    <r>
      <t>LOWER GROUND FLOOR (ANCHOR SHOPS)</t>
    </r>
    <r>
      <rPr>
        <sz val="8"/>
        <color indexed="30"/>
        <rFont val="Arial"/>
        <family val="2"/>
      </rPr>
      <t xml:space="preserve"> IWP</t>
    </r>
  </si>
  <si>
    <r>
      <t xml:space="preserve">LOWER GROUND FLOOR (ANCHOR SHOPS) </t>
    </r>
    <r>
      <rPr>
        <sz val="8"/>
        <color indexed="10"/>
        <rFont val="Arial"/>
        <family val="2"/>
      </rPr>
      <t>ICP</t>
    </r>
  </si>
  <si>
    <r>
      <t xml:space="preserve">LOWER GROUND FLOOR ( CIRCULATION &amp; LOBBY ) </t>
    </r>
    <r>
      <rPr>
        <sz val="8"/>
        <color indexed="30"/>
        <rFont val="Arial"/>
        <family val="2"/>
      </rPr>
      <t>IWP</t>
    </r>
  </si>
  <si>
    <r>
      <t xml:space="preserve">LOWER GROUND FLOOR ( CIRCULATION &amp; LOBBY ) </t>
    </r>
    <r>
      <rPr>
        <sz val="8"/>
        <color indexed="10"/>
        <rFont val="Arial"/>
        <family val="2"/>
      </rPr>
      <t>ICP</t>
    </r>
  </si>
  <si>
    <r>
      <t xml:space="preserve">LOWER STAIRCASE FLOORING </t>
    </r>
    <r>
      <rPr>
        <sz val="8"/>
        <color indexed="30"/>
        <rFont val="Arial"/>
        <family val="2"/>
      </rPr>
      <t>IWP</t>
    </r>
  </si>
  <si>
    <r>
      <t xml:space="preserve">LOWER STAIRCASE FLOORING </t>
    </r>
    <r>
      <rPr>
        <sz val="8"/>
        <color indexed="10"/>
        <rFont val="Arial"/>
        <family val="2"/>
      </rPr>
      <t>ICP</t>
    </r>
  </si>
  <si>
    <r>
      <t xml:space="preserve">LOWER SERVICE  FLOORING  </t>
    </r>
    <r>
      <rPr>
        <sz val="8"/>
        <color indexed="30"/>
        <rFont val="Arial"/>
        <family val="2"/>
      </rPr>
      <t>IWP</t>
    </r>
  </si>
  <si>
    <r>
      <t xml:space="preserve">LOWER SERVICE  FLOORING </t>
    </r>
    <r>
      <rPr>
        <sz val="8"/>
        <color indexed="10"/>
        <rFont val="Arial"/>
        <family val="2"/>
      </rPr>
      <t>ICP</t>
    </r>
  </si>
  <si>
    <r>
      <t xml:space="preserve">UPPER GROUND FLOOR (SHOPS) </t>
    </r>
    <r>
      <rPr>
        <sz val="8"/>
        <color indexed="30"/>
        <rFont val="Arial"/>
        <family val="2"/>
      </rPr>
      <t>IWP</t>
    </r>
  </si>
  <si>
    <r>
      <t xml:space="preserve">UPPER GROUND FLOOR (SHOPS) </t>
    </r>
    <r>
      <rPr>
        <sz val="8"/>
        <color indexed="10"/>
        <rFont val="Arial"/>
        <family val="2"/>
      </rPr>
      <t>ICP</t>
    </r>
  </si>
  <si>
    <r>
      <t xml:space="preserve">UPPER GROUND FLOOR ( CIRCULATION AND LOBBY ) </t>
    </r>
    <r>
      <rPr>
        <sz val="8"/>
        <color indexed="30"/>
        <rFont val="Arial"/>
        <family val="2"/>
      </rPr>
      <t>IWP</t>
    </r>
  </si>
  <si>
    <r>
      <t xml:space="preserve">UPPER GROUND FLOOR ( CIRCULATION AND LOBBY ) </t>
    </r>
    <r>
      <rPr>
        <sz val="8"/>
        <color indexed="10"/>
        <rFont val="Arial"/>
        <family val="2"/>
      </rPr>
      <t>ICP</t>
    </r>
  </si>
  <si>
    <r>
      <t xml:space="preserve">UPPER STAIRCASE </t>
    </r>
    <r>
      <rPr>
        <sz val="8"/>
        <color indexed="40"/>
        <rFont val="Arial"/>
        <family val="2"/>
      </rPr>
      <t>IWP</t>
    </r>
  </si>
  <si>
    <r>
      <t>UPPER STAIRCASE</t>
    </r>
    <r>
      <rPr>
        <sz val="8"/>
        <color indexed="10"/>
        <rFont val="Arial"/>
        <family val="2"/>
      </rPr>
      <t xml:space="preserve"> ICP</t>
    </r>
  </si>
  <si>
    <r>
      <t xml:space="preserve">UPPER SERVICE  FLOORING  </t>
    </r>
    <r>
      <rPr>
        <sz val="8"/>
        <color indexed="30"/>
        <rFont val="Arial"/>
        <family val="2"/>
      </rPr>
      <t>IWP</t>
    </r>
  </si>
  <si>
    <r>
      <t xml:space="preserve">UPPER SERVICE  FLOORING </t>
    </r>
    <r>
      <rPr>
        <sz val="8"/>
        <color indexed="10"/>
        <rFont val="Arial"/>
        <family val="2"/>
      </rPr>
      <t>ICP</t>
    </r>
  </si>
  <si>
    <r>
      <t xml:space="preserve">FIRST FLOOR (SHOPS) </t>
    </r>
    <r>
      <rPr>
        <sz val="8"/>
        <color indexed="40"/>
        <rFont val="Arial"/>
        <family val="2"/>
      </rPr>
      <t>IWP</t>
    </r>
  </si>
  <si>
    <r>
      <t xml:space="preserve">FIRST FLOOR (SHOPS) </t>
    </r>
    <r>
      <rPr>
        <sz val="8"/>
        <color indexed="10"/>
        <rFont val="Arial"/>
        <family val="2"/>
      </rPr>
      <t>ICP</t>
    </r>
  </si>
  <si>
    <r>
      <t xml:space="preserve">FIRST FLOOR (TOILETS) </t>
    </r>
    <r>
      <rPr>
        <sz val="8"/>
        <color indexed="10"/>
        <rFont val="Arial"/>
        <family val="2"/>
      </rPr>
      <t>ICP</t>
    </r>
  </si>
  <si>
    <r>
      <t xml:space="preserve">FIRST FLOOR ( CIRCULATION &amp; LOBBY ) </t>
    </r>
    <r>
      <rPr>
        <sz val="8"/>
        <color indexed="30"/>
        <rFont val="Arial"/>
        <family val="2"/>
      </rPr>
      <t>IWP</t>
    </r>
  </si>
  <si>
    <r>
      <t xml:space="preserve">FIRST FLOOR ( CIRCULATION &amp; LOBBY) </t>
    </r>
    <r>
      <rPr>
        <sz val="8"/>
        <color indexed="10"/>
        <rFont val="Arial"/>
        <family val="2"/>
      </rPr>
      <t>ICP</t>
    </r>
  </si>
  <si>
    <r>
      <t xml:space="preserve">FIRST FLOOR STAIRCASE  </t>
    </r>
    <r>
      <rPr>
        <sz val="8"/>
        <color indexed="40"/>
        <rFont val="Arial"/>
        <family val="2"/>
      </rPr>
      <t>IWP</t>
    </r>
  </si>
  <si>
    <r>
      <t>FIRST FLOOR  STAIRCASE</t>
    </r>
    <r>
      <rPr>
        <sz val="8"/>
        <color indexed="10"/>
        <rFont val="Arial"/>
        <family val="2"/>
      </rPr>
      <t xml:space="preserve"> ICP</t>
    </r>
  </si>
  <si>
    <r>
      <t xml:space="preserve">FIRST FLOOR SERVICE  FLOORING </t>
    </r>
    <r>
      <rPr>
        <sz val="8"/>
        <color indexed="40"/>
        <rFont val="Arial"/>
        <family val="2"/>
      </rPr>
      <t>IWP</t>
    </r>
  </si>
  <si>
    <r>
      <t>FIRST FLOOR SERVICE  FLOORING</t>
    </r>
    <r>
      <rPr>
        <sz val="8"/>
        <color indexed="10"/>
        <rFont val="Arial"/>
        <family val="2"/>
      </rPr>
      <t xml:space="preserve"> ICP</t>
    </r>
  </si>
  <si>
    <r>
      <t xml:space="preserve">SECOND FLOOR (SHOPS) </t>
    </r>
    <r>
      <rPr>
        <sz val="8"/>
        <color indexed="40"/>
        <rFont val="Arial"/>
        <family val="2"/>
      </rPr>
      <t>IWP</t>
    </r>
  </si>
  <si>
    <r>
      <t xml:space="preserve">SECOND FLOOR (SHOPS) </t>
    </r>
    <r>
      <rPr>
        <sz val="8"/>
        <color indexed="10"/>
        <rFont val="Arial"/>
        <family val="2"/>
      </rPr>
      <t>ICP</t>
    </r>
  </si>
  <si>
    <r>
      <t xml:space="preserve">SECOND FLOOR ( CIRCULATION &amp; LOBBY ) </t>
    </r>
    <r>
      <rPr>
        <sz val="8"/>
        <color indexed="30"/>
        <rFont val="Arial"/>
        <family val="2"/>
      </rPr>
      <t>IWP</t>
    </r>
  </si>
  <si>
    <r>
      <t xml:space="preserve">SECOND FLOOR ( CIRCULATION &amp; LOBBY ) </t>
    </r>
    <r>
      <rPr>
        <sz val="8"/>
        <color indexed="10"/>
        <rFont val="Arial"/>
        <family val="2"/>
      </rPr>
      <t>ICP</t>
    </r>
  </si>
  <si>
    <r>
      <t xml:space="preserve">SECOND FLOOR STAIRCASE </t>
    </r>
    <r>
      <rPr>
        <sz val="8"/>
        <color indexed="40"/>
        <rFont val="Arial"/>
        <family val="2"/>
      </rPr>
      <t>IWP</t>
    </r>
  </si>
  <si>
    <r>
      <t>SECOND FLOOR  STAIRCASE</t>
    </r>
    <r>
      <rPr>
        <sz val="8"/>
        <color indexed="10"/>
        <rFont val="Arial"/>
        <family val="2"/>
      </rPr>
      <t xml:space="preserve"> ICP</t>
    </r>
  </si>
  <si>
    <r>
      <t xml:space="preserve">SECOND FLOOR SERVICE  FLOORING </t>
    </r>
    <r>
      <rPr>
        <sz val="8"/>
        <color indexed="40"/>
        <rFont val="Arial"/>
        <family val="2"/>
      </rPr>
      <t>IWP</t>
    </r>
  </si>
  <si>
    <r>
      <t>SECOND FLOOR SERVICE  FLOORING</t>
    </r>
    <r>
      <rPr>
        <sz val="8"/>
        <color indexed="10"/>
        <rFont val="Arial"/>
        <family val="2"/>
      </rPr>
      <t xml:space="preserve"> ICP</t>
    </r>
  </si>
  <si>
    <r>
      <t xml:space="preserve">THIRD FLOOR (SHOPS) </t>
    </r>
    <r>
      <rPr>
        <sz val="8"/>
        <color indexed="40"/>
        <rFont val="Arial"/>
        <family val="2"/>
      </rPr>
      <t>IWP</t>
    </r>
  </si>
  <si>
    <r>
      <t xml:space="preserve">THIRD FLOOR (SHOPS) </t>
    </r>
    <r>
      <rPr>
        <sz val="8"/>
        <color indexed="10"/>
        <rFont val="Arial"/>
        <family val="2"/>
      </rPr>
      <t>ICP</t>
    </r>
  </si>
  <si>
    <r>
      <t xml:space="preserve">THIRD FLOOR ( CIRCULATION AND LOBBY ) </t>
    </r>
    <r>
      <rPr>
        <sz val="8"/>
        <color indexed="30"/>
        <rFont val="Arial"/>
        <family val="2"/>
      </rPr>
      <t>IWP</t>
    </r>
  </si>
  <si>
    <r>
      <t xml:space="preserve">THIRD  FLOOR ( CIRCULATION AND LOBBY) </t>
    </r>
    <r>
      <rPr>
        <sz val="8"/>
        <color indexed="10"/>
        <rFont val="Arial"/>
        <family val="2"/>
      </rPr>
      <t>ICP</t>
    </r>
  </si>
  <si>
    <r>
      <t xml:space="preserve">THIRD  FLOOR STAIRCASE </t>
    </r>
    <r>
      <rPr>
        <sz val="8"/>
        <color indexed="40"/>
        <rFont val="Arial"/>
        <family val="2"/>
      </rPr>
      <t>IWP</t>
    </r>
  </si>
  <si>
    <r>
      <t xml:space="preserve">THIRD  FLOOR  STAIRCASE </t>
    </r>
    <r>
      <rPr>
        <sz val="8"/>
        <color indexed="10"/>
        <rFont val="Arial"/>
        <family val="2"/>
      </rPr>
      <t xml:space="preserve"> ICP</t>
    </r>
  </si>
  <si>
    <r>
      <t xml:space="preserve">THIRD FLOOR SERVICE  FLOORING </t>
    </r>
    <r>
      <rPr>
        <sz val="8"/>
        <color indexed="40"/>
        <rFont val="Arial"/>
        <family val="2"/>
      </rPr>
      <t>IWP</t>
    </r>
  </si>
  <si>
    <r>
      <t>THIRD  FLOOR SERVICE  FLOORING</t>
    </r>
    <r>
      <rPr>
        <sz val="8"/>
        <color indexed="10"/>
        <rFont val="Arial"/>
        <family val="2"/>
      </rPr>
      <t xml:space="preserve"> ICP</t>
    </r>
  </si>
  <si>
    <r>
      <t xml:space="preserve">FOURTH FLOOR (TOILETS) </t>
    </r>
    <r>
      <rPr>
        <sz val="8"/>
        <color indexed="10"/>
        <rFont val="Arial"/>
        <family val="2"/>
      </rPr>
      <t>ICP ( DADO TILE )</t>
    </r>
  </si>
  <si>
    <r>
      <t xml:space="preserve">FOURTH FLOOR (SHOPS) </t>
    </r>
    <r>
      <rPr>
        <sz val="8"/>
        <color indexed="40"/>
        <rFont val="Arial"/>
        <family val="2"/>
      </rPr>
      <t>IWP</t>
    </r>
  </si>
  <si>
    <r>
      <t xml:space="preserve">FOURTH FLOOR (SHOPS) </t>
    </r>
    <r>
      <rPr>
        <sz val="8"/>
        <color indexed="10"/>
        <rFont val="Arial"/>
        <family val="2"/>
      </rPr>
      <t>ICP</t>
    </r>
  </si>
  <si>
    <r>
      <t xml:space="preserve">FOURTH FLOOR ( CIRCULATION AND LOBBY ) </t>
    </r>
    <r>
      <rPr>
        <sz val="8"/>
        <color indexed="30"/>
        <rFont val="Arial"/>
        <family val="2"/>
      </rPr>
      <t>IWP</t>
    </r>
  </si>
  <si>
    <r>
      <t xml:space="preserve">FOURTH  FLOOR ( CIRCULATION AND LOBBY  ) </t>
    </r>
    <r>
      <rPr>
        <sz val="8"/>
        <color indexed="10"/>
        <rFont val="Arial"/>
        <family val="2"/>
      </rPr>
      <t>ICP</t>
    </r>
  </si>
  <si>
    <r>
      <t xml:space="preserve">FOURTH FLOOR STAIRCASE  </t>
    </r>
    <r>
      <rPr>
        <sz val="8"/>
        <color indexed="40"/>
        <rFont val="Arial"/>
        <family val="2"/>
      </rPr>
      <t>IWP</t>
    </r>
  </si>
  <si>
    <r>
      <t xml:space="preserve">FOURTH  FLOOR  STAIRCASE </t>
    </r>
    <r>
      <rPr>
        <sz val="8"/>
        <color indexed="10"/>
        <rFont val="Arial"/>
        <family val="2"/>
      </rPr>
      <t xml:space="preserve"> ICP</t>
    </r>
  </si>
  <si>
    <r>
      <t xml:space="preserve">FOURTH FLOOR (FOOD COURT) </t>
    </r>
    <r>
      <rPr>
        <sz val="8"/>
        <color indexed="40"/>
        <rFont val="Arial"/>
        <family val="2"/>
      </rPr>
      <t>IWP</t>
    </r>
  </si>
  <si>
    <r>
      <t xml:space="preserve">FOURTH FLOOR (FOOD COURT) </t>
    </r>
    <r>
      <rPr>
        <sz val="8"/>
        <color indexed="10"/>
        <rFont val="Arial"/>
        <family val="2"/>
      </rPr>
      <t>ICP</t>
    </r>
  </si>
  <si>
    <r>
      <t xml:space="preserve">FOURTH FLOOR ( STALLS) </t>
    </r>
    <r>
      <rPr>
        <sz val="8"/>
        <color indexed="30"/>
        <rFont val="Arial"/>
        <family val="2"/>
      </rPr>
      <t>IWP</t>
    </r>
  </si>
  <si>
    <r>
      <t xml:space="preserve">FOURTH FLOOR ( STALLS) </t>
    </r>
    <r>
      <rPr>
        <sz val="8"/>
        <color indexed="10"/>
        <rFont val="Arial"/>
        <family val="2"/>
      </rPr>
      <t>ICP</t>
    </r>
  </si>
  <si>
    <r>
      <t xml:space="preserve">FOURTH FLOOR SERVICE  FLOORING </t>
    </r>
    <r>
      <rPr>
        <sz val="8"/>
        <color indexed="40"/>
        <rFont val="Arial"/>
        <family val="2"/>
      </rPr>
      <t>IWP</t>
    </r>
  </si>
  <si>
    <r>
      <t>FOURTH FLOOR SERVICE  FLOORING</t>
    </r>
    <r>
      <rPr>
        <sz val="8"/>
        <color indexed="10"/>
        <rFont val="Arial"/>
        <family val="2"/>
      </rPr>
      <t xml:space="preserve"> ICP</t>
    </r>
  </si>
  <si>
    <t>EXTERNAL PLASTER</t>
  </si>
  <si>
    <t>Providing sand faced plaster for external portion in cement mortar using Kharsalia / Kasaba or similar type of sand, in all positions including base coat of 15mm. Thk in C.M. 1:4 using water proofing compound at 1kg per cement bag, curing the same for not less than 3 days and keeping the surface of the base coat rough to receive the sand faced treatment 6 to 8mm thk in C.M. 1:4 finishing the surface by taking out grains, making grooves and curing for fourteen days scffolding etc. complete.</t>
  </si>
  <si>
    <t>COMPOUND WALL</t>
  </si>
  <si>
    <t>INTERNAL PLASTER</t>
  </si>
  <si>
    <t xml:space="preserve">STAIRCASE </t>
  </si>
  <si>
    <t xml:space="preserve"> </t>
  </si>
  <si>
    <t>Providing and laying polished KOTA Stone slabs 20mm to 25mm thick for treads and risers of steps and staircases, with rounded nosing and groove at edge for the treads, on a bed of C.M. 1:4 including cement float filling joints with neat cement slurry, curing, polishing and cleaning complete.</t>
  </si>
  <si>
    <t>STAIRCASE AREA (BOTH STAIRCASE)</t>
  </si>
  <si>
    <t>FLOORING</t>
  </si>
  <si>
    <t>Providing and fixing ceramic tiles of approved quality, required size and 5.5mm thickness for dado and skirting in required position with readymade adhesive mortar of approved quality in required position after making the wall in level in plaster of C.M. 1:4 including joint filling with white/colour cement slurry cleaning curing complete</t>
  </si>
  <si>
    <t>2 BASEMENT ( PARKING ) PAVER TILES</t>
  </si>
  <si>
    <t>2 BASEMENT ( LOBBY ) PAVER TILES</t>
  </si>
  <si>
    <t>2 BASEMENT (STAIRCASE) KOTA</t>
  </si>
  <si>
    <t>2 BASEMENT (SERVICES) ( PCC) vdf</t>
  </si>
  <si>
    <t>1 BASEMENT ( PARKING ) PAVER TILES</t>
  </si>
  <si>
    <t>1 BASEMENT ( LOBBY ) PAVER TILES</t>
  </si>
  <si>
    <t>1 BASEMENT (STAIRCASE) KOTA</t>
  </si>
  <si>
    <t>1 BASEMENT (SERVICES) vdf</t>
  </si>
  <si>
    <t>LOWER GROUND FLOOR ( ANCHOR SHOP ) vdf</t>
  </si>
  <si>
    <t>LOWER GROUND FLOOR ( LOBBY &amp; CIRCULATION ) V. TILES</t>
  </si>
  <si>
    <t>LOWER GROUND FLOOR (STAIRCASE) kota</t>
  </si>
  <si>
    <t>LOWER GROUND FLOOR (SERVICES) vdf</t>
  </si>
  <si>
    <t>UPPER GROUND FLOOR (SHOP) vdf</t>
  </si>
  <si>
    <t>UPPER GROUND FLOOR ( LOBBY &amp; CIRCULATION ) v. tiles</t>
  </si>
  <si>
    <t>UPPER GROUND FLOOR (STAIRCASE) kota</t>
  </si>
  <si>
    <t>UPPER GROUND FLOOR (SERVICES) v. tiles</t>
  </si>
  <si>
    <t>FIRST FLOOR (TOILET) c. tiles</t>
  </si>
  <si>
    <t>FIRST FLOOR (SHOP) vdf</t>
  </si>
  <si>
    <t>FIRST FLOOR ( LOBBY &amp; CIRCULATION ) v. tiles</t>
  </si>
  <si>
    <t>FIRST FLOOR (STAIRCASE) kota</t>
  </si>
  <si>
    <t>FIRST FLOOR (SERVICES) v. tiles</t>
  </si>
  <si>
    <t>SECOND FLOOR (SHOP) vdf</t>
  </si>
  <si>
    <t>SECOND FLOOR ( LOBBY &amp; CIRCULATION ) v. tiles</t>
  </si>
  <si>
    <t>SECOND FLOOR (STAIRCASE) kota</t>
  </si>
  <si>
    <t>SECOND FLOOR (SERVICES) v. tiles</t>
  </si>
  <si>
    <t>THIRD FLOOR (SHOP) vdf</t>
  </si>
  <si>
    <t>THIRD FLOOR ( LOBBY &amp; CIRCULATION ) v. tiles</t>
  </si>
  <si>
    <t>THIRD FLOOR (STAIRCASE) kota</t>
  </si>
  <si>
    <t>THIRD FLOOR (SERVICES) vdf</t>
  </si>
  <si>
    <t>FOURTH FLOOR (TOILET) c. tiles</t>
  </si>
  <si>
    <t>FOURTH FLOOR (SHOP) vdf</t>
  </si>
  <si>
    <t>FOURTH FLOOR ( LOBBY &amp; CIRCULATION ) wooden tiles</t>
  </si>
  <si>
    <t>FOURTH FLOOR (STAIRCASE) kota</t>
  </si>
  <si>
    <t>FOURTH FLOOR (SERVICES) vdf</t>
  </si>
  <si>
    <t>FOURTH FLOOR (FOOD COURT) wooden tiles</t>
  </si>
  <si>
    <t>FOURTH FLOOR (STALLS) kota</t>
  </si>
  <si>
    <t>STAIRCASE RAILING</t>
  </si>
  <si>
    <t>Providing and fixing mild steel grill railing of required kg/sqm with wood hand rail of size 75mm x 60mm and sill of 75mm x 25mm and newel posts for staircases, including fabricaing, fixtures, erecting, painting the grill work with one coat of anticorrosive paint and two coats of oil painting with approved colour and polishing the sill, hand rail and the newel post with french polish etc complete.</t>
  </si>
  <si>
    <t>PER M</t>
  </si>
  <si>
    <t>DOORS</t>
  </si>
  <si>
    <t>Providing and fixing solid core flush door in single leaf 35mm thk decorative types, or exterior grade comfirming to IS 2202-1966 (revised) as per detailed drawing including Burmah/Superior Indian teak wood door frame, aproved face veneers on both faces with/without glazing and venetians in the positions  shown on the drawing or as directed all necessary beads, mouldings and lipping, wrought iron hold fasts chromium plated fixtures and fastenings without/with brass mortise lock chrimium plated handles on both sides and finishing with french polish.</t>
  </si>
  <si>
    <t>BASEMENT  1 AND 2</t>
  </si>
  <si>
    <t>D1 = 750 X 2100                                                      1no</t>
  </si>
  <si>
    <t>D2 = 900 X 2100                                                      3no</t>
  </si>
  <si>
    <t>D3 = 1000 X 2100                                                    4no</t>
  </si>
  <si>
    <t>D4 = 1200 X 2100                                                    5no</t>
  </si>
  <si>
    <t>D5 = 1500 X 2100                                                    4no</t>
  </si>
  <si>
    <t>FRD = 1500 X 2100                                                  4no</t>
  </si>
  <si>
    <t>total</t>
  </si>
  <si>
    <t>LOWER GROUND</t>
  </si>
  <si>
    <t>D2= 900 X 2100                                                     1no</t>
  </si>
  <si>
    <t>D3= 1000X2100                                                     1no</t>
  </si>
  <si>
    <t>FRD = 1500 X 2100                                                4no</t>
  </si>
  <si>
    <t>UPPER GROUND</t>
  </si>
  <si>
    <t>D2 = 900 X 2100                                                    1no</t>
  </si>
  <si>
    <t>D3 = 1000 X 2100                                                  1no</t>
  </si>
  <si>
    <t>GD1 = 2000 X 2100                                                3no</t>
  </si>
  <si>
    <t>GD2 = 1000 X 2100                                                1no</t>
  </si>
  <si>
    <t>FRD = 1500 X 2100                                                2no</t>
  </si>
  <si>
    <t>FIRST FLOOR</t>
  </si>
  <si>
    <t>D1=750 x 2100                                                      7no</t>
  </si>
  <si>
    <t>D2= 900 x 2100                                                     1no</t>
  </si>
  <si>
    <t>D3= 1000 x 2100                                                   4no</t>
  </si>
  <si>
    <t>FRD= 1500 x 2100                                                 2no</t>
  </si>
  <si>
    <t>SECOND AND THIRD FLOOR</t>
  </si>
  <si>
    <t>D2= 750x 2100                                                      1no</t>
  </si>
  <si>
    <t>D3=1000x2100                                                      1no</t>
  </si>
  <si>
    <t>FRD=1500 x 2100                                                  2no</t>
  </si>
  <si>
    <t>FOURTH FLOOR</t>
  </si>
  <si>
    <t>D1= 750 x 2100                                                     7no</t>
  </si>
  <si>
    <t>D3= 1000x2100                                                     4no</t>
  </si>
  <si>
    <t>WINDOWS</t>
  </si>
  <si>
    <t>BASEMENT 1 AND 2</t>
  </si>
  <si>
    <t>W1= 2650 X 1200                                                2no.</t>
  </si>
  <si>
    <t>W2 = 1500 X 1200                                               2no.</t>
  </si>
  <si>
    <t>W3= 1000 X 1200                                                2no.</t>
  </si>
  <si>
    <t>W2= 1500 X 1200                                                1no.</t>
  </si>
  <si>
    <t>W1= 2650 X 1200                                                1no.</t>
  </si>
  <si>
    <t>W1 = 2650 X 1200                                                1no.</t>
  </si>
  <si>
    <t>W2 = 1500 X 1200                                                2no.</t>
  </si>
  <si>
    <t>SECOND FLOOR</t>
  </si>
  <si>
    <t>W1= 2650 X 1200                                                 1no.</t>
  </si>
  <si>
    <t>W2= 1500 X 1200                                                 2no.</t>
  </si>
  <si>
    <t>THIRD FLOOR</t>
  </si>
  <si>
    <t>Providing and fixing steel louvered windws / ventilators of various sizes s periled drawin itout hotdipzc coatingincluding fabrication with approved type and quality all fixtures and fastening without teak wood boxing and architraves including finishing with one coat of primer and two coats of oil painting complete.</t>
  </si>
  <si>
    <t>FIRST FLOOR   V1 = 600 X 900                                                           7no.</t>
  </si>
  <si>
    <t xml:space="preserve">                        V2 =900 X 900                                                            1no.</t>
  </si>
  <si>
    <t>FOURTH FLOOR   V1 = 600 X 900                                                       7 no.</t>
  </si>
  <si>
    <t xml:space="preserve">                            V2 = 900 X 900                                                       1no.</t>
  </si>
  <si>
    <t>Providing and fixing collapsible steel gates in two leaves, with channel pickets, pivoted flats bars including top and bottom guides, rollers, stoppers, handles all fitting accessories locking arrangement and one coat of primer and two coats of oil painti</t>
  </si>
  <si>
    <t>[Spec.No. : Bd.T. 57 Page No. 511]</t>
  </si>
  <si>
    <t>C.S.R. I.No. 7 Page No. 78</t>
  </si>
  <si>
    <t>EXTERNAL STEEL GATES                                 2 no.</t>
  </si>
  <si>
    <t>PAINTING</t>
  </si>
  <si>
    <t>Providing and applying plastic emulsion paint of approved quality, colour and shade to old and new surfaces in two coats including scaffolding and preparing the surfaces (including the primer coat) complete.</t>
  </si>
  <si>
    <t>INTERNAL PAINTING</t>
  </si>
  <si>
    <t>PAINT</t>
  </si>
  <si>
    <t>Providing and applying two coats of water proof cement paint of approved manufacture and of approved colour to old plastered surfaces including scaffolding if necessary, cleaning and preparing the surface, watering for two days complete.(Sample and brand is to be got approved from Ex. Engineer before use)</t>
  </si>
  <si>
    <t>EXTERNAL PAINTING</t>
  </si>
  <si>
    <t>providing and fixing internal and external glazing of approved quality with proper fixing with 8MM thick clear toughened glass with patch fittings</t>
  </si>
  <si>
    <t>GLAZING</t>
  </si>
  <si>
    <t>OPENABLE GLAZING</t>
  </si>
  <si>
    <t>FIXED GLAZING</t>
  </si>
  <si>
    <t>LIFTS</t>
  </si>
  <si>
    <t>QUANTITY</t>
  </si>
  <si>
    <t>PASSENGER LIFTS</t>
  </si>
  <si>
    <t>SERVICE LIFTS</t>
  </si>
  <si>
    <t>ESCALATORS (FROM GROUND TO FOURTH) 4 PAIRS</t>
  </si>
  <si>
    <t>LOUVERS QUANTITY ABOVE THE FAÇADE GLASS</t>
  </si>
  <si>
    <t xml:space="preserve">FOURTH FLOOR      </t>
  </si>
  <si>
    <t>LENGTH (RM)</t>
  </si>
  <si>
    <t>NO.</t>
  </si>
  <si>
    <t>TOTAL LENGTH</t>
  </si>
  <si>
    <t xml:space="preserve">38.04 X 4                        </t>
  </si>
  <si>
    <t>28.13 X 4</t>
  </si>
  <si>
    <t>17.94 X 4</t>
  </si>
  <si>
    <t>32.73 X 4</t>
  </si>
  <si>
    <t xml:space="preserve">6.00 X 4                                           </t>
  </si>
  <si>
    <t>2.74 X 4</t>
  </si>
  <si>
    <t>3.48 X 8</t>
  </si>
  <si>
    <t>4.15 X 8</t>
  </si>
  <si>
    <t>3.55 X 8</t>
  </si>
  <si>
    <t>2.20 X 4</t>
  </si>
  <si>
    <t>4.05 X 4</t>
  </si>
  <si>
    <t>3.41 X 4</t>
  </si>
  <si>
    <t>4.43 X 4</t>
  </si>
  <si>
    <t>2.745 X 4</t>
  </si>
  <si>
    <t>COUMPOUND WALL</t>
  </si>
  <si>
    <t xml:space="preserve"> CANOPY</t>
  </si>
  <si>
    <t>SHOP GLASS</t>
  </si>
  <si>
    <t>GRAND TOTAL</t>
  </si>
  <si>
    <t xml:space="preserve">5TH FLOOR  :              23" BRICK WALL </t>
  </si>
  <si>
    <t xml:space="preserve">                                   13" BRICK WALL </t>
  </si>
  <si>
    <t xml:space="preserve">                                    9" BRICK WALL</t>
  </si>
  <si>
    <t xml:space="preserve">                                    6" BRICK WALL</t>
  </si>
  <si>
    <t xml:space="preserve">6TH FLOOR :                9" BRICK WALL </t>
  </si>
  <si>
    <t>7TH FLOOR :                13" BRICK WALL</t>
  </si>
  <si>
    <t xml:space="preserve">                                     9" BRICK WALL</t>
  </si>
  <si>
    <t xml:space="preserve">                                     6" BRICK WALL</t>
  </si>
  <si>
    <t xml:space="preserve">                                     4" BRICK WALL</t>
  </si>
  <si>
    <t>8TH FLOOR :                13" BRICK WALL</t>
  </si>
  <si>
    <t>9TH FLOOR :                  23" BRICK WALL</t>
  </si>
  <si>
    <t xml:space="preserve">                                      9" BRICK WALL</t>
  </si>
  <si>
    <t xml:space="preserve">                                      6" BRICK WALL</t>
  </si>
  <si>
    <t xml:space="preserve">                                      4" BRICK WALL</t>
  </si>
  <si>
    <t>10TH FLOOR :                9" BRICK WALL</t>
  </si>
  <si>
    <r>
      <t xml:space="preserve">5TH FLOOR </t>
    </r>
    <r>
      <rPr>
        <sz val="8"/>
        <color indexed="30"/>
        <rFont val="Arial"/>
        <family val="2"/>
      </rPr>
      <t>(IWP)</t>
    </r>
  </si>
  <si>
    <t>STAIRCASE / LOBBY</t>
  </si>
  <si>
    <t>CIRCULATION</t>
  </si>
  <si>
    <t>STORAGE</t>
  </si>
  <si>
    <t>KITCHEN</t>
  </si>
  <si>
    <t>RESTAURANT</t>
  </si>
  <si>
    <t>PUB / LOUNGE</t>
  </si>
  <si>
    <r>
      <t>5TH FLOOR</t>
    </r>
    <r>
      <rPr>
        <sz val="8"/>
        <color indexed="10"/>
        <rFont val="Arial"/>
        <family val="2"/>
      </rPr>
      <t xml:space="preserve"> (ICP)</t>
    </r>
  </si>
  <si>
    <t>TOILETS</t>
  </si>
  <si>
    <r>
      <t xml:space="preserve">6TH FLOOR </t>
    </r>
    <r>
      <rPr>
        <sz val="8"/>
        <color indexed="30"/>
        <rFont val="Arial"/>
        <family val="2"/>
      </rPr>
      <t>(IWP)</t>
    </r>
  </si>
  <si>
    <t>STAORAGE</t>
  </si>
  <si>
    <t>ADMIN</t>
  </si>
  <si>
    <t>GYM / SPA</t>
  </si>
  <si>
    <t>HOTEL ROOMS</t>
  </si>
  <si>
    <r>
      <t xml:space="preserve">6TH FLOOR </t>
    </r>
    <r>
      <rPr>
        <sz val="8"/>
        <color indexed="10"/>
        <rFont val="Arial"/>
        <family val="2"/>
      </rPr>
      <t>(ICP)</t>
    </r>
  </si>
  <si>
    <t>COMMON TOILET</t>
  </si>
  <si>
    <t>HOTEL TOILETS</t>
  </si>
  <si>
    <r>
      <t xml:space="preserve">7TH FLOOR </t>
    </r>
    <r>
      <rPr>
        <sz val="8"/>
        <color indexed="30"/>
        <rFont val="Arial"/>
        <family val="2"/>
      </rPr>
      <t>(IWP)</t>
    </r>
  </si>
  <si>
    <r>
      <t xml:space="preserve">7TH FLOOR </t>
    </r>
    <r>
      <rPr>
        <sz val="8"/>
        <color indexed="10"/>
        <rFont val="Arial"/>
        <family val="2"/>
      </rPr>
      <t>(ICP)</t>
    </r>
  </si>
  <si>
    <r>
      <t xml:space="preserve">8TH FLOOR </t>
    </r>
    <r>
      <rPr>
        <sz val="8"/>
        <color indexed="30"/>
        <rFont val="Arial"/>
        <family val="2"/>
      </rPr>
      <t>(IWP)</t>
    </r>
  </si>
  <si>
    <r>
      <t xml:space="preserve">8TH FLOOR </t>
    </r>
    <r>
      <rPr>
        <sz val="8"/>
        <color indexed="10"/>
        <rFont val="Arial"/>
        <family val="2"/>
      </rPr>
      <t>(ICP)</t>
    </r>
  </si>
  <si>
    <r>
      <t xml:space="preserve">9TH FLOOR </t>
    </r>
    <r>
      <rPr>
        <sz val="8"/>
        <color indexed="30"/>
        <rFont val="Arial"/>
        <family val="2"/>
      </rPr>
      <t>(IWP)</t>
    </r>
  </si>
  <si>
    <t>BANQUET HALL</t>
  </si>
  <si>
    <r>
      <t xml:space="preserve">9TH FLOOR </t>
    </r>
    <r>
      <rPr>
        <sz val="8"/>
        <color indexed="10"/>
        <rFont val="Arial"/>
        <family val="2"/>
      </rPr>
      <t>(ICP)</t>
    </r>
  </si>
  <si>
    <r>
      <t xml:space="preserve">10TH FLOOR </t>
    </r>
    <r>
      <rPr>
        <sz val="8"/>
        <color indexed="30"/>
        <rFont val="Arial"/>
        <family val="2"/>
      </rPr>
      <t>(IWP)</t>
    </r>
  </si>
  <si>
    <r>
      <t xml:space="preserve">10TH FLOOR </t>
    </r>
    <r>
      <rPr>
        <sz val="8"/>
        <color indexed="10"/>
        <rFont val="Arial"/>
        <family val="2"/>
      </rPr>
      <t>(ICP)</t>
    </r>
  </si>
  <si>
    <t>SKIRTING</t>
  </si>
  <si>
    <t>TERRACE EXTERNAL PLASTER</t>
  </si>
  <si>
    <t>EXTERAL FAÇADE DESIGN</t>
  </si>
  <si>
    <t>BRICK WORK - 17" - 4"</t>
  </si>
  <si>
    <t>Providing and laying polished Shahabad Stone slabs 20mm to 25mm thick for treads and risers of steps and staircases, with rounded nosing and groove at edge for the treads, on a bed of C.M. 1:4 including cement float filling joints with neat cement slurry, curing, polishing and cleaning complete.</t>
  </si>
  <si>
    <t>5TH FLOOR</t>
  </si>
  <si>
    <t>6TH FLOOR</t>
  </si>
  <si>
    <t>7TH FLOOR</t>
  </si>
  <si>
    <t>8TH FLOOR</t>
  </si>
  <si>
    <t>9TH FLOOR</t>
  </si>
  <si>
    <t>10TH FLOOR</t>
  </si>
  <si>
    <t>SWIMMING / INFINITY POOL</t>
  </si>
  <si>
    <t>WALLS</t>
  </si>
  <si>
    <t>FLOOR</t>
  </si>
  <si>
    <t>TERRACE</t>
  </si>
  <si>
    <t>BRICK BAT COBA</t>
  </si>
  <si>
    <t>WATERPROOFING</t>
  </si>
  <si>
    <t>5TH TO 10TH FLOOR (STAIRCASE -1)</t>
  </si>
  <si>
    <t>5TH TO 10TH FLOOR (STAIRCASE -2)</t>
  </si>
  <si>
    <t>D2 = 900 X 2100                                                      2no</t>
  </si>
  <si>
    <t>D3 = 1000 X 2100                                                    8no</t>
  </si>
  <si>
    <t>D5 = 1500 X 2100                                                    7no</t>
  </si>
  <si>
    <t>FRD = 1500 X 2100                                                  2no</t>
  </si>
  <si>
    <t>D1= 750 X 2100                                                     11no</t>
  </si>
  <si>
    <t>D2= 900 X 2100                                                      6no</t>
  </si>
  <si>
    <t>D3= 1000X2100                                                     36no</t>
  </si>
  <si>
    <t>D5= 1500X2100                                                     1no</t>
  </si>
  <si>
    <t>D6= 2000X2100                                                     1no</t>
  </si>
  <si>
    <t>D7=  850X2100                                                      2no</t>
  </si>
  <si>
    <t>D13= 600X2100                                                    18no</t>
  </si>
  <si>
    <t>FRD =1500 X 2100                                                4no</t>
  </si>
  <si>
    <t>D2 = 900 X 2100                                                    5no</t>
  </si>
  <si>
    <t>D3 = 1000 X 2100                                                 30no</t>
  </si>
  <si>
    <t>D7 =  850 X 2100                                                   2no</t>
  </si>
  <si>
    <t>D13 = 600 X 2100                                                  58no</t>
  </si>
  <si>
    <t>D3=1000x2100                                                      6no</t>
  </si>
  <si>
    <t>D5=1500x2100                                                      1no</t>
  </si>
  <si>
    <t>GD1=2000x2100                                                    7no</t>
  </si>
  <si>
    <t>D3= 1000x2100                                                     6no</t>
  </si>
  <si>
    <t>D4= 1200x2100                                                     1no</t>
  </si>
  <si>
    <t>D5= 1500x2100                                                     4no</t>
  </si>
  <si>
    <t>W = 1600 X 2000                                                 21no</t>
  </si>
  <si>
    <t>W = 1600 X 2000                                                 18no</t>
  </si>
  <si>
    <t>W = 1600 X 2000                                                  22no</t>
  </si>
  <si>
    <t>FIXED GLASS</t>
  </si>
  <si>
    <t>SPIDER GLAZING</t>
  </si>
  <si>
    <t>W.C.</t>
  </si>
  <si>
    <t>NO OF UNITS</t>
  </si>
  <si>
    <t>URINALS</t>
  </si>
  <si>
    <t>SHOWER</t>
  </si>
  <si>
    <t>WASH BASINS</t>
  </si>
  <si>
    <t>DADO TILES</t>
  </si>
  <si>
    <t>AREA (SQM)</t>
  </si>
  <si>
    <t>COMMON TOILETS</t>
  </si>
  <si>
    <t>COMMMON TOILET</t>
  </si>
  <si>
    <t>HOTEL TOILET</t>
  </si>
  <si>
    <t>MEP  SERVICES VDF</t>
  </si>
  <si>
    <t>STAIRCASE / LOBBY KOTA</t>
  </si>
  <si>
    <t>CIRCULATION V. TILES</t>
  </si>
  <si>
    <t>STORAGE VDF</t>
  </si>
  <si>
    <t>COMMON TOILET C. TILES</t>
  </si>
  <si>
    <t>KITCHEN V. TILES</t>
  </si>
  <si>
    <t>RESTAURANT V.TILES</t>
  </si>
  <si>
    <t>PUB / LOUNGE V. TILES</t>
  </si>
  <si>
    <t>MEP SERVICES VDF</t>
  </si>
  <si>
    <t>ADMIN V. TILES</t>
  </si>
  <si>
    <t>GYM / SPA WOODEN TILES</t>
  </si>
  <si>
    <t>HOTEL ROOMS V. TILES</t>
  </si>
  <si>
    <t>HOTEL TOILETS C. TILES</t>
  </si>
  <si>
    <t>REFUGE AREA KOTA</t>
  </si>
  <si>
    <t>HOTELTOILETS C. TILES</t>
  </si>
  <si>
    <t>SERVICES VDF</t>
  </si>
  <si>
    <t>HOTEL TOILETS C.TILES</t>
  </si>
  <si>
    <t>CIRCULATION V.TILES</t>
  </si>
  <si>
    <t>BANQUET HALL V. TILES</t>
  </si>
  <si>
    <t>OUTDOOR DINING WOODEN TILES</t>
  </si>
  <si>
    <t>SWIMMING / INFINITY POOL C. TILES</t>
  </si>
  <si>
    <t>ALL FLOOR (STAIRCASE -1) UPTO 4TH FLOOR</t>
  </si>
  <si>
    <t>ALL FLOOR (STAIRCASE -2) UPTO 4TH FLOOR</t>
  </si>
  <si>
    <t>5TH TO 10TH</t>
  </si>
  <si>
    <t>LOWER GROUND FLOOR ( LOBBY &amp; CIRCULATION ) CARPET &amp; VDF</t>
  </si>
  <si>
    <t>LOWER GROUND FLOOR (STAIRCASE) MARBLE</t>
  </si>
  <si>
    <t>2 BASEMENT (STAIRCASE) MARBLE</t>
  </si>
  <si>
    <t>1 BASEMENT (STAIRCASE) MARBLE</t>
  </si>
  <si>
    <t>UPPER GROUND FLOOR (STAIRCASE) MARBLE</t>
  </si>
  <si>
    <t>FIRST FLOOR (STAIRCASE) MARBLE</t>
  </si>
  <si>
    <t>SECOND FLOOR (STAIRCASE) MARBLE</t>
  </si>
  <si>
    <t>THIRD FLOOR (STAIRCASE) MARBLE</t>
  </si>
  <si>
    <t>FOURTH FLOOR (STAIRCASE) MARBLE</t>
  </si>
  <si>
    <t>FOURTH FLOOR (STALLS) MARBLE</t>
  </si>
  <si>
    <t>STAIRCASE / LOBBY MARBLE</t>
  </si>
  <si>
    <t>Providing and laying polished MARBLE Stone slabs 20mm to 25mm thick for treads and risers of steps and staircases, with rounded nosing and groove at edge for the treads, on a bed of C.M. 1:4 including cement float filling joints with neat cement slurry, curing, polishing and cleaning complete.</t>
  </si>
  <si>
    <t>UPPER GROUND FLOOR ( LOBBY &amp; CIRCULATION ) CARPET &amp; VDF</t>
  </si>
  <si>
    <t>FIRST FLOOR ( LOBBY &amp; CIRCULATION ) CARPET &amp; VDF</t>
  </si>
  <si>
    <t>SECOND FLOOR ( LOBBY &amp; CIRCULATION )CARPET &amp; VDF</t>
  </si>
  <si>
    <t>THIRD FLOOR ( LOBBY &amp; CIRCULATION ) CARPET &amp; VDF</t>
  </si>
  <si>
    <t>FOURTH FLOOR ( LOBBY &amp; CIRCULATION ) CARPET &amp; VDF</t>
  </si>
  <si>
    <t>CIRCULATION CARPET &amp; VDF</t>
  </si>
  <si>
    <t>STORAGE V. TILES</t>
  </si>
  <si>
    <t>RESTAURANT ITALIAN MARBLE</t>
  </si>
  <si>
    <t>ADMIN CARPET &amp; VDF</t>
  </si>
  <si>
    <t>GYM / SPA CARPET &amp; VDF</t>
  </si>
  <si>
    <t>HOTEL ROOMS WOODEN PLANKS &amp; CARPET</t>
  </si>
  <si>
    <t>CIRCULATION VDF &amp; CARPET</t>
  </si>
  <si>
    <t>KITCHEN MARBLE</t>
  </si>
  <si>
    <t>REFUGE AREA  ITALIAN MARBLE</t>
  </si>
  <si>
    <t>PUB / LOUNGE GRANITE</t>
  </si>
  <si>
    <t>BANQUET HALL GRANITE</t>
  </si>
  <si>
    <t>STAIRCASE RAILING 304 GRADE</t>
  </si>
  <si>
    <t>Providing and fixing STAINLESS STEEL GLASS RAILING FOR STAIR WITH 304 S. STEEL AND 8MM THK TOUGHEN COLOURED GLASS</t>
  </si>
  <si>
    <t>FALSE CEILLING</t>
  </si>
  <si>
    <t>FIRE FIGHTING</t>
  </si>
  <si>
    <t>FIRE FIGHTING CYLINDER</t>
  </si>
  <si>
    <t>LS</t>
  </si>
  <si>
    <t>PLUMBING PIPE LINE &amp; FITTINGS</t>
  </si>
  <si>
    <t>ELECTRICAL</t>
  </si>
  <si>
    <t>SWIMMING POOL</t>
  </si>
  <si>
    <t>PATH WAY PCC &amp; PAVER BLOCK</t>
  </si>
  <si>
    <t xml:space="preserve">PATH WAY PCC </t>
  </si>
  <si>
    <t>FURNITURE @ RS. 200000.00/-</t>
  </si>
  <si>
    <t>FURNITURE @ RS. 700000.00/-</t>
  </si>
  <si>
    <t>ALL TOTAL FOR ARCHITECTURAL WORK C</t>
  </si>
  <si>
    <t>GRAND TOTAL COST (A+B+C)</t>
  </si>
  <si>
    <t>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</si>
</sst>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6" formatCode="[$₹-445]\ #,##0.00"/>
  </numFmts>
  <fonts count="39">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8"/>
      <name val="Arial"/>
      <family val="2"/>
    </font>
    <font>
      <b/>
      <sz val="10"/>
      <name val="Arial"/>
      <family val="2"/>
    </font>
    <font>
      <b/>
      <sz val="8"/>
      <name val="Arial"/>
      <family val="2"/>
    </font>
    <font>
      <b/>
      <sz val="11"/>
      <name val="Arial"/>
      <family val="2"/>
    </font>
    <font>
      <sz val="8"/>
      <color indexed="30"/>
      <name val="Arial"/>
      <family val="2"/>
    </font>
    <font>
      <sz val="8"/>
      <color indexed="10"/>
      <name val="Arial"/>
      <family val="2"/>
    </font>
    <font>
      <sz val="8"/>
      <color indexed="40"/>
      <name val="Arial"/>
      <family val="2"/>
    </font>
    <font>
      <sz val="8"/>
      <color indexed="8"/>
      <name val="Arial"/>
      <family val="2"/>
    </font>
    <font>
      <sz val="9"/>
      <name val="Arial"/>
      <family val="2"/>
    </font>
    <font>
      <sz val="11"/>
      <name val="Arial"/>
      <family val="2"/>
    </font>
    <font>
      <b/>
      <sz val="10"/>
      <color indexed="8"/>
      <name val="Arial"/>
      <family val="2"/>
    </font>
    <font>
      <b/>
      <sz val="8"/>
      <color indexed="8"/>
      <name val="Arial"/>
      <family val="2"/>
    </font>
    <font>
      <sz val="14"/>
      <name val="Arial"/>
      <family val="2"/>
    </font>
    <font>
      <sz val="9"/>
      <color indexed="8"/>
      <name val="Calibri"/>
      <family val="2"/>
    </font>
    <font>
      <sz val="9"/>
      <color indexed="9"/>
      <name val="Calibri"/>
      <family val="2"/>
    </font>
    <font>
      <sz val="9"/>
      <color indexed="20"/>
      <name val="Calibri"/>
      <family val="2"/>
    </font>
    <font>
      <b/>
      <sz val="9"/>
      <color indexed="52"/>
      <name val="Calibri"/>
      <family val="2"/>
    </font>
    <font>
      <b/>
      <sz val="9"/>
      <color indexed="9"/>
      <name val="Calibri"/>
      <family val="2"/>
    </font>
    <font>
      <i/>
      <sz val="9"/>
      <color indexed="23"/>
      <name val="Calibri"/>
      <family val="2"/>
    </font>
    <font>
      <sz val="9"/>
      <color indexed="17"/>
      <name val="Calibri"/>
      <family val="2"/>
    </font>
    <font>
      <b/>
      <sz val="15"/>
      <color indexed="56"/>
      <name val="Calibri"/>
      <family val="2"/>
    </font>
    <font>
      <b/>
      <sz val="13"/>
      <color indexed="56"/>
      <name val="Calibri"/>
      <family val="2"/>
    </font>
    <font>
      <b/>
      <sz val="11"/>
      <color indexed="56"/>
      <name val="Calibri"/>
      <family val="2"/>
    </font>
    <font>
      <sz val="9"/>
      <color indexed="62"/>
      <name val="Calibri"/>
      <family val="2"/>
    </font>
    <font>
      <sz val="9"/>
      <color indexed="52"/>
      <name val="Calibri"/>
      <family val="2"/>
    </font>
    <font>
      <sz val="9"/>
      <color indexed="60"/>
      <name val="Calibri"/>
      <family val="2"/>
    </font>
    <font>
      <b/>
      <sz val="9"/>
      <color indexed="63"/>
      <name val="Calibri"/>
      <family val="2"/>
    </font>
    <font>
      <b/>
      <sz val="18"/>
      <color indexed="56"/>
      <name val="Cambria"/>
      <family val="2"/>
    </font>
    <font>
      <b/>
      <sz val="9"/>
      <color indexed="8"/>
      <name val="Calibri"/>
      <family val="2"/>
    </font>
    <font>
      <sz val="9"/>
      <color indexed="10"/>
      <name val="Calibri"/>
      <family val="2"/>
    </font>
    <font>
      <sz val="10"/>
      <name val="Helv"/>
      <charset val="204"/>
    </font>
    <font>
      <b/>
      <sz val="9"/>
      <name val="Arial"/>
      <family val="2"/>
    </font>
    <font>
      <sz val="11"/>
      <color rgb="FFFF0000"/>
      <name val="Calibri"/>
      <family val="2"/>
      <scheme val="minor"/>
    </font>
    <font>
      <b/>
      <sz val="11"/>
      <color theme="1"/>
      <name val="Calibri"/>
      <family val="2"/>
      <scheme val="minor"/>
    </font>
    <font>
      <b/>
      <sz val="8"/>
      <color rgb="FFFF0000"/>
      <name val="Arial"/>
      <family val="2"/>
    </font>
  </fonts>
  <fills count="28">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3999755851924192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s>
  <cellStyleXfs count="46">
    <xf numFmtId="0" fontId="0" fillId="0" borderId="0"/>
    <xf numFmtId="0" fontId="3" fillId="0" borderId="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22" borderId="0" applyNumberFormat="0" applyBorder="0" applyAlignment="0" applyProtection="0"/>
    <xf numFmtId="0" fontId="19" fillId="6" borderId="0" applyNumberFormat="0" applyBorder="0" applyAlignment="0" applyProtection="0"/>
    <xf numFmtId="0" fontId="20" fillId="23" borderId="39" applyNumberFormat="0" applyAlignment="0" applyProtection="0"/>
    <xf numFmtId="0" fontId="21" fillId="24" borderId="40" applyNumberFormat="0" applyAlignment="0" applyProtection="0"/>
    <xf numFmtId="0" fontId="22" fillId="0" borderId="0" applyNumberFormat="0" applyFill="0" applyBorder="0" applyAlignment="0" applyProtection="0"/>
    <xf numFmtId="0" fontId="23" fillId="7" borderId="0" applyNumberFormat="0" applyBorder="0" applyAlignment="0" applyProtection="0"/>
    <xf numFmtId="0" fontId="24" fillId="0" borderId="41" applyNumberFormat="0" applyFill="0" applyAlignment="0" applyProtection="0"/>
    <xf numFmtId="0" fontId="25" fillId="0" borderId="42" applyNumberFormat="0" applyFill="0" applyAlignment="0" applyProtection="0"/>
    <xf numFmtId="0" fontId="26" fillId="0" borderId="43" applyNumberFormat="0" applyFill="0" applyAlignment="0" applyProtection="0"/>
    <xf numFmtId="0" fontId="26" fillId="0" borderId="0" applyNumberFormat="0" applyFill="0" applyBorder="0" applyAlignment="0" applyProtection="0"/>
    <xf numFmtId="0" fontId="27" fillId="10" borderId="39" applyNumberFormat="0" applyAlignment="0" applyProtection="0"/>
    <xf numFmtId="0" fontId="28" fillId="0" borderId="44" applyNumberFormat="0" applyFill="0" applyAlignment="0" applyProtection="0"/>
    <xf numFmtId="0" fontId="29" fillId="25" borderId="0" applyNumberFormat="0" applyBorder="0" applyAlignment="0" applyProtection="0"/>
    <xf numFmtId="0" fontId="3" fillId="0" borderId="0"/>
    <xf numFmtId="0" fontId="3" fillId="0" borderId="0"/>
    <xf numFmtId="0" fontId="3" fillId="26" borderId="45" applyNumberFormat="0" applyFont="0" applyAlignment="0" applyProtection="0"/>
    <xf numFmtId="0" fontId="30" fillId="23" borderId="46" applyNumberFormat="0" applyAlignment="0" applyProtection="0"/>
    <xf numFmtId="0" fontId="34" fillId="0" borderId="0"/>
    <xf numFmtId="0" fontId="31" fillId="0" borderId="0" applyNumberFormat="0" applyFill="0" applyBorder="0" applyAlignment="0" applyProtection="0"/>
    <xf numFmtId="0" fontId="32" fillId="0" borderId="47" applyNumberFormat="0" applyFill="0" applyAlignment="0" applyProtection="0"/>
    <xf numFmtId="0" fontId="33" fillId="0" borderId="0" applyNumberFormat="0" applyFill="0" applyBorder="0" applyAlignment="0" applyProtection="0"/>
  </cellStyleXfs>
  <cellXfs count="853">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2" fontId="0" fillId="0" borderId="1" xfId="0" applyNumberFormat="1" applyBorder="1"/>
    <xf numFmtId="0" fontId="0" fillId="0" borderId="1" xfId="0" applyBorder="1" applyAlignment="1">
      <alignment horizontal="center" vertical="center"/>
    </xf>
    <xf numFmtId="2" fontId="0" fillId="0" borderId="1" xfId="0" applyNumberFormat="1" applyFill="1" applyBorder="1"/>
    <xf numFmtId="0" fontId="0" fillId="0" borderId="1" xfId="0" applyBorder="1" applyAlignment="1">
      <alignment horizontal="center" vertical="center"/>
    </xf>
    <xf numFmtId="164" fontId="0" fillId="0" borderId="1" xfId="0" applyNumberFormat="1" applyBorder="1"/>
    <xf numFmtId="164" fontId="0" fillId="0" borderId="0" xfId="0" applyNumberFormat="1"/>
    <xf numFmtId="0" fontId="0" fillId="0" borderId="1" xfId="0" applyFill="1" applyBorder="1"/>
    <xf numFmtId="0" fontId="0" fillId="0" borderId="0" xfId="0" applyAlignment="1"/>
    <xf numFmtId="0" fontId="4" fillId="0" borderId="5" xfId="1" applyFont="1" applyBorder="1" applyAlignment="1">
      <alignment horizontal="left"/>
    </xf>
    <xf numFmtId="0" fontId="4" fillId="0" borderId="9" xfId="1" applyFont="1" applyBorder="1" applyAlignment="1">
      <alignment horizontal="left"/>
    </xf>
    <xf numFmtId="0" fontId="4" fillId="0" borderId="13" xfId="1" applyFont="1" applyBorder="1" applyAlignment="1">
      <alignment horizontal="left"/>
    </xf>
    <xf numFmtId="0" fontId="6" fillId="0" borderId="5" xfId="1" applyFont="1" applyBorder="1" applyAlignment="1">
      <alignment horizontal="center"/>
    </xf>
    <xf numFmtId="0" fontId="6" fillId="0" borderId="5" xfId="1" applyFont="1" applyBorder="1" applyAlignment="1">
      <alignment horizontal="justify" vertical="top"/>
    </xf>
    <xf numFmtId="0" fontId="3" fillId="0" borderId="6" xfId="1" applyFont="1" applyBorder="1" applyAlignment="1"/>
    <xf numFmtId="0" fontId="4" fillId="0" borderId="7" xfId="1" applyFont="1" applyBorder="1" applyAlignment="1">
      <alignment horizontal="justify" vertical="top"/>
    </xf>
    <xf numFmtId="0" fontId="6" fillId="0" borderId="8" xfId="1" applyFont="1" applyBorder="1" applyAlignment="1">
      <alignment horizontal="justify" vertical="top"/>
    </xf>
    <xf numFmtId="0" fontId="3" fillId="0" borderId="13" xfId="1" applyFont="1" applyBorder="1" applyAlignment="1"/>
    <xf numFmtId="0" fontId="4" fillId="0" borderId="0" xfId="1" applyFont="1" applyBorder="1" applyAlignment="1">
      <alignment horizontal="justify" vertical="top"/>
    </xf>
    <xf numFmtId="0" fontId="6" fillId="0" borderId="14" xfId="1" applyFont="1" applyBorder="1" applyAlignment="1">
      <alignment horizontal="justify" vertical="top"/>
    </xf>
    <xf numFmtId="0" fontId="4" fillId="0" borderId="15" xfId="1" applyFont="1" applyBorder="1" applyAlignment="1">
      <alignment horizontal="left"/>
    </xf>
    <xf numFmtId="0" fontId="3" fillId="0" borderId="10" xfId="1" applyFont="1" applyBorder="1" applyAlignment="1"/>
    <xf numFmtId="0" fontId="4" fillId="0" borderId="11" xfId="1" applyFont="1" applyBorder="1" applyAlignment="1">
      <alignment horizontal="justify" vertical="top"/>
    </xf>
    <xf numFmtId="0" fontId="6" fillId="0" borderId="12" xfId="1" applyFont="1" applyBorder="1" applyAlignment="1">
      <alignment horizontal="justify" vertical="top"/>
    </xf>
    <xf numFmtId="0" fontId="4" fillId="0" borderId="1" xfId="1" applyFont="1" applyBorder="1" applyAlignment="1">
      <alignment horizontal="center" vertical="top"/>
    </xf>
    <xf numFmtId="2" fontId="4" fillId="0" borderId="1" xfId="1" applyNumberFormat="1" applyFont="1" applyBorder="1" applyAlignment="1">
      <alignment horizontal="center"/>
    </xf>
    <xf numFmtId="2" fontId="4" fillId="0" borderId="2" xfId="1" applyNumberFormat="1" applyFont="1" applyBorder="1" applyAlignment="1">
      <alignment horizontal="center"/>
    </xf>
    <xf numFmtId="0" fontId="4" fillId="0" borderId="1" xfId="1" applyFont="1" applyBorder="1" applyAlignment="1">
      <alignment horizontal="justify" vertical="distributed"/>
    </xf>
    <xf numFmtId="2" fontId="4" fillId="0" borderId="1" xfId="1" applyNumberFormat="1" applyFont="1" applyBorder="1" applyAlignment="1">
      <alignment horizontal="justify" vertical="top"/>
    </xf>
    <xf numFmtId="2" fontId="4" fillId="0" borderId="1" xfId="1" applyNumberFormat="1" applyFont="1" applyBorder="1" applyAlignment="1">
      <alignment horizontal="center" vertical="top"/>
    </xf>
    <xf numFmtId="2" fontId="4" fillId="0" borderId="1" xfId="1" applyNumberFormat="1" applyFont="1" applyBorder="1" applyAlignment="1">
      <alignment vertical="top"/>
    </xf>
    <xf numFmtId="2" fontId="4" fillId="0" borderId="2" xfId="1" applyNumberFormat="1" applyFont="1" applyBorder="1" applyAlignment="1">
      <alignment horizontal="center" vertical="top"/>
    </xf>
    <xf numFmtId="2" fontId="4" fillId="0" borderId="2" xfId="1" applyNumberFormat="1" applyFont="1" applyBorder="1" applyAlignment="1">
      <alignment horizontal="center" vertical="center"/>
    </xf>
    <xf numFmtId="0" fontId="4" fillId="0" borderId="1" xfId="1" applyFont="1" applyBorder="1" applyAlignment="1"/>
    <xf numFmtId="0" fontId="4" fillId="0" borderId="2" xfId="1" applyFont="1" applyBorder="1" applyAlignment="1"/>
    <xf numFmtId="0" fontId="4" fillId="0" borderId="1" xfId="1" applyFont="1" applyBorder="1" applyAlignment="1">
      <alignment horizontal="center" vertical="center"/>
    </xf>
    <xf numFmtId="2" fontId="4" fillId="0" borderId="1" xfId="1" applyNumberFormat="1" applyFont="1" applyFill="1" applyBorder="1" applyAlignment="1">
      <alignment horizontal="center" vertical="top"/>
    </xf>
    <xf numFmtId="0" fontId="4" fillId="0" borderId="1" xfId="1" applyFont="1" applyBorder="1" applyAlignment="1">
      <alignment horizontal="left" vertical="distributed"/>
    </xf>
    <xf numFmtId="0" fontId="4" fillId="0" borderId="5" xfId="1" applyFont="1" applyBorder="1" applyAlignment="1">
      <alignment horizontal="center" vertical="top"/>
    </xf>
    <xf numFmtId="0" fontId="4" fillId="0" borderId="5" xfId="1" applyFont="1" applyBorder="1" applyAlignment="1">
      <alignment horizontal="justify" vertical="distributed"/>
    </xf>
    <xf numFmtId="2" fontId="4" fillId="0" borderId="5" xfId="1" applyNumberFormat="1" applyFont="1" applyFill="1" applyBorder="1" applyAlignment="1">
      <alignment horizontal="center" vertical="top"/>
    </xf>
    <xf numFmtId="2" fontId="4" fillId="0" borderId="1" xfId="1" applyNumberFormat="1" applyFont="1" applyBorder="1" applyAlignment="1">
      <alignment horizontal="center" vertical="center"/>
    </xf>
    <xf numFmtId="0" fontId="7" fillId="0" borderId="16" xfId="1" applyFont="1" applyBorder="1" applyAlignment="1">
      <alignment horizontal="center" vertical="top"/>
    </xf>
    <xf numFmtId="0" fontId="7" fillId="3" borderId="1" xfId="1" applyFont="1" applyFill="1" applyBorder="1" applyAlignment="1">
      <alignment horizontal="center" vertical="distributed"/>
    </xf>
    <xf numFmtId="2" fontId="7" fillId="3" borderId="1" xfId="1" applyNumberFormat="1" applyFont="1" applyFill="1" applyBorder="1" applyAlignment="1">
      <alignment horizontal="center" vertical="top"/>
    </xf>
    <xf numFmtId="2" fontId="7" fillId="3" borderId="1" xfId="1" applyNumberFormat="1" applyFont="1" applyFill="1" applyBorder="1" applyAlignment="1">
      <alignment vertical="top"/>
    </xf>
    <xf numFmtId="2" fontId="7" fillId="3" borderId="1" xfId="1" applyNumberFormat="1" applyFont="1" applyFill="1" applyBorder="1" applyAlignment="1">
      <alignment vertical="center"/>
    </xf>
    <xf numFmtId="2" fontId="7" fillId="3" borderId="17" xfId="1" applyNumberFormat="1" applyFont="1" applyFill="1" applyBorder="1" applyAlignment="1">
      <alignment horizontal="center" vertical="top"/>
    </xf>
    <xf numFmtId="0" fontId="7" fillId="0" borderId="0" xfId="1" applyFont="1" applyBorder="1" applyAlignment="1">
      <alignment horizontal="center" vertical="top"/>
    </xf>
    <xf numFmtId="0" fontId="7" fillId="0" borderId="0" xfId="1" applyFont="1" applyBorder="1" applyAlignment="1">
      <alignment horizontal="center" vertical="distributed"/>
    </xf>
    <xf numFmtId="2" fontId="7" fillId="0" borderId="0" xfId="1" applyNumberFormat="1" applyFont="1" applyBorder="1" applyAlignment="1">
      <alignment horizontal="center" vertical="top"/>
    </xf>
    <xf numFmtId="2" fontId="7" fillId="0" borderId="0" xfId="1" applyNumberFormat="1" applyFont="1" applyBorder="1" applyAlignment="1">
      <alignment vertical="top"/>
    </xf>
    <xf numFmtId="2" fontId="7" fillId="0" borderId="0" xfId="1" applyNumberFormat="1" applyFont="1" applyBorder="1" applyAlignment="1">
      <alignment vertical="center"/>
    </xf>
    <xf numFmtId="0" fontId="7" fillId="0" borderId="0" xfId="1" applyFont="1" applyBorder="1" applyAlignment="1">
      <alignment horizontal="left" vertical="distributed"/>
    </xf>
    <xf numFmtId="2" fontId="7" fillId="0" borderId="0" xfId="1" applyNumberFormat="1" applyFont="1" applyBorder="1" applyAlignment="1">
      <alignment horizontal="center" vertical="center"/>
    </xf>
    <xf numFmtId="0" fontId="4" fillId="0" borderId="1" xfId="1" applyFont="1" applyBorder="1" applyAlignment="1">
      <alignment horizontal="justify" vertical="top"/>
    </xf>
    <xf numFmtId="2" fontId="4" fillId="0" borderId="1" xfId="1" applyNumberFormat="1" applyFont="1" applyBorder="1" applyAlignment="1">
      <alignment vertical="center"/>
    </xf>
    <xf numFmtId="0" fontId="4" fillId="0" borderId="1" xfId="1" applyFont="1" applyFill="1" applyBorder="1" applyAlignment="1">
      <alignment horizontal="justify" vertical="distributed"/>
    </xf>
    <xf numFmtId="2" fontId="4" fillId="0" borderId="1" xfId="1" applyNumberFormat="1" applyFont="1" applyBorder="1" applyAlignment="1">
      <alignment horizontal="right" vertical="top"/>
    </xf>
    <xf numFmtId="2" fontId="4" fillId="0" borderId="1" xfId="1" applyNumberFormat="1" applyFont="1" applyFill="1" applyBorder="1" applyAlignment="1">
      <alignment horizontal="right" vertical="top"/>
    </xf>
    <xf numFmtId="0" fontId="4" fillId="0" borderId="1" xfId="1" applyFont="1" applyFill="1" applyBorder="1" applyAlignment="1"/>
    <xf numFmtId="2" fontId="4" fillId="0" borderId="1" xfId="1" applyNumberFormat="1" applyFont="1" applyFill="1" applyBorder="1" applyAlignment="1">
      <alignment horizontal="right"/>
    </xf>
    <xf numFmtId="2" fontId="4" fillId="0" borderId="1" xfId="1" applyNumberFormat="1" applyFont="1" applyFill="1" applyBorder="1" applyAlignment="1">
      <alignment vertical="top"/>
    </xf>
    <xf numFmtId="0" fontId="4" fillId="4" borderId="1" xfId="1" applyFont="1" applyFill="1" applyBorder="1" applyAlignment="1">
      <alignment horizontal="justify" vertical="top"/>
    </xf>
    <xf numFmtId="2" fontId="6" fillId="4" borderId="1" xfId="1" applyNumberFormat="1" applyFont="1" applyFill="1" applyBorder="1" applyAlignment="1">
      <alignment horizontal="right" vertical="top"/>
    </xf>
    <xf numFmtId="2" fontId="4" fillId="4" borderId="1" xfId="1" applyNumberFormat="1" applyFont="1" applyFill="1" applyBorder="1" applyAlignment="1">
      <alignment horizontal="right" vertical="top"/>
    </xf>
    <xf numFmtId="2" fontId="4" fillId="4" borderId="1" xfId="1" applyNumberFormat="1" applyFont="1" applyFill="1" applyBorder="1" applyAlignment="1">
      <alignment horizontal="center" vertical="top"/>
    </xf>
    <xf numFmtId="0" fontId="3" fillId="4" borderId="1" xfId="1" applyFill="1" applyBorder="1" applyAlignment="1"/>
    <xf numFmtId="0" fontId="4" fillId="4" borderId="1" xfId="1" applyFont="1" applyFill="1" applyBorder="1" applyAlignment="1">
      <alignment horizontal="justify" vertical="distributed"/>
    </xf>
    <xf numFmtId="2" fontId="11" fillId="0" borderId="1" xfId="1" applyNumberFormat="1" applyFont="1" applyFill="1" applyBorder="1" applyAlignment="1">
      <alignment horizontal="right" vertical="top"/>
    </xf>
    <xf numFmtId="0" fontId="4" fillId="0" borderId="9" xfId="1" applyFont="1" applyBorder="1" applyAlignment="1">
      <alignment horizontal="center" vertical="top"/>
    </xf>
    <xf numFmtId="2" fontId="4" fillId="4" borderId="13" xfId="1" applyNumberFormat="1" applyFont="1" applyFill="1" applyBorder="1" applyAlignment="1">
      <alignment horizontal="center" vertical="top"/>
    </xf>
    <xf numFmtId="0" fontId="7" fillId="0" borderId="18" xfId="1" applyFont="1" applyBorder="1" applyAlignment="1">
      <alignment horizontal="center" vertical="top"/>
    </xf>
    <xf numFmtId="0" fontId="7" fillId="3" borderId="19" xfId="1" applyFont="1" applyFill="1" applyBorder="1" applyAlignment="1">
      <alignment horizontal="center" vertical="top"/>
    </xf>
    <xf numFmtId="2" fontId="7" fillId="3" borderId="19" xfId="1" applyNumberFormat="1" applyFont="1" applyFill="1" applyBorder="1" applyAlignment="1">
      <alignment vertical="top"/>
    </xf>
    <xf numFmtId="2" fontId="7" fillId="3" borderId="19" xfId="1" applyNumberFormat="1" applyFont="1" applyFill="1" applyBorder="1" applyAlignment="1">
      <alignment horizontal="center" vertical="center"/>
    </xf>
    <xf numFmtId="2" fontId="7" fillId="3" borderId="20" xfId="1" applyNumberFormat="1" applyFont="1" applyFill="1" applyBorder="1" applyAlignment="1">
      <alignment horizontal="center" vertical="top"/>
    </xf>
    <xf numFmtId="2" fontId="5" fillId="3" borderId="21" xfId="1" applyNumberFormat="1" applyFont="1" applyFill="1" applyBorder="1" applyAlignment="1"/>
    <xf numFmtId="2" fontId="5" fillId="0" borderId="0" xfId="1" applyNumberFormat="1" applyFont="1" applyBorder="1" applyAlignment="1"/>
    <xf numFmtId="2" fontId="4" fillId="0" borderId="1" xfId="1" applyNumberFormat="1" applyFont="1" applyFill="1" applyBorder="1" applyAlignment="1">
      <alignment horizontal="center"/>
    </xf>
    <xf numFmtId="0" fontId="4" fillId="0" borderId="1" xfId="1" applyFont="1" applyFill="1" applyBorder="1" applyAlignment="1">
      <alignment horizontal="justify" vertical="top"/>
    </xf>
    <xf numFmtId="2" fontId="4" fillId="0" borderId="1" xfId="1" applyNumberFormat="1" applyFont="1" applyFill="1" applyBorder="1" applyAlignment="1">
      <alignment vertical="center"/>
    </xf>
    <xf numFmtId="2" fontId="4" fillId="0" borderId="2" xfId="1" applyNumberFormat="1" applyFont="1" applyFill="1" applyBorder="1" applyAlignment="1">
      <alignment horizontal="center" vertical="top"/>
    </xf>
    <xf numFmtId="0" fontId="4" fillId="0" borderId="5" xfId="1" applyFont="1" applyFill="1" applyBorder="1" applyAlignment="1">
      <alignment horizontal="justify" vertical="top"/>
    </xf>
    <xf numFmtId="2" fontId="4" fillId="0" borderId="5" xfId="1" applyNumberFormat="1" applyFont="1" applyFill="1" applyBorder="1" applyAlignment="1">
      <alignment horizontal="center"/>
    </xf>
    <xf numFmtId="2" fontId="4" fillId="0" borderId="6" xfId="1" applyNumberFormat="1" applyFont="1" applyFill="1" applyBorder="1" applyAlignment="1">
      <alignment horizontal="center" vertical="top"/>
    </xf>
    <xf numFmtId="0" fontId="7" fillId="0" borderId="22" xfId="1" applyFont="1" applyBorder="1" applyAlignment="1">
      <alignment horizontal="center" vertical="top"/>
    </xf>
    <xf numFmtId="0" fontId="7" fillId="3" borderId="23" xfId="1" applyFont="1" applyFill="1" applyBorder="1" applyAlignment="1">
      <alignment horizontal="center" vertical="top"/>
    </xf>
    <xf numFmtId="2" fontId="7" fillId="3" borderId="1" xfId="1" applyNumberFormat="1" applyFont="1" applyFill="1" applyBorder="1" applyAlignment="1">
      <alignment horizontal="center"/>
    </xf>
    <xf numFmtId="2" fontId="7" fillId="3" borderId="1" xfId="1" applyNumberFormat="1" applyFont="1" applyFill="1" applyBorder="1" applyAlignment="1">
      <alignment horizontal="center" vertical="center"/>
    </xf>
    <xf numFmtId="2" fontId="7" fillId="3" borderId="21" xfId="1" applyNumberFormat="1" applyFont="1" applyFill="1" applyBorder="1" applyAlignment="1">
      <alignment horizontal="center" vertical="top"/>
    </xf>
    <xf numFmtId="0" fontId="7" fillId="0" borderId="0" xfId="1" applyFont="1" applyFill="1" applyBorder="1" applyAlignment="1">
      <alignment horizontal="center" vertical="top"/>
    </xf>
    <xf numFmtId="2" fontId="7" fillId="0" borderId="0" xfId="1" applyNumberFormat="1" applyFont="1" applyFill="1" applyBorder="1" applyAlignment="1">
      <alignment horizontal="center"/>
    </xf>
    <xf numFmtId="2" fontId="7" fillId="0" borderId="0" xfId="1" applyNumberFormat="1" applyFont="1" applyFill="1" applyBorder="1" applyAlignment="1">
      <alignment horizontal="center" vertical="center"/>
    </xf>
    <xf numFmtId="2" fontId="7" fillId="0" borderId="0" xfId="1" applyNumberFormat="1" applyFont="1" applyFill="1" applyBorder="1" applyAlignment="1">
      <alignment horizontal="center" vertical="top"/>
    </xf>
    <xf numFmtId="0" fontId="4" fillId="0" borderId="19" xfId="1" applyFont="1" applyFill="1" applyBorder="1" applyAlignment="1"/>
    <xf numFmtId="2" fontId="7" fillId="0" borderId="23" xfId="1" applyNumberFormat="1" applyFont="1" applyFill="1" applyBorder="1" applyAlignment="1">
      <alignment horizontal="center" vertical="center"/>
    </xf>
    <xf numFmtId="2" fontId="7" fillId="0" borderId="23" xfId="1" applyNumberFormat="1" applyFont="1" applyFill="1" applyBorder="1" applyAlignment="1">
      <alignment horizontal="center" vertical="top"/>
    </xf>
    <xf numFmtId="2" fontId="7" fillId="0" borderId="24" xfId="1" applyNumberFormat="1" applyFont="1" applyFill="1" applyBorder="1" applyAlignment="1">
      <alignment horizontal="center" vertical="top"/>
    </xf>
    <xf numFmtId="0" fontId="4" fillId="0" borderId="0" xfId="1" applyFont="1" applyFill="1" applyBorder="1" applyAlignment="1"/>
    <xf numFmtId="0" fontId="12" fillId="0" borderId="1" xfId="1" applyFont="1" applyFill="1" applyBorder="1" applyAlignment="1">
      <alignment horizontal="justify" vertical="distributed"/>
    </xf>
    <xf numFmtId="0" fontId="4" fillId="0" borderId="5" xfId="1" applyFont="1" applyFill="1" applyBorder="1" applyAlignment="1">
      <alignment horizontal="justify" vertical="distributed"/>
    </xf>
    <xf numFmtId="2" fontId="4" fillId="0" borderId="5" xfId="1" applyNumberFormat="1" applyFont="1" applyFill="1" applyBorder="1" applyAlignment="1">
      <alignment vertical="center"/>
    </xf>
    <xf numFmtId="0" fontId="7" fillId="3" borderId="23" xfId="1" applyFont="1" applyFill="1" applyBorder="1" applyAlignment="1">
      <alignment horizontal="justify" vertical="distributed"/>
    </xf>
    <xf numFmtId="2" fontId="7" fillId="3" borderId="23" xfId="1" applyNumberFormat="1" applyFont="1" applyFill="1" applyBorder="1" applyAlignment="1">
      <alignment horizontal="center" vertical="top"/>
    </xf>
    <xf numFmtId="2" fontId="7" fillId="3" borderId="23" xfId="1" applyNumberFormat="1" applyFont="1" applyFill="1" applyBorder="1" applyAlignment="1">
      <alignment vertical="center"/>
    </xf>
    <xf numFmtId="0" fontId="7" fillId="0" borderId="0" xfId="1" applyFont="1" applyFill="1" applyBorder="1" applyAlignment="1">
      <alignment horizontal="justify" vertical="distributed"/>
    </xf>
    <xf numFmtId="2" fontId="7" fillId="0" borderId="0" xfId="1" applyNumberFormat="1" applyFont="1" applyFill="1" applyBorder="1" applyAlignment="1">
      <alignment vertical="center"/>
    </xf>
    <xf numFmtId="0" fontId="4" fillId="0" borderId="6" xfId="1" applyFont="1" applyBorder="1" applyAlignment="1">
      <alignment horizontal="center" vertical="top"/>
    </xf>
    <xf numFmtId="0" fontId="3" fillId="0" borderId="0" xfId="1" applyFill="1" applyAlignment="1"/>
    <xf numFmtId="0" fontId="3" fillId="0" borderId="1" xfId="1" applyFill="1" applyBorder="1" applyAlignment="1"/>
    <xf numFmtId="0" fontId="3" fillId="0" borderId="2" xfId="1" applyFill="1" applyBorder="1" applyAlignment="1"/>
    <xf numFmtId="2" fontId="11" fillId="0" borderId="1" xfId="1" applyNumberFormat="1" applyFont="1" applyFill="1" applyBorder="1" applyAlignment="1">
      <alignment vertical="center"/>
    </xf>
    <xf numFmtId="2" fontId="4" fillId="0" borderId="2" xfId="1" applyNumberFormat="1" applyFont="1" applyFill="1" applyBorder="1" applyAlignment="1">
      <alignment vertical="top"/>
    </xf>
    <xf numFmtId="2" fontId="4" fillId="0" borderId="1" xfId="1" applyNumberFormat="1" applyFont="1" applyFill="1" applyBorder="1" applyAlignment="1"/>
    <xf numFmtId="2" fontId="4" fillId="0" borderId="6" xfId="1" applyNumberFormat="1" applyFont="1" applyFill="1" applyBorder="1" applyAlignment="1">
      <alignment vertical="top"/>
    </xf>
    <xf numFmtId="0" fontId="7" fillId="3" borderId="23" xfId="1" applyFont="1" applyFill="1" applyBorder="1" applyAlignment="1">
      <alignment horizontal="center" vertical="distributed"/>
    </xf>
    <xf numFmtId="2" fontId="6" fillId="3" borderId="19" xfId="1" applyNumberFormat="1" applyFont="1" applyFill="1" applyBorder="1" applyAlignment="1">
      <alignment vertical="top"/>
    </xf>
    <xf numFmtId="2" fontId="4" fillId="3" borderId="25" xfId="1" applyNumberFormat="1" applyFont="1" applyFill="1" applyBorder="1" applyAlignment="1">
      <alignment vertical="center"/>
    </xf>
    <xf numFmtId="2" fontId="4" fillId="3" borderId="20" xfId="1" applyNumberFormat="1" applyFont="1" applyFill="1" applyBorder="1" applyAlignment="1">
      <alignment vertical="top"/>
    </xf>
    <xf numFmtId="0" fontId="4" fillId="0" borderId="0" xfId="1" applyFont="1" applyFill="1" applyBorder="1" applyAlignment="1">
      <alignment horizontal="center" vertical="top"/>
    </xf>
    <xf numFmtId="0" fontId="7" fillId="0" borderId="0" xfId="1" applyFont="1" applyFill="1" applyBorder="1" applyAlignment="1">
      <alignment horizontal="center" vertical="distributed"/>
    </xf>
    <xf numFmtId="2" fontId="4" fillId="0" borderId="0" xfId="1" applyNumberFormat="1" applyFont="1" applyFill="1" applyBorder="1" applyAlignment="1">
      <alignment vertical="top"/>
    </xf>
    <xf numFmtId="0" fontId="4" fillId="0" borderId="1" xfId="1" applyFont="1" applyFill="1" applyBorder="1" applyAlignment="1">
      <alignment horizontal="center" vertical="top"/>
    </xf>
    <xf numFmtId="2" fontId="4" fillId="0" borderId="2" xfId="1" applyNumberFormat="1" applyFont="1" applyFill="1" applyBorder="1" applyAlignment="1"/>
    <xf numFmtId="0" fontId="4" fillId="0" borderId="5" xfId="1" applyFont="1" applyFill="1" applyBorder="1" applyAlignment="1">
      <alignment horizontal="center" vertical="top"/>
    </xf>
    <xf numFmtId="2" fontId="4" fillId="0" borderId="5" xfId="1" applyNumberFormat="1" applyFont="1" applyFill="1" applyBorder="1" applyAlignment="1">
      <alignment vertical="top"/>
    </xf>
    <xf numFmtId="0" fontId="7" fillId="0" borderId="22" xfId="1" applyFont="1" applyFill="1" applyBorder="1" applyAlignment="1">
      <alignment horizontal="center" vertical="top"/>
    </xf>
    <xf numFmtId="2" fontId="7" fillId="3" borderId="23" xfId="1" applyNumberFormat="1" applyFont="1" applyFill="1" applyBorder="1" applyAlignment="1">
      <alignment vertical="top"/>
    </xf>
    <xf numFmtId="2" fontId="7" fillId="3" borderId="21" xfId="1" applyNumberFormat="1" applyFont="1" applyFill="1" applyBorder="1" applyAlignment="1">
      <alignment vertical="top"/>
    </xf>
    <xf numFmtId="0" fontId="4" fillId="0" borderId="0" xfId="1" applyFont="1" applyBorder="1" applyAlignment="1">
      <alignment horizontal="center" vertical="top"/>
    </xf>
    <xf numFmtId="0" fontId="4" fillId="0" borderId="0" xfId="1" applyFont="1" applyFill="1" applyBorder="1" applyAlignment="1">
      <alignment horizontal="justify" vertical="distributed"/>
    </xf>
    <xf numFmtId="0" fontId="4" fillId="0" borderId="0" xfId="1" applyFont="1" applyAlignment="1">
      <alignment horizontal="center" vertical="top"/>
    </xf>
    <xf numFmtId="0" fontId="4" fillId="0" borderId="0" xfId="1" applyFont="1" applyFill="1" applyAlignment="1">
      <alignment horizontal="justify" vertical="top"/>
    </xf>
    <xf numFmtId="2" fontId="4" fillId="0" borderId="0" xfId="1" applyNumberFormat="1" applyFont="1" applyFill="1" applyAlignment="1"/>
    <xf numFmtId="2" fontId="4" fillId="0" borderId="0" xfId="1" applyNumberFormat="1" applyFont="1" applyFill="1" applyBorder="1" applyAlignment="1"/>
    <xf numFmtId="2" fontId="3" fillId="0" borderId="1" xfId="1" applyNumberFormat="1" applyFill="1" applyBorder="1" applyAlignment="1"/>
    <xf numFmtId="0" fontId="4" fillId="4" borderId="1" xfId="1" applyFont="1" applyFill="1" applyBorder="1" applyAlignment="1"/>
    <xf numFmtId="2" fontId="4" fillId="4" borderId="1" xfId="1" applyNumberFormat="1" applyFont="1" applyFill="1" applyBorder="1" applyAlignment="1">
      <alignment vertical="center"/>
    </xf>
    <xf numFmtId="2" fontId="4" fillId="4" borderId="2" xfId="1" applyNumberFormat="1" applyFont="1" applyFill="1" applyBorder="1" applyAlignment="1">
      <alignment vertical="top"/>
    </xf>
    <xf numFmtId="2" fontId="3" fillId="4" borderId="1" xfId="1" applyNumberFormat="1" applyFill="1" applyBorder="1" applyAlignment="1"/>
    <xf numFmtId="0" fontId="4" fillId="0" borderId="1" xfId="1" applyFont="1" applyFill="1" applyBorder="1" applyAlignment="1">
      <alignment horizontal="left" vertical="top"/>
    </xf>
    <xf numFmtId="0" fontId="4" fillId="0" borderId="7" xfId="1" applyFont="1" applyFill="1" applyBorder="1" applyAlignment="1">
      <alignment horizontal="left" vertical="top"/>
    </xf>
    <xf numFmtId="0" fontId="7" fillId="0" borderId="19" xfId="1" applyFont="1" applyBorder="1" applyAlignment="1">
      <alignment horizontal="center" vertical="top"/>
    </xf>
    <xf numFmtId="0" fontId="7" fillId="0" borderId="13" xfId="1" applyFont="1" applyBorder="1" applyAlignment="1">
      <alignment horizontal="center" vertical="top"/>
    </xf>
    <xf numFmtId="0" fontId="7" fillId="0" borderId="0" xfId="1" applyFont="1" applyFill="1" applyBorder="1" applyAlignment="1">
      <alignment horizontal="center"/>
    </xf>
    <xf numFmtId="2" fontId="7" fillId="0" borderId="0" xfId="1" applyNumberFormat="1" applyFont="1" applyFill="1" applyBorder="1" applyAlignment="1"/>
    <xf numFmtId="2" fontId="7" fillId="0" borderId="0" xfId="1" applyNumberFormat="1" applyFont="1" applyFill="1" applyBorder="1" applyAlignment="1">
      <alignment vertical="top"/>
    </xf>
    <xf numFmtId="0" fontId="4" fillId="0" borderId="0" xfId="1" applyFont="1" applyFill="1" applyBorder="1" applyAlignment="1">
      <alignment horizontal="left"/>
    </xf>
    <xf numFmtId="0" fontId="7" fillId="0" borderId="1" xfId="1" applyFont="1" applyBorder="1" applyAlignment="1">
      <alignment horizontal="center" vertical="top"/>
    </xf>
    <xf numFmtId="0" fontId="4" fillId="0" borderId="1" xfId="1" applyFont="1" applyFill="1" applyBorder="1" applyAlignment="1">
      <alignment horizontal="left"/>
    </xf>
    <xf numFmtId="2" fontId="7" fillId="0" borderId="1" xfId="1" applyNumberFormat="1" applyFont="1" applyFill="1" applyBorder="1" applyAlignment="1"/>
    <xf numFmtId="2" fontId="7" fillId="0" borderId="1" xfId="1" applyNumberFormat="1" applyFont="1" applyFill="1" applyBorder="1" applyAlignment="1">
      <alignment vertical="center"/>
    </xf>
    <xf numFmtId="2" fontId="7" fillId="0" borderId="1" xfId="1" applyNumberFormat="1" applyFont="1" applyFill="1" applyBorder="1" applyAlignment="1">
      <alignment vertical="top"/>
    </xf>
    <xf numFmtId="2" fontId="13" fillId="0" borderId="1" xfId="1" applyNumberFormat="1" applyFont="1" applyFill="1" applyBorder="1" applyAlignment="1">
      <alignment vertical="center"/>
    </xf>
    <xf numFmtId="2" fontId="13" fillId="0" borderId="1" xfId="1" applyNumberFormat="1" applyFont="1" applyFill="1" applyBorder="1" applyAlignment="1">
      <alignment vertical="top"/>
    </xf>
    <xf numFmtId="0" fontId="4" fillId="4" borderId="1" xfId="1" applyFont="1" applyFill="1" applyBorder="1" applyAlignment="1">
      <alignment horizontal="left" vertical="top"/>
    </xf>
    <xf numFmtId="2" fontId="4" fillId="4" borderId="1" xfId="1" applyNumberFormat="1" applyFont="1" applyFill="1" applyBorder="1" applyAlignment="1"/>
    <xf numFmtId="2" fontId="13" fillId="4" borderId="1" xfId="1" applyNumberFormat="1" applyFont="1" applyFill="1" applyBorder="1" applyAlignment="1">
      <alignment vertical="top"/>
    </xf>
    <xf numFmtId="0" fontId="7" fillId="0" borderId="27" xfId="1" applyFont="1" applyBorder="1" applyAlignment="1">
      <alignment horizontal="center" vertical="top"/>
    </xf>
    <xf numFmtId="0" fontId="7" fillId="3" borderId="26" xfId="1" applyFont="1" applyFill="1" applyBorder="1" applyAlignment="1">
      <alignment horizontal="center" vertical="distributed"/>
    </xf>
    <xf numFmtId="2" fontId="7" fillId="3" borderId="26" xfId="1" applyNumberFormat="1" applyFont="1" applyFill="1" applyBorder="1" applyAlignment="1">
      <alignment vertical="top"/>
    </xf>
    <xf numFmtId="2" fontId="7" fillId="3" borderId="17" xfId="1" applyNumberFormat="1" applyFont="1" applyFill="1" applyBorder="1" applyAlignment="1">
      <alignment vertical="top"/>
    </xf>
    <xf numFmtId="0" fontId="4" fillId="0" borderId="13" xfId="1" applyFont="1" applyBorder="1" applyAlignment="1">
      <alignment horizontal="center" vertical="top"/>
    </xf>
    <xf numFmtId="0" fontId="4" fillId="0" borderId="0" xfId="1" applyFont="1" applyBorder="1" applyAlignment="1">
      <alignment horizontal="left"/>
    </xf>
    <xf numFmtId="2" fontId="4" fillId="0" borderId="0" xfId="1" applyNumberFormat="1" applyFont="1" applyBorder="1" applyAlignment="1"/>
    <xf numFmtId="2" fontId="4" fillId="0" borderId="0" xfId="1" applyNumberFormat="1" applyFont="1" applyBorder="1" applyAlignment="1">
      <alignment vertical="center"/>
    </xf>
    <xf numFmtId="2" fontId="4" fillId="0" borderId="0" xfId="1" applyNumberFormat="1" applyFont="1" applyBorder="1" applyAlignment="1">
      <alignment vertical="top"/>
    </xf>
    <xf numFmtId="2" fontId="4" fillId="0" borderId="15" xfId="1" applyNumberFormat="1" applyFont="1" applyBorder="1" applyAlignment="1">
      <alignment vertical="top"/>
    </xf>
    <xf numFmtId="2" fontId="4" fillId="0" borderId="2" xfId="1" applyNumberFormat="1" applyFont="1" applyBorder="1" applyAlignment="1">
      <alignment vertical="top"/>
    </xf>
    <xf numFmtId="0" fontId="4" fillId="0" borderId="28" xfId="1" applyFont="1" applyBorder="1" applyAlignment="1">
      <alignment horizontal="center" vertical="top"/>
    </xf>
    <xf numFmtId="2" fontId="4" fillId="0" borderId="5" xfId="1" applyNumberFormat="1" applyFont="1" applyBorder="1" applyAlignment="1">
      <alignment vertical="top"/>
    </xf>
    <xf numFmtId="2" fontId="4" fillId="0" borderId="6" xfId="1" applyNumberFormat="1" applyFont="1" applyBorder="1" applyAlignment="1">
      <alignment vertical="top"/>
    </xf>
    <xf numFmtId="0" fontId="7" fillId="0" borderId="20" xfId="1" applyFont="1" applyBorder="1" applyAlignment="1">
      <alignment horizontal="center" vertical="top"/>
    </xf>
    <xf numFmtId="0" fontId="3" fillId="0" borderId="13" xfId="1" applyBorder="1" applyAlignment="1"/>
    <xf numFmtId="0" fontId="3" fillId="0" borderId="0" xfId="1" applyFont="1" applyAlignment="1"/>
    <xf numFmtId="0" fontId="3" fillId="0" borderId="0" xfId="1" applyAlignment="1"/>
    <xf numFmtId="0" fontId="3" fillId="0" borderId="1" xfId="1" applyBorder="1" applyAlignment="1"/>
    <xf numFmtId="2" fontId="4" fillId="0" borderId="5" xfId="1" applyNumberFormat="1" applyFont="1" applyFill="1" applyBorder="1" applyAlignment="1">
      <alignment horizontal="right" vertical="top"/>
    </xf>
    <xf numFmtId="0" fontId="3" fillId="0" borderId="5" xfId="1" applyFill="1" applyBorder="1" applyAlignment="1"/>
    <xf numFmtId="0" fontId="7" fillId="0" borderId="18" xfId="1" applyFont="1" applyFill="1" applyBorder="1" applyAlignment="1">
      <alignment horizontal="center" vertical="top"/>
    </xf>
    <xf numFmtId="0" fontId="7" fillId="3" borderId="19" xfId="1" applyFont="1" applyFill="1" applyBorder="1" applyAlignment="1">
      <alignment horizontal="center" vertical="distributed"/>
    </xf>
    <xf numFmtId="2" fontId="7" fillId="3" borderId="20" xfId="1" applyNumberFormat="1" applyFont="1" applyFill="1" applyBorder="1" applyAlignment="1">
      <alignment vertical="top"/>
    </xf>
    <xf numFmtId="2" fontId="4" fillId="0" borderId="15" xfId="1" applyNumberFormat="1" applyFont="1" applyFill="1" applyBorder="1" applyAlignment="1">
      <alignment vertical="top"/>
    </xf>
    <xf numFmtId="2" fontId="4" fillId="3" borderId="19" xfId="1" applyNumberFormat="1" applyFont="1" applyFill="1" applyBorder="1" applyAlignment="1">
      <alignment vertical="top"/>
    </xf>
    <xf numFmtId="2" fontId="6" fillId="0" borderId="0" xfId="1" applyNumberFormat="1" applyFont="1" applyFill="1" applyBorder="1" applyAlignment="1">
      <alignment vertical="top"/>
    </xf>
    <xf numFmtId="2" fontId="14" fillId="3" borderId="21" xfId="1" applyNumberFormat="1" applyFont="1" applyFill="1" applyBorder="1" applyAlignment="1">
      <alignment vertical="top"/>
    </xf>
    <xf numFmtId="2" fontId="14" fillId="0" borderId="0" xfId="1" applyNumberFormat="1" applyFont="1" applyFill="1" applyBorder="1" applyAlignment="1">
      <alignment vertical="top"/>
    </xf>
    <xf numFmtId="0" fontId="3" fillId="0" borderId="5" xfId="1" applyFont="1" applyFill="1" applyBorder="1" applyAlignment="1"/>
    <xf numFmtId="0" fontId="7" fillId="0" borderId="22" xfId="1" applyFont="1" applyFill="1" applyBorder="1" applyAlignment="1"/>
    <xf numFmtId="0" fontId="13" fillId="3" borderId="23" xfId="1" applyFont="1" applyFill="1" applyBorder="1" applyAlignment="1">
      <alignment horizontal="center"/>
    </xf>
    <xf numFmtId="0" fontId="13" fillId="3" borderId="23" xfId="1" applyFont="1" applyFill="1" applyBorder="1" applyAlignment="1"/>
    <xf numFmtId="1" fontId="7" fillId="3" borderId="21" xfId="1" applyNumberFormat="1" applyFont="1" applyFill="1" applyBorder="1" applyAlignment="1">
      <alignment horizontal="center" vertical="top"/>
    </xf>
    <xf numFmtId="0" fontId="3" fillId="0" borderId="0" xfId="1" applyFont="1" applyFill="1" applyAlignment="1"/>
    <xf numFmtId="0" fontId="4" fillId="0" borderId="32" xfId="1" applyFont="1" applyFill="1" applyBorder="1" applyAlignment="1">
      <alignment horizontal="center"/>
    </xf>
    <xf numFmtId="0" fontId="3" fillId="0" borderId="35" xfId="1" applyFill="1" applyBorder="1" applyAlignment="1"/>
    <xf numFmtId="0" fontId="4" fillId="0" borderId="36" xfId="1" applyFont="1" applyFill="1" applyBorder="1" applyAlignment="1"/>
    <xf numFmtId="0" fontId="4" fillId="0" borderId="35" xfId="1" applyFont="1" applyFill="1" applyBorder="1" applyAlignment="1">
      <alignment horizontal="center" vertical="top"/>
    </xf>
    <xf numFmtId="0" fontId="4" fillId="0" borderId="1" xfId="1" applyFont="1" applyFill="1" applyBorder="1" applyAlignment="1">
      <alignment vertical="distributed"/>
    </xf>
    <xf numFmtId="0" fontId="4" fillId="0" borderId="37" xfId="1" applyFont="1" applyBorder="1" applyAlignment="1">
      <alignment horizontal="center" vertical="top"/>
    </xf>
    <xf numFmtId="0" fontId="5" fillId="3" borderId="28" xfId="1" applyFont="1" applyFill="1" applyBorder="1" applyAlignment="1">
      <alignment horizontal="center" vertical="distributed"/>
    </xf>
    <xf numFmtId="2" fontId="4" fillId="3" borderId="28" xfId="1" applyNumberFormat="1" applyFont="1" applyFill="1" applyBorder="1" applyAlignment="1">
      <alignment horizontal="center" vertical="top"/>
    </xf>
    <xf numFmtId="2" fontId="6" fillId="3" borderId="28" xfId="1" applyNumberFormat="1" applyFont="1" applyFill="1" applyBorder="1" applyAlignment="1">
      <alignment horizontal="center" vertical="top"/>
    </xf>
    <xf numFmtId="0" fontId="4" fillId="3" borderId="36" xfId="1" applyFont="1" applyFill="1" applyBorder="1" applyAlignment="1"/>
    <xf numFmtId="0" fontId="5" fillId="0" borderId="0" xfId="1" applyFont="1" applyBorder="1" applyAlignment="1">
      <alignment horizontal="center" vertical="distributed"/>
    </xf>
    <xf numFmtId="2" fontId="4" fillId="0" borderId="0" xfId="1" applyNumberFormat="1" applyFont="1" applyBorder="1" applyAlignment="1">
      <alignment horizontal="center" vertical="top"/>
    </xf>
    <xf numFmtId="0" fontId="7" fillId="0" borderId="1" xfId="1" applyFont="1" applyBorder="1" applyAlignment="1"/>
    <xf numFmtId="0" fontId="5" fillId="0" borderId="1" xfId="1" applyFont="1" applyBorder="1" applyAlignment="1">
      <alignment horizontal="center"/>
    </xf>
    <xf numFmtId="2" fontId="7" fillId="0" borderId="1" xfId="1" applyNumberFormat="1" applyFont="1" applyBorder="1" applyAlignment="1">
      <alignment horizontal="center" vertical="top"/>
    </xf>
    <xf numFmtId="0" fontId="3" fillId="0" borderId="0" xfId="1" applyBorder="1" applyAlignment="1"/>
    <xf numFmtId="0" fontId="4" fillId="0" borderId="32" xfId="1" applyFont="1" applyBorder="1" applyAlignment="1">
      <alignment horizontal="center" vertical="top"/>
    </xf>
    <xf numFmtId="0" fontId="12" fillId="0" borderId="33" xfId="1" applyFont="1" applyBorder="1" applyAlignment="1">
      <alignment horizontal="justify" vertical="distributed"/>
    </xf>
    <xf numFmtId="0" fontId="4" fillId="0" borderId="33" xfId="1" applyFont="1" applyBorder="1" applyAlignment="1"/>
    <xf numFmtId="164" fontId="4" fillId="0" borderId="33" xfId="1" applyNumberFormat="1" applyFont="1" applyBorder="1" applyAlignment="1"/>
    <xf numFmtId="164" fontId="4" fillId="0" borderId="34" xfId="1" applyNumberFormat="1" applyFont="1" applyBorder="1" applyAlignment="1"/>
    <xf numFmtId="0" fontId="3" fillId="0" borderId="37" xfId="1" applyBorder="1" applyAlignment="1"/>
    <xf numFmtId="0" fontId="4" fillId="3" borderId="28" xfId="1" applyFont="1" applyFill="1" applyBorder="1" applyAlignment="1">
      <alignment horizontal="right"/>
    </xf>
    <xf numFmtId="2" fontId="4" fillId="3" borderId="28" xfId="1" applyNumberFormat="1" applyFont="1" applyFill="1" applyBorder="1" applyAlignment="1">
      <alignment horizontal="center" vertical="center"/>
    </xf>
    <xf numFmtId="0" fontId="4" fillId="3" borderId="28" xfId="1" applyFont="1" applyFill="1" applyBorder="1" applyAlignment="1">
      <alignment horizontal="center"/>
    </xf>
    <xf numFmtId="2" fontId="7" fillId="3" borderId="38" xfId="1" applyNumberFormat="1" applyFont="1" applyFill="1" applyBorder="1" applyAlignment="1">
      <alignment horizontal="center" vertical="top"/>
    </xf>
    <xf numFmtId="0" fontId="7" fillId="0" borderId="0" xfId="1" applyFont="1" applyBorder="1" applyAlignment="1"/>
    <xf numFmtId="0" fontId="7" fillId="0" borderId="0" xfId="1" applyFont="1" applyBorder="1" applyAlignment="1">
      <alignment horizontal="center"/>
    </xf>
    <xf numFmtId="0" fontId="4" fillId="0" borderId="32" xfId="1" applyFont="1" applyBorder="1" applyAlignment="1"/>
    <xf numFmtId="0" fontId="3" fillId="0" borderId="33" xfId="1" applyBorder="1" applyAlignment="1"/>
    <xf numFmtId="2" fontId="4" fillId="0" borderId="33" xfId="1" applyNumberFormat="1" applyFont="1" applyBorder="1" applyAlignment="1">
      <alignment vertical="center"/>
    </xf>
    <xf numFmtId="0" fontId="3" fillId="0" borderId="34" xfId="1" applyBorder="1" applyAlignment="1"/>
    <xf numFmtId="0" fontId="3" fillId="0" borderId="35" xfId="1" applyBorder="1" applyAlignment="1"/>
    <xf numFmtId="0" fontId="3" fillId="0" borderId="36" xfId="1" applyBorder="1" applyAlignment="1"/>
    <xf numFmtId="0" fontId="3" fillId="3" borderId="1" xfId="1" applyFill="1" applyBorder="1" applyAlignment="1"/>
    <xf numFmtId="0" fontId="4" fillId="0" borderId="1" xfId="1" applyFont="1" applyBorder="1" applyAlignment="1">
      <alignment horizontal="center" vertical="top"/>
    </xf>
    <xf numFmtId="2" fontId="4" fillId="0" borderId="1" xfId="1" applyNumberFormat="1" applyFont="1" applyBorder="1" applyAlignment="1">
      <alignment horizontal="center"/>
    </xf>
    <xf numFmtId="0" fontId="4" fillId="0" borderId="0" xfId="1" applyFont="1" applyAlignment="1">
      <alignment horizontal="center" vertical="top"/>
    </xf>
    <xf numFmtId="2" fontId="4" fillId="0" borderId="0" xfId="1" applyNumberFormat="1" applyFont="1" applyBorder="1" applyAlignment="1">
      <alignment horizontal="center"/>
    </xf>
    <xf numFmtId="0" fontId="4" fillId="0" borderId="0" xfId="1" applyFont="1" applyBorder="1" applyAlignment="1">
      <alignment horizontal="left"/>
    </xf>
    <xf numFmtId="2" fontId="4" fillId="0" borderId="0" xfId="1" applyNumberFormat="1" applyFont="1" applyBorder="1" applyAlignment="1">
      <alignment horizontal="center" vertical="top"/>
    </xf>
    <xf numFmtId="2" fontId="4" fillId="0" borderId="0" xfId="1" applyNumberFormat="1" applyFont="1" applyBorder="1" applyAlignment="1">
      <alignment vertical="center"/>
    </xf>
    <xf numFmtId="0" fontId="4" fillId="0" borderId="5" xfId="1" applyFont="1" applyBorder="1" applyAlignment="1">
      <alignment horizontal="center" vertical="top"/>
    </xf>
    <xf numFmtId="2" fontId="4" fillId="0" borderId="1" xfId="1" applyNumberFormat="1" applyFont="1" applyBorder="1" applyAlignment="1">
      <alignment horizontal="center" vertical="top"/>
    </xf>
    <xf numFmtId="2" fontId="4" fillId="0" borderId="1" xfId="1" applyNumberFormat="1" applyFont="1" applyBorder="1" applyAlignment="1">
      <alignment vertical="top"/>
    </xf>
    <xf numFmtId="0" fontId="4" fillId="0" borderId="1" xfId="1" applyFont="1" applyBorder="1" applyAlignment="1">
      <alignment horizontal="justify" vertical="distributed"/>
    </xf>
    <xf numFmtId="0" fontId="4" fillId="0" borderId="9" xfId="1" applyFont="1" applyBorder="1" applyAlignment="1">
      <alignment horizontal="center" vertical="top"/>
    </xf>
    <xf numFmtId="0" fontId="7" fillId="0" borderId="22" xfId="1" applyFont="1" applyBorder="1" applyAlignment="1">
      <alignment horizontal="center" vertical="top"/>
    </xf>
    <xf numFmtId="2" fontId="7" fillId="0" borderId="23" xfId="1" applyNumberFormat="1" applyFont="1" applyBorder="1" applyAlignment="1">
      <alignment vertical="top"/>
    </xf>
    <xf numFmtId="0" fontId="7" fillId="0" borderId="0" xfId="1" applyFont="1" applyBorder="1" applyAlignment="1">
      <alignment horizontal="center"/>
    </xf>
    <xf numFmtId="2" fontId="4" fillId="0" borderId="0" xfId="1" applyNumberFormat="1" applyFont="1" applyBorder="1" applyAlignment="1">
      <alignment vertical="top"/>
    </xf>
    <xf numFmtId="0" fontId="4" fillId="0" borderId="0" xfId="1" applyFont="1" applyBorder="1" applyAlignment="1">
      <alignment horizontal="center" vertical="top"/>
    </xf>
    <xf numFmtId="2" fontId="7" fillId="0" borderId="0" xfId="1" applyNumberFormat="1" applyFont="1" applyBorder="1" applyAlignment="1">
      <alignment horizontal="center" vertical="top"/>
    </xf>
    <xf numFmtId="2" fontId="7" fillId="0" borderId="0" xfId="1" applyNumberFormat="1" applyFont="1" applyBorder="1" applyAlignment="1">
      <alignment vertical="center"/>
    </xf>
    <xf numFmtId="2" fontId="4" fillId="0" borderId="2" xfId="1" applyNumberFormat="1" applyFont="1" applyBorder="1" applyAlignment="1">
      <alignment horizontal="center" vertical="center"/>
    </xf>
    <xf numFmtId="0" fontId="3" fillId="0" borderId="0" xfId="1" applyAlignment="1"/>
    <xf numFmtId="2" fontId="4" fillId="0" borderId="5" xfId="1" applyNumberFormat="1" applyFont="1" applyBorder="1" applyAlignment="1">
      <alignment vertical="top"/>
    </xf>
    <xf numFmtId="2" fontId="4" fillId="0" borderId="0" xfId="1" applyNumberFormat="1" applyFont="1" applyBorder="1" applyAlignment="1"/>
    <xf numFmtId="2" fontId="4" fillId="0" borderId="1" xfId="1" applyNumberFormat="1" applyFont="1" applyFill="1" applyBorder="1" applyAlignment="1">
      <alignment vertical="top"/>
    </xf>
    <xf numFmtId="0" fontId="4" fillId="0" borderId="1" xfId="1" applyFont="1" applyFill="1" applyBorder="1" applyAlignment="1">
      <alignment horizontal="center" vertical="top"/>
    </xf>
    <xf numFmtId="2" fontId="4" fillId="0" borderId="1" xfId="1" applyNumberFormat="1" applyFont="1" applyBorder="1" applyAlignment="1">
      <alignment horizontal="right" vertical="top"/>
    </xf>
    <xf numFmtId="0" fontId="4" fillId="0" borderId="6" xfId="1" applyFont="1" applyBorder="1" applyAlignment="1">
      <alignment horizontal="center" vertical="top"/>
    </xf>
    <xf numFmtId="2" fontId="7" fillId="0" borderId="1" xfId="1" applyNumberFormat="1" applyFont="1" applyBorder="1" applyAlignment="1">
      <alignment vertical="top"/>
    </xf>
    <xf numFmtId="2" fontId="4" fillId="0" borderId="1" xfId="1" applyNumberFormat="1" applyFont="1" applyBorder="1" applyAlignment="1">
      <alignment horizontal="right"/>
    </xf>
    <xf numFmtId="2" fontId="4" fillId="0" borderId="1" xfId="1" applyNumberFormat="1" applyFont="1" applyFill="1" applyBorder="1" applyAlignment="1">
      <alignment horizontal="right" vertical="top"/>
    </xf>
    <xf numFmtId="2" fontId="6" fillId="0" borderId="1" xfId="1" applyNumberFormat="1" applyFont="1" applyBorder="1" applyAlignment="1">
      <alignment horizontal="right" vertical="top"/>
    </xf>
    <xf numFmtId="2" fontId="11" fillId="0" borderId="1" xfId="1" applyNumberFormat="1" applyFont="1" applyFill="1" applyBorder="1" applyAlignment="1">
      <alignment horizontal="right" vertical="top"/>
    </xf>
    <xf numFmtId="2" fontId="7" fillId="0" borderId="0" xfId="1" applyNumberFormat="1" applyFont="1" applyBorder="1" applyAlignment="1">
      <alignment vertical="top"/>
    </xf>
    <xf numFmtId="2" fontId="7" fillId="0" borderId="0" xfId="1" applyNumberFormat="1" applyFont="1" applyBorder="1" applyAlignment="1">
      <alignment horizontal="center" vertical="center"/>
    </xf>
    <xf numFmtId="0" fontId="7" fillId="0" borderId="18" xfId="1" applyFont="1" applyBorder="1" applyAlignment="1">
      <alignment horizontal="center" vertical="top"/>
    </xf>
    <xf numFmtId="2" fontId="4" fillId="0" borderId="1" xfId="1" applyNumberFormat="1" applyFont="1" applyFill="1" applyBorder="1" applyAlignment="1">
      <alignment horizontal="center"/>
    </xf>
    <xf numFmtId="2" fontId="4" fillId="0" borderId="1" xfId="1" applyNumberFormat="1" applyFont="1" applyFill="1" applyBorder="1" applyAlignment="1">
      <alignment horizontal="center" vertical="top"/>
    </xf>
    <xf numFmtId="2" fontId="4" fillId="0" borderId="5" xfId="1" applyNumberFormat="1" applyFont="1" applyFill="1" applyBorder="1" applyAlignment="1">
      <alignment horizontal="center"/>
    </xf>
    <xf numFmtId="2" fontId="4" fillId="0" borderId="5" xfId="1" applyNumberFormat="1" applyFont="1" applyFill="1" applyBorder="1" applyAlignment="1">
      <alignment horizontal="center" vertical="top"/>
    </xf>
    <xf numFmtId="2" fontId="7" fillId="0" borderId="23" xfId="1" applyNumberFormat="1" applyFont="1" applyFill="1" applyBorder="1" applyAlignment="1">
      <alignment horizontal="center" vertical="center"/>
    </xf>
    <xf numFmtId="2" fontId="7" fillId="0" borderId="23" xfId="1" applyNumberFormat="1" applyFont="1" applyFill="1" applyBorder="1" applyAlignment="1">
      <alignment horizontal="center" vertical="top"/>
    </xf>
    <xf numFmtId="2" fontId="4" fillId="0" borderId="0" xfId="1" applyNumberFormat="1" applyFont="1" applyFill="1" applyAlignment="1">
      <alignment horizontal="center"/>
    </xf>
    <xf numFmtId="2" fontId="4" fillId="0" borderId="5" xfId="1" applyNumberFormat="1" applyFont="1" applyFill="1" applyBorder="1" applyAlignment="1">
      <alignment vertical="center"/>
    </xf>
    <xf numFmtId="2" fontId="7" fillId="0" borderId="23" xfId="1" applyNumberFormat="1" applyFont="1" applyFill="1" applyBorder="1" applyAlignment="1">
      <alignment vertical="center"/>
    </xf>
    <xf numFmtId="2" fontId="4" fillId="0" borderId="0" xfId="1" applyNumberFormat="1" applyFont="1" applyFill="1" applyAlignment="1">
      <alignment horizontal="center" vertical="top"/>
    </xf>
    <xf numFmtId="2" fontId="4" fillId="0" borderId="1" xfId="1" applyNumberFormat="1" applyFont="1" applyFill="1" applyBorder="1" applyAlignment="1"/>
    <xf numFmtId="0" fontId="3" fillId="0" borderId="0" xfId="1" applyFill="1" applyBorder="1" applyAlignment="1"/>
    <xf numFmtId="0" fontId="4" fillId="0" borderId="1" xfId="1" applyFont="1" applyFill="1" applyBorder="1" applyAlignment="1">
      <alignment horizontal="justify" vertical="distributed"/>
    </xf>
    <xf numFmtId="2" fontId="4" fillId="0" borderId="5" xfId="1" applyNumberFormat="1" applyFont="1" applyFill="1" applyBorder="1" applyAlignment="1">
      <alignment vertical="top"/>
    </xf>
    <xf numFmtId="2" fontId="7" fillId="0" borderId="23" xfId="1" applyNumberFormat="1" applyFont="1" applyFill="1" applyBorder="1" applyAlignment="1">
      <alignment vertical="top"/>
    </xf>
    <xf numFmtId="2" fontId="4" fillId="0" borderId="0" xfId="1" applyNumberFormat="1" applyFont="1" applyFill="1" applyBorder="1" applyAlignment="1">
      <alignment vertical="top"/>
    </xf>
    <xf numFmtId="2" fontId="4" fillId="0" borderId="0" xfId="1" applyNumberFormat="1" applyFont="1" applyFill="1" applyAlignment="1"/>
    <xf numFmtId="0" fontId="4" fillId="0" borderId="1" xfId="1" applyFont="1" applyFill="1" applyBorder="1" applyAlignment="1">
      <alignment horizontal="left" vertical="top"/>
    </xf>
    <xf numFmtId="0" fontId="7" fillId="0" borderId="23" xfId="1" applyFont="1" applyFill="1" applyBorder="1" applyAlignment="1">
      <alignment horizontal="center"/>
    </xf>
    <xf numFmtId="2" fontId="4" fillId="0" borderId="0" xfId="1" applyNumberFormat="1" applyFont="1" applyFill="1" applyBorder="1" applyAlignment="1"/>
    <xf numFmtId="0" fontId="4" fillId="0" borderId="5" xfId="1" applyFont="1" applyFill="1" applyBorder="1" applyAlignment="1">
      <alignment horizontal="center" vertical="top"/>
    </xf>
    <xf numFmtId="0" fontId="7" fillId="0" borderId="22" xfId="1" applyFont="1" applyFill="1" applyBorder="1" applyAlignment="1">
      <alignment horizontal="center" vertical="top"/>
    </xf>
    <xf numFmtId="0" fontId="4" fillId="0" borderId="0" xfId="1" applyFont="1" applyFill="1" applyBorder="1" applyAlignment="1">
      <alignment horizontal="center" vertical="top"/>
    </xf>
    <xf numFmtId="2" fontId="5" fillId="0" borderId="1" xfId="1" applyNumberFormat="1" applyFont="1" applyFill="1" applyBorder="1" applyAlignment="1">
      <alignment vertical="top"/>
    </xf>
    <xf numFmtId="2" fontId="4" fillId="0" borderId="0" xfId="1" applyNumberFormat="1" applyFont="1" applyFill="1" applyBorder="1" applyAlignment="1">
      <alignment horizontal="center" vertical="top"/>
    </xf>
    <xf numFmtId="2" fontId="4" fillId="0" borderId="2" xfId="1" applyNumberFormat="1" applyFont="1" applyBorder="1" applyAlignment="1">
      <alignment horizontal="center" vertical="top"/>
    </xf>
    <xf numFmtId="2" fontId="7" fillId="0" borderId="20" xfId="1" applyNumberFormat="1" applyFont="1" applyBorder="1" applyAlignment="1">
      <alignment horizontal="center" vertical="top"/>
    </xf>
    <xf numFmtId="2" fontId="4" fillId="0" borderId="2" xfId="1" applyNumberFormat="1" applyFont="1" applyFill="1" applyBorder="1" applyAlignment="1">
      <alignment horizontal="center"/>
    </xf>
    <xf numFmtId="2" fontId="4" fillId="0" borderId="2" xfId="1" applyNumberFormat="1" applyFont="1" applyFill="1" applyBorder="1" applyAlignment="1">
      <alignment horizontal="center" vertical="top"/>
    </xf>
    <xf numFmtId="2" fontId="4" fillId="0" borderId="6" xfId="1" applyNumberFormat="1" applyFont="1" applyFill="1" applyBorder="1" applyAlignment="1">
      <alignment horizontal="center" vertical="top"/>
    </xf>
    <xf numFmtId="2" fontId="4" fillId="0" borderId="2" xfId="1" applyNumberFormat="1" applyFont="1" applyFill="1" applyBorder="1" applyAlignment="1">
      <alignment vertical="top"/>
    </xf>
    <xf numFmtId="2" fontId="4" fillId="0" borderId="2" xfId="1" applyNumberFormat="1" applyFont="1" applyFill="1" applyBorder="1" applyAlignment="1"/>
    <xf numFmtId="2" fontId="4" fillId="0" borderId="6" xfId="1" applyNumberFormat="1" applyFont="1" applyFill="1" applyBorder="1" applyAlignment="1">
      <alignment vertical="top"/>
    </xf>
    <xf numFmtId="2" fontId="4" fillId="0" borderId="2" xfId="1" applyNumberFormat="1" applyFont="1" applyBorder="1" applyAlignment="1">
      <alignment vertical="top"/>
    </xf>
    <xf numFmtId="2" fontId="4" fillId="0" borderId="6" xfId="1" applyNumberFormat="1" applyFont="1" applyBorder="1" applyAlignment="1">
      <alignment vertical="top"/>
    </xf>
    <xf numFmtId="0" fontId="3" fillId="0" borderId="1" xfId="1" applyBorder="1" applyAlignment="1"/>
    <xf numFmtId="2" fontId="4" fillId="0" borderId="0" xfId="1" applyNumberFormat="1" applyFont="1" applyFill="1" applyBorder="1" applyAlignment="1">
      <alignment horizontal="center"/>
    </xf>
    <xf numFmtId="0" fontId="4" fillId="0" borderId="13" xfId="1" applyFont="1" applyBorder="1" applyAlignment="1">
      <alignment horizontal="center" vertical="top"/>
    </xf>
    <xf numFmtId="2" fontId="7" fillId="0" borderId="19" xfId="1" applyNumberFormat="1" applyFont="1" applyBorder="1" applyAlignment="1">
      <alignment horizontal="center" vertical="center"/>
    </xf>
    <xf numFmtId="0" fontId="7" fillId="0" borderId="19" xfId="1" applyFont="1" applyBorder="1" applyAlignment="1">
      <alignment horizontal="center" vertical="top"/>
    </xf>
    <xf numFmtId="2" fontId="5" fillId="0" borderId="21" xfId="1" applyNumberFormat="1" applyFont="1" applyBorder="1" applyAlignment="1"/>
    <xf numFmtId="2" fontId="7" fillId="0" borderId="21" xfId="1" applyNumberFormat="1" applyFont="1" applyFill="1" applyBorder="1" applyAlignment="1">
      <alignment horizontal="center" vertical="top"/>
    </xf>
    <xf numFmtId="2" fontId="4" fillId="0" borderId="5" xfId="1" applyNumberFormat="1" applyFont="1" applyFill="1" applyBorder="1" applyAlignment="1"/>
    <xf numFmtId="0" fontId="4" fillId="0" borderId="18" xfId="1" applyFont="1" applyFill="1" applyBorder="1" applyAlignment="1">
      <alignment horizontal="center" vertical="top"/>
    </xf>
    <xf numFmtId="2" fontId="4" fillId="0" borderId="19" xfId="1" applyNumberFormat="1" applyFont="1" applyFill="1" applyBorder="1" applyAlignment="1">
      <alignment vertical="top"/>
    </xf>
    <xf numFmtId="2" fontId="4" fillId="0" borderId="19" xfId="1" applyNumberFormat="1" applyFont="1" applyFill="1" applyBorder="1" applyAlignment="1">
      <alignment vertical="center"/>
    </xf>
    <xf numFmtId="2" fontId="4" fillId="0" borderId="20" xfId="1" applyNumberFormat="1" applyFont="1" applyFill="1" applyBorder="1" applyAlignment="1">
      <alignment vertical="top"/>
    </xf>
    <xf numFmtId="2" fontId="5" fillId="0" borderId="21" xfId="1" applyNumberFormat="1" applyFont="1" applyFill="1" applyBorder="1" applyAlignment="1"/>
    <xf numFmtId="2" fontId="4" fillId="0" borderId="9" xfId="1" applyNumberFormat="1" applyFont="1" applyFill="1" applyBorder="1" applyAlignment="1">
      <alignment vertical="center"/>
    </xf>
    <xf numFmtId="2" fontId="4" fillId="0" borderId="15" xfId="1" applyNumberFormat="1" applyFont="1" applyFill="1" applyBorder="1" applyAlignment="1">
      <alignment vertical="top"/>
    </xf>
    <xf numFmtId="2" fontId="7" fillId="0" borderId="21" xfId="1" applyNumberFormat="1" applyFont="1" applyFill="1" applyBorder="1" applyAlignment="1">
      <alignment vertical="top"/>
    </xf>
    <xf numFmtId="2" fontId="7" fillId="0" borderId="19" xfId="1" applyNumberFormat="1" applyFont="1" applyFill="1" applyBorder="1" applyAlignment="1"/>
    <xf numFmtId="2" fontId="7" fillId="0" borderId="19" xfId="1" applyNumberFormat="1" applyFont="1" applyFill="1" applyBorder="1" applyAlignment="1">
      <alignment vertical="center"/>
    </xf>
    <xf numFmtId="2" fontId="7" fillId="0" borderId="19" xfId="1" applyNumberFormat="1" applyFont="1" applyFill="1" applyBorder="1" applyAlignment="1">
      <alignment vertical="top"/>
    </xf>
    <xf numFmtId="2" fontId="4" fillId="0" borderId="15" xfId="1" applyNumberFormat="1" applyFont="1" applyBorder="1" applyAlignment="1">
      <alignment vertical="top"/>
    </xf>
    <xf numFmtId="0" fontId="3" fillId="0" borderId="5" xfId="1" applyFill="1" applyBorder="1" applyAlignment="1"/>
    <xf numFmtId="0" fontId="3" fillId="0" borderId="6" xfId="1" applyFill="1" applyBorder="1" applyAlignment="1"/>
    <xf numFmtId="0" fontId="7" fillId="0" borderId="18" xfId="1" applyFont="1" applyFill="1" applyBorder="1" applyAlignment="1">
      <alignment horizontal="center" vertical="top"/>
    </xf>
    <xf numFmtId="2" fontId="7" fillId="0" borderId="20" xfId="1" applyNumberFormat="1" applyFont="1" applyFill="1" applyBorder="1" applyAlignment="1">
      <alignment vertical="top"/>
    </xf>
    <xf numFmtId="2" fontId="14" fillId="0" borderId="21" xfId="1" applyNumberFormat="1" applyFont="1" applyFill="1" applyBorder="1" applyAlignment="1">
      <alignment vertical="top"/>
    </xf>
    <xf numFmtId="0" fontId="7" fillId="0" borderId="0" xfId="1" applyFont="1" applyFill="1" applyBorder="1" applyAlignment="1">
      <alignment horizontal="center" vertical="top"/>
    </xf>
    <xf numFmtId="2" fontId="14" fillId="0" borderId="0" xfId="1" applyNumberFormat="1" applyFont="1" applyFill="1" applyBorder="1" applyAlignment="1">
      <alignment vertical="top"/>
    </xf>
    <xf numFmtId="0" fontId="7" fillId="0" borderId="0" xfId="1" applyFont="1" applyBorder="1" applyAlignment="1">
      <alignment horizontal="center" vertical="top"/>
    </xf>
    <xf numFmtId="2" fontId="7" fillId="0" borderId="0" xfId="1" applyNumberFormat="1" applyFont="1" applyFill="1" applyBorder="1" applyAlignment="1">
      <alignment horizontal="center" vertical="top"/>
    </xf>
    <xf numFmtId="2" fontId="7" fillId="0" borderId="0" xfId="1" applyNumberFormat="1" applyFont="1" applyFill="1" applyBorder="1" applyAlignment="1">
      <alignment vertical="center"/>
    </xf>
    <xf numFmtId="2" fontId="6" fillId="0" borderId="0" xfId="1" applyNumberFormat="1" applyFont="1" applyFill="1" applyBorder="1" applyAlignment="1">
      <alignment vertical="top"/>
    </xf>
    <xf numFmtId="2" fontId="6" fillId="0" borderId="9" xfId="1" applyNumberFormat="1" applyFont="1" applyBorder="1" applyAlignment="1">
      <alignment horizontal="right" vertical="top"/>
    </xf>
    <xf numFmtId="2" fontId="4" fillId="0" borderId="13" xfId="1" applyNumberFormat="1" applyFont="1" applyBorder="1" applyAlignment="1">
      <alignment horizontal="center" vertical="top"/>
    </xf>
    <xf numFmtId="0" fontId="7" fillId="0" borderId="20" xfId="1" applyFont="1" applyBorder="1" applyAlignment="1">
      <alignment horizontal="center" vertical="top"/>
    </xf>
    <xf numFmtId="0" fontId="4" fillId="0" borderId="28" xfId="1" applyFont="1" applyBorder="1" applyAlignment="1">
      <alignment horizontal="center" vertical="top"/>
    </xf>
    <xf numFmtId="1" fontId="7" fillId="0" borderId="21" xfId="1" applyNumberFormat="1" applyFont="1" applyFill="1" applyBorder="1" applyAlignment="1">
      <alignment horizontal="center" vertical="top"/>
    </xf>
    <xf numFmtId="2" fontId="7" fillId="0" borderId="0" xfId="1" applyNumberFormat="1" applyFont="1" applyFill="1" applyBorder="1" applyAlignment="1">
      <alignment horizontal="center"/>
    </xf>
    <xf numFmtId="2" fontId="7" fillId="0" borderId="0" xfId="1" applyNumberFormat="1" applyFont="1" applyFill="1" applyBorder="1" applyAlignment="1">
      <alignment horizontal="center" vertical="center"/>
    </xf>
    <xf numFmtId="0" fontId="4" fillId="0" borderId="15" xfId="1" applyFont="1" applyBorder="1" applyAlignment="1">
      <alignment horizontal="center" vertical="top"/>
    </xf>
    <xf numFmtId="2" fontId="4" fillId="0" borderId="15" xfId="1" applyNumberFormat="1" applyFont="1" applyFill="1" applyBorder="1" applyAlignment="1">
      <alignment horizontal="center"/>
    </xf>
    <xf numFmtId="2" fontId="5" fillId="0" borderId="0" xfId="1" applyNumberFormat="1" applyFont="1" applyBorder="1" applyAlignment="1"/>
    <xf numFmtId="0" fontId="4" fillId="0" borderId="0" xfId="1" applyFont="1" applyBorder="1" applyAlignment="1">
      <alignment horizontal="justify" vertical="top"/>
    </xf>
    <xf numFmtId="2" fontId="4" fillId="0" borderId="1" xfId="1" applyNumberFormat="1" applyFont="1" applyBorder="1" applyAlignment="1">
      <alignment horizontal="left" vertical="top"/>
    </xf>
    <xf numFmtId="0" fontId="7" fillId="0" borderId="13" xfId="1" applyFont="1" applyBorder="1" applyAlignment="1">
      <alignment horizontal="center" vertical="top"/>
    </xf>
    <xf numFmtId="0" fontId="7" fillId="0" borderId="0" xfId="1" applyFont="1" applyFill="1" applyBorder="1" applyAlignment="1">
      <alignment horizontal="center"/>
    </xf>
    <xf numFmtId="2" fontId="7" fillId="0" borderId="0" xfId="1" applyNumberFormat="1" applyFont="1" applyFill="1" applyBorder="1" applyAlignment="1"/>
    <xf numFmtId="2" fontId="7" fillId="0" borderId="0" xfId="1" applyNumberFormat="1" applyFont="1" applyFill="1" applyBorder="1" applyAlignment="1">
      <alignment vertical="top"/>
    </xf>
    <xf numFmtId="0" fontId="7" fillId="0" borderId="1" xfId="1" applyFont="1" applyBorder="1" applyAlignment="1">
      <alignment horizontal="center" vertical="top"/>
    </xf>
    <xf numFmtId="2" fontId="7" fillId="0" borderId="1" xfId="1" applyNumberFormat="1" applyFont="1" applyFill="1" applyBorder="1" applyAlignment="1"/>
    <xf numFmtId="2" fontId="7" fillId="0" borderId="1" xfId="1" applyNumberFormat="1" applyFont="1" applyFill="1" applyBorder="1" applyAlignment="1">
      <alignment vertical="center"/>
    </xf>
    <xf numFmtId="2" fontId="7" fillId="0" borderId="1" xfId="1" applyNumberFormat="1" applyFont="1" applyFill="1" applyBorder="1" applyAlignment="1">
      <alignment vertical="top"/>
    </xf>
    <xf numFmtId="2" fontId="4" fillId="0" borderId="1" xfId="1" applyNumberFormat="1" applyFont="1" applyFill="1" applyBorder="1" applyAlignment="1">
      <alignment horizontal="right"/>
    </xf>
    <xf numFmtId="2" fontId="4" fillId="0" borderId="1" xfId="1" applyNumberFormat="1" applyFont="1" applyFill="1" applyBorder="1" applyAlignment="1">
      <alignment vertical="center"/>
    </xf>
    <xf numFmtId="2" fontId="4" fillId="0" borderId="0" xfId="1" applyNumberFormat="1" applyFont="1" applyFill="1" applyBorder="1" applyAlignment="1">
      <alignment vertical="center"/>
    </xf>
    <xf numFmtId="2" fontId="5" fillId="0" borderId="0" xfId="1" applyNumberFormat="1" applyFont="1" applyFill="1" applyBorder="1" applyAlignment="1"/>
    <xf numFmtId="0" fontId="4" fillId="0" borderId="0" xfId="1" applyFont="1" applyFill="1" applyBorder="1" applyAlignment="1">
      <alignment horizontal="left"/>
    </xf>
    <xf numFmtId="0" fontId="4" fillId="0" borderId="35" xfId="1" applyFont="1" applyFill="1" applyBorder="1" applyAlignment="1">
      <alignment horizontal="center" vertical="top"/>
    </xf>
    <xf numFmtId="2" fontId="4" fillId="0" borderId="36" xfId="1" applyNumberFormat="1" applyFont="1" applyFill="1" applyBorder="1" applyAlignment="1">
      <alignment horizontal="center" vertical="top"/>
    </xf>
    <xf numFmtId="0" fontId="4" fillId="0" borderId="37" xfId="1" applyFont="1" applyBorder="1" applyAlignment="1">
      <alignment horizontal="center" vertical="top"/>
    </xf>
    <xf numFmtId="2" fontId="4" fillId="0" borderId="28" xfId="1" applyNumberFormat="1" applyFont="1" applyBorder="1" applyAlignment="1">
      <alignment horizontal="center" vertical="top"/>
    </xf>
    <xf numFmtId="2" fontId="4" fillId="0" borderId="38" xfId="1" applyNumberFormat="1" applyFont="1" applyBorder="1" applyAlignment="1">
      <alignment horizontal="center" vertical="top"/>
    </xf>
    <xf numFmtId="2" fontId="6" fillId="0" borderId="28" xfId="1" applyNumberFormat="1" applyFont="1" applyBorder="1" applyAlignment="1">
      <alignment horizontal="center" vertical="top"/>
    </xf>
    <xf numFmtId="0" fontId="4" fillId="0" borderId="32" xfId="1" applyFont="1" applyBorder="1" applyAlignment="1">
      <alignment horizontal="center" vertical="top"/>
    </xf>
    <xf numFmtId="0" fontId="4" fillId="0" borderId="28" xfId="1" applyFont="1" applyBorder="1" applyAlignment="1">
      <alignment horizontal="center"/>
    </xf>
    <xf numFmtId="2" fontId="4" fillId="0" borderId="28" xfId="1" applyNumberFormat="1" applyFont="1" applyBorder="1" applyAlignment="1">
      <alignment horizontal="center" vertical="center"/>
    </xf>
    <xf numFmtId="2" fontId="7" fillId="0" borderId="38" xfId="1" applyNumberFormat="1" applyFont="1" applyBorder="1" applyAlignment="1">
      <alignment horizontal="center" vertical="top"/>
    </xf>
    <xf numFmtId="0" fontId="4" fillId="0" borderId="32" xfId="1" applyFont="1" applyFill="1" applyBorder="1" applyAlignment="1">
      <alignment horizontal="center"/>
    </xf>
    <xf numFmtId="2" fontId="4" fillId="0" borderId="1" xfId="1" applyNumberFormat="1" applyFont="1" applyBorder="1" applyAlignment="1">
      <alignment horizontal="center" vertical="center"/>
    </xf>
    <xf numFmtId="0" fontId="4" fillId="0" borderId="1" xfId="1" applyFont="1" applyBorder="1" applyAlignment="1">
      <alignment horizontal="center" vertical="center"/>
    </xf>
    <xf numFmtId="0" fontId="7" fillId="0" borderId="16" xfId="1" applyFont="1" applyBorder="1" applyAlignment="1">
      <alignment horizontal="center" vertical="top"/>
    </xf>
    <xf numFmtId="2" fontId="7" fillId="0" borderId="26" xfId="1" applyNumberFormat="1" applyFont="1" applyBorder="1" applyAlignment="1">
      <alignment vertical="top"/>
    </xf>
    <xf numFmtId="2" fontId="7" fillId="0" borderId="26" xfId="1" applyNumberFormat="1" applyFont="1" applyBorder="1" applyAlignment="1">
      <alignment vertical="center"/>
    </xf>
    <xf numFmtId="2" fontId="7" fillId="0" borderId="17" xfId="1" applyNumberFormat="1" applyFont="1" applyBorder="1" applyAlignment="1">
      <alignment horizontal="center" vertical="top"/>
    </xf>
    <xf numFmtId="0" fontId="4" fillId="0" borderId="28" xfId="1" applyFont="1" applyFill="1" applyBorder="1" applyAlignment="1">
      <alignment horizontal="right"/>
    </xf>
    <xf numFmtId="0" fontId="4" fillId="0" borderId="1" xfId="1" applyFont="1" applyBorder="1" applyAlignment="1">
      <alignment horizontal="right"/>
    </xf>
    <xf numFmtId="0" fontId="3" fillId="0" borderId="1" xfId="1" applyBorder="1" applyAlignment="1">
      <alignment horizontal="center"/>
    </xf>
    <xf numFmtId="2" fontId="4" fillId="0" borderId="5" xfId="1" applyNumberFormat="1" applyFont="1" applyFill="1" applyBorder="1" applyAlignment="1">
      <alignment horizontal="right" vertical="top"/>
    </xf>
    <xf numFmtId="0" fontId="4" fillId="0" borderId="7" xfId="1" applyFont="1" applyFill="1" applyBorder="1" applyAlignment="1">
      <alignment horizontal="left" vertical="top"/>
    </xf>
    <xf numFmtId="0" fontId="4" fillId="0" borderId="1" xfId="1" applyFont="1" applyFill="1" applyBorder="1" applyAlignment="1">
      <alignment horizontal="left"/>
    </xf>
    <xf numFmtId="2" fontId="35" fillId="0" borderId="19" xfId="1" applyNumberFormat="1" applyFont="1" applyBorder="1" applyAlignment="1">
      <alignment vertical="top"/>
    </xf>
    <xf numFmtId="2" fontId="4" fillId="0" borderId="9" xfId="1" applyNumberFormat="1" applyFont="1" applyBorder="1" applyAlignment="1">
      <alignment horizontal="right" vertical="top"/>
    </xf>
    <xf numFmtId="0" fontId="4" fillId="0" borderId="14" xfId="1" applyFont="1" applyBorder="1" applyAlignment="1">
      <alignment horizontal="center" vertical="top"/>
    </xf>
    <xf numFmtId="2" fontId="6" fillId="0" borderId="13" xfId="1" applyNumberFormat="1" applyFont="1" applyBorder="1" applyAlignment="1">
      <alignment horizontal="right" vertical="top"/>
    </xf>
    <xf numFmtId="2" fontId="6" fillId="0" borderId="1" xfId="1" applyNumberFormat="1" applyFont="1" applyBorder="1" applyAlignment="1">
      <alignment horizontal="right"/>
    </xf>
    <xf numFmtId="2" fontId="6" fillId="0" borderId="1" xfId="1" applyNumberFormat="1" applyFont="1" applyFill="1" applyBorder="1" applyAlignment="1">
      <alignment horizontal="right" vertical="top"/>
    </xf>
    <xf numFmtId="2" fontId="15" fillId="0" borderId="1" xfId="1" applyNumberFormat="1" applyFont="1" applyFill="1" applyBorder="1" applyAlignment="1">
      <alignment horizontal="right" vertical="top"/>
    </xf>
    <xf numFmtId="2" fontId="4" fillId="0" borderId="5" xfId="1" applyNumberFormat="1" applyFont="1" applyBorder="1" applyAlignment="1">
      <alignment horizontal="right" vertical="top"/>
    </xf>
    <xf numFmtId="0" fontId="6" fillId="0" borderId="19" xfId="1" applyFont="1" applyFill="1" applyBorder="1" applyAlignment="1">
      <alignment horizontal="center"/>
    </xf>
    <xf numFmtId="0" fontId="4" fillId="0" borderId="36" xfId="1" applyFont="1" applyBorder="1" applyAlignment="1">
      <alignment horizontal="center"/>
    </xf>
    <xf numFmtId="0" fontId="4" fillId="0" borderId="23" xfId="1" applyFont="1" applyBorder="1" applyAlignment="1">
      <alignment horizontal="left" vertical="top"/>
    </xf>
    <xf numFmtId="2" fontId="4" fillId="0" borderId="23" xfId="1" applyNumberFormat="1" applyFont="1" applyBorder="1" applyAlignment="1">
      <alignment vertical="top"/>
    </xf>
    <xf numFmtId="2" fontId="7" fillId="0" borderId="23" xfId="1" applyNumberFormat="1" applyFont="1" applyBorder="1" applyAlignment="1">
      <alignment horizontal="center" vertical="center"/>
    </xf>
    <xf numFmtId="2" fontId="7" fillId="0" borderId="23" xfId="1" applyNumberFormat="1" applyFont="1" applyBorder="1" applyAlignment="1">
      <alignment horizontal="center" vertical="top"/>
    </xf>
    <xf numFmtId="2" fontId="5" fillId="0" borderId="24" xfId="1" applyNumberFormat="1" applyFont="1" applyBorder="1" applyAlignment="1"/>
    <xf numFmtId="2" fontId="4" fillId="0" borderId="0" xfId="1" applyNumberFormat="1" applyFont="1" applyFill="1" applyBorder="1" applyAlignment="1">
      <alignment horizontal="center" vertical="center"/>
    </xf>
    <xf numFmtId="0" fontId="4" fillId="0" borderId="0" xfId="1" applyFont="1" applyBorder="1" applyAlignment="1">
      <alignment horizontal="right"/>
    </xf>
    <xf numFmtId="2" fontId="5" fillId="0" borderId="1" xfId="1" applyNumberFormat="1" applyFont="1" applyFill="1" applyBorder="1" applyAlignment="1"/>
    <xf numFmtId="2" fontId="6" fillId="0" borderId="23" xfId="1" applyNumberFormat="1" applyFont="1" applyFill="1" applyBorder="1" applyAlignment="1">
      <alignment horizontal="center"/>
    </xf>
    <xf numFmtId="0" fontId="7" fillId="0" borderId="29" xfId="1" applyFont="1" applyBorder="1" applyAlignment="1">
      <alignment horizontal="center" vertical="top"/>
    </xf>
    <xf numFmtId="2" fontId="7" fillId="0" borderId="30" xfId="1" applyNumberFormat="1" applyFont="1" applyFill="1" applyBorder="1" applyAlignment="1">
      <alignment horizontal="center"/>
    </xf>
    <xf numFmtId="2" fontId="7" fillId="0" borderId="30" xfId="1" applyNumberFormat="1" applyFont="1" applyFill="1" applyBorder="1" applyAlignment="1">
      <alignment horizontal="center" vertical="center"/>
    </xf>
    <xf numFmtId="2" fontId="7" fillId="0" borderId="30" xfId="1" applyNumberFormat="1" applyFont="1" applyFill="1" applyBorder="1" applyAlignment="1">
      <alignment horizontal="center" vertical="top"/>
    </xf>
    <xf numFmtId="2" fontId="7" fillId="0" borderId="31" xfId="1" applyNumberFormat="1" applyFont="1" applyFill="1" applyBorder="1" applyAlignment="1">
      <alignment horizontal="center" vertical="top"/>
    </xf>
    <xf numFmtId="0" fontId="7" fillId="0" borderId="52" xfId="1" applyFont="1" applyBorder="1" applyAlignment="1">
      <alignment horizontal="center" vertical="top"/>
    </xf>
    <xf numFmtId="2" fontId="7" fillId="0" borderId="53" xfId="1" applyNumberFormat="1" applyFont="1" applyFill="1" applyBorder="1" applyAlignment="1">
      <alignment horizontal="center" vertical="top"/>
    </xf>
    <xf numFmtId="2" fontId="4" fillId="0" borderId="26" xfId="1" applyNumberFormat="1" applyFont="1" applyFill="1" applyBorder="1" applyAlignment="1">
      <alignment horizontal="center"/>
    </xf>
    <xf numFmtId="2" fontId="4" fillId="0" borderId="26" xfId="1" applyNumberFormat="1" applyFont="1" applyFill="1" applyBorder="1" applyAlignment="1">
      <alignment horizontal="center" vertical="center"/>
    </xf>
    <xf numFmtId="2" fontId="7" fillId="0" borderId="26" xfId="1" applyNumberFormat="1" applyFont="1" applyFill="1" applyBorder="1" applyAlignment="1">
      <alignment horizontal="center" vertical="top"/>
    </xf>
    <xf numFmtId="2" fontId="7" fillId="0" borderId="54" xfId="1" applyNumberFormat="1" applyFont="1" applyFill="1" applyBorder="1" applyAlignment="1">
      <alignment horizontal="center" vertical="top"/>
    </xf>
    <xf numFmtId="0" fontId="4" fillId="0" borderId="0" xfId="1" applyFont="1" applyFill="1" applyBorder="1" applyAlignment="1">
      <alignment horizontal="right"/>
    </xf>
    <xf numFmtId="2" fontId="4" fillId="0" borderId="0" xfId="1" applyNumberFormat="1" applyFont="1" applyBorder="1" applyAlignment="1">
      <alignment horizontal="center" vertical="center"/>
    </xf>
    <xf numFmtId="0" fontId="4" fillId="0" borderId="0" xfId="1" applyFont="1" applyBorder="1" applyAlignment="1">
      <alignment horizontal="center"/>
    </xf>
    <xf numFmtId="2" fontId="4" fillId="0" borderId="9" xfId="1" applyNumberFormat="1" applyFont="1" applyFill="1" applyBorder="1" applyAlignment="1">
      <alignment horizontal="center" vertical="top"/>
    </xf>
    <xf numFmtId="2" fontId="4" fillId="0" borderId="9" xfId="1" applyNumberFormat="1" applyFont="1" applyBorder="1" applyAlignment="1">
      <alignment horizontal="center" vertical="center"/>
    </xf>
    <xf numFmtId="0" fontId="7" fillId="0" borderId="26" xfId="1" applyFont="1" applyBorder="1" applyAlignment="1">
      <alignment horizontal="center" vertical="distributed"/>
    </xf>
    <xf numFmtId="0" fontId="4" fillId="0" borderId="9" xfId="1" applyFont="1" applyFill="1" applyBorder="1" applyAlignment="1">
      <alignment horizontal="justify" vertical="distributed"/>
    </xf>
    <xf numFmtId="0" fontId="4" fillId="0" borderId="15" xfId="1" applyFont="1" applyFill="1" applyBorder="1" applyAlignment="1">
      <alignment horizontal="justify" vertical="distributed"/>
    </xf>
    <xf numFmtId="0" fontId="7" fillId="0" borderId="23" xfId="1" applyFont="1" applyFill="1" applyBorder="1" applyAlignment="1">
      <alignment horizontal="center" vertical="top"/>
    </xf>
    <xf numFmtId="0" fontId="4" fillId="0" borderId="30" xfId="1" applyFont="1" applyFill="1" applyBorder="1" applyAlignment="1">
      <alignment horizontal="left" vertical="top"/>
    </xf>
    <xf numFmtId="0" fontId="4" fillId="0" borderId="0" xfId="1" applyFont="1" applyFill="1" applyBorder="1" applyAlignment="1">
      <alignment horizontal="left" vertical="top"/>
    </xf>
    <xf numFmtId="0" fontId="4" fillId="0" borderId="26" xfId="1" applyFont="1" applyFill="1" applyBorder="1" applyAlignment="1">
      <alignment horizontal="left" vertical="top"/>
    </xf>
    <xf numFmtId="0" fontId="7" fillId="0" borderId="23" xfId="1" applyFont="1" applyFill="1" applyBorder="1" applyAlignment="1">
      <alignment horizontal="justify" vertical="distributed"/>
    </xf>
    <xf numFmtId="0" fontId="4" fillId="0" borderId="0" xfId="1" applyFont="1" applyFill="1" applyAlignment="1">
      <alignment horizontal="justify" vertical="distributed"/>
    </xf>
    <xf numFmtId="0" fontId="6" fillId="0" borderId="0" xfId="1" applyFont="1" applyFill="1" applyAlignment="1"/>
    <xf numFmtId="0" fontId="6" fillId="0" borderId="1" xfId="1" applyFont="1" applyFill="1" applyBorder="1" applyAlignment="1"/>
    <xf numFmtId="0" fontId="6" fillId="0" borderId="1" xfId="1" applyFont="1" applyFill="1" applyBorder="1" applyAlignment="1">
      <alignment horizontal="justify" vertical="distributed"/>
    </xf>
    <xf numFmtId="0" fontId="7" fillId="0" borderId="23" xfId="1" applyFont="1" applyFill="1" applyBorder="1" applyAlignment="1">
      <alignment horizontal="center" vertical="distributed"/>
    </xf>
    <xf numFmtId="0" fontId="6" fillId="0" borderId="1" xfId="1" applyFont="1" applyFill="1" applyBorder="1" applyAlignment="1">
      <alignment horizontal="left" vertical="distributed"/>
    </xf>
    <xf numFmtId="0" fontId="4" fillId="0" borderId="1" xfId="1" applyFont="1" applyFill="1" applyBorder="1" applyAlignment="1">
      <alignment horizontal="left" vertical="distributed"/>
    </xf>
    <xf numFmtId="0" fontId="7" fillId="0" borderId="23" xfId="1" applyFont="1" applyBorder="1" applyAlignment="1">
      <alignment horizontal="center" vertical="distributed"/>
    </xf>
    <xf numFmtId="0" fontId="4" fillId="0" borderId="0" xfId="1" applyFont="1" applyAlignment="1"/>
    <xf numFmtId="0" fontId="7" fillId="0" borderId="19" xfId="1" applyFont="1" applyFill="1" applyBorder="1" applyAlignment="1">
      <alignment horizontal="center" vertical="distributed"/>
    </xf>
    <xf numFmtId="2" fontId="4" fillId="0" borderId="23" xfId="1" applyNumberFormat="1" applyFont="1" applyFill="1" applyBorder="1" applyAlignment="1"/>
    <xf numFmtId="0" fontId="13" fillId="0" borderId="23" xfId="1" applyFont="1" applyFill="1" applyBorder="1" applyAlignment="1"/>
    <xf numFmtId="0" fontId="5" fillId="0" borderId="28" xfId="1" applyFont="1" applyBorder="1" applyAlignment="1">
      <alignment horizontal="center" vertical="distributed"/>
    </xf>
    <xf numFmtId="0" fontId="3" fillId="0" borderId="32" xfId="1" applyBorder="1" applyAlignment="1"/>
    <xf numFmtId="0" fontId="6" fillId="0" borderId="33" xfId="1" applyFont="1" applyBorder="1" applyAlignment="1"/>
    <xf numFmtId="0" fontId="4" fillId="0" borderId="34" xfId="1" applyFont="1" applyBorder="1" applyAlignment="1"/>
    <xf numFmtId="0" fontId="4" fillId="0" borderId="36" xfId="1" applyFont="1" applyBorder="1" applyAlignment="1"/>
    <xf numFmtId="0" fontId="3" fillId="0" borderId="48" xfId="1" applyBorder="1" applyAlignment="1"/>
    <xf numFmtId="0" fontId="4" fillId="0" borderId="5" xfId="1" applyFont="1" applyFill="1" applyBorder="1" applyAlignment="1"/>
    <xf numFmtId="0" fontId="4" fillId="0" borderId="49" xfId="1" applyFont="1" applyBorder="1" applyAlignment="1"/>
    <xf numFmtId="0" fontId="3" fillId="0" borderId="18" xfId="1" applyBorder="1" applyAlignment="1"/>
    <xf numFmtId="0" fontId="6" fillId="0" borderId="21" xfId="1" applyFont="1" applyBorder="1" applyAlignment="1"/>
    <xf numFmtId="0" fontId="3" fillId="0" borderId="50" xfId="1" applyBorder="1" applyAlignment="1"/>
    <xf numFmtId="0" fontId="6" fillId="0" borderId="15" xfId="1" applyFont="1" applyBorder="1" applyAlignment="1"/>
    <xf numFmtId="0" fontId="4" fillId="0" borderId="51" xfId="1" applyFont="1" applyBorder="1" applyAlignment="1"/>
    <xf numFmtId="0" fontId="6" fillId="0" borderId="1" xfId="1" applyFont="1" applyBorder="1" applyAlignment="1"/>
    <xf numFmtId="0" fontId="4" fillId="0" borderId="5" xfId="1" applyFont="1" applyBorder="1" applyAlignment="1"/>
    <xf numFmtId="2" fontId="4" fillId="0" borderId="13" xfId="1" applyNumberFormat="1" applyFont="1" applyBorder="1" applyAlignment="1">
      <alignment horizontal="center" vertical="center"/>
    </xf>
    <xf numFmtId="0" fontId="4" fillId="4" borderId="9" xfId="1" applyFont="1" applyFill="1" applyBorder="1" applyAlignment="1">
      <alignment horizontal="justify" vertical="distributed"/>
    </xf>
    <xf numFmtId="2" fontId="15" fillId="4" borderId="1" xfId="1" applyNumberFormat="1" applyFont="1" applyFill="1" applyBorder="1" applyAlignment="1">
      <alignment horizontal="right" vertical="top"/>
    </xf>
    <xf numFmtId="2" fontId="6" fillId="4" borderId="1" xfId="1" applyNumberFormat="1" applyFont="1" applyFill="1" applyBorder="1" applyAlignment="1">
      <alignment horizontal="right"/>
    </xf>
    <xf numFmtId="2" fontId="11" fillId="4" borderId="9" xfId="1" applyNumberFormat="1" applyFont="1" applyFill="1" applyBorder="1" applyAlignment="1">
      <alignment horizontal="right" vertical="top"/>
    </xf>
    <xf numFmtId="0" fontId="4" fillId="0" borderId="0" xfId="1" applyFont="1" applyFill="1" applyBorder="1" applyAlignment="1">
      <alignment horizontal="justify" vertical="top"/>
    </xf>
    <xf numFmtId="2" fontId="4" fillId="0" borderId="13" xfId="1" applyNumberFormat="1" applyFont="1" applyFill="1" applyBorder="1" applyAlignment="1">
      <alignment horizontal="center" vertical="top"/>
    </xf>
    <xf numFmtId="0" fontId="0" fillId="0" borderId="1" xfId="0"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xf>
    <xf numFmtId="2" fontId="4" fillId="0" borderId="5" xfId="1" applyNumberFormat="1" applyFont="1" applyBorder="1" applyAlignment="1">
      <alignment horizontal="center" vertical="center"/>
    </xf>
    <xf numFmtId="2" fontId="4" fillId="0" borderId="9" xfId="1" applyNumberFormat="1" applyFont="1" applyBorder="1" applyAlignment="1">
      <alignment horizontal="center" vertical="center"/>
    </xf>
    <xf numFmtId="0" fontId="16" fillId="0" borderId="29" xfId="1" applyFont="1" applyFill="1" applyBorder="1" applyAlignment="1">
      <alignment horizontal="center" vertical="center"/>
    </xf>
    <xf numFmtId="0" fontId="16" fillId="0" borderId="30" xfId="1" applyFont="1" applyFill="1" applyBorder="1" applyAlignment="1">
      <alignment horizontal="center" vertical="center"/>
    </xf>
    <xf numFmtId="0" fontId="16" fillId="0" borderId="31" xfId="1" applyFont="1" applyFill="1" applyBorder="1" applyAlignment="1">
      <alignment horizontal="center" vertical="center"/>
    </xf>
    <xf numFmtId="0" fontId="4" fillId="0" borderId="33" xfId="1" applyFont="1" applyFill="1" applyBorder="1" applyAlignment="1">
      <alignment horizontal="left"/>
    </xf>
    <xf numFmtId="0" fontId="4" fillId="0" borderId="34" xfId="1" applyFont="1" applyFill="1" applyBorder="1" applyAlignment="1">
      <alignment horizontal="left"/>
    </xf>
    <xf numFmtId="2" fontId="4" fillId="0" borderId="2" xfId="1" applyNumberFormat="1" applyFont="1" applyBorder="1" applyAlignment="1">
      <alignment horizontal="center" vertical="center"/>
    </xf>
    <xf numFmtId="0" fontId="5" fillId="0" borderId="6" xfId="1" applyFont="1" applyBorder="1" applyAlignment="1">
      <alignment horizontal="center" vertical="center"/>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5" fillId="0" borderId="10" xfId="1" applyFont="1" applyBorder="1" applyAlignment="1">
      <alignment horizontal="center" vertical="center"/>
    </xf>
    <xf numFmtId="0" fontId="5" fillId="0" borderId="11" xfId="1" applyFont="1" applyBorder="1" applyAlignment="1">
      <alignment horizontal="center" vertical="center"/>
    </xf>
    <xf numFmtId="0" fontId="5" fillId="0" borderId="12" xfId="1" applyFont="1" applyBorder="1" applyAlignment="1">
      <alignment horizontal="center" vertical="center"/>
    </xf>
    <xf numFmtId="0" fontId="4" fillId="0" borderId="10" xfId="1" applyFont="1" applyBorder="1" applyAlignment="1">
      <alignment horizontal="center"/>
    </xf>
    <xf numFmtId="0" fontId="4" fillId="0" borderId="11" xfId="1" applyFont="1" applyBorder="1" applyAlignment="1">
      <alignment horizontal="center"/>
    </xf>
    <xf numFmtId="0" fontId="4" fillId="0" borderId="12" xfId="1" applyFont="1" applyBorder="1" applyAlignment="1">
      <alignment horizontal="center"/>
    </xf>
    <xf numFmtId="0" fontId="5" fillId="2" borderId="13"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5" fillId="2" borderId="12" xfId="1" applyFont="1" applyFill="1" applyBorder="1" applyAlignment="1">
      <alignment horizontal="center" vertical="center"/>
    </xf>
    <xf numFmtId="1" fontId="4" fillId="0" borderId="5" xfId="1" applyNumberFormat="1" applyFont="1" applyBorder="1" applyAlignment="1">
      <alignment horizontal="center" vertical="top"/>
    </xf>
    <xf numFmtId="1" fontId="4" fillId="0" borderId="9" xfId="1" applyNumberFormat="1" applyFont="1" applyBorder="1" applyAlignment="1">
      <alignment horizontal="center" vertical="top"/>
    </xf>
    <xf numFmtId="1" fontId="4" fillId="0" borderId="15" xfId="1" applyNumberFormat="1" applyFont="1" applyBorder="1" applyAlignment="1">
      <alignment horizontal="center" vertical="top"/>
    </xf>
    <xf numFmtId="2" fontId="4" fillId="0" borderId="1" xfId="1" applyNumberFormat="1" applyFont="1" applyFill="1" applyBorder="1" applyAlignment="1">
      <alignment horizontal="center" vertical="center"/>
    </xf>
    <xf numFmtId="2" fontId="4" fillId="0" borderId="5" xfId="1" applyNumberFormat="1" applyFont="1" applyFill="1" applyBorder="1" applyAlignment="1">
      <alignment horizontal="center" vertical="center"/>
    </xf>
    <xf numFmtId="2" fontId="11" fillId="0" borderId="5" xfId="1" applyNumberFormat="1" applyFont="1" applyFill="1" applyBorder="1" applyAlignment="1">
      <alignment horizontal="center" vertical="center"/>
    </xf>
    <xf numFmtId="2" fontId="11" fillId="0" borderId="9" xfId="1" applyNumberFormat="1" applyFont="1" applyFill="1" applyBorder="1" applyAlignment="1">
      <alignment horizontal="center" vertical="center"/>
    </xf>
    <xf numFmtId="2" fontId="4" fillId="0" borderId="13" xfId="1" applyNumberFormat="1" applyFont="1" applyFill="1" applyBorder="1" applyAlignment="1">
      <alignment vertical="top"/>
    </xf>
    <xf numFmtId="0" fontId="4" fillId="0" borderId="9" xfId="1" applyFont="1" applyFill="1" applyBorder="1" applyAlignment="1">
      <alignment horizontal="center" vertical="top"/>
    </xf>
    <xf numFmtId="0" fontId="4" fillId="0" borderId="9" xfId="1" applyFont="1" applyFill="1" applyBorder="1" applyAlignment="1"/>
    <xf numFmtId="2" fontId="3" fillId="0" borderId="13" xfId="1" applyNumberFormat="1" applyFill="1" applyBorder="1" applyAlignment="1"/>
    <xf numFmtId="0" fontId="7" fillId="3" borderId="26" xfId="1" applyFont="1" applyFill="1" applyBorder="1" applyAlignment="1">
      <alignment horizontal="center"/>
    </xf>
    <xf numFmtId="2" fontId="7" fillId="3" borderId="25" xfId="1" applyNumberFormat="1" applyFont="1" applyFill="1" applyBorder="1" applyAlignment="1"/>
    <xf numFmtId="2" fontId="7" fillId="3" borderId="25" xfId="1" applyNumberFormat="1" applyFont="1" applyFill="1" applyBorder="1" applyAlignment="1">
      <alignment vertical="center"/>
    </xf>
    <xf numFmtId="2" fontId="7" fillId="3" borderId="25" xfId="1" applyNumberFormat="1" applyFont="1" applyFill="1" applyBorder="1" applyAlignment="1">
      <alignment vertical="top"/>
    </xf>
    <xf numFmtId="2" fontId="4" fillId="4" borderId="1" xfId="1" applyNumberFormat="1" applyFont="1" applyFill="1" applyBorder="1" applyAlignment="1">
      <alignment vertical="top"/>
    </xf>
    <xf numFmtId="0" fontId="13" fillId="4" borderId="0" xfId="1" applyFont="1" applyFill="1" applyBorder="1" applyAlignment="1">
      <alignment horizontal="center" vertical="distributed"/>
    </xf>
    <xf numFmtId="2" fontId="13" fillId="4" borderId="0" xfId="1" applyNumberFormat="1" applyFont="1" applyFill="1" applyBorder="1" applyAlignment="1">
      <alignment vertical="top"/>
    </xf>
    <xf numFmtId="2" fontId="13" fillId="0" borderId="5" xfId="1" applyNumberFormat="1" applyFont="1" applyFill="1" applyBorder="1" applyAlignment="1">
      <alignment vertical="center"/>
    </xf>
    <xf numFmtId="2" fontId="13" fillId="4" borderId="5" xfId="1" applyNumberFormat="1" applyFont="1" applyFill="1" applyBorder="1" applyAlignment="1">
      <alignment vertical="top"/>
    </xf>
    <xf numFmtId="0" fontId="13" fillId="0" borderId="1" xfId="1" applyFont="1" applyFill="1" applyBorder="1" applyAlignment="1">
      <alignment horizontal="center" vertical="distributed"/>
    </xf>
    <xf numFmtId="0" fontId="13" fillId="4" borderId="1" xfId="1" applyFont="1" applyFill="1" applyBorder="1" applyAlignment="1">
      <alignment horizontal="center" vertical="distributed"/>
    </xf>
    <xf numFmtId="0" fontId="4" fillId="0" borderId="27" xfId="1" applyFont="1" applyBorder="1" applyAlignment="1">
      <alignment horizontal="center" vertical="top"/>
    </xf>
    <xf numFmtId="0" fontId="4" fillId="0" borderId="14" xfId="1" applyFont="1" applyFill="1" applyBorder="1" applyAlignment="1">
      <alignment horizontal="center" vertical="top"/>
    </xf>
    <xf numFmtId="0" fontId="4" fillId="0" borderId="48" xfId="1" applyFont="1" applyFill="1" applyBorder="1" applyAlignment="1">
      <alignment horizontal="center" vertical="top"/>
    </xf>
    <xf numFmtId="0" fontId="4" fillId="0" borderId="5" xfId="1" applyFont="1" applyFill="1" applyBorder="1" applyAlignment="1">
      <alignment vertical="distributed"/>
    </xf>
    <xf numFmtId="2" fontId="4" fillId="0" borderId="5" xfId="1" applyNumberFormat="1" applyFont="1" applyFill="1" applyBorder="1" applyAlignment="1">
      <alignment horizontal="right"/>
    </xf>
    <xf numFmtId="0" fontId="5" fillId="3" borderId="5" xfId="1" applyFont="1" applyFill="1" applyBorder="1" applyAlignment="1">
      <alignment horizontal="center" vertical="distributed"/>
    </xf>
    <xf numFmtId="0" fontId="6" fillId="3" borderId="5" xfId="1" applyFont="1" applyFill="1" applyBorder="1" applyAlignment="1"/>
    <xf numFmtId="0" fontId="3" fillId="3" borderId="5" xfId="1" applyFill="1" applyBorder="1" applyAlignment="1"/>
    <xf numFmtId="0" fontId="3" fillId="3" borderId="49" xfId="1" applyFill="1" applyBorder="1" applyAlignment="1"/>
    <xf numFmtId="0" fontId="0" fillId="0" borderId="1" xfId="0" applyBorder="1" applyAlignment="1"/>
    <xf numFmtId="2" fontId="0" fillId="0" borderId="1" xfId="0" applyNumberFormat="1" applyBorder="1" applyAlignment="1"/>
    <xf numFmtId="0" fontId="6" fillId="4" borderId="1" xfId="1" applyFont="1" applyFill="1" applyBorder="1" applyAlignment="1">
      <alignment horizontal="center"/>
    </xf>
    <xf numFmtId="0" fontId="6" fillId="4" borderId="1" xfId="1" applyFont="1" applyFill="1" applyBorder="1" applyAlignment="1"/>
    <xf numFmtId="2" fontId="0" fillId="4" borderId="1" xfId="0" applyNumberFormat="1" applyFill="1" applyBorder="1" applyAlignment="1"/>
    <xf numFmtId="0" fontId="0" fillId="4" borderId="1" xfId="0" applyFill="1" applyBorder="1" applyAlignment="1"/>
    <xf numFmtId="0" fontId="0" fillId="3" borderId="1" xfId="0" applyFill="1" applyBorder="1" applyAlignment="1"/>
    <xf numFmtId="2" fontId="0" fillId="3" borderId="1" xfId="0" applyNumberFormat="1" applyFill="1" applyBorder="1" applyAlignment="1"/>
    <xf numFmtId="0" fontId="4" fillId="0" borderId="1" xfId="1" applyFont="1" applyBorder="1" applyAlignment="1">
      <alignment horizontal="center"/>
    </xf>
    <xf numFmtId="0" fontId="6" fillId="3" borderId="1" xfId="1" applyFont="1" applyFill="1" applyBorder="1" applyAlignment="1">
      <alignment horizontal="center"/>
    </xf>
    <xf numFmtId="0" fontId="6" fillId="3" borderId="1" xfId="1" applyFont="1" applyFill="1" applyBorder="1" applyAlignment="1"/>
    <xf numFmtId="0" fontId="36" fillId="27" borderId="1" xfId="0" applyFont="1" applyFill="1" applyBorder="1" applyAlignment="1"/>
    <xf numFmtId="0" fontId="4" fillId="0" borderId="5" xfId="1" applyFont="1" applyBorder="1" applyAlignment="1">
      <alignment horizontal="left" wrapText="1"/>
    </xf>
    <xf numFmtId="0" fontId="5" fillId="0" borderId="6" xfId="1" applyFont="1" applyBorder="1" applyAlignment="1">
      <alignment horizontal="center" vertical="center" wrapText="1"/>
    </xf>
    <xf numFmtId="0" fontId="5" fillId="0" borderId="7" xfId="1" applyFont="1" applyBorder="1" applyAlignment="1">
      <alignment horizontal="center" vertical="center" wrapText="1"/>
    </xf>
    <xf numFmtId="0" fontId="5" fillId="0" borderId="8" xfId="1" applyFont="1" applyBorder="1" applyAlignment="1">
      <alignment horizontal="center" vertical="center" wrapText="1"/>
    </xf>
    <xf numFmtId="0" fontId="4" fillId="0" borderId="9" xfId="1" applyFont="1" applyBorder="1" applyAlignment="1">
      <alignment horizontal="left"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2" xfId="1" applyFont="1" applyBorder="1" applyAlignment="1">
      <alignment horizontal="center" vertical="center" wrapText="1"/>
    </xf>
    <xf numFmtId="0" fontId="4" fillId="0" borderId="13" xfId="1" applyFont="1" applyBorder="1" applyAlignment="1">
      <alignment horizontal="left" wrapText="1"/>
    </xf>
    <xf numFmtId="0" fontId="6" fillId="0" borderId="5" xfId="1" applyFont="1" applyBorder="1" applyAlignment="1">
      <alignment horizontal="center" wrapText="1"/>
    </xf>
    <xf numFmtId="0" fontId="4" fillId="0" borderId="10" xfId="1" applyFont="1" applyBorder="1" applyAlignment="1">
      <alignment horizontal="center" wrapText="1"/>
    </xf>
    <xf numFmtId="0" fontId="4" fillId="0" borderId="11" xfId="1" applyFont="1" applyBorder="1" applyAlignment="1">
      <alignment horizontal="center" wrapText="1"/>
    </xf>
    <xf numFmtId="0" fontId="4" fillId="0" borderId="12" xfId="1" applyFont="1" applyBorder="1" applyAlignment="1">
      <alignment horizontal="center" wrapText="1"/>
    </xf>
    <xf numFmtId="0" fontId="6" fillId="0" borderId="5" xfId="1" applyFont="1" applyBorder="1" applyAlignment="1">
      <alignment horizontal="justify" vertical="top" wrapText="1"/>
    </xf>
    <xf numFmtId="0" fontId="3" fillId="0" borderId="6" xfId="1" applyFont="1" applyBorder="1" applyAlignment="1">
      <alignment wrapText="1"/>
    </xf>
    <xf numFmtId="0" fontId="4" fillId="0" borderId="7" xfId="1" applyFont="1" applyBorder="1" applyAlignment="1">
      <alignment horizontal="justify" vertical="top" wrapText="1"/>
    </xf>
    <xf numFmtId="0" fontId="6" fillId="0" borderId="8" xfId="1" applyFont="1" applyBorder="1" applyAlignment="1">
      <alignment horizontal="justify" vertical="top" wrapText="1"/>
    </xf>
    <xf numFmtId="0" fontId="3" fillId="0" borderId="13" xfId="1" applyFont="1" applyBorder="1" applyAlignment="1">
      <alignment wrapText="1"/>
    </xf>
    <xf numFmtId="0" fontId="4" fillId="0" borderId="0" xfId="1" applyFont="1" applyBorder="1" applyAlignment="1">
      <alignment horizontal="justify" vertical="top" wrapText="1"/>
    </xf>
    <xf numFmtId="0" fontId="6" fillId="0" borderId="14" xfId="1" applyFont="1" applyBorder="1" applyAlignment="1">
      <alignment horizontal="justify" vertical="top" wrapText="1"/>
    </xf>
    <xf numFmtId="0" fontId="4" fillId="0" borderId="15" xfId="1" applyFont="1" applyBorder="1" applyAlignment="1">
      <alignment horizontal="left" wrapText="1"/>
    </xf>
    <xf numFmtId="0" fontId="3" fillId="0" borderId="10" xfId="1" applyFont="1" applyBorder="1" applyAlignment="1">
      <alignment wrapText="1"/>
    </xf>
    <xf numFmtId="0" fontId="4" fillId="0" borderId="11" xfId="1" applyFont="1" applyBorder="1" applyAlignment="1">
      <alignment horizontal="justify" vertical="top" wrapText="1"/>
    </xf>
    <xf numFmtId="0" fontId="6" fillId="0" borderId="12" xfId="1" applyFont="1" applyBorder="1" applyAlignment="1">
      <alignment horizontal="justify" vertical="top" wrapText="1"/>
    </xf>
    <xf numFmtId="0" fontId="5" fillId="2" borderId="13"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8" xfId="1" applyFont="1" applyFill="1" applyBorder="1" applyAlignment="1">
      <alignment horizontal="center" vertical="center" wrapText="1"/>
    </xf>
    <xf numFmtId="0" fontId="5" fillId="2" borderId="10" xfId="1" applyFont="1" applyFill="1" applyBorder="1" applyAlignment="1">
      <alignment horizontal="center" vertical="center" wrapText="1"/>
    </xf>
    <xf numFmtId="0" fontId="5" fillId="2" borderId="11" xfId="1" applyFont="1" applyFill="1" applyBorder="1" applyAlignment="1">
      <alignment horizontal="center" vertical="center" wrapText="1"/>
    </xf>
    <xf numFmtId="0" fontId="5" fillId="2" borderId="12" xfId="1" applyFont="1" applyFill="1" applyBorder="1" applyAlignment="1">
      <alignment horizontal="center" vertical="center" wrapText="1"/>
    </xf>
    <xf numFmtId="0" fontId="4" fillId="0" borderId="1" xfId="1" applyFont="1" applyBorder="1" applyAlignment="1">
      <alignment horizontal="center" vertical="top" wrapText="1"/>
    </xf>
    <xf numFmtId="2" fontId="4" fillId="0" borderId="1" xfId="1" applyNumberFormat="1" applyFont="1" applyBorder="1" applyAlignment="1">
      <alignment horizontal="center" wrapText="1"/>
    </xf>
    <xf numFmtId="2" fontId="4" fillId="0" borderId="2" xfId="1" applyNumberFormat="1" applyFont="1" applyBorder="1" applyAlignment="1">
      <alignment horizontal="center" wrapText="1"/>
    </xf>
    <xf numFmtId="0" fontId="4" fillId="0" borderId="1" xfId="1" applyFont="1" applyBorder="1" applyAlignment="1">
      <alignment horizontal="justify" vertical="distributed" wrapText="1"/>
    </xf>
    <xf numFmtId="1" fontId="4" fillId="0" borderId="5" xfId="1" applyNumberFormat="1" applyFont="1" applyBorder="1" applyAlignment="1">
      <alignment horizontal="center" vertical="top" wrapText="1"/>
    </xf>
    <xf numFmtId="2" fontId="4" fillId="0" borderId="1" xfId="1" applyNumberFormat="1" applyFont="1" applyBorder="1" applyAlignment="1">
      <alignment horizontal="justify" vertical="top" wrapText="1"/>
    </xf>
    <xf numFmtId="2" fontId="4" fillId="0" borderId="1" xfId="1" applyNumberFormat="1" applyFont="1" applyBorder="1" applyAlignment="1">
      <alignment horizontal="center" vertical="top" wrapText="1"/>
    </xf>
    <xf numFmtId="2" fontId="4" fillId="0" borderId="1" xfId="1" applyNumberFormat="1" applyFont="1" applyBorder="1" applyAlignment="1">
      <alignment vertical="top" wrapText="1"/>
    </xf>
    <xf numFmtId="2" fontId="4" fillId="0" borderId="2" xfId="1" applyNumberFormat="1" applyFont="1" applyBorder="1" applyAlignment="1">
      <alignment horizontal="center" vertical="top" wrapText="1"/>
    </xf>
    <xf numFmtId="1" fontId="4" fillId="0" borderId="9" xfId="1" applyNumberFormat="1" applyFont="1" applyBorder="1" applyAlignment="1">
      <alignment horizontal="center" vertical="top" wrapText="1"/>
    </xf>
    <xf numFmtId="1" fontId="4" fillId="0" borderId="15" xfId="1" applyNumberFormat="1" applyFont="1" applyBorder="1" applyAlignment="1">
      <alignment horizontal="center" vertical="top" wrapText="1"/>
    </xf>
    <xf numFmtId="2" fontId="4" fillId="0" borderId="2" xfId="1" applyNumberFormat="1" applyFont="1" applyBorder="1" applyAlignment="1">
      <alignment horizontal="center" vertical="center" wrapText="1"/>
    </xf>
    <xf numFmtId="2" fontId="4" fillId="0" borderId="2" xfId="1" applyNumberFormat="1" applyFont="1" applyBorder="1" applyAlignment="1">
      <alignment horizontal="center" vertical="center" wrapText="1"/>
    </xf>
    <xf numFmtId="0" fontId="4" fillId="0" borderId="1" xfId="1" applyFont="1" applyBorder="1" applyAlignment="1">
      <alignment wrapText="1"/>
    </xf>
    <xf numFmtId="0" fontId="4" fillId="0" borderId="2" xfId="1" applyFont="1" applyBorder="1" applyAlignment="1">
      <alignment wrapText="1"/>
    </xf>
    <xf numFmtId="0" fontId="4" fillId="0" borderId="1" xfId="1" applyFont="1" applyBorder="1" applyAlignment="1">
      <alignment horizontal="center" vertical="center" wrapText="1"/>
    </xf>
    <xf numFmtId="2" fontId="4" fillId="0" borderId="1" xfId="1" applyNumberFormat="1" applyFont="1" applyFill="1" applyBorder="1" applyAlignment="1">
      <alignment horizontal="center" vertical="top" wrapText="1"/>
    </xf>
    <xf numFmtId="0" fontId="4" fillId="0" borderId="1" xfId="1" applyFont="1" applyBorder="1" applyAlignment="1">
      <alignment horizontal="left" vertical="distributed" wrapText="1"/>
    </xf>
    <xf numFmtId="2" fontId="4" fillId="0" borderId="5" xfId="1" applyNumberFormat="1" applyFont="1" applyBorder="1" applyAlignment="1">
      <alignment horizontal="center" vertical="center" wrapText="1"/>
    </xf>
    <xf numFmtId="2" fontId="4" fillId="0" borderId="9" xfId="1" applyNumberFormat="1" applyFont="1" applyBorder="1" applyAlignment="1">
      <alignment horizontal="center" vertical="center" wrapText="1"/>
    </xf>
    <xf numFmtId="0" fontId="4" fillId="0" borderId="5" xfId="1" applyFont="1" applyBorder="1" applyAlignment="1">
      <alignment horizontal="center" vertical="top" wrapText="1"/>
    </xf>
    <xf numFmtId="0" fontId="4" fillId="0" borderId="5" xfId="1" applyFont="1" applyBorder="1" applyAlignment="1">
      <alignment horizontal="justify" vertical="distributed" wrapText="1"/>
    </xf>
    <xf numFmtId="2" fontId="4" fillId="0" borderId="5" xfId="1" applyNumberFormat="1" applyFont="1" applyFill="1" applyBorder="1" applyAlignment="1">
      <alignment horizontal="center" vertical="top" wrapText="1"/>
    </xf>
    <xf numFmtId="2" fontId="4" fillId="0" borderId="13" xfId="1" applyNumberFormat="1" applyFont="1" applyBorder="1" applyAlignment="1">
      <alignment horizontal="center" vertical="center" wrapText="1"/>
    </xf>
    <xf numFmtId="2" fontId="4" fillId="0" borderId="9" xfId="1" applyNumberFormat="1" applyFont="1" applyBorder="1" applyAlignment="1">
      <alignment horizontal="center" vertical="center" wrapText="1"/>
    </xf>
    <xf numFmtId="2" fontId="4" fillId="0" borderId="1" xfId="1" applyNumberFormat="1" applyFont="1" applyBorder="1" applyAlignment="1">
      <alignment horizontal="center" vertical="center" wrapText="1"/>
    </xf>
    <xf numFmtId="0" fontId="7" fillId="0" borderId="16" xfId="1" applyFont="1" applyBorder="1" applyAlignment="1">
      <alignment horizontal="center" vertical="top" wrapText="1"/>
    </xf>
    <xf numFmtId="0" fontId="7" fillId="3" borderId="1" xfId="1" applyFont="1" applyFill="1" applyBorder="1" applyAlignment="1">
      <alignment horizontal="center" vertical="distributed" wrapText="1"/>
    </xf>
    <xf numFmtId="2" fontId="7" fillId="3" borderId="1" xfId="1" applyNumberFormat="1" applyFont="1" applyFill="1" applyBorder="1" applyAlignment="1">
      <alignment horizontal="center" vertical="top" wrapText="1"/>
    </xf>
    <xf numFmtId="2" fontId="7" fillId="3" borderId="1" xfId="1" applyNumberFormat="1" applyFont="1" applyFill="1" applyBorder="1" applyAlignment="1">
      <alignment vertical="top" wrapText="1"/>
    </xf>
    <xf numFmtId="2" fontId="7" fillId="3" borderId="1" xfId="1" applyNumberFormat="1" applyFont="1" applyFill="1" applyBorder="1" applyAlignment="1">
      <alignment vertical="center" wrapText="1"/>
    </xf>
    <xf numFmtId="2" fontId="7" fillId="3" borderId="17" xfId="1" applyNumberFormat="1" applyFont="1" applyFill="1" applyBorder="1" applyAlignment="1">
      <alignment horizontal="center" vertical="top" wrapText="1"/>
    </xf>
    <xf numFmtId="0" fontId="7" fillId="0" borderId="0" xfId="1" applyFont="1" applyBorder="1" applyAlignment="1">
      <alignment horizontal="center" vertical="top" wrapText="1"/>
    </xf>
    <xf numFmtId="0" fontId="7" fillId="0" borderId="0" xfId="1" applyFont="1" applyBorder="1" applyAlignment="1">
      <alignment horizontal="center" vertical="distributed" wrapText="1"/>
    </xf>
    <xf numFmtId="2" fontId="7" fillId="0" borderId="0" xfId="1" applyNumberFormat="1" applyFont="1" applyBorder="1" applyAlignment="1">
      <alignment horizontal="center" vertical="top" wrapText="1"/>
    </xf>
    <xf numFmtId="2" fontId="7" fillId="0" borderId="0" xfId="1" applyNumberFormat="1" applyFont="1" applyBorder="1" applyAlignment="1">
      <alignment vertical="top" wrapText="1"/>
    </xf>
    <xf numFmtId="2" fontId="7" fillId="0" borderId="0" xfId="1" applyNumberFormat="1" applyFont="1" applyBorder="1" applyAlignment="1">
      <alignment vertical="center" wrapText="1"/>
    </xf>
    <xf numFmtId="0" fontId="7" fillId="0" borderId="0" xfId="1" applyFont="1" applyBorder="1" applyAlignment="1">
      <alignment horizontal="left" vertical="distributed" wrapText="1"/>
    </xf>
    <xf numFmtId="2" fontId="7" fillId="0" borderId="0" xfId="1" applyNumberFormat="1" applyFont="1" applyBorder="1" applyAlignment="1">
      <alignment horizontal="center" vertical="center" wrapText="1"/>
    </xf>
    <xf numFmtId="0" fontId="4" fillId="0" borderId="1" xfId="1" applyFont="1" applyBorder="1" applyAlignment="1">
      <alignment horizontal="justify" vertical="top" wrapText="1"/>
    </xf>
    <xf numFmtId="2" fontId="4" fillId="0" borderId="1" xfId="1" applyNumberFormat="1" applyFont="1" applyBorder="1" applyAlignment="1">
      <alignment vertical="center" wrapText="1"/>
    </xf>
    <xf numFmtId="0" fontId="4" fillId="0" borderId="1" xfId="1" applyFont="1" applyFill="1" applyBorder="1" applyAlignment="1">
      <alignment horizontal="justify" vertical="distributed" wrapText="1"/>
    </xf>
    <xf numFmtId="2" fontId="4" fillId="0" borderId="1" xfId="1" applyNumberFormat="1" applyFont="1" applyBorder="1" applyAlignment="1">
      <alignment horizontal="right" vertical="top" wrapText="1"/>
    </xf>
    <xf numFmtId="2" fontId="4" fillId="0" borderId="1" xfId="1" applyNumberFormat="1" applyFont="1" applyFill="1" applyBorder="1" applyAlignment="1">
      <alignment horizontal="right" vertical="top" wrapText="1"/>
    </xf>
    <xf numFmtId="0" fontId="4" fillId="0" borderId="1" xfId="1" applyFont="1" applyFill="1" applyBorder="1" applyAlignment="1">
      <alignment wrapText="1"/>
    </xf>
    <xf numFmtId="2" fontId="4" fillId="0" borderId="1" xfId="1" applyNumberFormat="1" applyFont="1" applyFill="1" applyBorder="1" applyAlignment="1">
      <alignment horizontal="right" wrapText="1"/>
    </xf>
    <xf numFmtId="2" fontId="4" fillId="0" borderId="1" xfId="1" applyNumberFormat="1" applyFont="1" applyFill="1" applyBorder="1" applyAlignment="1">
      <alignment vertical="top" wrapText="1"/>
    </xf>
    <xf numFmtId="0" fontId="4" fillId="4" borderId="1" xfId="1" applyFont="1" applyFill="1" applyBorder="1" applyAlignment="1">
      <alignment horizontal="justify" vertical="top" wrapText="1"/>
    </xf>
    <xf numFmtId="2" fontId="6" fillId="4" borderId="1" xfId="1" applyNumberFormat="1" applyFont="1" applyFill="1" applyBorder="1" applyAlignment="1">
      <alignment horizontal="right" vertical="top" wrapText="1"/>
    </xf>
    <xf numFmtId="2" fontId="4" fillId="4" borderId="1" xfId="1" applyNumberFormat="1" applyFont="1" applyFill="1" applyBorder="1" applyAlignment="1">
      <alignment horizontal="right" vertical="top" wrapText="1"/>
    </xf>
    <xf numFmtId="2" fontId="4" fillId="4" borderId="1" xfId="1" applyNumberFormat="1" applyFont="1" applyFill="1" applyBorder="1" applyAlignment="1">
      <alignment horizontal="center" vertical="top" wrapText="1"/>
    </xf>
    <xf numFmtId="0" fontId="3" fillId="4" borderId="1" xfId="1" applyFill="1" applyBorder="1" applyAlignment="1">
      <alignment wrapText="1"/>
    </xf>
    <xf numFmtId="0" fontId="4" fillId="4" borderId="1" xfId="1" applyFont="1" applyFill="1" applyBorder="1" applyAlignment="1">
      <alignment horizontal="justify" vertical="distributed" wrapText="1"/>
    </xf>
    <xf numFmtId="2" fontId="11" fillId="0" borderId="1" xfId="1" applyNumberFormat="1" applyFont="1" applyFill="1" applyBorder="1" applyAlignment="1">
      <alignment horizontal="right" vertical="top" wrapText="1"/>
    </xf>
    <xf numFmtId="0" fontId="4" fillId="0" borderId="9" xfId="1" applyFont="1" applyBorder="1" applyAlignment="1">
      <alignment horizontal="center" vertical="top" wrapText="1"/>
    </xf>
    <xf numFmtId="0" fontId="4" fillId="4" borderId="9" xfId="1" applyFont="1" applyFill="1" applyBorder="1" applyAlignment="1">
      <alignment horizontal="justify" vertical="distributed" wrapText="1"/>
    </xf>
    <xf numFmtId="2" fontId="11" fillId="4" borderId="9" xfId="1" applyNumberFormat="1" applyFont="1" applyFill="1" applyBorder="1" applyAlignment="1">
      <alignment horizontal="right" vertical="top" wrapText="1"/>
    </xf>
    <xf numFmtId="2" fontId="4" fillId="4" borderId="1" xfId="1" applyNumberFormat="1" applyFont="1" applyFill="1" applyBorder="1" applyAlignment="1">
      <alignment vertical="center" wrapText="1"/>
    </xf>
    <xf numFmtId="2" fontId="4" fillId="4" borderId="13" xfId="1" applyNumberFormat="1" applyFont="1" applyFill="1" applyBorder="1" applyAlignment="1">
      <alignment horizontal="center" vertical="top" wrapText="1"/>
    </xf>
    <xf numFmtId="2" fontId="4" fillId="0" borderId="1" xfId="1" applyNumberFormat="1" applyFont="1" applyBorder="1" applyAlignment="1">
      <alignment horizontal="right" wrapText="1"/>
    </xf>
    <xf numFmtId="0" fontId="4" fillId="4" borderId="1" xfId="1" applyFont="1" applyFill="1" applyBorder="1" applyAlignment="1">
      <alignment wrapText="1"/>
    </xf>
    <xf numFmtId="2" fontId="6" fillId="4" borderId="1" xfId="1" applyNumberFormat="1" applyFont="1" applyFill="1" applyBorder="1" applyAlignment="1">
      <alignment horizontal="right" wrapText="1"/>
    </xf>
    <xf numFmtId="0" fontId="4" fillId="0" borderId="1" xfId="1" applyFont="1" applyBorder="1" applyAlignment="1">
      <alignment horizontal="right" wrapText="1"/>
    </xf>
    <xf numFmtId="2" fontId="6" fillId="0" borderId="1" xfId="1" applyNumberFormat="1" applyFont="1" applyBorder="1" applyAlignment="1">
      <alignment horizontal="right" vertical="top" wrapText="1"/>
    </xf>
    <xf numFmtId="2" fontId="15" fillId="4" borderId="1" xfId="1" applyNumberFormat="1" applyFont="1" applyFill="1" applyBorder="1" applyAlignment="1">
      <alignment horizontal="right" vertical="top" wrapText="1"/>
    </xf>
    <xf numFmtId="0" fontId="4" fillId="0" borderId="1" xfId="1" applyFont="1" applyFill="1" applyBorder="1" applyAlignment="1">
      <alignment horizontal="justify" vertical="top" wrapText="1"/>
    </xf>
    <xf numFmtId="0" fontId="4" fillId="0" borderId="9" xfId="1" applyFont="1" applyFill="1" applyBorder="1" applyAlignment="1">
      <alignment horizontal="justify" vertical="distributed" wrapText="1"/>
    </xf>
    <xf numFmtId="2" fontId="4" fillId="0" borderId="13" xfId="1" applyNumberFormat="1" applyFont="1" applyBorder="1" applyAlignment="1">
      <alignment horizontal="center" vertical="top" wrapText="1"/>
    </xf>
    <xf numFmtId="0" fontId="7" fillId="0" borderId="18" xfId="1" applyFont="1" applyBorder="1" applyAlignment="1">
      <alignment horizontal="center" vertical="top" wrapText="1"/>
    </xf>
    <xf numFmtId="0" fontId="7" fillId="3" borderId="19" xfId="1" applyFont="1" applyFill="1" applyBorder="1" applyAlignment="1">
      <alignment horizontal="center" vertical="top" wrapText="1"/>
    </xf>
    <xf numFmtId="2" fontId="7" fillId="3" borderId="19" xfId="1" applyNumberFormat="1" applyFont="1" applyFill="1" applyBorder="1" applyAlignment="1">
      <alignment vertical="top" wrapText="1"/>
    </xf>
    <xf numFmtId="2" fontId="7" fillId="3" borderId="19" xfId="1" applyNumberFormat="1" applyFont="1" applyFill="1" applyBorder="1" applyAlignment="1">
      <alignment horizontal="center" vertical="center" wrapText="1"/>
    </xf>
    <xf numFmtId="2" fontId="7" fillId="3" borderId="20" xfId="1" applyNumberFormat="1" applyFont="1" applyFill="1" applyBorder="1" applyAlignment="1">
      <alignment horizontal="center" vertical="top" wrapText="1"/>
    </xf>
    <xf numFmtId="2" fontId="5" fillId="3" borderId="21" xfId="1" applyNumberFormat="1" applyFont="1" applyFill="1" applyBorder="1" applyAlignment="1">
      <alignment wrapText="1"/>
    </xf>
    <xf numFmtId="2" fontId="5" fillId="0" borderId="0" xfId="1" applyNumberFormat="1" applyFont="1" applyBorder="1" applyAlignment="1">
      <alignment wrapText="1"/>
    </xf>
    <xf numFmtId="2" fontId="4" fillId="0" borderId="1" xfId="1" applyNumberFormat="1" applyFont="1" applyFill="1" applyBorder="1" applyAlignment="1">
      <alignment horizontal="center" wrapText="1"/>
    </xf>
    <xf numFmtId="2" fontId="4" fillId="0" borderId="1" xfId="1" applyNumberFormat="1" applyFont="1" applyFill="1" applyBorder="1" applyAlignment="1">
      <alignment vertical="center" wrapText="1"/>
    </xf>
    <xf numFmtId="2" fontId="4" fillId="0" borderId="2" xfId="1" applyNumberFormat="1" applyFont="1" applyFill="1" applyBorder="1" applyAlignment="1">
      <alignment horizontal="center" vertical="top" wrapText="1"/>
    </xf>
    <xf numFmtId="0" fontId="4" fillId="0" borderId="5" xfId="1" applyFont="1" applyFill="1" applyBorder="1" applyAlignment="1">
      <alignment horizontal="justify" vertical="top" wrapText="1"/>
    </xf>
    <xf numFmtId="2" fontId="4" fillId="0" borderId="5" xfId="1" applyNumberFormat="1" applyFont="1" applyFill="1" applyBorder="1" applyAlignment="1">
      <alignment horizontal="center" wrapText="1"/>
    </xf>
    <xf numFmtId="2" fontId="4" fillId="0" borderId="6" xfId="1" applyNumberFormat="1" applyFont="1" applyFill="1" applyBorder="1" applyAlignment="1">
      <alignment horizontal="center" vertical="top" wrapText="1"/>
    </xf>
    <xf numFmtId="0" fontId="4" fillId="0" borderId="0" xfId="1" applyFont="1" applyBorder="1" applyAlignment="1">
      <alignment horizontal="center" vertical="top" wrapText="1"/>
    </xf>
    <xf numFmtId="2" fontId="4" fillId="0" borderId="5" xfId="1" applyNumberFormat="1" applyFont="1" applyFill="1" applyBorder="1" applyAlignment="1">
      <alignment vertical="center" wrapText="1"/>
    </xf>
    <xf numFmtId="0" fontId="4" fillId="0" borderId="0" xfId="1" applyFont="1" applyFill="1" applyBorder="1" applyAlignment="1">
      <alignment horizontal="justify" vertical="top" wrapText="1"/>
    </xf>
    <xf numFmtId="2" fontId="4" fillId="0" borderId="13" xfId="1" applyNumberFormat="1" applyFont="1" applyFill="1" applyBorder="1" applyAlignment="1">
      <alignment horizontal="center" vertical="top" wrapText="1"/>
    </xf>
    <xf numFmtId="0" fontId="7" fillId="0" borderId="22" xfId="1" applyFont="1" applyBorder="1" applyAlignment="1">
      <alignment horizontal="center" vertical="top" wrapText="1"/>
    </xf>
    <xf numFmtId="0" fontId="7" fillId="3" borderId="23" xfId="1" applyFont="1" applyFill="1" applyBorder="1" applyAlignment="1">
      <alignment horizontal="center" vertical="top" wrapText="1"/>
    </xf>
    <xf numFmtId="2" fontId="7" fillId="3" borderId="1" xfId="1" applyNumberFormat="1" applyFont="1" applyFill="1" applyBorder="1" applyAlignment="1">
      <alignment horizontal="center" wrapText="1"/>
    </xf>
    <xf numFmtId="2" fontId="7" fillId="3" borderId="1" xfId="1" applyNumberFormat="1" applyFont="1" applyFill="1" applyBorder="1" applyAlignment="1">
      <alignment horizontal="center" vertical="center" wrapText="1"/>
    </xf>
    <xf numFmtId="2" fontId="7" fillId="3" borderId="21" xfId="1" applyNumberFormat="1" applyFont="1" applyFill="1" applyBorder="1" applyAlignment="1">
      <alignment horizontal="center" vertical="top" wrapText="1"/>
    </xf>
    <xf numFmtId="0" fontId="7" fillId="0" borderId="0" xfId="1" applyFont="1" applyFill="1" applyBorder="1" applyAlignment="1">
      <alignment horizontal="center" vertical="top" wrapText="1"/>
    </xf>
    <xf numFmtId="2" fontId="7" fillId="0" borderId="0" xfId="1" applyNumberFormat="1" applyFont="1" applyFill="1" applyBorder="1" applyAlignment="1">
      <alignment horizontal="center" wrapText="1"/>
    </xf>
    <xf numFmtId="2" fontId="7" fillId="0" borderId="0" xfId="1" applyNumberFormat="1" applyFont="1" applyFill="1" applyBorder="1" applyAlignment="1">
      <alignment horizontal="center" vertical="center" wrapText="1"/>
    </xf>
    <xf numFmtId="2" fontId="7" fillId="0" borderId="0" xfId="1" applyNumberFormat="1" applyFont="1" applyFill="1" applyBorder="1" applyAlignment="1">
      <alignment horizontal="center" vertical="top" wrapText="1"/>
    </xf>
    <xf numFmtId="0" fontId="4" fillId="0" borderId="19" xfId="1" applyFont="1" applyFill="1" applyBorder="1" applyAlignment="1">
      <alignment wrapText="1"/>
    </xf>
    <xf numFmtId="2" fontId="7" fillId="0" borderId="23" xfId="1" applyNumberFormat="1" applyFont="1" applyFill="1" applyBorder="1" applyAlignment="1">
      <alignment horizontal="center" vertical="center" wrapText="1"/>
    </xf>
    <xf numFmtId="2" fontId="7" fillId="0" borderId="23" xfId="1" applyNumberFormat="1" applyFont="1" applyFill="1" applyBorder="1" applyAlignment="1">
      <alignment horizontal="center" vertical="top" wrapText="1"/>
    </xf>
    <xf numFmtId="2" fontId="7" fillId="0" borderId="24" xfId="1" applyNumberFormat="1" applyFont="1" applyFill="1" applyBorder="1" applyAlignment="1">
      <alignment horizontal="center" vertical="top" wrapText="1"/>
    </xf>
    <xf numFmtId="0" fontId="4" fillId="0" borderId="0" xfId="1" applyFont="1" applyFill="1" applyBorder="1" applyAlignment="1">
      <alignment wrapText="1"/>
    </xf>
    <xf numFmtId="0" fontId="12" fillId="0" borderId="1" xfId="1" applyFont="1" applyFill="1" applyBorder="1" applyAlignment="1">
      <alignment horizontal="justify" vertical="distributed" wrapText="1"/>
    </xf>
    <xf numFmtId="0" fontId="4" fillId="0" borderId="5" xfId="1" applyFont="1" applyFill="1" applyBorder="1" applyAlignment="1">
      <alignment horizontal="justify" vertical="distributed" wrapText="1"/>
    </xf>
    <xf numFmtId="0" fontId="7" fillId="3" borderId="23" xfId="1" applyFont="1" applyFill="1" applyBorder="1" applyAlignment="1">
      <alignment horizontal="justify" vertical="distributed" wrapText="1"/>
    </xf>
    <xf numFmtId="2" fontId="7" fillId="3" borderId="23" xfId="1" applyNumberFormat="1" applyFont="1" applyFill="1" applyBorder="1" applyAlignment="1">
      <alignment horizontal="center" vertical="top" wrapText="1"/>
    </xf>
    <xf numFmtId="2" fontId="7" fillId="3" borderId="23" xfId="1" applyNumberFormat="1" applyFont="1" applyFill="1" applyBorder="1" applyAlignment="1">
      <alignment vertical="center" wrapText="1"/>
    </xf>
    <xf numFmtId="0" fontId="7" fillId="0" borderId="0" xfId="1" applyFont="1" applyFill="1" applyBorder="1" applyAlignment="1">
      <alignment horizontal="justify" vertical="distributed" wrapText="1"/>
    </xf>
    <xf numFmtId="2" fontId="7" fillId="0" borderId="0" xfId="1" applyNumberFormat="1" applyFont="1" applyFill="1" applyBorder="1" applyAlignment="1">
      <alignment vertical="center" wrapText="1"/>
    </xf>
    <xf numFmtId="0" fontId="4" fillId="0" borderId="6" xfId="1" applyFont="1" applyBorder="1" applyAlignment="1">
      <alignment horizontal="center" vertical="top" wrapText="1"/>
    </xf>
    <xf numFmtId="0" fontId="3" fillId="0" borderId="0" xfId="1" applyFill="1" applyAlignment="1">
      <alignment wrapText="1"/>
    </xf>
    <xf numFmtId="0" fontId="3" fillId="0" borderId="1" xfId="1" applyFill="1" applyBorder="1" applyAlignment="1">
      <alignment wrapText="1"/>
    </xf>
    <xf numFmtId="0" fontId="3" fillId="0" borderId="2" xfId="1" applyFill="1" applyBorder="1" applyAlignment="1">
      <alignment wrapText="1"/>
    </xf>
    <xf numFmtId="2" fontId="11" fillId="0" borderId="1" xfId="1" applyNumberFormat="1" applyFont="1" applyFill="1" applyBorder="1" applyAlignment="1">
      <alignment vertical="center" wrapText="1"/>
    </xf>
    <xf numFmtId="2" fontId="4" fillId="0" borderId="2" xfId="1" applyNumberFormat="1" applyFont="1" applyFill="1" applyBorder="1" applyAlignment="1">
      <alignment vertical="top" wrapText="1"/>
    </xf>
    <xf numFmtId="2" fontId="4" fillId="0" borderId="1" xfId="1" applyNumberFormat="1" applyFont="1" applyFill="1" applyBorder="1" applyAlignment="1">
      <alignment wrapText="1"/>
    </xf>
    <xf numFmtId="2" fontId="4" fillId="0" borderId="6" xfId="1" applyNumberFormat="1" applyFont="1" applyFill="1" applyBorder="1" applyAlignment="1">
      <alignment vertical="top" wrapText="1"/>
    </xf>
    <xf numFmtId="0" fontId="4" fillId="0" borderId="14" xfId="1" applyFont="1" applyBorder="1" applyAlignment="1">
      <alignment horizontal="center" vertical="top" wrapText="1"/>
    </xf>
    <xf numFmtId="0" fontId="6" fillId="0" borderId="0" xfId="1" applyFont="1" applyFill="1" applyAlignment="1">
      <alignment wrapText="1"/>
    </xf>
    <xf numFmtId="0" fontId="3" fillId="0" borderId="5" xfId="1" applyFill="1" applyBorder="1" applyAlignment="1">
      <alignment wrapText="1"/>
    </xf>
    <xf numFmtId="0" fontId="6" fillId="0" borderId="1" xfId="1" applyFont="1" applyFill="1" applyBorder="1" applyAlignment="1">
      <alignment wrapText="1"/>
    </xf>
    <xf numFmtId="0" fontId="6" fillId="0" borderId="1" xfId="1" applyFont="1" applyFill="1" applyBorder="1" applyAlignment="1">
      <alignment horizontal="justify" vertical="distributed" wrapText="1"/>
    </xf>
    <xf numFmtId="0" fontId="3" fillId="0" borderId="1" xfId="1" applyBorder="1" applyAlignment="1">
      <alignment horizontal="center" wrapText="1"/>
    </xf>
    <xf numFmtId="0" fontId="6" fillId="0" borderId="1" xfId="1" applyFont="1" applyFill="1" applyBorder="1" applyAlignment="1">
      <alignment horizontal="left" vertical="distributed" wrapText="1"/>
    </xf>
    <xf numFmtId="0" fontId="4" fillId="0" borderId="1" xfId="1" applyFont="1" applyFill="1" applyBorder="1" applyAlignment="1">
      <alignment horizontal="left" vertical="distributed" wrapText="1"/>
    </xf>
    <xf numFmtId="0" fontId="7" fillId="3" borderId="23" xfId="1" applyFont="1" applyFill="1" applyBorder="1" applyAlignment="1">
      <alignment horizontal="center" vertical="distributed" wrapText="1"/>
    </xf>
    <xf numFmtId="2" fontId="4" fillId="3" borderId="19" xfId="1" applyNumberFormat="1" applyFont="1" applyFill="1" applyBorder="1" applyAlignment="1">
      <alignment vertical="top" wrapText="1"/>
    </xf>
    <xf numFmtId="2" fontId="4" fillId="3" borderId="25" xfId="1" applyNumberFormat="1" applyFont="1" applyFill="1" applyBorder="1" applyAlignment="1">
      <alignment vertical="center" wrapText="1"/>
    </xf>
    <xf numFmtId="2" fontId="4" fillId="3" borderId="20" xfId="1" applyNumberFormat="1" applyFont="1" applyFill="1" applyBorder="1" applyAlignment="1">
      <alignment vertical="top" wrapText="1"/>
    </xf>
    <xf numFmtId="0" fontId="4" fillId="0" borderId="0" xfId="1" applyFont="1" applyFill="1" applyBorder="1" applyAlignment="1">
      <alignment horizontal="center" vertical="top" wrapText="1"/>
    </xf>
    <xf numFmtId="0" fontId="7" fillId="0" borderId="0" xfId="1" applyFont="1" applyFill="1" applyBorder="1" applyAlignment="1">
      <alignment horizontal="center" vertical="distributed" wrapText="1"/>
    </xf>
    <xf numFmtId="2" fontId="4" fillId="0" borderId="0" xfId="1" applyNumberFormat="1" applyFont="1" applyFill="1" applyBorder="1" applyAlignment="1">
      <alignment vertical="top" wrapText="1"/>
    </xf>
    <xf numFmtId="2" fontId="4" fillId="0" borderId="0" xfId="1" applyNumberFormat="1" applyFont="1" applyFill="1" applyBorder="1" applyAlignment="1">
      <alignment vertical="center" wrapText="1"/>
    </xf>
    <xf numFmtId="2" fontId="5" fillId="0" borderId="0" xfId="1" applyNumberFormat="1" applyFont="1" applyFill="1" applyBorder="1" applyAlignment="1">
      <alignment wrapText="1"/>
    </xf>
    <xf numFmtId="0" fontId="4" fillId="0" borderId="1" xfId="1" applyFont="1" applyFill="1" applyBorder="1" applyAlignment="1">
      <alignment horizontal="center" vertical="top" wrapText="1"/>
    </xf>
    <xf numFmtId="2" fontId="4" fillId="0" borderId="2" xfId="1" applyNumberFormat="1" applyFont="1" applyFill="1" applyBorder="1" applyAlignment="1">
      <alignment wrapText="1"/>
    </xf>
    <xf numFmtId="0" fontId="4" fillId="0" borderId="5" xfId="1" applyFont="1" applyFill="1" applyBorder="1" applyAlignment="1">
      <alignment horizontal="center" vertical="top" wrapText="1"/>
    </xf>
    <xf numFmtId="0" fontId="7" fillId="0" borderId="22" xfId="1" applyFont="1" applyFill="1" applyBorder="1" applyAlignment="1">
      <alignment horizontal="center" vertical="top" wrapText="1"/>
    </xf>
    <xf numFmtId="2" fontId="7" fillId="3" borderId="23" xfId="1" applyNumberFormat="1" applyFont="1" applyFill="1" applyBorder="1" applyAlignment="1">
      <alignment vertical="top" wrapText="1"/>
    </xf>
    <xf numFmtId="2" fontId="7" fillId="3" borderId="21" xfId="1" applyNumberFormat="1" applyFont="1" applyFill="1" applyBorder="1" applyAlignment="1">
      <alignment vertical="top" wrapText="1"/>
    </xf>
    <xf numFmtId="0" fontId="4" fillId="0" borderId="0" xfId="1" applyFont="1" applyFill="1" applyBorder="1" applyAlignment="1">
      <alignment horizontal="justify" vertical="distributed" wrapText="1"/>
    </xf>
    <xf numFmtId="0" fontId="4" fillId="0" borderId="0" xfId="1" applyFont="1" applyAlignment="1">
      <alignment horizontal="center" vertical="top" wrapText="1"/>
    </xf>
    <xf numFmtId="0" fontId="4" fillId="0" borderId="0" xfId="1" applyFont="1" applyFill="1" applyAlignment="1">
      <alignment horizontal="justify" vertical="top" wrapText="1"/>
    </xf>
    <xf numFmtId="2" fontId="4" fillId="0" borderId="0" xfId="1" applyNumberFormat="1" applyFont="1" applyFill="1" applyAlignment="1">
      <alignment wrapText="1"/>
    </xf>
    <xf numFmtId="2" fontId="4" fillId="0" borderId="0" xfId="1" applyNumberFormat="1" applyFont="1" applyFill="1" applyBorder="1" applyAlignment="1">
      <alignment wrapText="1"/>
    </xf>
    <xf numFmtId="2" fontId="3" fillId="0" borderId="1" xfId="1" applyNumberFormat="1" applyFill="1" applyBorder="1" applyAlignment="1">
      <alignment wrapText="1"/>
    </xf>
    <xf numFmtId="2" fontId="4" fillId="4" borderId="2" xfId="1" applyNumberFormat="1" applyFont="1" applyFill="1" applyBorder="1" applyAlignment="1">
      <alignment vertical="top" wrapText="1"/>
    </xf>
    <xf numFmtId="2" fontId="3" fillId="4" borderId="1" xfId="1" applyNumberFormat="1" applyFill="1" applyBorder="1" applyAlignment="1">
      <alignment wrapText="1"/>
    </xf>
    <xf numFmtId="0" fontId="4" fillId="0" borderId="1" xfId="1" applyFont="1" applyFill="1" applyBorder="1" applyAlignment="1">
      <alignment horizontal="left" vertical="top" wrapText="1"/>
    </xf>
    <xf numFmtId="0" fontId="4" fillId="0" borderId="7" xfId="1" applyFont="1" applyFill="1" applyBorder="1" applyAlignment="1">
      <alignment horizontal="left" vertical="top" wrapText="1"/>
    </xf>
    <xf numFmtId="2" fontId="4" fillId="0" borderId="5" xfId="1" applyNumberFormat="1" applyFont="1" applyFill="1" applyBorder="1" applyAlignment="1">
      <alignment vertical="top" wrapText="1"/>
    </xf>
    <xf numFmtId="0" fontId="4" fillId="0" borderId="9" xfId="1" applyFont="1" applyFill="1" applyBorder="1" applyAlignment="1">
      <alignment horizontal="center" vertical="top" wrapText="1"/>
    </xf>
    <xf numFmtId="0" fontId="4" fillId="0" borderId="9" xfId="1" applyFont="1" applyFill="1" applyBorder="1" applyAlignment="1">
      <alignment wrapText="1"/>
    </xf>
    <xf numFmtId="2" fontId="4" fillId="0" borderId="9" xfId="1" applyNumberFormat="1" applyFont="1" applyFill="1" applyBorder="1" applyAlignment="1">
      <alignment vertical="center" wrapText="1"/>
    </xf>
    <xf numFmtId="2" fontId="4" fillId="0" borderId="13" xfId="1" applyNumberFormat="1" applyFont="1" applyFill="1" applyBorder="1" applyAlignment="1">
      <alignment vertical="top" wrapText="1"/>
    </xf>
    <xf numFmtId="2" fontId="4" fillId="4" borderId="1" xfId="1" applyNumberFormat="1" applyFont="1" applyFill="1" applyBorder="1" applyAlignment="1">
      <alignment vertical="top" wrapText="1"/>
    </xf>
    <xf numFmtId="2" fontId="3" fillId="0" borderId="13" xfId="1" applyNumberFormat="1" applyFill="1" applyBorder="1" applyAlignment="1">
      <alignment wrapText="1"/>
    </xf>
    <xf numFmtId="0" fontId="7" fillId="0" borderId="19" xfId="1" applyFont="1" applyBorder="1" applyAlignment="1">
      <alignment horizontal="center" vertical="top" wrapText="1"/>
    </xf>
    <xf numFmtId="0" fontId="7" fillId="3" borderId="26" xfId="1" applyFont="1" applyFill="1" applyBorder="1" applyAlignment="1">
      <alignment horizontal="center" wrapText="1"/>
    </xf>
    <xf numFmtId="2" fontId="7" fillId="3" borderId="25" xfId="1" applyNumberFormat="1" applyFont="1" applyFill="1" applyBorder="1" applyAlignment="1">
      <alignment wrapText="1"/>
    </xf>
    <xf numFmtId="2" fontId="7" fillId="3" borderId="25" xfId="1" applyNumberFormat="1" applyFont="1" applyFill="1" applyBorder="1" applyAlignment="1">
      <alignment vertical="center" wrapText="1"/>
    </xf>
    <xf numFmtId="2" fontId="7" fillId="3" borderId="25" xfId="1" applyNumberFormat="1" applyFont="1" applyFill="1" applyBorder="1" applyAlignment="1">
      <alignment vertical="top" wrapText="1"/>
    </xf>
    <xf numFmtId="2" fontId="7" fillId="3" borderId="17" xfId="1" applyNumberFormat="1" applyFont="1" applyFill="1" applyBorder="1" applyAlignment="1">
      <alignment vertical="top" wrapText="1"/>
    </xf>
    <xf numFmtId="0" fontId="7" fillId="0" borderId="13" xfId="1" applyFont="1" applyBorder="1" applyAlignment="1">
      <alignment horizontal="center" vertical="top" wrapText="1"/>
    </xf>
    <xf numFmtId="0" fontId="7" fillId="0" borderId="0" xfId="1" applyFont="1" applyFill="1" applyBorder="1" applyAlignment="1">
      <alignment horizontal="center" wrapText="1"/>
    </xf>
    <xf numFmtId="2" fontId="7" fillId="0" borderId="0" xfId="1" applyNumberFormat="1" applyFont="1" applyFill="1" applyBorder="1" applyAlignment="1">
      <alignment wrapText="1"/>
    </xf>
    <xf numFmtId="2" fontId="7" fillId="0" borderId="0" xfId="1" applyNumberFormat="1" applyFont="1" applyFill="1" applyBorder="1" applyAlignment="1">
      <alignment vertical="top" wrapText="1"/>
    </xf>
    <xf numFmtId="0" fontId="4" fillId="0" borderId="0" xfId="1" applyFont="1" applyFill="1" applyBorder="1" applyAlignment="1">
      <alignment horizontal="left" wrapText="1"/>
    </xf>
    <xf numFmtId="0" fontId="7" fillId="0" borderId="1" xfId="1" applyFont="1" applyBorder="1" applyAlignment="1">
      <alignment horizontal="center" vertical="top" wrapText="1"/>
    </xf>
    <xf numFmtId="0" fontId="4" fillId="0" borderId="1" xfId="1" applyFont="1" applyFill="1" applyBorder="1" applyAlignment="1">
      <alignment horizontal="left" wrapText="1"/>
    </xf>
    <xf numFmtId="2" fontId="7" fillId="0" borderId="1" xfId="1" applyNumberFormat="1" applyFont="1" applyFill="1" applyBorder="1" applyAlignment="1">
      <alignment wrapText="1"/>
    </xf>
    <xf numFmtId="2" fontId="7" fillId="0" borderId="1" xfId="1" applyNumberFormat="1" applyFont="1" applyFill="1" applyBorder="1" applyAlignment="1">
      <alignment vertical="center" wrapText="1"/>
    </xf>
    <xf numFmtId="2" fontId="7" fillId="0" borderId="1" xfId="1" applyNumberFormat="1" applyFont="1" applyFill="1" applyBorder="1" applyAlignment="1">
      <alignment vertical="top" wrapText="1"/>
    </xf>
    <xf numFmtId="2" fontId="13" fillId="0" borderId="1" xfId="1" applyNumberFormat="1" applyFont="1" applyFill="1" applyBorder="1" applyAlignment="1">
      <alignment vertical="center" wrapText="1"/>
    </xf>
    <xf numFmtId="2" fontId="13" fillId="0" borderId="1" xfId="1" applyNumberFormat="1" applyFont="1" applyFill="1" applyBorder="1" applyAlignment="1">
      <alignment vertical="top" wrapText="1"/>
    </xf>
    <xf numFmtId="0" fontId="4" fillId="4" borderId="1" xfId="1" applyFont="1" applyFill="1" applyBorder="1" applyAlignment="1">
      <alignment horizontal="left" vertical="top" wrapText="1"/>
    </xf>
    <xf numFmtId="2" fontId="4" fillId="4" borderId="1" xfId="1" applyNumberFormat="1" applyFont="1" applyFill="1" applyBorder="1" applyAlignment="1">
      <alignment wrapText="1"/>
    </xf>
    <xf numFmtId="2" fontId="13" fillId="4" borderId="1" xfId="1" applyNumberFormat="1" applyFont="1" applyFill="1" applyBorder="1" applyAlignment="1">
      <alignment vertical="top" wrapText="1"/>
    </xf>
    <xf numFmtId="0" fontId="13" fillId="4" borderId="0" xfId="1" applyFont="1" applyFill="1" applyBorder="1" applyAlignment="1">
      <alignment horizontal="center" vertical="distributed" wrapText="1"/>
    </xf>
    <xf numFmtId="2" fontId="13" fillId="4" borderId="0" xfId="1" applyNumberFormat="1" applyFont="1" applyFill="1" applyBorder="1" applyAlignment="1">
      <alignment vertical="top" wrapText="1"/>
    </xf>
    <xf numFmtId="2" fontId="13" fillId="0" borderId="5" xfId="1" applyNumberFormat="1" applyFont="1" applyFill="1" applyBorder="1" applyAlignment="1">
      <alignment vertical="center" wrapText="1"/>
    </xf>
    <xf numFmtId="2" fontId="13" fillId="4" borderId="5" xfId="1" applyNumberFormat="1" applyFont="1" applyFill="1" applyBorder="1" applyAlignment="1">
      <alignment vertical="top" wrapText="1"/>
    </xf>
    <xf numFmtId="0" fontId="13" fillId="0" borderId="1" xfId="1" applyFont="1" applyFill="1" applyBorder="1" applyAlignment="1">
      <alignment horizontal="center" vertical="distributed" wrapText="1"/>
    </xf>
    <xf numFmtId="0" fontId="13" fillId="4" borderId="1" xfId="1" applyFont="1" applyFill="1" applyBorder="1" applyAlignment="1">
      <alignment horizontal="center" vertical="distributed" wrapText="1"/>
    </xf>
    <xf numFmtId="0" fontId="7" fillId="0" borderId="27" xfId="1" applyFont="1" applyBorder="1" applyAlignment="1">
      <alignment horizontal="center" vertical="top" wrapText="1"/>
    </xf>
    <xf numFmtId="0" fontId="7" fillId="3" borderId="26" xfId="1" applyFont="1" applyFill="1" applyBorder="1" applyAlignment="1">
      <alignment horizontal="center" vertical="distributed" wrapText="1"/>
    </xf>
    <xf numFmtId="2" fontId="7" fillId="3" borderId="26" xfId="1" applyNumberFormat="1" applyFont="1" applyFill="1" applyBorder="1" applyAlignment="1">
      <alignment vertical="top" wrapText="1"/>
    </xf>
    <xf numFmtId="0" fontId="4" fillId="0" borderId="13" xfId="1" applyFont="1" applyBorder="1" applyAlignment="1">
      <alignment horizontal="center" vertical="top" wrapText="1"/>
    </xf>
    <xf numFmtId="0" fontId="4" fillId="0" borderId="0" xfId="1" applyFont="1" applyBorder="1" applyAlignment="1">
      <alignment horizontal="left" wrapText="1"/>
    </xf>
    <xf numFmtId="2" fontId="4" fillId="0" borderId="0" xfId="1" applyNumberFormat="1" applyFont="1" applyBorder="1" applyAlignment="1">
      <alignment wrapText="1"/>
    </xf>
    <xf numFmtId="2" fontId="4" fillId="0" borderId="0" xfId="1" applyNumberFormat="1" applyFont="1" applyBorder="1" applyAlignment="1">
      <alignment vertical="center" wrapText="1"/>
    </xf>
    <xf numFmtId="2" fontId="4" fillId="0" borderId="0" xfId="1" applyNumberFormat="1" applyFont="1" applyBorder="1" applyAlignment="1">
      <alignment vertical="top" wrapText="1"/>
    </xf>
    <xf numFmtId="2" fontId="4" fillId="0" borderId="15" xfId="1" applyNumberFormat="1" applyFont="1" applyBorder="1" applyAlignment="1">
      <alignment vertical="top" wrapText="1"/>
    </xf>
    <xf numFmtId="2" fontId="4" fillId="0" borderId="2" xfId="1" applyNumberFormat="1" applyFont="1" applyBorder="1" applyAlignment="1">
      <alignment vertical="top" wrapText="1"/>
    </xf>
    <xf numFmtId="0" fontId="4" fillId="0" borderId="28" xfId="1" applyFont="1" applyBorder="1" applyAlignment="1">
      <alignment horizontal="center" vertical="top" wrapText="1"/>
    </xf>
    <xf numFmtId="2" fontId="4" fillId="0" borderId="5" xfId="1" applyNumberFormat="1" applyFont="1" applyBorder="1" applyAlignment="1">
      <alignment vertical="top" wrapText="1"/>
    </xf>
    <xf numFmtId="2" fontId="4" fillId="0" borderId="6" xfId="1" applyNumberFormat="1" applyFont="1" applyBorder="1" applyAlignment="1">
      <alignment vertical="top" wrapText="1"/>
    </xf>
    <xf numFmtId="0" fontId="4" fillId="0" borderId="27" xfId="1" applyFont="1" applyBorder="1" applyAlignment="1">
      <alignment horizontal="center" vertical="top" wrapText="1"/>
    </xf>
    <xf numFmtId="0" fontId="7" fillId="0" borderId="20" xfId="1" applyFont="1" applyBorder="1" applyAlignment="1">
      <alignment horizontal="center" vertical="top" wrapText="1"/>
    </xf>
    <xf numFmtId="0" fontId="3" fillId="0" borderId="13" xfId="1" applyBorder="1" applyAlignment="1">
      <alignment wrapText="1"/>
    </xf>
    <xf numFmtId="0" fontId="3" fillId="0" borderId="0" xfId="1" applyFont="1" applyAlignment="1">
      <alignment wrapText="1"/>
    </xf>
    <xf numFmtId="0" fontId="3" fillId="0" borderId="0" xfId="1" applyAlignment="1">
      <alignment wrapText="1"/>
    </xf>
    <xf numFmtId="0" fontId="3" fillId="0" borderId="1" xfId="1" applyBorder="1" applyAlignment="1">
      <alignment wrapText="1"/>
    </xf>
    <xf numFmtId="2" fontId="4" fillId="0" borderId="5" xfId="1" applyNumberFormat="1" applyFont="1" applyFill="1" applyBorder="1" applyAlignment="1">
      <alignment horizontal="right" vertical="top" wrapText="1"/>
    </xf>
    <xf numFmtId="0" fontId="7" fillId="0" borderId="18" xfId="1" applyFont="1" applyFill="1" applyBorder="1" applyAlignment="1">
      <alignment horizontal="center" vertical="top" wrapText="1"/>
    </xf>
    <xf numFmtId="0" fontId="7" fillId="3" borderId="19" xfId="1" applyFont="1" applyFill="1" applyBorder="1" applyAlignment="1">
      <alignment horizontal="center" vertical="distributed" wrapText="1"/>
    </xf>
    <xf numFmtId="2" fontId="7" fillId="3" borderId="20" xfId="1" applyNumberFormat="1" applyFont="1" applyFill="1" applyBorder="1" applyAlignment="1">
      <alignment vertical="top" wrapText="1"/>
    </xf>
    <xf numFmtId="2" fontId="4" fillId="0" borderId="15" xfId="1" applyNumberFormat="1" applyFont="1" applyFill="1" applyBorder="1" applyAlignment="1">
      <alignment vertical="top" wrapText="1"/>
    </xf>
    <xf numFmtId="0" fontId="4" fillId="0" borderId="14" xfId="1" applyFont="1" applyFill="1" applyBorder="1" applyAlignment="1">
      <alignment horizontal="center" vertical="top" wrapText="1"/>
    </xf>
    <xf numFmtId="2" fontId="6" fillId="3" borderId="19" xfId="1" applyNumberFormat="1" applyFont="1" applyFill="1" applyBorder="1" applyAlignment="1">
      <alignment vertical="top" wrapText="1"/>
    </xf>
    <xf numFmtId="2" fontId="6" fillId="0" borderId="0" xfId="1" applyNumberFormat="1" applyFont="1" applyFill="1" applyBorder="1" applyAlignment="1">
      <alignment vertical="top" wrapText="1"/>
    </xf>
    <xf numFmtId="2" fontId="14" fillId="3" borderId="21" xfId="1" applyNumberFormat="1" applyFont="1" applyFill="1" applyBorder="1" applyAlignment="1">
      <alignment vertical="top" wrapText="1"/>
    </xf>
    <xf numFmtId="2" fontId="14" fillId="0" borderId="0" xfId="1" applyNumberFormat="1" applyFont="1" applyFill="1" applyBorder="1" applyAlignment="1">
      <alignment vertical="top" wrapText="1"/>
    </xf>
    <xf numFmtId="0" fontId="7" fillId="0" borderId="22" xfId="1" applyFont="1" applyFill="1" applyBorder="1" applyAlignment="1">
      <alignment wrapText="1"/>
    </xf>
    <xf numFmtId="0" fontId="13" fillId="3" borderId="23" xfId="1" applyFont="1" applyFill="1" applyBorder="1" applyAlignment="1">
      <alignment horizontal="center" wrapText="1"/>
    </xf>
    <xf numFmtId="0" fontId="13" fillId="3" borderId="23" xfId="1" applyFont="1" applyFill="1" applyBorder="1" applyAlignment="1">
      <alignment wrapText="1"/>
    </xf>
    <xf numFmtId="1" fontId="7" fillId="3" borderId="21" xfId="1" applyNumberFormat="1" applyFont="1" applyFill="1" applyBorder="1" applyAlignment="1">
      <alignment horizontal="center" vertical="top" wrapText="1"/>
    </xf>
    <xf numFmtId="0" fontId="3" fillId="0" borderId="0" xfId="1" applyFont="1" applyFill="1" applyAlignment="1">
      <alignment wrapText="1"/>
    </xf>
    <xf numFmtId="0" fontId="16" fillId="0" borderId="29" xfId="1" applyFont="1" applyFill="1" applyBorder="1" applyAlignment="1">
      <alignment horizontal="center" vertical="center" wrapText="1"/>
    </xf>
    <xf numFmtId="0" fontId="16" fillId="0" borderId="30" xfId="1" applyFont="1" applyFill="1" applyBorder="1" applyAlignment="1">
      <alignment horizontal="center" vertical="center" wrapText="1"/>
    </xf>
    <xf numFmtId="0" fontId="16" fillId="0" borderId="31" xfId="1" applyFont="1" applyFill="1" applyBorder="1" applyAlignment="1">
      <alignment horizontal="center" vertical="center" wrapText="1"/>
    </xf>
    <xf numFmtId="0" fontId="4" fillId="0" borderId="32" xfId="1" applyFont="1" applyFill="1" applyBorder="1" applyAlignment="1">
      <alignment horizontal="center" wrapText="1"/>
    </xf>
    <xf numFmtId="0" fontId="4" fillId="0" borderId="33" xfId="1" applyFont="1" applyFill="1" applyBorder="1" applyAlignment="1">
      <alignment horizontal="left" wrapText="1"/>
    </xf>
    <xf numFmtId="0" fontId="4" fillId="0" borderId="34" xfId="1" applyFont="1" applyFill="1" applyBorder="1" applyAlignment="1">
      <alignment horizontal="left" wrapText="1"/>
    </xf>
    <xf numFmtId="0" fontId="3" fillId="0" borderId="35" xfId="1" applyFill="1" applyBorder="1" applyAlignment="1">
      <alignment wrapText="1"/>
    </xf>
    <xf numFmtId="0" fontId="4" fillId="0" borderId="36" xfId="1" applyFont="1" applyFill="1" applyBorder="1" applyAlignment="1">
      <alignment wrapText="1"/>
    </xf>
    <xf numFmtId="0" fontId="4" fillId="0" borderId="35" xfId="1" applyFont="1" applyFill="1" applyBorder="1" applyAlignment="1">
      <alignment horizontal="center" vertical="top" wrapText="1"/>
    </xf>
    <xf numFmtId="0" fontId="4" fillId="0" borderId="1" xfId="1" applyFont="1" applyFill="1" applyBorder="1" applyAlignment="1">
      <alignment vertical="distributed" wrapText="1"/>
    </xf>
    <xf numFmtId="0" fontId="4" fillId="0" borderId="48" xfId="1" applyFont="1" applyFill="1" applyBorder="1" applyAlignment="1">
      <alignment horizontal="center" vertical="top" wrapText="1"/>
    </xf>
    <xf numFmtId="0" fontId="4" fillId="0" borderId="5" xfId="1" applyFont="1" applyFill="1" applyBorder="1" applyAlignment="1">
      <alignment vertical="distributed" wrapText="1"/>
    </xf>
    <xf numFmtId="2" fontId="4" fillId="0" borderId="5" xfId="1" applyNumberFormat="1" applyFont="1" applyFill="1" applyBorder="1" applyAlignment="1">
      <alignment horizontal="right" wrapText="1"/>
    </xf>
    <xf numFmtId="0" fontId="4" fillId="0" borderId="5" xfId="1" applyFont="1" applyFill="1" applyBorder="1" applyAlignment="1">
      <alignment wrapText="1"/>
    </xf>
    <xf numFmtId="0" fontId="4" fillId="0" borderId="37" xfId="1" applyFont="1" applyBorder="1" applyAlignment="1">
      <alignment horizontal="center" vertical="top" wrapText="1"/>
    </xf>
    <xf numFmtId="0" fontId="5" fillId="3" borderId="28" xfId="1" applyFont="1" applyFill="1" applyBorder="1" applyAlignment="1">
      <alignment horizontal="center" vertical="distributed" wrapText="1"/>
    </xf>
    <xf numFmtId="2" fontId="4" fillId="3" borderId="28" xfId="1" applyNumberFormat="1" applyFont="1" applyFill="1" applyBorder="1" applyAlignment="1">
      <alignment horizontal="center" vertical="top" wrapText="1"/>
    </xf>
    <xf numFmtId="2" fontId="6" fillId="3" borderId="28" xfId="1" applyNumberFormat="1" applyFont="1" applyFill="1" applyBorder="1" applyAlignment="1">
      <alignment horizontal="center" vertical="top" wrapText="1"/>
    </xf>
    <xf numFmtId="0" fontId="4" fillId="3" borderId="36" xfId="1" applyFont="1" applyFill="1" applyBorder="1" applyAlignment="1">
      <alignment wrapText="1"/>
    </xf>
    <xf numFmtId="0" fontId="5" fillId="0" borderId="0" xfId="1" applyFont="1" applyBorder="1" applyAlignment="1">
      <alignment horizontal="center" vertical="distributed" wrapText="1"/>
    </xf>
    <xf numFmtId="2" fontId="4" fillId="0" borderId="0" xfId="1" applyNumberFormat="1" applyFont="1" applyBorder="1" applyAlignment="1">
      <alignment horizontal="center" vertical="top" wrapText="1"/>
    </xf>
    <xf numFmtId="0" fontId="7" fillId="0" borderId="1" xfId="1" applyFont="1" applyBorder="1" applyAlignment="1">
      <alignment wrapText="1"/>
    </xf>
    <xf numFmtId="0" fontId="5" fillId="0" borderId="1" xfId="1" applyFont="1" applyBorder="1" applyAlignment="1">
      <alignment horizontal="center" wrapText="1"/>
    </xf>
    <xf numFmtId="2" fontId="7" fillId="0" borderId="1" xfId="1" applyNumberFormat="1" applyFont="1" applyBorder="1" applyAlignment="1">
      <alignment horizontal="center" vertical="top" wrapText="1"/>
    </xf>
    <xf numFmtId="0" fontId="3" fillId="0" borderId="0" xfId="1" applyBorder="1" applyAlignment="1">
      <alignment wrapText="1"/>
    </xf>
    <xf numFmtId="0" fontId="4" fillId="0" borderId="32" xfId="1" applyFont="1" applyBorder="1" applyAlignment="1">
      <alignment horizontal="center" vertical="top" wrapText="1"/>
    </xf>
    <xf numFmtId="0" fontId="12" fillId="0" borderId="33" xfId="1" applyFont="1" applyBorder="1" applyAlignment="1">
      <alignment horizontal="justify" vertical="distributed" wrapText="1"/>
    </xf>
    <xf numFmtId="0" fontId="4" fillId="0" borderId="33" xfId="1" applyFont="1" applyBorder="1" applyAlignment="1">
      <alignment wrapText="1"/>
    </xf>
    <xf numFmtId="164" fontId="4" fillId="0" borderId="33" xfId="1" applyNumberFormat="1" applyFont="1" applyBorder="1" applyAlignment="1">
      <alignment wrapText="1"/>
    </xf>
    <xf numFmtId="164" fontId="4" fillId="0" borderId="34" xfId="1" applyNumberFormat="1" applyFont="1" applyBorder="1" applyAlignment="1">
      <alignment wrapText="1"/>
    </xf>
    <xf numFmtId="0" fontId="3" fillId="0" borderId="37" xfId="1" applyBorder="1" applyAlignment="1">
      <alignment wrapText="1"/>
    </xf>
    <xf numFmtId="0" fontId="4" fillId="3" borderId="28" xfId="1" applyFont="1" applyFill="1" applyBorder="1" applyAlignment="1">
      <alignment horizontal="right" wrapText="1"/>
    </xf>
    <xf numFmtId="2" fontId="4" fillId="3" borderId="28" xfId="1" applyNumberFormat="1" applyFont="1" applyFill="1" applyBorder="1" applyAlignment="1">
      <alignment horizontal="center" vertical="center" wrapText="1"/>
    </xf>
    <xf numFmtId="0" fontId="4" fillId="3" borderId="28" xfId="1" applyFont="1" applyFill="1" applyBorder="1" applyAlignment="1">
      <alignment horizontal="center" wrapText="1"/>
    </xf>
    <xf numFmtId="2" fontId="7" fillId="3" borderId="38" xfId="1" applyNumberFormat="1" applyFont="1" applyFill="1" applyBorder="1" applyAlignment="1">
      <alignment horizontal="center" vertical="top" wrapText="1"/>
    </xf>
    <xf numFmtId="0" fontId="7" fillId="0" borderId="0" xfId="1" applyFont="1" applyBorder="1" applyAlignment="1">
      <alignment wrapText="1"/>
    </xf>
    <xf numFmtId="0" fontId="7" fillId="0" borderId="0" xfId="1" applyFont="1" applyBorder="1" applyAlignment="1">
      <alignment horizontal="center" wrapText="1"/>
    </xf>
    <xf numFmtId="0" fontId="4" fillId="0" borderId="32" xfId="1" applyFont="1" applyBorder="1" applyAlignment="1">
      <alignment wrapText="1"/>
    </xf>
    <xf numFmtId="0" fontId="3" fillId="0" borderId="33" xfId="1" applyBorder="1" applyAlignment="1">
      <alignment wrapText="1"/>
    </xf>
    <xf numFmtId="2" fontId="4" fillId="0" borderId="33" xfId="1" applyNumberFormat="1" applyFont="1" applyBorder="1" applyAlignment="1">
      <alignment vertical="center" wrapText="1"/>
    </xf>
    <xf numFmtId="0" fontId="3" fillId="0" borderId="34" xfId="1" applyBorder="1" applyAlignment="1">
      <alignment wrapText="1"/>
    </xf>
    <xf numFmtId="0" fontId="3" fillId="0" borderId="35" xfId="1" applyBorder="1" applyAlignment="1">
      <alignment wrapText="1"/>
    </xf>
    <xf numFmtId="0" fontId="3" fillId="0" borderId="36" xfId="1" applyBorder="1" applyAlignment="1">
      <alignment wrapText="1"/>
    </xf>
    <xf numFmtId="0" fontId="3" fillId="0" borderId="48" xfId="1" applyBorder="1" applyAlignment="1">
      <alignment wrapText="1"/>
    </xf>
    <xf numFmtId="0" fontId="5" fillId="3" borderId="5" xfId="1" applyFont="1" applyFill="1" applyBorder="1" applyAlignment="1">
      <alignment horizontal="center" vertical="distributed" wrapText="1"/>
    </xf>
    <xf numFmtId="0" fontId="6" fillId="3" borderId="5" xfId="1" applyFont="1" applyFill="1" applyBorder="1" applyAlignment="1">
      <alignment wrapText="1"/>
    </xf>
    <xf numFmtId="0" fontId="3" fillId="3" borderId="5" xfId="1" applyFill="1" applyBorder="1" applyAlignment="1">
      <alignment wrapText="1"/>
    </xf>
    <xf numFmtId="0" fontId="3" fillId="3" borderId="49" xfId="1" applyFill="1" applyBorder="1" applyAlignment="1">
      <alignment wrapText="1"/>
    </xf>
    <xf numFmtId="0" fontId="0" fillId="0" borderId="1" xfId="0" applyBorder="1" applyAlignment="1">
      <alignment wrapText="1"/>
    </xf>
    <xf numFmtId="0" fontId="6" fillId="0" borderId="1" xfId="1" applyFont="1" applyBorder="1" applyAlignment="1">
      <alignment wrapText="1"/>
    </xf>
    <xf numFmtId="2" fontId="0" fillId="0" borderId="1" xfId="0" applyNumberFormat="1" applyBorder="1" applyAlignment="1">
      <alignment wrapText="1"/>
    </xf>
    <xf numFmtId="0" fontId="6" fillId="4" borderId="1" xfId="1" applyFont="1" applyFill="1" applyBorder="1" applyAlignment="1">
      <alignment horizontal="center" wrapText="1"/>
    </xf>
    <xf numFmtId="0" fontId="6" fillId="4" borderId="1" xfId="1" applyFont="1" applyFill="1" applyBorder="1" applyAlignment="1">
      <alignment wrapText="1"/>
    </xf>
    <xf numFmtId="2" fontId="0" fillId="4" borderId="1" xfId="0" applyNumberFormat="1" applyFill="1" applyBorder="1" applyAlignment="1">
      <alignment wrapText="1"/>
    </xf>
    <xf numFmtId="0" fontId="0" fillId="4" borderId="1" xfId="0" applyFill="1" applyBorder="1" applyAlignment="1">
      <alignment wrapText="1"/>
    </xf>
    <xf numFmtId="0" fontId="3" fillId="3" borderId="1" xfId="1" applyFill="1" applyBorder="1" applyAlignment="1">
      <alignment wrapText="1"/>
    </xf>
    <xf numFmtId="0" fontId="0" fillId="3" borderId="1" xfId="0" applyFill="1" applyBorder="1" applyAlignment="1">
      <alignment wrapText="1"/>
    </xf>
    <xf numFmtId="2" fontId="0" fillId="3" borderId="1" xfId="0" applyNumberFormat="1" applyFill="1" applyBorder="1" applyAlignment="1">
      <alignment wrapText="1"/>
    </xf>
    <xf numFmtId="0" fontId="4" fillId="0" borderId="1" xfId="1" applyFont="1" applyBorder="1" applyAlignment="1">
      <alignment horizontal="center" wrapText="1"/>
    </xf>
    <xf numFmtId="0" fontId="6" fillId="3" borderId="1" xfId="1" applyFont="1" applyFill="1" applyBorder="1" applyAlignment="1">
      <alignment horizontal="center" wrapText="1"/>
    </xf>
    <xf numFmtId="0" fontId="6" fillId="3" borderId="1" xfId="1" applyFont="1" applyFill="1" applyBorder="1" applyAlignment="1">
      <alignment wrapText="1"/>
    </xf>
    <xf numFmtId="0" fontId="0" fillId="0" borderId="0" xfId="0" applyAlignment="1">
      <alignment wrapText="1"/>
    </xf>
    <xf numFmtId="166" fontId="36" fillId="27" borderId="1" xfId="0" applyNumberFormat="1" applyFont="1" applyFill="1" applyBorder="1" applyAlignment="1"/>
    <xf numFmtId="0" fontId="6" fillId="0" borderId="1" xfId="1" applyFont="1" applyFill="1" applyBorder="1" applyAlignment="1">
      <alignment horizontal="center" wrapText="1"/>
    </xf>
    <xf numFmtId="2" fontId="0" fillId="0" borderId="1" xfId="0" applyNumberFormat="1" applyFill="1" applyBorder="1" applyAlignment="1">
      <alignment wrapText="1"/>
    </xf>
    <xf numFmtId="0" fontId="0" fillId="0" borderId="1" xfId="0" applyFill="1" applyBorder="1" applyAlignment="1">
      <alignment wrapText="1"/>
    </xf>
    <xf numFmtId="0" fontId="7" fillId="0" borderId="1" xfId="1" applyFont="1" applyFill="1" applyBorder="1" applyAlignment="1">
      <alignment horizontal="center" wrapText="1"/>
    </xf>
    <xf numFmtId="0" fontId="38" fillId="3" borderId="1" xfId="1" applyFont="1" applyFill="1" applyBorder="1" applyAlignment="1">
      <alignment horizontal="center" wrapText="1"/>
    </xf>
    <xf numFmtId="0" fontId="38" fillId="3" borderId="1" xfId="1" applyFont="1" applyFill="1" applyBorder="1" applyAlignment="1">
      <alignment wrapText="1"/>
    </xf>
    <xf numFmtId="2" fontId="36" fillId="3" borderId="1" xfId="0" applyNumberFormat="1" applyFont="1" applyFill="1" applyBorder="1" applyAlignment="1">
      <alignment wrapText="1"/>
    </xf>
    <xf numFmtId="0" fontId="36" fillId="3" borderId="1" xfId="0" applyFont="1" applyFill="1" applyBorder="1" applyAlignment="1">
      <alignment wrapText="1"/>
    </xf>
    <xf numFmtId="0" fontId="37" fillId="0" borderId="22" xfId="0" applyFont="1" applyBorder="1" applyAlignment="1">
      <alignment horizontal="center" vertical="center"/>
    </xf>
    <xf numFmtId="0" fontId="37" fillId="0" borderId="23" xfId="0" applyFont="1" applyBorder="1"/>
    <xf numFmtId="2" fontId="37" fillId="0" borderId="24" xfId="0" applyNumberFormat="1" applyFont="1" applyBorder="1"/>
  </cellXfs>
  <cellStyles count="46">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38"/>
    <cellStyle name="Normal 2 2" xfId="39"/>
    <cellStyle name="Normal 3" xfId="1"/>
    <cellStyle name="Note 2" xfId="40"/>
    <cellStyle name="Output 2" xfId="41"/>
    <cellStyle name="Style 1" xfId="42"/>
    <cellStyle name="Title 2" xfId="43"/>
    <cellStyle name="Total 2" xfId="44"/>
    <cellStyle name="Warning Text 2" xfId="4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5:F672"/>
  <sheetViews>
    <sheetView topLeftCell="A637" workbookViewId="0">
      <selection activeCell="J661" sqref="J661"/>
    </sheetView>
  </sheetViews>
  <sheetFormatPr defaultRowHeight="15"/>
  <cols>
    <col min="1" max="1" width="5" bestFit="1" customWidth="1"/>
    <col min="2" max="2" width="36.42578125" customWidth="1"/>
    <col min="3" max="3" width="9.5703125" bestFit="1" customWidth="1"/>
    <col min="5" max="5" width="7.5703125" bestFit="1" customWidth="1"/>
    <col min="6" max="6" width="15.42578125" bestFit="1" customWidth="1"/>
  </cols>
  <sheetData>
    <row r="5" spans="1:6">
      <c r="A5" s="11"/>
      <c r="B5" s="11"/>
      <c r="C5" s="11"/>
      <c r="D5" s="11"/>
      <c r="E5" s="11"/>
      <c r="F5" s="11"/>
    </row>
    <row r="6" spans="1:6">
      <c r="A6" s="11"/>
      <c r="B6" s="11"/>
      <c r="C6" s="11"/>
      <c r="D6" s="11"/>
      <c r="E6" s="11"/>
      <c r="F6" s="11"/>
    </row>
    <row r="7" spans="1:6">
      <c r="A7" s="12"/>
      <c r="B7" s="476" t="s">
        <v>64</v>
      </c>
      <c r="C7" s="477"/>
      <c r="D7" s="477"/>
      <c r="E7" s="477"/>
      <c r="F7" s="478"/>
    </row>
    <row r="8" spans="1:6">
      <c r="A8" s="13"/>
      <c r="B8" s="479"/>
      <c r="C8" s="480"/>
      <c r="D8" s="480"/>
      <c r="E8" s="480"/>
      <c r="F8" s="481"/>
    </row>
    <row r="9" spans="1:6">
      <c r="A9" s="14"/>
      <c r="B9" s="476" t="s">
        <v>65</v>
      </c>
      <c r="C9" s="477"/>
      <c r="D9" s="477"/>
      <c r="E9" s="478"/>
      <c r="F9" s="15" t="s">
        <v>66</v>
      </c>
    </row>
    <row r="10" spans="1:6">
      <c r="A10" s="14"/>
      <c r="B10" s="482" t="s">
        <v>67</v>
      </c>
      <c r="C10" s="483"/>
      <c r="D10" s="483"/>
      <c r="E10" s="484"/>
      <c r="F10" s="16" t="s">
        <v>68</v>
      </c>
    </row>
    <row r="11" spans="1:6">
      <c r="A11" s="14"/>
      <c r="B11" s="17" t="s">
        <v>69</v>
      </c>
      <c r="C11" s="18"/>
      <c r="D11" s="18"/>
      <c r="E11" s="18"/>
      <c r="F11" s="19"/>
    </row>
    <row r="12" spans="1:6">
      <c r="A12" s="14"/>
      <c r="B12" s="20" t="s">
        <v>70</v>
      </c>
      <c r="C12" s="21"/>
      <c r="D12" s="21"/>
      <c r="E12" s="21"/>
      <c r="F12" s="22"/>
    </row>
    <row r="13" spans="1:6">
      <c r="A13" s="23"/>
      <c r="B13" s="24" t="s">
        <v>71</v>
      </c>
      <c r="C13" s="25"/>
      <c r="D13" s="25"/>
      <c r="E13" s="25"/>
      <c r="F13" s="26"/>
    </row>
    <row r="14" spans="1:6">
      <c r="A14" s="485" t="s">
        <v>72</v>
      </c>
      <c r="B14" s="486"/>
      <c r="C14" s="486"/>
      <c r="D14" s="486"/>
      <c r="E14" s="486"/>
      <c r="F14" s="487"/>
    </row>
    <row r="15" spans="1:6">
      <c r="A15" s="488"/>
      <c r="B15" s="489"/>
      <c r="C15" s="489"/>
      <c r="D15" s="489"/>
      <c r="E15" s="489"/>
      <c r="F15" s="490"/>
    </row>
    <row r="16" spans="1:6">
      <c r="A16" s="27" t="s">
        <v>73</v>
      </c>
      <c r="B16" s="27" t="s">
        <v>74</v>
      </c>
      <c r="C16" s="28" t="s">
        <v>75</v>
      </c>
      <c r="D16" s="28" t="s">
        <v>76</v>
      </c>
      <c r="E16" s="29" t="s">
        <v>3</v>
      </c>
      <c r="F16" s="28" t="s">
        <v>77</v>
      </c>
    </row>
    <row r="17" spans="1:6">
      <c r="A17" s="27"/>
      <c r="B17" s="30"/>
      <c r="C17" s="28"/>
      <c r="D17" s="28"/>
      <c r="E17" s="29"/>
      <c r="F17" s="28"/>
    </row>
    <row r="18" spans="1:6" ht="90">
      <c r="A18" s="491">
        <v>1</v>
      </c>
      <c r="B18" s="31" t="s">
        <v>78</v>
      </c>
      <c r="C18" s="32"/>
      <c r="D18" s="33"/>
      <c r="E18" s="34"/>
      <c r="F18" s="32"/>
    </row>
    <row r="19" spans="1:6" ht="56.25">
      <c r="A19" s="492"/>
      <c r="B19" s="31" t="s">
        <v>79</v>
      </c>
      <c r="C19" s="32"/>
      <c r="D19" s="33"/>
      <c r="E19" s="34"/>
      <c r="F19" s="32"/>
    </row>
    <row r="20" spans="1:6" ht="67.5">
      <c r="A20" s="493"/>
      <c r="B20" s="31" t="s">
        <v>80</v>
      </c>
      <c r="C20" s="32"/>
      <c r="D20" s="33"/>
      <c r="E20" s="34"/>
      <c r="F20" s="32"/>
    </row>
    <row r="21" spans="1:6">
      <c r="A21" s="27"/>
      <c r="B21" s="30"/>
      <c r="C21" s="32"/>
      <c r="D21" s="32"/>
      <c r="E21" s="34"/>
      <c r="F21" s="32"/>
    </row>
    <row r="22" spans="1:6">
      <c r="A22" s="27"/>
      <c r="B22" s="30" t="s">
        <v>81</v>
      </c>
      <c r="C22" s="32">
        <v>233.97</v>
      </c>
      <c r="D22" s="33">
        <f>7200*1.18</f>
        <v>8496</v>
      </c>
      <c r="E22" s="475" t="s">
        <v>9</v>
      </c>
      <c r="F22" s="32">
        <f>D22*C22</f>
        <v>1987809.1199999999</v>
      </c>
    </row>
    <row r="23" spans="1:6">
      <c r="A23" s="27"/>
      <c r="B23" s="30" t="s">
        <v>82</v>
      </c>
      <c r="C23" s="32">
        <v>29.52</v>
      </c>
      <c r="D23" s="33">
        <f t="shared" ref="D23:D85" si="0">7200*1.18</f>
        <v>8496</v>
      </c>
      <c r="E23" s="475"/>
      <c r="F23" s="32">
        <f t="shared" ref="F23:F24" si="1">D23*C23</f>
        <v>250801.91999999998</v>
      </c>
    </row>
    <row r="24" spans="1:6">
      <c r="A24" s="27"/>
      <c r="B24" s="30" t="s">
        <v>83</v>
      </c>
      <c r="C24" s="32">
        <v>93.93</v>
      </c>
      <c r="D24" s="33">
        <f t="shared" si="0"/>
        <v>8496</v>
      </c>
      <c r="E24" s="35"/>
      <c r="F24" s="32">
        <f t="shared" si="1"/>
        <v>798029.28</v>
      </c>
    </row>
    <row r="25" spans="1:6">
      <c r="A25" s="27"/>
      <c r="B25" s="30"/>
      <c r="C25" s="32"/>
      <c r="D25" s="33">
        <f t="shared" si="0"/>
        <v>8496</v>
      </c>
      <c r="E25" s="34"/>
      <c r="F25" s="32"/>
    </row>
    <row r="26" spans="1:6">
      <c r="A26" s="27"/>
      <c r="B26" s="30" t="s">
        <v>84</v>
      </c>
      <c r="C26" s="32">
        <v>233.97</v>
      </c>
      <c r="D26" s="33">
        <f t="shared" si="0"/>
        <v>8496</v>
      </c>
      <c r="E26" s="475" t="s">
        <v>9</v>
      </c>
      <c r="F26" s="32">
        <f>D26*C26</f>
        <v>1987809.1199999999</v>
      </c>
    </row>
    <row r="27" spans="1:6">
      <c r="A27" s="27"/>
      <c r="B27" s="30" t="s">
        <v>82</v>
      </c>
      <c r="C27" s="32">
        <v>36.479999999999997</v>
      </c>
      <c r="D27" s="33">
        <f t="shared" si="0"/>
        <v>8496</v>
      </c>
      <c r="E27" s="475"/>
      <c r="F27" s="32">
        <f t="shared" ref="F27:F85" si="2">D27*C27</f>
        <v>309934.07999999996</v>
      </c>
    </row>
    <row r="28" spans="1:6">
      <c r="A28" s="27"/>
      <c r="B28" s="30" t="s">
        <v>83</v>
      </c>
      <c r="C28" s="32">
        <v>44.52</v>
      </c>
      <c r="D28" s="33">
        <f t="shared" si="0"/>
        <v>8496</v>
      </c>
      <c r="E28" s="35"/>
      <c r="F28" s="32">
        <f t="shared" si="2"/>
        <v>378241.92000000004</v>
      </c>
    </row>
    <row r="29" spans="1:6">
      <c r="A29" s="27"/>
      <c r="B29" s="30"/>
      <c r="C29" s="32"/>
      <c r="D29" s="33">
        <f t="shared" si="0"/>
        <v>8496</v>
      </c>
      <c r="E29" s="34"/>
      <c r="F29" s="32">
        <f t="shared" si="2"/>
        <v>0</v>
      </c>
    </row>
    <row r="30" spans="1:6">
      <c r="A30" s="27"/>
      <c r="B30" s="30" t="s">
        <v>85</v>
      </c>
      <c r="C30" s="32">
        <v>1030.6500000000001</v>
      </c>
      <c r="D30" s="33">
        <f t="shared" si="0"/>
        <v>8496</v>
      </c>
      <c r="E30" s="475" t="s">
        <v>9</v>
      </c>
      <c r="F30" s="32">
        <f t="shared" si="2"/>
        <v>8756402.4000000004</v>
      </c>
    </row>
    <row r="31" spans="1:6">
      <c r="A31" s="27"/>
      <c r="B31" s="30" t="s">
        <v>86</v>
      </c>
      <c r="C31" s="32">
        <v>12</v>
      </c>
      <c r="D31" s="33">
        <f t="shared" si="0"/>
        <v>8496</v>
      </c>
      <c r="E31" s="475"/>
      <c r="F31" s="32">
        <f t="shared" si="2"/>
        <v>101952</v>
      </c>
    </row>
    <row r="32" spans="1:6">
      <c r="A32" s="27"/>
      <c r="B32" s="30"/>
      <c r="C32" s="32"/>
      <c r="D32" s="33">
        <f t="shared" si="0"/>
        <v>8496</v>
      </c>
      <c r="E32" s="34"/>
      <c r="F32" s="32">
        <f t="shared" si="2"/>
        <v>0</v>
      </c>
    </row>
    <row r="33" spans="1:6">
      <c r="A33" s="27"/>
      <c r="B33" s="30" t="s">
        <v>87</v>
      </c>
      <c r="C33" s="32">
        <v>161.44</v>
      </c>
      <c r="D33" s="33">
        <f t="shared" si="0"/>
        <v>8496</v>
      </c>
      <c r="E33" s="475" t="s">
        <v>9</v>
      </c>
      <c r="F33" s="32">
        <f t="shared" si="2"/>
        <v>1371594.24</v>
      </c>
    </row>
    <row r="34" spans="1:6">
      <c r="A34" s="27"/>
      <c r="B34" s="30" t="s">
        <v>88</v>
      </c>
      <c r="C34" s="32">
        <v>235.56</v>
      </c>
      <c r="D34" s="33">
        <f t="shared" si="0"/>
        <v>8496</v>
      </c>
      <c r="E34" s="475"/>
      <c r="F34" s="32">
        <f t="shared" si="2"/>
        <v>2001317.76</v>
      </c>
    </row>
    <row r="35" spans="1:6">
      <c r="A35" s="27"/>
      <c r="B35" s="30"/>
      <c r="C35" s="36"/>
      <c r="D35" s="33">
        <f t="shared" si="0"/>
        <v>8496</v>
      </c>
      <c r="E35" s="37"/>
      <c r="F35" s="32">
        <f t="shared" si="2"/>
        <v>0</v>
      </c>
    </row>
    <row r="36" spans="1:6">
      <c r="A36" s="27"/>
      <c r="B36" s="30" t="s">
        <v>89</v>
      </c>
      <c r="C36" s="38">
        <v>243.35</v>
      </c>
      <c r="D36" s="33">
        <f t="shared" si="0"/>
        <v>8496</v>
      </c>
      <c r="E36" s="37"/>
      <c r="F36" s="32">
        <f t="shared" si="2"/>
        <v>2067501.5999999999</v>
      </c>
    </row>
    <row r="37" spans="1:6">
      <c r="A37" s="27"/>
      <c r="B37" s="30" t="s">
        <v>90</v>
      </c>
      <c r="C37" s="32">
        <v>201.54</v>
      </c>
      <c r="D37" s="33">
        <f t="shared" si="0"/>
        <v>8496</v>
      </c>
      <c r="E37" s="475" t="s">
        <v>9</v>
      </c>
      <c r="F37" s="32">
        <f t="shared" si="2"/>
        <v>1712283.8399999999</v>
      </c>
    </row>
    <row r="38" spans="1:6">
      <c r="A38" s="27"/>
      <c r="B38" s="30" t="s">
        <v>91</v>
      </c>
      <c r="C38" s="39">
        <v>290</v>
      </c>
      <c r="D38" s="33">
        <f t="shared" si="0"/>
        <v>8496</v>
      </c>
      <c r="E38" s="475"/>
      <c r="F38" s="32">
        <f t="shared" si="2"/>
        <v>2463840</v>
      </c>
    </row>
    <row r="39" spans="1:6">
      <c r="A39" s="27"/>
      <c r="B39" s="30"/>
      <c r="C39" s="39"/>
      <c r="D39" s="33">
        <f t="shared" si="0"/>
        <v>8496</v>
      </c>
      <c r="E39" s="35"/>
      <c r="F39" s="32">
        <f t="shared" si="2"/>
        <v>0</v>
      </c>
    </row>
    <row r="40" spans="1:6">
      <c r="A40" s="27"/>
      <c r="B40" s="30" t="s">
        <v>92</v>
      </c>
      <c r="C40" s="39">
        <v>21.44</v>
      </c>
      <c r="D40" s="33">
        <f t="shared" si="0"/>
        <v>8496</v>
      </c>
      <c r="E40" s="35"/>
      <c r="F40" s="32">
        <f t="shared" si="2"/>
        <v>182154.24000000002</v>
      </c>
    </row>
    <row r="41" spans="1:6">
      <c r="A41" s="27"/>
      <c r="B41" s="30" t="s">
        <v>93</v>
      </c>
      <c r="C41" s="39">
        <v>219.42</v>
      </c>
      <c r="D41" s="33">
        <f t="shared" si="0"/>
        <v>8496</v>
      </c>
      <c r="E41" s="35"/>
      <c r="F41" s="32">
        <f t="shared" si="2"/>
        <v>1864192.3199999998</v>
      </c>
    </row>
    <row r="42" spans="1:6">
      <c r="A42" s="27"/>
      <c r="B42" s="30" t="s">
        <v>94</v>
      </c>
      <c r="C42" s="39">
        <v>5.14</v>
      </c>
      <c r="D42" s="33">
        <f t="shared" si="0"/>
        <v>8496</v>
      </c>
      <c r="E42" s="475" t="s">
        <v>9</v>
      </c>
      <c r="F42" s="32">
        <f t="shared" si="2"/>
        <v>43669.439999999995</v>
      </c>
    </row>
    <row r="43" spans="1:6">
      <c r="A43" s="27"/>
      <c r="B43" s="30" t="s">
        <v>95</v>
      </c>
      <c r="C43" s="39">
        <v>276.18</v>
      </c>
      <c r="D43" s="33">
        <f t="shared" si="0"/>
        <v>8496</v>
      </c>
      <c r="E43" s="475"/>
      <c r="F43" s="32">
        <f t="shared" si="2"/>
        <v>2346425.2800000003</v>
      </c>
    </row>
    <row r="44" spans="1:6">
      <c r="A44" s="27"/>
      <c r="B44" s="40"/>
      <c r="C44" s="39"/>
      <c r="D44" s="33">
        <f t="shared" si="0"/>
        <v>8496</v>
      </c>
      <c r="E44" s="35"/>
      <c r="F44" s="32">
        <f t="shared" si="2"/>
        <v>0</v>
      </c>
    </row>
    <row r="45" spans="1:6">
      <c r="A45" s="27"/>
      <c r="B45" s="30" t="s">
        <v>96</v>
      </c>
      <c r="C45" s="39">
        <v>21.44</v>
      </c>
      <c r="D45" s="33">
        <f t="shared" si="0"/>
        <v>8496</v>
      </c>
      <c r="E45" s="35"/>
      <c r="F45" s="32">
        <f t="shared" si="2"/>
        <v>182154.24000000002</v>
      </c>
    </row>
    <row r="46" spans="1:6">
      <c r="A46" s="27"/>
      <c r="B46" s="30" t="s">
        <v>97</v>
      </c>
      <c r="C46" s="39">
        <v>219.42</v>
      </c>
      <c r="D46" s="33">
        <f t="shared" si="0"/>
        <v>8496</v>
      </c>
      <c r="E46" s="35"/>
      <c r="F46" s="32">
        <f t="shared" si="2"/>
        <v>1864192.3199999998</v>
      </c>
    </row>
    <row r="47" spans="1:6">
      <c r="A47" s="27"/>
      <c r="B47" s="30" t="s">
        <v>98</v>
      </c>
      <c r="C47" s="39">
        <v>5.14</v>
      </c>
      <c r="D47" s="33">
        <f t="shared" si="0"/>
        <v>8496</v>
      </c>
      <c r="E47" s="475" t="s">
        <v>9</v>
      </c>
      <c r="F47" s="32">
        <f t="shared" si="2"/>
        <v>43669.439999999995</v>
      </c>
    </row>
    <row r="48" spans="1:6">
      <c r="A48" s="27"/>
      <c r="B48" s="30" t="s">
        <v>99</v>
      </c>
      <c r="C48" s="39">
        <v>276.18</v>
      </c>
      <c r="D48" s="33">
        <f t="shared" si="0"/>
        <v>8496</v>
      </c>
      <c r="E48" s="475"/>
      <c r="F48" s="32">
        <f t="shared" si="2"/>
        <v>2346425.2800000003</v>
      </c>
    </row>
    <row r="49" spans="1:6">
      <c r="A49" s="27"/>
      <c r="B49" s="40"/>
      <c r="C49" s="39"/>
      <c r="D49" s="33">
        <f t="shared" si="0"/>
        <v>8496</v>
      </c>
      <c r="E49" s="35"/>
      <c r="F49" s="32">
        <f t="shared" si="2"/>
        <v>0</v>
      </c>
    </row>
    <row r="50" spans="1:6">
      <c r="A50" s="27"/>
      <c r="B50" s="30" t="s">
        <v>100</v>
      </c>
      <c r="C50" s="39">
        <v>20.43</v>
      </c>
      <c r="D50" s="33">
        <f t="shared" si="0"/>
        <v>8496</v>
      </c>
      <c r="E50" s="468" t="s">
        <v>9</v>
      </c>
      <c r="F50" s="32">
        <f t="shared" si="2"/>
        <v>173573.28</v>
      </c>
    </row>
    <row r="51" spans="1:6">
      <c r="A51" s="27"/>
      <c r="B51" s="30" t="s">
        <v>101</v>
      </c>
      <c r="C51" s="39">
        <v>294.31</v>
      </c>
      <c r="D51" s="33">
        <f t="shared" si="0"/>
        <v>8496</v>
      </c>
      <c r="E51" s="469"/>
      <c r="F51" s="32">
        <f t="shared" si="2"/>
        <v>2500457.7600000002</v>
      </c>
    </row>
    <row r="52" spans="1:6">
      <c r="A52" s="27"/>
      <c r="B52" s="30" t="s">
        <v>102</v>
      </c>
      <c r="C52" s="39">
        <v>66.08</v>
      </c>
      <c r="D52" s="33">
        <f t="shared" si="0"/>
        <v>8496</v>
      </c>
      <c r="E52" s="469"/>
      <c r="F52" s="32">
        <f t="shared" si="2"/>
        <v>561415.67999999993</v>
      </c>
    </row>
    <row r="53" spans="1:6">
      <c r="A53" s="41"/>
      <c r="B53" s="42" t="s">
        <v>103</v>
      </c>
      <c r="C53" s="43">
        <v>429.46</v>
      </c>
      <c r="D53" s="33">
        <f t="shared" si="0"/>
        <v>8496</v>
      </c>
      <c r="E53" s="469"/>
      <c r="F53" s="32">
        <f t="shared" si="2"/>
        <v>3648692.1599999997</v>
      </c>
    </row>
    <row r="54" spans="1:6">
      <c r="A54" s="239"/>
      <c r="B54" s="42"/>
      <c r="C54" s="270"/>
      <c r="D54" s="241">
        <f t="shared" si="0"/>
        <v>8496</v>
      </c>
      <c r="E54" s="451"/>
      <c r="F54" s="240">
        <f t="shared" si="2"/>
        <v>0</v>
      </c>
    </row>
    <row r="55" spans="1:6">
      <c r="A55" s="239"/>
      <c r="B55" s="242" t="s">
        <v>317</v>
      </c>
      <c r="C55" s="240">
        <v>13.3</v>
      </c>
      <c r="D55" s="241">
        <f t="shared" si="0"/>
        <v>8496</v>
      </c>
      <c r="E55" s="475" t="s">
        <v>16</v>
      </c>
      <c r="F55" s="240">
        <f t="shared" si="2"/>
        <v>112996.8</v>
      </c>
    </row>
    <row r="56" spans="1:6">
      <c r="A56" s="239"/>
      <c r="B56" s="242" t="s">
        <v>318</v>
      </c>
      <c r="C56" s="240">
        <v>28.34</v>
      </c>
      <c r="D56" s="241">
        <f t="shared" si="0"/>
        <v>8496</v>
      </c>
      <c r="E56" s="475"/>
      <c r="F56" s="240">
        <f t="shared" si="2"/>
        <v>240776.63999999998</v>
      </c>
    </row>
    <row r="57" spans="1:6">
      <c r="A57" s="239"/>
      <c r="B57" s="242" t="s">
        <v>319</v>
      </c>
      <c r="C57" s="240">
        <v>234.74</v>
      </c>
      <c r="D57" s="241">
        <f t="shared" si="0"/>
        <v>8496</v>
      </c>
      <c r="E57" s="251"/>
      <c r="F57" s="240">
        <f t="shared" si="2"/>
        <v>1994351.04</v>
      </c>
    </row>
    <row r="58" spans="1:6">
      <c r="A58" s="239"/>
      <c r="B58" s="242" t="s">
        <v>320</v>
      </c>
      <c r="C58" s="240">
        <v>32.28</v>
      </c>
      <c r="D58" s="241">
        <f t="shared" si="0"/>
        <v>8496</v>
      </c>
      <c r="E58" s="251"/>
      <c r="F58" s="240">
        <f t="shared" si="2"/>
        <v>274250.88</v>
      </c>
    </row>
    <row r="59" spans="1:6">
      <c r="A59" s="239"/>
      <c r="B59" s="242" t="s">
        <v>83</v>
      </c>
      <c r="C59" s="240">
        <v>593.17999999999995</v>
      </c>
      <c r="D59" s="241">
        <f t="shared" si="0"/>
        <v>8496</v>
      </c>
      <c r="E59" s="251"/>
      <c r="F59" s="240">
        <f t="shared" si="2"/>
        <v>5039657.2799999993</v>
      </c>
    </row>
    <row r="60" spans="1:6">
      <c r="A60" s="239"/>
      <c r="B60" s="242"/>
      <c r="C60" s="240"/>
      <c r="D60" s="241">
        <f t="shared" si="0"/>
        <v>8496</v>
      </c>
      <c r="E60" s="292"/>
      <c r="F60" s="240">
        <f t="shared" si="2"/>
        <v>0</v>
      </c>
    </row>
    <row r="61" spans="1:6">
      <c r="A61" s="239"/>
      <c r="B61" s="242" t="s">
        <v>321</v>
      </c>
      <c r="C61" s="240">
        <v>256.98</v>
      </c>
      <c r="D61" s="241">
        <f t="shared" si="0"/>
        <v>8496</v>
      </c>
      <c r="E61" s="475" t="s">
        <v>16</v>
      </c>
      <c r="F61" s="240">
        <f t="shared" si="2"/>
        <v>2183302.08</v>
      </c>
    </row>
    <row r="62" spans="1:6">
      <c r="A62" s="239"/>
      <c r="B62" s="242" t="s">
        <v>82</v>
      </c>
      <c r="C62" s="240">
        <v>24.1</v>
      </c>
      <c r="D62" s="241">
        <f t="shared" si="0"/>
        <v>8496</v>
      </c>
      <c r="E62" s="475"/>
      <c r="F62" s="240">
        <f t="shared" si="2"/>
        <v>204753.6</v>
      </c>
    </row>
    <row r="63" spans="1:6">
      <c r="A63" s="239"/>
      <c r="B63" s="242" t="s">
        <v>83</v>
      </c>
      <c r="C63" s="240">
        <v>1208.28</v>
      </c>
      <c r="D63" s="241">
        <f t="shared" si="0"/>
        <v>8496</v>
      </c>
      <c r="E63" s="251"/>
      <c r="F63" s="240">
        <f t="shared" si="2"/>
        <v>10265546.879999999</v>
      </c>
    </row>
    <row r="64" spans="1:6">
      <c r="A64" s="239"/>
      <c r="B64" s="242"/>
      <c r="C64" s="240"/>
      <c r="D64" s="241">
        <f t="shared" si="0"/>
        <v>8496</v>
      </c>
      <c r="E64" s="292"/>
      <c r="F64" s="240">
        <f t="shared" si="2"/>
        <v>0</v>
      </c>
    </row>
    <row r="65" spans="1:6">
      <c r="A65" s="239"/>
      <c r="B65" s="242" t="s">
        <v>322</v>
      </c>
      <c r="C65" s="240">
        <v>18.559999999999999</v>
      </c>
      <c r="D65" s="241">
        <f t="shared" si="0"/>
        <v>8496</v>
      </c>
      <c r="E65" s="475" t="s">
        <v>16</v>
      </c>
      <c r="F65" s="240">
        <f t="shared" si="2"/>
        <v>157685.75999999998</v>
      </c>
    </row>
    <row r="66" spans="1:6">
      <c r="A66" s="239"/>
      <c r="B66" s="242" t="s">
        <v>323</v>
      </c>
      <c r="C66" s="240">
        <v>123.04</v>
      </c>
      <c r="D66" s="241">
        <f t="shared" si="0"/>
        <v>8496</v>
      </c>
      <c r="E66" s="475"/>
      <c r="F66" s="240">
        <f t="shared" si="2"/>
        <v>1045347.8400000001</v>
      </c>
    </row>
    <row r="67" spans="1:6">
      <c r="A67" s="239"/>
      <c r="B67" s="242" t="s">
        <v>324</v>
      </c>
      <c r="C67" s="240">
        <v>23.78</v>
      </c>
      <c r="D67" s="241">
        <f t="shared" si="0"/>
        <v>8496</v>
      </c>
      <c r="E67" s="251"/>
      <c r="F67" s="240">
        <f t="shared" si="2"/>
        <v>202034.88</v>
      </c>
    </row>
    <row r="68" spans="1:6">
      <c r="A68" s="239"/>
      <c r="B68" s="242" t="s">
        <v>325</v>
      </c>
      <c r="C68" s="240">
        <v>803.58</v>
      </c>
      <c r="D68" s="241">
        <f t="shared" si="0"/>
        <v>8496</v>
      </c>
      <c r="E68" s="251"/>
      <c r="F68" s="240">
        <f t="shared" si="2"/>
        <v>6827215.6800000006</v>
      </c>
    </row>
    <row r="69" spans="1:6">
      <c r="A69" s="239"/>
      <c r="B69" s="242"/>
      <c r="C69" s="240"/>
      <c r="D69" s="241">
        <f t="shared" si="0"/>
        <v>8496</v>
      </c>
      <c r="E69" s="251"/>
      <c r="F69" s="240">
        <f t="shared" si="2"/>
        <v>0</v>
      </c>
    </row>
    <row r="70" spans="1:6">
      <c r="A70" s="239"/>
      <c r="B70" s="242" t="s">
        <v>326</v>
      </c>
      <c r="C70" s="240">
        <v>18.559999999999999</v>
      </c>
      <c r="D70" s="241">
        <f t="shared" si="0"/>
        <v>8496</v>
      </c>
      <c r="E70" s="251"/>
      <c r="F70" s="240">
        <f t="shared" si="2"/>
        <v>157685.75999999998</v>
      </c>
    </row>
    <row r="71" spans="1:6">
      <c r="A71" s="239"/>
      <c r="B71" s="242" t="s">
        <v>323</v>
      </c>
      <c r="C71" s="240">
        <v>123.04</v>
      </c>
      <c r="D71" s="241">
        <f t="shared" si="0"/>
        <v>8496</v>
      </c>
      <c r="E71" s="251"/>
      <c r="F71" s="240">
        <f t="shared" si="2"/>
        <v>1045347.8400000001</v>
      </c>
    </row>
    <row r="72" spans="1:6">
      <c r="A72" s="239"/>
      <c r="B72" s="242" t="s">
        <v>324</v>
      </c>
      <c r="C72" s="240">
        <v>23.78</v>
      </c>
      <c r="D72" s="241">
        <f t="shared" si="0"/>
        <v>8496</v>
      </c>
      <c r="E72" s="251"/>
      <c r="F72" s="240">
        <f t="shared" si="2"/>
        <v>202034.88</v>
      </c>
    </row>
    <row r="73" spans="1:6">
      <c r="A73" s="239"/>
      <c r="B73" s="242" t="s">
        <v>325</v>
      </c>
      <c r="C73" s="240">
        <v>803.58</v>
      </c>
      <c r="D73" s="241">
        <f t="shared" si="0"/>
        <v>8496</v>
      </c>
      <c r="E73" s="251"/>
      <c r="F73" s="240">
        <f t="shared" si="2"/>
        <v>6827215.6800000006</v>
      </c>
    </row>
    <row r="74" spans="1:6">
      <c r="A74" s="239"/>
      <c r="B74" s="242"/>
      <c r="C74" s="36"/>
      <c r="D74" s="241">
        <f t="shared" si="0"/>
        <v>8496</v>
      </c>
      <c r="E74" s="37"/>
      <c r="F74" s="240">
        <f t="shared" si="2"/>
        <v>0</v>
      </c>
    </row>
    <row r="75" spans="1:6">
      <c r="A75" s="239"/>
      <c r="B75" s="242" t="s">
        <v>327</v>
      </c>
      <c r="C75" s="370">
        <v>16.8</v>
      </c>
      <c r="D75" s="241">
        <f t="shared" si="0"/>
        <v>8496</v>
      </c>
      <c r="E75" s="37"/>
      <c r="F75" s="240">
        <f t="shared" si="2"/>
        <v>142732.80000000002</v>
      </c>
    </row>
    <row r="76" spans="1:6">
      <c r="A76" s="239"/>
      <c r="B76" s="242" t="s">
        <v>328</v>
      </c>
      <c r="C76" s="240">
        <v>340.92</v>
      </c>
      <c r="D76" s="241">
        <f t="shared" si="0"/>
        <v>8496</v>
      </c>
      <c r="E76" s="475" t="s">
        <v>16</v>
      </c>
      <c r="F76" s="240">
        <f t="shared" si="2"/>
        <v>2896456.3200000003</v>
      </c>
    </row>
    <row r="77" spans="1:6">
      <c r="A77" s="239"/>
      <c r="B77" s="242" t="s">
        <v>329</v>
      </c>
      <c r="C77" s="268">
        <v>497.61</v>
      </c>
      <c r="D77" s="241">
        <f t="shared" si="0"/>
        <v>8496</v>
      </c>
      <c r="E77" s="475"/>
      <c r="F77" s="240">
        <f t="shared" si="2"/>
        <v>4227694.5600000005</v>
      </c>
    </row>
    <row r="78" spans="1:6">
      <c r="A78" s="239"/>
      <c r="B78" s="242" t="s">
        <v>330</v>
      </c>
      <c r="C78" s="268">
        <v>729.62</v>
      </c>
      <c r="D78" s="241">
        <f t="shared" si="0"/>
        <v>8496</v>
      </c>
      <c r="E78" s="251"/>
      <c r="F78" s="240">
        <f t="shared" si="2"/>
        <v>6198851.5200000005</v>
      </c>
    </row>
    <row r="79" spans="1:6">
      <c r="A79" s="239"/>
      <c r="B79" s="242"/>
      <c r="C79" s="240"/>
      <c r="D79" s="241">
        <f t="shared" si="0"/>
        <v>8496</v>
      </c>
      <c r="E79" s="251"/>
      <c r="F79" s="240">
        <f t="shared" si="2"/>
        <v>0</v>
      </c>
    </row>
    <row r="80" spans="1:6">
      <c r="A80" s="239"/>
      <c r="B80" s="242" t="s">
        <v>331</v>
      </c>
      <c r="C80" s="240">
        <v>506.93</v>
      </c>
      <c r="D80" s="241">
        <f t="shared" si="0"/>
        <v>8496</v>
      </c>
      <c r="E80" s="251"/>
      <c r="F80" s="240">
        <f t="shared" si="2"/>
        <v>4306877.28</v>
      </c>
    </row>
    <row r="81" spans="1:6">
      <c r="A81" s="239"/>
      <c r="B81" s="242" t="s">
        <v>329</v>
      </c>
      <c r="C81" s="240">
        <v>69.510000000000005</v>
      </c>
      <c r="D81" s="241">
        <f t="shared" si="0"/>
        <v>8496</v>
      </c>
      <c r="E81" s="251"/>
      <c r="F81" s="240">
        <f t="shared" si="2"/>
        <v>590556.96000000008</v>
      </c>
    </row>
    <row r="82" spans="1:6">
      <c r="A82" s="239"/>
      <c r="B82" s="242" t="s">
        <v>330</v>
      </c>
      <c r="C82" s="240">
        <v>281.13</v>
      </c>
      <c r="D82" s="241">
        <f t="shared" si="0"/>
        <v>8496</v>
      </c>
      <c r="E82" s="251" t="s">
        <v>16</v>
      </c>
      <c r="F82" s="240">
        <f t="shared" si="2"/>
        <v>2388480.48</v>
      </c>
    </row>
    <row r="83" spans="1:6">
      <c r="A83" s="239"/>
      <c r="B83" s="42"/>
      <c r="C83" s="270"/>
      <c r="D83" s="241">
        <f t="shared" si="0"/>
        <v>8496</v>
      </c>
      <c r="E83" s="415"/>
      <c r="F83" s="240"/>
    </row>
    <row r="84" spans="1:6">
      <c r="A84" s="27"/>
      <c r="B84" s="30"/>
      <c r="C84" s="39"/>
      <c r="D84" s="33">
        <f t="shared" si="0"/>
        <v>8496</v>
      </c>
      <c r="E84" s="44"/>
      <c r="F84" s="32">
        <f t="shared" si="2"/>
        <v>0</v>
      </c>
    </row>
    <row r="85" spans="1:6">
      <c r="A85" s="27"/>
      <c r="B85" s="30" t="s">
        <v>104</v>
      </c>
      <c r="C85" s="39">
        <v>707.07</v>
      </c>
      <c r="D85" s="33">
        <f t="shared" si="0"/>
        <v>8496</v>
      </c>
      <c r="E85" s="44" t="s">
        <v>9</v>
      </c>
      <c r="F85" s="32">
        <f t="shared" si="2"/>
        <v>6007266.7200000007</v>
      </c>
    </row>
    <row r="86" spans="1:6" ht="15.75" thickBot="1">
      <c r="A86" s="45"/>
      <c r="B86" s="46" t="s">
        <v>105</v>
      </c>
      <c r="C86" s="47">
        <f>SUM(C22:C85)</f>
        <v>12180.28</v>
      </c>
      <c r="D86" s="48"/>
      <c r="E86" s="49"/>
      <c r="F86" s="50">
        <f>SUM(F22:F85)</f>
        <v>103483658.88000001</v>
      </c>
    </row>
    <row r="87" spans="1:6">
      <c r="A87" s="51"/>
      <c r="B87" s="52"/>
      <c r="C87" s="53"/>
      <c r="D87" s="54"/>
      <c r="E87" s="55"/>
      <c r="F87" s="53"/>
    </row>
    <row r="88" spans="1:6">
      <c r="A88" s="51"/>
      <c r="B88" s="52"/>
      <c r="C88" s="53"/>
      <c r="D88" s="54"/>
      <c r="E88" s="55"/>
      <c r="F88" s="53"/>
    </row>
    <row r="89" spans="1:6">
      <c r="A89" s="51"/>
      <c r="B89" s="56" t="s">
        <v>106</v>
      </c>
      <c r="C89" s="53"/>
      <c r="D89" s="54"/>
      <c r="E89" s="57"/>
      <c r="F89" s="53"/>
    </row>
    <row r="90" spans="1:6" ht="67.5">
      <c r="A90" s="27">
        <v>2</v>
      </c>
      <c r="B90" s="30" t="s">
        <v>107</v>
      </c>
      <c r="C90" s="32"/>
      <c r="D90" s="32"/>
      <c r="E90" s="34"/>
      <c r="F90" s="32"/>
    </row>
    <row r="91" spans="1:6">
      <c r="A91" s="27"/>
      <c r="B91" s="58" t="s">
        <v>108</v>
      </c>
      <c r="C91" s="28"/>
      <c r="D91" s="59"/>
      <c r="E91" s="32"/>
      <c r="F91" s="32"/>
    </row>
    <row r="92" spans="1:6">
      <c r="A92" s="27"/>
      <c r="B92" s="58" t="s">
        <v>109</v>
      </c>
      <c r="C92" s="28"/>
      <c r="D92" s="59"/>
      <c r="E92" s="32"/>
      <c r="F92" s="32"/>
    </row>
    <row r="93" spans="1:6">
      <c r="A93" s="27"/>
      <c r="B93" s="60" t="s">
        <v>110</v>
      </c>
      <c r="C93" s="61">
        <v>1114.56</v>
      </c>
      <c r="D93" s="59">
        <v>220</v>
      </c>
      <c r="E93" s="32" t="s">
        <v>16</v>
      </c>
      <c r="F93" s="61">
        <f>D93*C93</f>
        <v>245203.19999999998</v>
      </c>
    </row>
    <row r="94" spans="1:6">
      <c r="A94" s="27"/>
      <c r="B94" s="60" t="s">
        <v>111</v>
      </c>
      <c r="C94" s="62">
        <v>1709.79</v>
      </c>
      <c r="D94" s="59">
        <v>220</v>
      </c>
      <c r="E94" s="32" t="s">
        <v>16</v>
      </c>
      <c r="F94" s="61">
        <f t="shared" ref="F94:F157" si="3">D94*C94</f>
        <v>376153.8</v>
      </c>
    </row>
    <row r="95" spans="1:6">
      <c r="A95" s="27"/>
      <c r="B95" s="63" t="s">
        <v>112</v>
      </c>
      <c r="C95" s="62">
        <v>180</v>
      </c>
      <c r="D95" s="59">
        <v>220</v>
      </c>
      <c r="E95" s="32" t="s">
        <v>16</v>
      </c>
      <c r="F95" s="61">
        <f t="shared" si="3"/>
        <v>39600</v>
      </c>
    </row>
    <row r="96" spans="1:6">
      <c r="A96" s="27"/>
      <c r="B96" s="63" t="s">
        <v>113</v>
      </c>
      <c r="C96" s="64">
        <v>354.71</v>
      </c>
      <c r="D96" s="59">
        <v>220</v>
      </c>
      <c r="E96" s="32" t="s">
        <v>16</v>
      </c>
      <c r="F96" s="61">
        <f t="shared" si="3"/>
        <v>78036.2</v>
      </c>
    </row>
    <row r="97" spans="1:6">
      <c r="A97" s="27"/>
      <c r="B97" s="63" t="s">
        <v>114</v>
      </c>
      <c r="C97" s="62">
        <v>96.06</v>
      </c>
      <c r="D97" s="59">
        <v>220</v>
      </c>
      <c r="E97" s="32" t="s">
        <v>16</v>
      </c>
      <c r="F97" s="61">
        <f t="shared" si="3"/>
        <v>21133.200000000001</v>
      </c>
    </row>
    <row r="98" spans="1:6">
      <c r="A98" s="27"/>
      <c r="B98" s="63" t="s">
        <v>115</v>
      </c>
      <c r="C98" s="65">
        <v>40.35</v>
      </c>
      <c r="D98" s="59">
        <v>220</v>
      </c>
      <c r="E98" s="32" t="s">
        <v>16</v>
      </c>
      <c r="F98" s="61">
        <f t="shared" si="3"/>
        <v>8877</v>
      </c>
    </row>
    <row r="99" spans="1:6">
      <c r="A99" s="27"/>
      <c r="B99" s="66"/>
      <c r="C99" s="67">
        <v>3495.47</v>
      </c>
      <c r="D99" s="59">
        <v>220</v>
      </c>
      <c r="E99" s="32" t="s">
        <v>16</v>
      </c>
      <c r="F99" s="68">
        <f t="shared" si="3"/>
        <v>769003.39999999991</v>
      </c>
    </row>
    <row r="100" spans="1:6">
      <c r="A100" s="27"/>
      <c r="B100" s="60" t="s">
        <v>116</v>
      </c>
      <c r="C100" s="62">
        <v>1342.36</v>
      </c>
      <c r="D100" s="59">
        <v>220</v>
      </c>
      <c r="E100" s="32" t="s">
        <v>16</v>
      </c>
      <c r="F100" s="61">
        <f t="shared" si="3"/>
        <v>295319.19999999995</v>
      </c>
    </row>
    <row r="101" spans="1:6">
      <c r="A101" s="27"/>
      <c r="B101" s="60" t="s">
        <v>117</v>
      </c>
      <c r="C101" s="65">
        <v>1840</v>
      </c>
      <c r="D101" s="59">
        <v>220</v>
      </c>
      <c r="E101" s="32" t="s">
        <v>16</v>
      </c>
      <c r="F101" s="61">
        <f t="shared" si="3"/>
        <v>404800</v>
      </c>
    </row>
    <row r="102" spans="1:6">
      <c r="A102" s="27"/>
      <c r="B102" s="63" t="s">
        <v>118</v>
      </c>
      <c r="C102" s="62">
        <v>0</v>
      </c>
      <c r="D102" s="59">
        <v>220</v>
      </c>
      <c r="E102" s="32" t="s">
        <v>16</v>
      </c>
      <c r="F102" s="61">
        <f t="shared" si="3"/>
        <v>0</v>
      </c>
    </row>
    <row r="103" spans="1:6">
      <c r="A103" s="27"/>
      <c r="B103" s="63" t="s">
        <v>119</v>
      </c>
      <c r="C103" s="64">
        <v>0</v>
      </c>
      <c r="D103" s="59">
        <v>220</v>
      </c>
      <c r="E103" s="32" t="s">
        <v>16</v>
      </c>
      <c r="F103" s="61">
        <f t="shared" si="3"/>
        <v>0</v>
      </c>
    </row>
    <row r="104" spans="1:6">
      <c r="A104" s="27"/>
      <c r="B104" s="63" t="s">
        <v>120</v>
      </c>
      <c r="C104" s="62">
        <v>96.06</v>
      </c>
      <c r="D104" s="59">
        <v>220</v>
      </c>
      <c r="E104" s="32" t="s">
        <v>16</v>
      </c>
      <c r="F104" s="61">
        <f t="shared" si="3"/>
        <v>21133.200000000001</v>
      </c>
    </row>
    <row r="105" spans="1:6">
      <c r="A105" s="27"/>
      <c r="B105" s="63" t="s">
        <v>121</v>
      </c>
      <c r="C105" s="65">
        <v>40.35</v>
      </c>
      <c r="D105" s="59">
        <v>220</v>
      </c>
      <c r="E105" s="32" t="s">
        <v>16</v>
      </c>
      <c r="F105" s="61">
        <f t="shared" si="3"/>
        <v>8877</v>
      </c>
    </row>
    <row r="106" spans="1:6">
      <c r="A106" s="27"/>
      <c r="B106" s="66"/>
      <c r="C106" s="67">
        <v>3318.77</v>
      </c>
      <c r="D106" s="59">
        <v>220</v>
      </c>
      <c r="E106" s="69"/>
      <c r="F106" s="68">
        <f t="shared" si="3"/>
        <v>730129.4</v>
      </c>
    </row>
    <row r="107" spans="1:6">
      <c r="A107" s="27"/>
      <c r="B107" s="60" t="s">
        <v>122</v>
      </c>
      <c r="C107" s="62">
        <v>670</v>
      </c>
      <c r="D107" s="59">
        <v>220</v>
      </c>
      <c r="E107" s="32" t="s">
        <v>16</v>
      </c>
      <c r="F107" s="61">
        <f t="shared" si="3"/>
        <v>147400</v>
      </c>
    </row>
    <row r="108" spans="1:6">
      <c r="A108" s="27"/>
      <c r="B108" s="60" t="s">
        <v>123</v>
      </c>
      <c r="C108" s="65">
        <v>935.07</v>
      </c>
      <c r="D108" s="59">
        <v>220</v>
      </c>
      <c r="E108" s="32" t="s">
        <v>16</v>
      </c>
      <c r="F108" s="61">
        <f t="shared" si="3"/>
        <v>205715.40000000002</v>
      </c>
    </row>
    <row r="109" spans="1:6" ht="22.5">
      <c r="A109" s="27"/>
      <c r="B109" s="60" t="s">
        <v>124</v>
      </c>
      <c r="C109" s="62">
        <v>30</v>
      </c>
      <c r="D109" s="59">
        <v>220</v>
      </c>
      <c r="E109" s="32" t="s">
        <v>16</v>
      </c>
      <c r="F109" s="61">
        <f t="shared" si="3"/>
        <v>6600</v>
      </c>
    </row>
    <row r="110" spans="1:6" ht="22.5">
      <c r="A110" s="27"/>
      <c r="B110" s="60" t="s">
        <v>125</v>
      </c>
      <c r="C110" s="65">
        <v>20.21</v>
      </c>
      <c r="D110" s="59">
        <v>220</v>
      </c>
      <c r="E110" s="32" t="s">
        <v>16</v>
      </c>
      <c r="F110" s="61">
        <f t="shared" si="3"/>
        <v>4446.2</v>
      </c>
    </row>
    <row r="111" spans="1:6">
      <c r="A111" s="27"/>
      <c r="B111" s="60" t="s">
        <v>126</v>
      </c>
      <c r="C111" s="62">
        <v>96.06</v>
      </c>
      <c r="D111" s="59">
        <v>220</v>
      </c>
      <c r="E111" s="32" t="s">
        <v>16</v>
      </c>
      <c r="F111" s="61">
        <f t="shared" si="3"/>
        <v>21133.200000000001</v>
      </c>
    </row>
    <row r="112" spans="1:6">
      <c r="A112" s="27"/>
      <c r="B112" s="60" t="s">
        <v>127</v>
      </c>
      <c r="C112" s="65">
        <v>40.35</v>
      </c>
      <c r="D112" s="59">
        <v>220</v>
      </c>
      <c r="E112" s="32" t="s">
        <v>16</v>
      </c>
      <c r="F112" s="61">
        <f t="shared" si="3"/>
        <v>8877</v>
      </c>
    </row>
    <row r="113" spans="1:6">
      <c r="A113" s="27"/>
      <c r="B113" s="60" t="s">
        <v>128</v>
      </c>
      <c r="C113" s="62">
        <v>0</v>
      </c>
      <c r="D113" s="59">
        <v>220</v>
      </c>
      <c r="E113" s="32" t="s">
        <v>16</v>
      </c>
      <c r="F113" s="61">
        <f t="shared" si="3"/>
        <v>0</v>
      </c>
    </row>
    <row r="114" spans="1:6">
      <c r="A114" s="27"/>
      <c r="B114" s="60" t="s">
        <v>129</v>
      </c>
      <c r="C114" s="65">
        <v>15</v>
      </c>
      <c r="D114" s="59">
        <v>220</v>
      </c>
      <c r="E114" s="32" t="s">
        <v>16</v>
      </c>
      <c r="F114" s="61">
        <f t="shared" si="3"/>
        <v>3300</v>
      </c>
    </row>
    <row r="115" spans="1:6">
      <c r="A115" s="27"/>
      <c r="B115" s="70"/>
      <c r="C115" s="67">
        <v>1806.69</v>
      </c>
      <c r="D115" s="59">
        <v>220</v>
      </c>
      <c r="E115" s="69"/>
      <c r="F115" s="68">
        <f t="shared" si="3"/>
        <v>397471.8</v>
      </c>
    </row>
    <row r="116" spans="1:6">
      <c r="A116" s="27"/>
      <c r="B116" s="60" t="s">
        <v>130</v>
      </c>
      <c r="C116" s="62">
        <v>437.4</v>
      </c>
      <c r="D116" s="59">
        <v>220</v>
      </c>
      <c r="E116" s="32" t="s">
        <v>16</v>
      </c>
      <c r="F116" s="61">
        <f t="shared" si="3"/>
        <v>96228</v>
      </c>
    </row>
    <row r="117" spans="1:6">
      <c r="A117" s="27"/>
      <c r="B117" s="60" t="s">
        <v>131</v>
      </c>
      <c r="C117" s="65">
        <v>410.04</v>
      </c>
      <c r="D117" s="59">
        <v>220</v>
      </c>
      <c r="E117" s="32" t="s">
        <v>16</v>
      </c>
      <c r="F117" s="61">
        <f t="shared" si="3"/>
        <v>90208.8</v>
      </c>
    </row>
    <row r="118" spans="1:6" ht="22.5">
      <c r="A118" s="27"/>
      <c r="B118" s="60" t="s">
        <v>132</v>
      </c>
      <c r="C118" s="62">
        <v>177.8</v>
      </c>
      <c r="D118" s="59">
        <v>220</v>
      </c>
      <c r="E118" s="32" t="s">
        <v>16</v>
      </c>
      <c r="F118" s="61">
        <f t="shared" si="3"/>
        <v>39116</v>
      </c>
    </row>
    <row r="119" spans="1:6" ht="22.5">
      <c r="A119" s="27"/>
      <c r="B119" s="60" t="s">
        <v>133</v>
      </c>
      <c r="C119" s="65">
        <v>350</v>
      </c>
      <c r="D119" s="59">
        <v>220</v>
      </c>
      <c r="E119" s="32" t="s">
        <v>16</v>
      </c>
      <c r="F119" s="61">
        <f t="shared" si="3"/>
        <v>77000</v>
      </c>
    </row>
    <row r="120" spans="1:6">
      <c r="A120" s="27"/>
      <c r="B120" s="60" t="s">
        <v>134</v>
      </c>
      <c r="C120" s="62">
        <v>116.7</v>
      </c>
      <c r="D120" s="59">
        <v>220</v>
      </c>
      <c r="E120" s="32" t="s">
        <v>16</v>
      </c>
      <c r="F120" s="61">
        <f t="shared" si="3"/>
        <v>25674</v>
      </c>
    </row>
    <row r="121" spans="1:6">
      <c r="A121" s="27"/>
      <c r="B121" s="60" t="s">
        <v>135</v>
      </c>
      <c r="C121" s="65">
        <v>40.35</v>
      </c>
      <c r="D121" s="59">
        <v>220</v>
      </c>
      <c r="E121" s="32" t="s">
        <v>16</v>
      </c>
      <c r="F121" s="61">
        <f t="shared" si="3"/>
        <v>8877</v>
      </c>
    </row>
    <row r="122" spans="1:6">
      <c r="A122" s="27"/>
      <c r="B122" s="60" t="s">
        <v>136</v>
      </c>
      <c r="C122" s="62">
        <v>0</v>
      </c>
      <c r="D122" s="59">
        <v>220</v>
      </c>
      <c r="E122" s="32" t="s">
        <v>16</v>
      </c>
      <c r="F122" s="61">
        <f t="shared" si="3"/>
        <v>0</v>
      </c>
    </row>
    <row r="123" spans="1:6">
      <c r="A123" s="27"/>
      <c r="B123" s="60" t="s">
        <v>137</v>
      </c>
      <c r="C123" s="62">
        <v>15</v>
      </c>
      <c r="D123" s="59">
        <v>220</v>
      </c>
      <c r="E123" s="32" t="s">
        <v>16</v>
      </c>
      <c r="F123" s="61">
        <f t="shared" si="3"/>
        <v>3300</v>
      </c>
    </row>
    <row r="124" spans="1:6">
      <c r="A124" s="27"/>
      <c r="B124" s="66"/>
      <c r="C124" s="67">
        <v>1547.29</v>
      </c>
      <c r="D124" s="59">
        <v>220</v>
      </c>
      <c r="E124" s="69"/>
      <c r="F124" s="68">
        <f t="shared" si="3"/>
        <v>340403.8</v>
      </c>
    </row>
    <row r="125" spans="1:6">
      <c r="A125" s="27"/>
      <c r="B125" s="60" t="s">
        <v>138</v>
      </c>
      <c r="C125" s="62">
        <v>1295</v>
      </c>
      <c r="D125" s="59">
        <v>220</v>
      </c>
      <c r="E125" s="32" t="s">
        <v>16</v>
      </c>
      <c r="F125" s="61">
        <f t="shared" si="3"/>
        <v>284900</v>
      </c>
    </row>
    <row r="126" spans="1:6">
      <c r="A126" s="27"/>
      <c r="B126" s="60" t="s">
        <v>139</v>
      </c>
      <c r="C126" s="65">
        <v>366.85</v>
      </c>
      <c r="D126" s="59">
        <v>220</v>
      </c>
      <c r="E126" s="32" t="s">
        <v>16</v>
      </c>
      <c r="F126" s="61">
        <f t="shared" si="3"/>
        <v>80707</v>
      </c>
    </row>
    <row r="127" spans="1:6">
      <c r="A127" s="27"/>
      <c r="B127" s="60" t="s">
        <v>140</v>
      </c>
      <c r="C127" s="65">
        <v>56.7</v>
      </c>
      <c r="D127" s="59">
        <v>220</v>
      </c>
      <c r="E127" s="32" t="s">
        <v>16</v>
      </c>
      <c r="F127" s="61">
        <f t="shared" si="3"/>
        <v>12474</v>
      </c>
    </row>
    <row r="128" spans="1:6">
      <c r="A128" s="27"/>
      <c r="B128" s="60" t="s">
        <v>141</v>
      </c>
      <c r="C128" s="62">
        <v>551.29999999999995</v>
      </c>
      <c r="D128" s="59">
        <v>220</v>
      </c>
      <c r="E128" s="32" t="s">
        <v>16</v>
      </c>
      <c r="F128" s="61">
        <f t="shared" si="3"/>
        <v>121285.99999999999</v>
      </c>
    </row>
    <row r="129" spans="1:6">
      <c r="A129" s="27"/>
      <c r="B129" s="60" t="s">
        <v>142</v>
      </c>
      <c r="C129" s="65">
        <v>316</v>
      </c>
      <c r="D129" s="59">
        <v>220</v>
      </c>
      <c r="E129" s="32" t="s">
        <v>16</v>
      </c>
      <c r="F129" s="61">
        <f t="shared" si="3"/>
        <v>69520</v>
      </c>
    </row>
    <row r="130" spans="1:6">
      <c r="A130" s="27"/>
      <c r="B130" s="60" t="s">
        <v>143</v>
      </c>
      <c r="C130" s="62">
        <v>135.16999999999999</v>
      </c>
      <c r="D130" s="59">
        <v>220</v>
      </c>
      <c r="E130" s="32" t="s">
        <v>16</v>
      </c>
      <c r="F130" s="61">
        <f t="shared" si="3"/>
        <v>29737.399999999998</v>
      </c>
    </row>
    <row r="131" spans="1:6">
      <c r="A131" s="27"/>
      <c r="B131" s="60" t="s">
        <v>144</v>
      </c>
      <c r="C131" s="65">
        <v>40.35</v>
      </c>
      <c r="D131" s="59">
        <v>220</v>
      </c>
      <c r="E131" s="32" t="s">
        <v>16</v>
      </c>
      <c r="F131" s="61">
        <f t="shared" si="3"/>
        <v>8877</v>
      </c>
    </row>
    <row r="132" spans="1:6">
      <c r="A132" s="27"/>
      <c r="B132" s="60" t="s">
        <v>145</v>
      </c>
      <c r="C132" s="62">
        <v>0</v>
      </c>
      <c r="D132" s="59">
        <v>220</v>
      </c>
      <c r="E132" s="32" t="s">
        <v>16</v>
      </c>
      <c r="F132" s="61">
        <f t="shared" si="3"/>
        <v>0</v>
      </c>
    </row>
    <row r="133" spans="1:6">
      <c r="A133" s="27"/>
      <c r="B133" s="60" t="s">
        <v>146</v>
      </c>
      <c r="C133" s="62">
        <v>15</v>
      </c>
      <c r="D133" s="59">
        <v>220</v>
      </c>
      <c r="E133" s="32" t="s">
        <v>16</v>
      </c>
      <c r="F133" s="61">
        <f t="shared" si="3"/>
        <v>3300</v>
      </c>
    </row>
    <row r="134" spans="1:6">
      <c r="A134" s="27"/>
      <c r="B134" s="71"/>
      <c r="C134" s="67">
        <v>2776.37</v>
      </c>
      <c r="D134" s="59">
        <v>220</v>
      </c>
      <c r="E134" s="69"/>
      <c r="F134" s="68">
        <f t="shared" si="3"/>
        <v>610801.4</v>
      </c>
    </row>
    <row r="135" spans="1:6">
      <c r="A135" s="27"/>
      <c r="B135" s="60" t="s">
        <v>147</v>
      </c>
      <c r="C135" s="62">
        <v>1683.65</v>
      </c>
      <c r="D135" s="59">
        <v>220</v>
      </c>
      <c r="E135" s="32" t="s">
        <v>16</v>
      </c>
      <c r="F135" s="61">
        <f t="shared" si="3"/>
        <v>370403</v>
      </c>
    </row>
    <row r="136" spans="1:6">
      <c r="A136" s="27"/>
      <c r="B136" s="60" t="s">
        <v>148</v>
      </c>
      <c r="C136" s="65">
        <v>729.02</v>
      </c>
      <c r="D136" s="59">
        <v>220</v>
      </c>
      <c r="E136" s="32" t="s">
        <v>16</v>
      </c>
      <c r="F136" s="61">
        <f t="shared" si="3"/>
        <v>160384.4</v>
      </c>
    </row>
    <row r="137" spans="1:6">
      <c r="A137" s="27"/>
      <c r="B137" s="60" t="s">
        <v>149</v>
      </c>
      <c r="C137" s="62">
        <v>663</v>
      </c>
      <c r="D137" s="59">
        <v>220</v>
      </c>
      <c r="E137" s="32" t="s">
        <v>16</v>
      </c>
      <c r="F137" s="61">
        <f t="shared" si="3"/>
        <v>145860</v>
      </c>
    </row>
    <row r="138" spans="1:6">
      <c r="A138" s="27"/>
      <c r="B138" s="60" t="s">
        <v>150</v>
      </c>
      <c r="C138" s="65">
        <v>430</v>
      </c>
      <c r="D138" s="59">
        <v>220</v>
      </c>
      <c r="E138" s="32" t="s">
        <v>16</v>
      </c>
      <c r="F138" s="61">
        <f t="shared" si="3"/>
        <v>94600</v>
      </c>
    </row>
    <row r="139" spans="1:6">
      <c r="A139" s="27"/>
      <c r="B139" s="60" t="s">
        <v>151</v>
      </c>
      <c r="C139" s="62">
        <v>135.16999999999999</v>
      </c>
      <c r="D139" s="59">
        <v>220</v>
      </c>
      <c r="E139" s="32" t="s">
        <v>16</v>
      </c>
      <c r="F139" s="61">
        <f t="shared" si="3"/>
        <v>29737.399999999998</v>
      </c>
    </row>
    <row r="140" spans="1:6">
      <c r="A140" s="27"/>
      <c r="B140" s="60" t="s">
        <v>152</v>
      </c>
      <c r="C140" s="65">
        <v>40.35</v>
      </c>
      <c r="D140" s="59">
        <v>220</v>
      </c>
      <c r="E140" s="32" t="s">
        <v>16</v>
      </c>
      <c r="F140" s="61">
        <f t="shared" si="3"/>
        <v>8877</v>
      </c>
    </row>
    <row r="141" spans="1:6">
      <c r="A141" s="27"/>
      <c r="B141" s="60" t="s">
        <v>153</v>
      </c>
      <c r="C141" s="62">
        <v>0</v>
      </c>
      <c r="D141" s="59">
        <v>220</v>
      </c>
      <c r="E141" s="32" t="s">
        <v>16</v>
      </c>
      <c r="F141" s="61">
        <f t="shared" si="3"/>
        <v>0</v>
      </c>
    </row>
    <row r="142" spans="1:6">
      <c r="A142" s="27"/>
      <c r="B142" s="60" t="s">
        <v>154</v>
      </c>
      <c r="C142" s="62">
        <v>15</v>
      </c>
      <c r="D142" s="59">
        <v>220</v>
      </c>
      <c r="E142" s="32" t="s">
        <v>16</v>
      </c>
      <c r="F142" s="61">
        <f t="shared" si="3"/>
        <v>3300</v>
      </c>
    </row>
    <row r="143" spans="1:6">
      <c r="A143" s="27"/>
      <c r="B143" s="71"/>
      <c r="C143" s="67">
        <v>3696.19</v>
      </c>
      <c r="D143" s="59">
        <v>220</v>
      </c>
      <c r="E143" s="69"/>
      <c r="F143" s="68">
        <f t="shared" si="3"/>
        <v>813161.8</v>
      </c>
    </row>
    <row r="144" spans="1:6">
      <c r="A144" s="27"/>
      <c r="B144" s="60" t="s">
        <v>155</v>
      </c>
      <c r="C144" s="62">
        <v>1683.65</v>
      </c>
      <c r="D144" s="59">
        <v>220</v>
      </c>
      <c r="E144" s="32" t="s">
        <v>16</v>
      </c>
      <c r="F144" s="61">
        <f t="shared" si="3"/>
        <v>370403</v>
      </c>
    </row>
    <row r="145" spans="1:6">
      <c r="A145" s="27"/>
      <c r="B145" s="60" t="s">
        <v>156</v>
      </c>
      <c r="C145" s="65">
        <v>729.02</v>
      </c>
      <c r="D145" s="59">
        <v>220</v>
      </c>
      <c r="E145" s="32" t="s">
        <v>16</v>
      </c>
      <c r="F145" s="61">
        <f t="shared" si="3"/>
        <v>160384.4</v>
      </c>
    </row>
    <row r="146" spans="1:6">
      <c r="A146" s="27"/>
      <c r="B146" s="60" t="s">
        <v>157</v>
      </c>
      <c r="C146" s="72">
        <v>663</v>
      </c>
      <c r="D146" s="59">
        <v>220</v>
      </c>
      <c r="E146" s="32" t="s">
        <v>16</v>
      </c>
      <c r="F146" s="61">
        <f t="shared" si="3"/>
        <v>145860</v>
      </c>
    </row>
    <row r="147" spans="1:6">
      <c r="A147" s="27"/>
      <c r="B147" s="60" t="s">
        <v>158</v>
      </c>
      <c r="C147" s="65">
        <v>430</v>
      </c>
      <c r="D147" s="59">
        <v>220</v>
      </c>
      <c r="E147" s="32" t="s">
        <v>16</v>
      </c>
      <c r="F147" s="61">
        <f t="shared" si="3"/>
        <v>94600</v>
      </c>
    </row>
    <row r="148" spans="1:6">
      <c r="A148" s="27"/>
      <c r="B148" s="60" t="s">
        <v>159</v>
      </c>
      <c r="C148" s="62">
        <v>135.16999999999999</v>
      </c>
      <c r="D148" s="59">
        <v>220</v>
      </c>
      <c r="E148" s="32" t="s">
        <v>16</v>
      </c>
      <c r="F148" s="61">
        <f t="shared" si="3"/>
        <v>29737.399999999998</v>
      </c>
    </row>
    <row r="149" spans="1:6">
      <c r="A149" s="27"/>
      <c r="B149" s="60" t="s">
        <v>160</v>
      </c>
      <c r="C149" s="65">
        <v>40.35</v>
      </c>
      <c r="D149" s="59">
        <v>220</v>
      </c>
      <c r="E149" s="32" t="s">
        <v>16</v>
      </c>
      <c r="F149" s="61">
        <f t="shared" si="3"/>
        <v>8877</v>
      </c>
    </row>
    <row r="150" spans="1:6">
      <c r="A150" s="27"/>
      <c r="B150" s="60" t="s">
        <v>161</v>
      </c>
      <c r="C150" s="72">
        <v>0</v>
      </c>
      <c r="D150" s="59">
        <v>220</v>
      </c>
      <c r="E150" s="32" t="s">
        <v>16</v>
      </c>
      <c r="F150" s="61">
        <f t="shared" si="3"/>
        <v>0</v>
      </c>
    </row>
    <row r="151" spans="1:6">
      <c r="A151" s="27"/>
      <c r="B151" s="60" t="s">
        <v>162</v>
      </c>
      <c r="C151" s="72">
        <v>15</v>
      </c>
      <c r="D151" s="59">
        <v>220</v>
      </c>
      <c r="E151" s="32" t="s">
        <v>16</v>
      </c>
      <c r="F151" s="61">
        <f t="shared" si="3"/>
        <v>3300</v>
      </c>
    </row>
    <row r="152" spans="1:6">
      <c r="A152" s="27"/>
      <c r="B152" s="66"/>
      <c r="C152" s="67">
        <v>3696.19</v>
      </c>
      <c r="D152" s="59">
        <v>220</v>
      </c>
      <c r="E152" s="69"/>
      <c r="F152" s="68">
        <f t="shared" si="3"/>
        <v>813161.8</v>
      </c>
    </row>
    <row r="153" spans="1:6">
      <c r="A153" s="27"/>
      <c r="B153" s="60" t="s">
        <v>163</v>
      </c>
      <c r="C153" s="65">
        <v>56.7</v>
      </c>
      <c r="D153" s="59">
        <v>220</v>
      </c>
      <c r="E153" s="32" t="s">
        <v>16</v>
      </c>
      <c r="F153" s="61">
        <f t="shared" si="3"/>
        <v>12474</v>
      </c>
    </row>
    <row r="154" spans="1:6">
      <c r="A154" s="27"/>
      <c r="B154" s="60" t="s">
        <v>164</v>
      </c>
      <c r="C154" s="62">
        <v>1073</v>
      </c>
      <c r="D154" s="59">
        <v>220</v>
      </c>
      <c r="E154" s="32" t="s">
        <v>16</v>
      </c>
      <c r="F154" s="61">
        <f t="shared" si="3"/>
        <v>236060</v>
      </c>
    </row>
    <row r="155" spans="1:6">
      <c r="A155" s="27"/>
      <c r="B155" s="60" t="s">
        <v>165</v>
      </c>
      <c r="C155" s="65">
        <v>367</v>
      </c>
      <c r="D155" s="59">
        <v>220</v>
      </c>
      <c r="E155" s="32" t="s">
        <v>16</v>
      </c>
      <c r="F155" s="61">
        <f t="shared" si="3"/>
        <v>80740</v>
      </c>
    </row>
    <row r="156" spans="1:6" ht="22.5">
      <c r="A156" s="27"/>
      <c r="B156" s="60" t="s">
        <v>166</v>
      </c>
      <c r="C156" s="62">
        <v>458.26</v>
      </c>
      <c r="D156" s="59">
        <v>220</v>
      </c>
      <c r="E156" s="32" t="s">
        <v>16</v>
      </c>
      <c r="F156" s="61">
        <f t="shared" si="3"/>
        <v>100817.2</v>
      </c>
    </row>
    <row r="157" spans="1:6" ht="22.5">
      <c r="A157" s="27"/>
      <c r="B157" s="60" t="s">
        <v>167</v>
      </c>
      <c r="C157" s="65">
        <v>365</v>
      </c>
      <c r="D157" s="59">
        <v>220</v>
      </c>
      <c r="E157" s="32" t="s">
        <v>16</v>
      </c>
      <c r="F157" s="61">
        <f t="shared" si="3"/>
        <v>80300</v>
      </c>
    </row>
    <row r="158" spans="1:6">
      <c r="A158" s="27"/>
      <c r="B158" s="60" t="s">
        <v>168</v>
      </c>
      <c r="C158" s="62">
        <v>156.56</v>
      </c>
      <c r="D158" s="59">
        <v>220</v>
      </c>
      <c r="E158" s="32" t="s">
        <v>16</v>
      </c>
      <c r="F158" s="61">
        <f t="shared" ref="F158:F253" si="4">D158*C158</f>
        <v>34443.199999999997</v>
      </c>
    </row>
    <row r="159" spans="1:6">
      <c r="A159" s="27"/>
      <c r="B159" s="60" t="s">
        <v>169</v>
      </c>
      <c r="C159" s="65">
        <v>40.35</v>
      </c>
      <c r="D159" s="59">
        <v>220</v>
      </c>
      <c r="E159" s="32" t="s">
        <v>16</v>
      </c>
      <c r="F159" s="61">
        <f t="shared" si="4"/>
        <v>8877</v>
      </c>
    </row>
    <row r="160" spans="1:6">
      <c r="A160" s="27"/>
      <c r="B160" s="60" t="s">
        <v>170</v>
      </c>
      <c r="C160" s="62">
        <v>80</v>
      </c>
      <c r="D160" s="59">
        <v>220</v>
      </c>
      <c r="E160" s="32" t="s">
        <v>16</v>
      </c>
      <c r="F160" s="61">
        <f t="shared" si="4"/>
        <v>17600</v>
      </c>
    </row>
    <row r="161" spans="1:6">
      <c r="A161" s="27"/>
      <c r="B161" s="60" t="s">
        <v>171</v>
      </c>
      <c r="C161" s="65">
        <v>264.54000000000002</v>
      </c>
      <c r="D161" s="59">
        <v>220</v>
      </c>
      <c r="E161" s="32" t="s">
        <v>16</v>
      </c>
      <c r="F161" s="61">
        <f t="shared" si="4"/>
        <v>58198.8</v>
      </c>
    </row>
    <row r="162" spans="1:6">
      <c r="A162" s="27"/>
      <c r="B162" s="60" t="s">
        <v>172</v>
      </c>
      <c r="C162" s="62">
        <v>412.82</v>
      </c>
      <c r="D162" s="59">
        <v>220</v>
      </c>
      <c r="E162" s="32" t="s">
        <v>16</v>
      </c>
      <c r="F162" s="61">
        <f t="shared" si="4"/>
        <v>90820.4</v>
      </c>
    </row>
    <row r="163" spans="1:6">
      <c r="A163" s="27"/>
      <c r="B163" s="60" t="s">
        <v>173</v>
      </c>
      <c r="C163" s="65">
        <v>112</v>
      </c>
      <c r="D163" s="59">
        <v>220</v>
      </c>
      <c r="E163" s="32" t="s">
        <v>16</v>
      </c>
      <c r="F163" s="61">
        <f t="shared" si="4"/>
        <v>24640</v>
      </c>
    </row>
    <row r="164" spans="1:6">
      <c r="A164" s="27"/>
      <c r="B164" s="60" t="s">
        <v>174</v>
      </c>
      <c r="C164" s="72">
        <v>0</v>
      </c>
      <c r="D164" s="59">
        <v>220</v>
      </c>
      <c r="E164" s="32" t="s">
        <v>16</v>
      </c>
      <c r="F164" s="61">
        <f t="shared" si="4"/>
        <v>0</v>
      </c>
    </row>
    <row r="165" spans="1:6">
      <c r="A165" s="27"/>
      <c r="B165" s="60" t="s">
        <v>175</v>
      </c>
      <c r="C165" s="72">
        <v>15</v>
      </c>
      <c r="D165" s="59">
        <v>220</v>
      </c>
      <c r="E165" s="32" t="s">
        <v>16</v>
      </c>
      <c r="F165" s="61">
        <f t="shared" si="4"/>
        <v>3300</v>
      </c>
    </row>
    <row r="166" spans="1:6">
      <c r="A166" s="243"/>
      <c r="B166" s="452"/>
      <c r="C166" s="455">
        <f>SUM(C153:C165)</f>
        <v>3401.23</v>
      </c>
      <c r="D166" s="141">
        <v>220</v>
      </c>
      <c r="E166" s="74"/>
      <c r="F166" s="68">
        <f t="shared" si="4"/>
        <v>748270.6</v>
      </c>
    </row>
    <row r="167" spans="1:6">
      <c r="A167" s="243"/>
      <c r="B167" s="58" t="s">
        <v>108</v>
      </c>
      <c r="C167" s="233"/>
      <c r="D167" s="59">
        <v>220</v>
      </c>
      <c r="E167" s="240"/>
      <c r="F167" s="257">
        <f t="shared" si="4"/>
        <v>0</v>
      </c>
    </row>
    <row r="168" spans="1:6">
      <c r="A168" s="243"/>
      <c r="B168" s="58" t="s">
        <v>109</v>
      </c>
      <c r="C168" s="233"/>
      <c r="D168" s="59">
        <v>220</v>
      </c>
      <c r="E168" s="240"/>
      <c r="F168" s="257">
        <f t="shared" si="4"/>
        <v>0</v>
      </c>
    </row>
    <row r="169" spans="1:6">
      <c r="A169" s="243"/>
      <c r="B169" s="58"/>
      <c r="C169" s="233"/>
      <c r="D169" s="59">
        <v>220</v>
      </c>
      <c r="E169" s="240"/>
      <c r="F169" s="257">
        <f t="shared" si="4"/>
        <v>0</v>
      </c>
    </row>
    <row r="170" spans="1:6">
      <c r="A170" s="243"/>
      <c r="B170" s="58" t="s">
        <v>332</v>
      </c>
      <c r="C170" s="233"/>
      <c r="D170" s="59">
        <v>220</v>
      </c>
      <c r="E170" s="240"/>
      <c r="F170" s="257">
        <f t="shared" si="4"/>
        <v>0</v>
      </c>
    </row>
    <row r="171" spans="1:6">
      <c r="A171" s="243"/>
      <c r="B171" s="279" t="s">
        <v>333</v>
      </c>
      <c r="C171" s="257">
        <v>139.19999999999999</v>
      </c>
      <c r="D171" s="59">
        <v>220</v>
      </c>
      <c r="E171" s="240" t="s">
        <v>16</v>
      </c>
      <c r="F171" s="257">
        <f t="shared" si="4"/>
        <v>30623.999999999996</v>
      </c>
    </row>
    <row r="172" spans="1:6">
      <c r="A172" s="243"/>
      <c r="B172" s="63" t="s">
        <v>334</v>
      </c>
      <c r="C172" s="257">
        <v>637.97</v>
      </c>
      <c r="D172" s="59">
        <v>220</v>
      </c>
      <c r="E172" s="240" t="s">
        <v>16</v>
      </c>
      <c r="F172" s="257">
        <f t="shared" si="4"/>
        <v>140353.4</v>
      </c>
    </row>
    <row r="173" spans="1:6">
      <c r="A173" s="243"/>
      <c r="B173" s="63" t="s">
        <v>335</v>
      </c>
      <c r="C173" s="260">
        <v>205.2</v>
      </c>
      <c r="D173" s="59">
        <v>220</v>
      </c>
      <c r="E173" s="240" t="s">
        <v>16</v>
      </c>
      <c r="F173" s="257">
        <f t="shared" si="4"/>
        <v>45144</v>
      </c>
    </row>
    <row r="174" spans="1:6">
      <c r="A174" s="243"/>
      <c r="B174" s="63" t="s">
        <v>336</v>
      </c>
      <c r="C174" s="260">
        <v>224.12</v>
      </c>
      <c r="D174" s="59">
        <v>220</v>
      </c>
      <c r="E174" s="240" t="s">
        <v>16</v>
      </c>
      <c r="F174" s="257">
        <f t="shared" si="4"/>
        <v>49306.400000000001</v>
      </c>
    </row>
    <row r="175" spans="1:6">
      <c r="A175" s="243"/>
      <c r="B175" s="63" t="s">
        <v>337</v>
      </c>
      <c r="C175" s="260">
        <v>395.24</v>
      </c>
      <c r="D175" s="59">
        <v>220</v>
      </c>
      <c r="E175" s="240" t="s">
        <v>16</v>
      </c>
      <c r="F175" s="257">
        <f t="shared" si="4"/>
        <v>86952.8</v>
      </c>
    </row>
    <row r="176" spans="1:6">
      <c r="A176" s="243"/>
      <c r="B176" s="63" t="s">
        <v>338</v>
      </c>
      <c r="C176" s="260">
        <v>301.55</v>
      </c>
      <c r="D176" s="59">
        <v>220</v>
      </c>
      <c r="E176" s="240" t="s">
        <v>16</v>
      </c>
      <c r="F176" s="257">
        <f t="shared" si="4"/>
        <v>66341</v>
      </c>
    </row>
    <row r="177" spans="1:6">
      <c r="A177" s="243"/>
      <c r="B177" s="140"/>
      <c r="C177" s="454">
        <v>1903.28</v>
      </c>
      <c r="D177" s="141">
        <v>220</v>
      </c>
      <c r="E177" s="69"/>
      <c r="F177" s="68">
        <f t="shared" si="4"/>
        <v>418721.6</v>
      </c>
    </row>
    <row r="178" spans="1:6">
      <c r="A178" s="243"/>
      <c r="B178" s="63" t="s">
        <v>339</v>
      </c>
      <c r="C178" s="260"/>
      <c r="D178" s="59">
        <v>220</v>
      </c>
      <c r="E178" s="240"/>
      <c r="F178" s="257">
        <f t="shared" si="4"/>
        <v>0</v>
      </c>
    </row>
    <row r="179" spans="1:6">
      <c r="A179" s="243"/>
      <c r="B179" s="279" t="s">
        <v>333</v>
      </c>
      <c r="C179" s="376">
        <v>41.67</v>
      </c>
      <c r="D179" s="59">
        <v>220</v>
      </c>
      <c r="E179" s="240" t="s">
        <v>16</v>
      </c>
      <c r="F179" s="257">
        <f t="shared" si="4"/>
        <v>9167.4</v>
      </c>
    </row>
    <row r="180" spans="1:6">
      <c r="A180" s="243"/>
      <c r="B180" s="63" t="s">
        <v>334</v>
      </c>
      <c r="C180" s="376">
        <v>259.66000000000003</v>
      </c>
      <c r="D180" s="59">
        <v>220</v>
      </c>
      <c r="E180" s="240" t="s">
        <v>16</v>
      </c>
      <c r="F180" s="257">
        <f t="shared" si="4"/>
        <v>57125.200000000004</v>
      </c>
    </row>
    <row r="181" spans="1:6">
      <c r="A181" s="243"/>
      <c r="B181" s="63" t="s">
        <v>335</v>
      </c>
      <c r="C181" s="376">
        <v>32.03</v>
      </c>
      <c r="D181" s="59">
        <v>220</v>
      </c>
      <c r="E181" s="240" t="s">
        <v>16</v>
      </c>
      <c r="F181" s="257">
        <f t="shared" si="4"/>
        <v>7046.6</v>
      </c>
    </row>
    <row r="182" spans="1:6">
      <c r="A182" s="243"/>
      <c r="B182" s="63" t="s">
        <v>340</v>
      </c>
      <c r="C182" s="376">
        <v>46.1</v>
      </c>
      <c r="D182" s="59">
        <v>220</v>
      </c>
      <c r="E182" s="240" t="s">
        <v>16</v>
      </c>
      <c r="F182" s="257">
        <f t="shared" si="4"/>
        <v>10142</v>
      </c>
    </row>
    <row r="183" spans="1:6">
      <c r="A183" s="243"/>
      <c r="B183" s="63" t="s">
        <v>336</v>
      </c>
      <c r="C183" s="376">
        <v>169.79</v>
      </c>
      <c r="D183" s="59">
        <v>220</v>
      </c>
      <c r="E183" s="240" t="s">
        <v>16</v>
      </c>
      <c r="F183" s="257">
        <f t="shared" si="4"/>
        <v>37353.799999999996</v>
      </c>
    </row>
    <row r="184" spans="1:6">
      <c r="A184" s="243"/>
      <c r="B184" s="63" t="s">
        <v>337</v>
      </c>
      <c r="C184" s="376">
        <v>327.79</v>
      </c>
      <c r="D184" s="59">
        <v>220</v>
      </c>
      <c r="E184" s="240" t="s">
        <v>16</v>
      </c>
      <c r="F184" s="257">
        <f t="shared" si="4"/>
        <v>72113.8</v>
      </c>
    </row>
    <row r="185" spans="1:6">
      <c r="A185" s="243"/>
      <c r="B185" s="63" t="s">
        <v>338</v>
      </c>
      <c r="C185" s="376">
        <v>321.8</v>
      </c>
      <c r="D185" s="59">
        <v>220</v>
      </c>
      <c r="E185" s="240" t="s">
        <v>16</v>
      </c>
      <c r="F185" s="257">
        <f t="shared" si="4"/>
        <v>70796</v>
      </c>
    </row>
    <row r="186" spans="1:6">
      <c r="A186" s="243"/>
      <c r="B186" s="140"/>
      <c r="C186" s="67">
        <v>1198.8399999999999</v>
      </c>
      <c r="D186" s="141">
        <v>220</v>
      </c>
      <c r="E186" s="69"/>
      <c r="F186" s="68">
        <f t="shared" si="4"/>
        <v>263744.8</v>
      </c>
    </row>
    <row r="187" spans="1:6">
      <c r="A187" s="243"/>
      <c r="B187" s="58" t="s">
        <v>341</v>
      </c>
      <c r="C187" s="262"/>
      <c r="D187" s="59">
        <v>220</v>
      </c>
      <c r="E187" s="240"/>
      <c r="F187" s="257">
        <f t="shared" si="4"/>
        <v>0</v>
      </c>
    </row>
    <row r="188" spans="1:6">
      <c r="A188" s="243"/>
      <c r="B188" s="279" t="s">
        <v>333</v>
      </c>
      <c r="C188" s="261">
        <v>106.58</v>
      </c>
      <c r="D188" s="59">
        <v>220</v>
      </c>
      <c r="E188" s="240" t="s">
        <v>16</v>
      </c>
      <c r="F188" s="257">
        <f t="shared" si="4"/>
        <v>23447.599999999999</v>
      </c>
    </row>
    <row r="189" spans="1:6">
      <c r="A189" s="243"/>
      <c r="B189" s="279" t="s">
        <v>334</v>
      </c>
      <c r="C189" s="261">
        <v>621.88</v>
      </c>
      <c r="D189" s="59">
        <v>220</v>
      </c>
      <c r="E189" s="240" t="s">
        <v>16</v>
      </c>
      <c r="F189" s="257">
        <f t="shared" si="4"/>
        <v>136813.6</v>
      </c>
    </row>
    <row r="190" spans="1:6">
      <c r="A190" s="243"/>
      <c r="B190" s="279" t="s">
        <v>342</v>
      </c>
      <c r="C190" s="261">
        <v>200.86</v>
      </c>
      <c r="D190" s="59">
        <v>220</v>
      </c>
      <c r="E190" s="240" t="s">
        <v>16</v>
      </c>
      <c r="F190" s="257">
        <f t="shared" si="4"/>
        <v>44189.200000000004</v>
      </c>
    </row>
    <row r="191" spans="1:6">
      <c r="A191" s="243"/>
      <c r="B191" s="279" t="s">
        <v>343</v>
      </c>
      <c r="C191" s="261">
        <v>889.34</v>
      </c>
      <c r="D191" s="59">
        <v>220</v>
      </c>
      <c r="E191" s="240" t="s">
        <v>16</v>
      </c>
      <c r="F191" s="257">
        <f t="shared" si="4"/>
        <v>195654.80000000002</v>
      </c>
    </row>
    <row r="192" spans="1:6">
      <c r="A192" s="243"/>
      <c r="B192" s="279" t="s">
        <v>344</v>
      </c>
      <c r="C192" s="261">
        <v>79.98</v>
      </c>
      <c r="D192" s="59">
        <v>220</v>
      </c>
      <c r="E192" s="240" t="s">
        <v>16</v>
      </c>
      <c r="F192" s="257">
        <f t="shared" si="4"/>
        <v>17595.600000000002</v>
      </c>
    </row>
    <row r="193" spans="1:6">
      <c r="A193" s="243"/>
      <c r="B193" s="279" t="s">
        <v>345</v>
      </c>
      <c r="C193" s="261">
        <v>534.99</v>
      </c>
      <c r="D193" s="59">
        <v>220</v>
      </c>
      <c r="E193" s="240" t="s">
        <v>16</v>
      </c>
      <c r="F193" s="257">
        <f t="shared" si="4"/>
        <v>117697.8</v>
      </c>
    </row>
    <row r="194" spans="1:6">
      <c r="A194" s="243"/>
      <c r="B194" s="70"/>
      <c r="C194" s="67">
        <v>2433.63</v>
      </c>
      <c r="D194" s="141">
        <v>220</v>
      </c>
      <c r="E194" s="69"/>
      <c r="F194" s="68">
        <f t="shared" si="4"/>
        <v>535398.6</v>
      </c>
    </row>
    <row r="195" spans="1:6">
      <c r="A195" s="243"/>
      <c r="B195" s="58" t="s">
        <v>346</v>
      </c>
      <c r="C195" s="261"/>
      <c r="D195" s="59">
        <v>220</v>
      </c>
      <c r="E195" s="240"/>
      <c r="F195" s="257">
        <f t="shared" si="4"/>
        <v>0</v>
      </c>
    </row>
    <row r="196" spans="1:6">
      <c r="A196" s="243"/>
      <c r="B196" s="279" t="s">
        <v>333</v>
      </c>
      <c r="C196" s="376">
        <v>41.67</v>
      </c>
      <c r="D196" s="59">
        <v>220</v>
      </c>
      <c r="E196" s="240" t="s">
        <v>16</v>
      </c>
      <c r="F196" s="257">
        <f t="shared" si="4"/>
        <v>9167.4</v>
      </c>
    </row>
    <row r="197" spans="1:6">
      <c r="A197" s="243"/>
      <c r="B197" s="279" t="s">
        <v>334</v>
      </c>
      <c r="C197" s="376">
        <v>239.72</v>
      </c>
      <c r="D197" s="59">
        <v>220</v>
      </c>
      <c r="E197" s="240" t="s">
        <v>16</v>
      </c>
      <c r="F197" s="257">
        <f t="shared" si="4"/>
        <v>52738.400000000001</v>
      </c>
    </row>
    <row r="198" spans="1:6">
      <c r="A198" s="243"/>
      <c r="B198" s="279" t="s">
        <v>342</v>
      </c>
      <c r="C198" s="376">
        <v>62.55</v>
      </c>
      <c r="D198" s="59">
        <v>220</v>
      </c>
      <c r="E198" s="240" t="s">
        <v>16</v>
      </c>
      <c r="F198" s="257">
        <f t="shared" si="4"/>
        <v>13761</v>
      </c>
    </row>
    <row r="199" spans="1:6">
      <c r="A199" s="243"/>
      <c r="B199" s="279" t="s">
        <v>347</v>
      </c>
      <c r="C199" s="376">
        <v>47.32</v>
      </c>
      <c r="D199" s="59">
        <v>220</v>
      </c>
      <c r="E199" s="240" t="s">
        <v>16</v>
      </c>
      <c r="F199" s="257">
        <f t="shared" si="4"/>
        <v>10410.4</v>
      </c>
    </row>
    <row r="200" spans="1:6">
      <c r="A200" s="243"/>
      <c r="B200" s="279" t="s">
        <v>343</v>
      </c>
      <c r="C200" s="376">
        <v>324.77</v>
      </c>
      <c r="D200" s="59">
        <v>220</v>
      </c>
      <c r="E200" s="240" t="s">
        <v>16</v>
      </c>
      <c r="F200" s="257">
        <f t="shared" si="4"/>
        <v>71449.399999999994</v>
      </c>
    </row>
    <row r="201" spans="1:6">
      <c r="A201" s="243"/>
      <c r="B201" s="279" t="s">
        <v>344</v>
      </c>
      <c r="C201" s="376">
        <v>168</v>
      </c>
      <c r="D201" s="59">
        <v>220</v>
      </c>
      <c r="E201" s="240" t="s">
        <v>16</v>
      </c>
      <c r="F201" s="257">
        <f t="shared" si="4"/>
        <v>36960</v>
      </c>
    </row>
    <row r="202" spans="1:6">
      <c r="A202" s="243"/>
      <c r="B202" s="279" t="s">
        <v>345</v>
      </c>
      <c r="C202" s="376">
        <v>252.43</v>
      </c>
      <c r="D202" s="59">
        <v>220</v>
      </c>
      <c r="E202" s="240" t="s">
        <v>16</v>
      </c>
      <c r="F202" s="257">
        <f t="shared" si="4"/>
        <v>55534.6</v>
      </c>
    </row>
    <row r="203" spans="1:6">
      <c r="A203" s="243"/>
      <c r="B203" s="279" t="s">
        <v>348</v>
      </c>
      <c r="C203" s="376">
        <v>58.8</v>
      </c>
      <c r="D203" s="59">
        <v>220</v>
      </c>
      <c r="E203" s="240" t="s">
        <v>16</v>
      </c>
      <c r="F203" s="257">
        <f t="shared" si="4"/>
        <v>12936</v>
      </c>
    </row>
    <row r="204" spans="1:6">
      <c r="A204" s="243"/>
      <c r="B204" s="71"/>
      <c r="C204" s="67">
        <v>1195.26</v>
      </c>
      <c r="D204" s="141">
        <v>220</v>
      </c>
      <c r="E204" s="69"/>
      <c r="F204" s="68">
        <f t="shared" si="4"/>
        <v>262957.2</v>
      </c>
    </row>
    <row r="205" spans="1:6">
      <c r="A205" s="243"/>
      <c r="B205" s="58" t="s">
        <v>349</v>
      </c>
      <c r="C205" s="261"/>
      <c r="D205" s="59">
        <v>220</v>
      </c>
      <c r="E205" s="240"/>
      <c r="F205" s="257">
        <f t="shared" si="4"/>
        <v>0</v>
      </c>
    </row>
    <row r="206" spans="1:6">
      <c r="A206" s="243"/>
      <c r="B206" s="279" t="s">
        <v>333</v>
      </c>
      <c r="C206" s="261">
        <v>107.9</v>
      </c>
      <c r="D206" s="59">
        <v>220</v>
      </c>
      <c r="E206" s="240" t="s">
        <v>16</v>
      </c>
      <c r="F206" s="257">
        <f t="shared" si="4"/>
        <v>23738</v>
      </c>
    </row>
    <row r="207" spans="1:6">
      <c r="A207" s="243"/>
      <c r="B207" s="279" t="s">
        <v>334</v>
      </c>
      <c r="C207" s="261">
        <v>650.64</v>
      </c>
      <c r="D207" s="59">
        <v>220</v>
      </c>
      <c r="E207" s="240" t="s">
        <v>16</v>
      </c>
      <c r="F207" s="257">
        <f t="shared" si="4"/>
        <v>143140.79999999999</v>
      </c>
    </row>
    <row r="208" spans="1:6">
      <c r="A208" s="243"/>
      <c r="B208" s="279" t="s">
        <v>345</v>
      </c>
      <c r="C208" s="261">
        <v>1439.47</v>
      </c>
      <c r="D208" s="59">
        <v>220</v>
      </c>
      <c r="E208" s="240" t="s">
        <v>16</v>
      </c>
      <c r="F208" s="257">
        <f t="shared" si="4"/>
        <v>316683.40000000002</v>
      </c>
    </row>
    <row r="209" spans="1:6">
      <c r="A209" s="243"/>
      <c r="B209" s="71"/>
      <c r="C209" s="67">
        <v>2198.0100000000002</v>
      </c>
      <c r="D209" s="141">
        <v>220</v>
      </c>
      <c r="E209" s="69"/>
      <c r="F209" s="68">
        <f t="shared" si="4"/>
        <v>483562.20000000007</v>
      </c>
    </row>
    <row r="210" spans="1:6">
      <c r="A210" s="243"/>
      <c r="B210" s="58" t="s">
        <v>350</v>
      </c>
      <c r="C210" s="261"/>
      <c r="D210" s="59">
        <v>220</v>
      </c>
      <c r="E210" s="240"/>
      <c r="F210" s="257">
        <f t="shared" si="4"/>
        <v>0</v>
      </c>
    </row>
    <row r="211" spans="1:6">
      <c r="A211" s="243"/>
      <c r="B211" s="279" t="s">
        <v>333</v>
      </c>
      <c r="C211" s="376">
        <v>41.67</v>
      </c>
      <c r="D211" s="59">
        <v>220</v>
      </c>
      <c r="E211" s="240" t="s">
        <v>16</v>
      </c>
      <c r="F211" s="257">
        <f t="shared" si="4"/>
        <v>9167.4</v>
      </c>
    </row>
    <row r="212" spans="1:6">
      <c r="A212" s="243"/>
      <c r="B212" s="279" t="s">
        <v>334</v>
      </c>
      <c r="C212" s="376">
        <v>270.64</v>
      </c>
      <c r="D212" s="59">
        <v>220</v>
      </c>
      <c r="E212" s="240" t="s">
        <v>16</v>
      </c>
      <c r="F212" s="257">
        <f t="shared" si="4"/>
        <v>59540.799999999996</v>
      </c>
    </row>
    <row r="213" spans="1:6">
      <c r="A213" s="243"/>
      <c r="B213" s="279" t="s">
        <v>345</v>
      </c>
      <c r="C213" s="376">
        <v>713.64</v>
      </c>
      <c r="D213" s="59">
        <v>220</v>
      </c>
      <c r="E213" s="240" t="s">
        <v>16</v>
      </c>
      <c r="F213" s="257">
        <f t="shared" si="4"/>
        <v>157000.79999999999</v>
      </c>
    </row>
    <row r="214" spans="1:6">
      <c r="A214" s="243"/>
      <c r="B214" s="279" t="s">
        <v>348</v>
      </c>
      <c r="C214" s="376">
        <v>160.41999999999999</v>
      </c>
      <c r="D214" s="59">
        <v>220</v>
      </c>
      <c r="E214" s="240" t="s">
        <v>16</v>
      </c>
      <c r="F214" s="257">
        <f t="shared" si="4"/>
        <v>35292.399999999994</v>
      </c>
    </row>
    <row r="215" spans="1:6">
      <c r="A215" s="243"/>
      <c r="B215" s="71"/>
      <c r="C215" s="67">
        <v>1186.3699999999999</v>
      </c>
      <c r="D215" s="141">
        <v>220</v>
      </c>
      <c r="E215" s="69"/>
      <c r="F215" s="68">
        <f t="shared" si="4"/>
        <v>261001.39999999997</v>
      </c>
    </row>
    <row r="216" spans="1:6">
      <c r="A216" s="243"/>
      <c r="B216" s="58" t="s">
        <v>351</v>
      </c>
      <c r="C216" s="262"/>
      <c r="D216" s="59">
        <v>220</v>
      </c>
      <c r="E216" s="240"/>
      <c r="F216" s="257">
        <f t="shared" si="4"/>
        <v>0</v>
      </c>
    </row>
    <row r="217" spans="1:6">
      <c r="A217" s="243"/>
      <c r="B217" s="279" t="s">
        <v>333</v>
      </c>
      <c r="C217" s="261">
        <v>107.9</v>
      </c>
      <c r="D217" s="59">
        <v>220</v>
      </c>
      <c r="E217" s="240" t="s">
        <v>16</v>
      </c>
      <c r="F217" s="257">
        <f t="shared" si="4"/>
        <v>23738</v>
      </c>
    </row>
    <row r="218" spans="1:6">
      <c r="A218" s="243"/>
      <c r="B218" s="279" t="s">
        <v>334</v>
      </c>
      <c r="C218" s="261">
        <v>650.64</v>
      </c>
      <c r="D218" s="59">
        <v>220</v>
      </c>
      <c r="E218" s="240" t="s">
        <v>16</v>
      </c>
      <c r="F218" s="257">
        <f t="shared" si="4"/>
        <v>143140.79999999999</v>
      </c>
    </row>
    <row r="219" spans="1:6">
      <c r="A219" s="243"/>
      <c r="B219" s="279" t="s">
        <v>345</v>
      </c>
      <c r="C219" s="261">
        <v>1439.47</v>
      </c>
      <c r="D219" s="59">
        <v>220</v>
      </c>
      <c r="E219" s="240" t="s">
        <v>16</v>
      </c>
      <c r="F219" s="257">
        <f t="shared" si="4"/>
        <v>316683.40000000002</v>
      </c>
    </row>
    <row r="220" spans="1:6">
      <c r="A220" s="243"/>
      <c r="B220" s="71"/>
      <c r="C220" s="67">
        <v>2198.0100000000002</v>
      </c>
      <c r="D220" s="141">
        <v>220</v>
      </c>
      <c r="E220" s="69"/>
      <c r="F220" s="68">
        <f t="shared" si="4"/>
        <v>483562.20000000007</v>
      </c>
    </row>
    <row r="221" spans="1:6">
      <c r="A221" s="243"/>
      <c r="B221" s="58" t="s">
        <v>352</v>
      </c>
      <c r="C221" s="261"/>
      <c r="D221" s="59">
        <v>220</v>
      </c>
      <c r="E221" s="240"/>
      <c r="F221" s="257">
        <f t="shared" si="4"/>
        <v>0</v>
      </c>
    </row>
    <row r="222" spans="1:6">
      <c r="A222" s="243"/>
      <c r="B222" s="279" t="s">
        <v>333</v>
      </c>
      <c r="C222" s="376">
        <v>41.67</v>
      </c>
      <c r="D222" s="59">
        <v>220</v>
      </c>
      <c r="E222" s="240" t="s">
        <v>16</v>
      </c>
      <c r="F222" s="257">
        <f t="shared" si="4"/>
        <v>9167.4</v>
      </c>
    </row>
    <row r="223" spans="1:6">
      <c r="A223" s="243"/>
      <c r="B223" s="279" t="s">
        <v>334</v>
      </c>
      <c r="C223" s="376">
        <v>270.64</v>
      </c>
      <c r="D223" s="59">
        <v>220</v>
      </c>
      <c r="E223" s="240" t="s">
        <v>16</v>
      </c>
      <c r="F223" s="257">
        <f t="shared" si="4"/>
        <v>59540.799999999996</v>
      </c>
    </row>
    <row r="224" spans="1:6">
      <c r="A224" s="243"/>
      <c r="B224" s="279" t="s">
        <v>345</v>
      </c>
      <c r="C224" s="376">
        <v>713.64</v>
      </c>
      <c r="D224" s="59">
        <v>220</v>
      </c>
      <c r="E224" s="240" t="s">
        <v>16</v>
      </c>
      <c r="F224" s="257">
        <f t="shared" si="4"/>
        <v>157000.79999999999</v>
      </c>
    </row>
    <row r="225" spans="1:6">
      <c r="A225" s="243"/>
      <c r="B225" s="279" t="s">
        <v>348</v>
      </c>
      <c r="C225" s="376">
        <v>160.41999999999999</v>
      </c>
      <c r="D225" s="59">
        <v>220</v>
      </c>
      <c r="E225" s="240" t="s">
        <v>16</v>
      </c>
      <c r="F225" s="257">
        <f t="shared" si="4"/>
        <v>35292.399999999994</v>
      </c>
    </row>
    <row r="226" spans="1:6">
      <c r="A226" s="243"/>
      <c r="B226" s="71"/>
      <c r="C226" s="453">
        <v>1186.3699999999999</v>
      </c>
      <c r="D226" s="141">
        <v>220</v>
      </c>
      <c r="E226" s="69"/>
      <c r="F226" s="68">
        <f t="shared" si="4"/>
        <v>261001.39999999997</v>
      </c>
    </row>
    <row r="227" spans="1:6">
      <c r="A227" s="243"/>
      <c r="B227" s="58" t="s">
        <v>353</v>
      </c>
      <c r="C227" s="263"/>
      <c r="D227" s="59">
        <v>220</v>
      </c>
      <c r="E227" s="240"/>
      <c r="F227" s="257">
        <f t="shared" si="4"/>
        <v>0</v>
      </c>
    </row>
    <row r="228" spans="1:6">
      <c r="A228" s="243"/>
      <c r="B228" s="279" t="s">
        <v>333</v>
      </c>
      <c r="C228" s="263">
        <v>189.26</v>
      </c>
      <c r="D228" s="59">
        <v>220</v>
      </c>
      <c r="E228" s="240" t="s">
        <v>16</v>
      </c>
      <c r="F228" s="257">
        <f t="shared" si="4"/>
        <v>41637.199999999997</v>
      </c>
    </row>
    <row r="229" spans="1:6">
      <c r="A229" s="243"/>
      <c r="B229" s="279" t="s">
        <v>334</v>
      </c>
      <c r="C229" s="263">
        <v>870.41</v>
      </c>
      <c r="D229" s="59">
        <v>220</v>
      </c>
      <c r="E229" s="240" t="s">
        <v>16</v>
      </c>
      <c r="F229" s="257">
        <f t="shared" si="4"/>
        <v>191490.19999999998</v>
      </c>
    </row>
    <row r="230" spans="1:6">
      <c r="A230" s="243"/>
      <c r="B230" s="279" t="s">
        <v>335</v>
      </c>
      <c r="C230" s="263">
        <v>136.59</v>
      </c>
      <c r="D230" s="59">
        <v>220</v>
      </c>
      <c r="E230" s="240" t="s">
        <v>16</v>
      </c>
      <c r="F230" s="257">
        <f t="shared" si="4"/>
        <v>30049.8</v>
      </c>
    </row>
    <row r="231" spans="1:6">
      <c r="A231" s="243"/>
      <c r="B231" s="279" t="s">
        <v>336</v>
      </c>
      <c r="C231" s="263">
        <v>210.22</v>
      </c>
      <c r="D231" s="59">
        <v>220</v>
      </c>
      <c r="E231" s="240" t="s">
        <v>16</v>
      </c>
      <c r="F231" s="257">
        <f t="shared" si="4"/>
        <v>46248.4</v>
      </c>
    </row>
    <row r="232" spans="1:6">
      <c r="A232" s="243"/>
      <c r="B232" s="83" t="s">
        <v>354</v>
      </c>
      <c r="C232" s="257">
        <v>543.57000000000005</v>
      </c>
      <c r="D232" s="59">
        <v>220</v>
      </c>
      <c r="E232" s="240" t="s">
        <v>16</v>
      </c>
      <c r="F232" s="257">
        <f t="shared" si="4"/>
        <v>119585.40000000001</v>
      </c>
    </row>
    <row r="233" spans="1:6">
      <c r="A233" s="243"/>
      <c r="B233" s="66"/>
      <c r="C233" s="67">
        <v>1950.05</v>
      </c>
      <c r="D233" s="141">
        <v>220</v>
      </c>
      <c r="E233" s="69"/>
      <c r="F233" s="68">
        <f t="shared" si="4"/>
        <v>429011</v>
      </c>
    </row>
    <row r="234" spans="1:6">
      <c r="A234" s="243"/>
      <c r="B234" s="58" t="s">
        <v>355</v>
      </c>
      <c r="C234" s="262"/>
      <c r="D234" s="59">
        <v>220</v>
      </c>
      <c r="E234" s="240"/>
      <c r="F234" s="257">
        <f t="shared" si="4"/>
        <v>0</v>
      </c>
    </row>
    <row r="235" spans="1:6">
      <c r="A235" s="243"/>
      <c r="B235" s="279" t="s">
        <v>333</v>
      </c>
      <c r="C235" s="376">
        <v>41.67</v>
      </c>
      <c r="D235" s="59">
        <v>220</v>
      </c>
      <c r="E235" s="240" t="s">
        <v>16</v>
      </c>
      <c r="F235" s="257">
        <f t="shared" si="4"/>
        <v>9167.4</v>
      </c>
    </row>
    <row r="236" spans="1:6">
      <c r="A236" s="243"/>
      <c r="B236" s="279" t="s">
        <v>334</v>
      </c>
      <c r="C236" s="376">
        <v>267.58999999999997</v>
      </c>
      <c r="D236" s="59">
        <v>220</v>
      </c>
      <c r="E236" s="240" t="s">
        <v>16</v>
      </c>
      <c r="F236" s="257">
        <f t="shared" si="4"/>
        <v>58869.799999999996</v>
      </c>
    </row>
    <row r="237" spans="1:6">
      <c r="A237" s="243"/>
      <c r="B237" s="279" t="s">
        <v>335</v>
      </c>
      <c r="C237" s="376">
        <v>41.35</v>
      </c>
      <c r="D237" s="59">
        <v>220</v>
      </c>
      <c r="E237" s="240" t="s">
        <v>16</v>
      </c>
      <c r="F237" s="257">
        <f t="shared" si="4"/>
        <v>9097</v>
      </c>
    </row>
    <row r="238" spans="1:6">
      <c r="A238" s="243"/>
      <c r="B238" s="279" t="s">
        <v>347</v>
      </c>
      <c r="C238" s="376">
        <v>57.04</v>
      </c>
      <c r="D238" s="59">
        <v>220</v>
      </c>
      <c r="E238" s="240" t="s">
        <v>16</v>
      </c>
      <c r="F238" s="257">
        <f t="shared" si="4"/>
        <v>12548.8</v>
      </c>
    </row>
    <row r="239" spans="1:6">
      <c r="A239" s="243"/>
      <c r="B239" s="279" t="s">
        <v>336</v>
      </c>
      <c r="C239" s="376">
        <v>112.6</v>
      </c>
      <c r="D239" s="59">
        <v>220</v>
      </c>
      <c r="E239" s="240" t="s">
        <v>16</v>
      </c>
      <c r="F239" s="257">
        <f t="shared" si="4"/>
        <v>24772</v>
      </c>
    </row>
    <row r="240" spans="1:6">
      <c r="A240" s="243"/>
      <c r="B240" s="83" t="s">
        <v>354</v>
      </c>
      <c r="C240" s="376">
        <v>767.54</v>
      </c>
      <c r="D240" s="59">
        <v>220</v>
      </c>
      <c r="E240" s="240" t="s">
        <v>16</v>
      </c>
      <c r="F240" s="257">
        <f t="shared" si="4"/>
        <v>168858.8</v>
      </c>
    </row>
    <row r="241" spans="1:6">
      <c r="A241" s="243"/>
      <c r="B241" s="66"/>
      <c r="C241" s="67">
        <v>1287.79</v>
      </c>
      <c r="D241" s="141">
        <v>220</v>
      </c>
      <c r="E241" s="69"/>
      <c r="F241" s="68">
        <f t="shared" si="4"/>
        <v>283313.8</v>
      </c>
    </row>
    <row r="242" spans="1:6">
      <c r="A242" s="243"/>
      <c r="B242" s="83"/>
      <c r="C242" s="257"/>
      <c r="D242" s="59">
        <v>220</v>
      </c>
      <c r="E242" s="240"/>
      <c r="F242" s="257">
        <f t="shared" si="4"/>
        <v>0</v>
      </c>
    </row>
    <row r="243" spans="1:6">
      <c r="A243" s="243"/>
      <c r="B243" s="83"/>
      <c r="C243" s="257"/>
      <c r="D243" s="59">
        <v>220</v>
      </c>
      <c r="E243" s="240"/>
      <c r="F243" s="257">
        <f t="shared" si="4"/>
        <v>0</v>
      </c>
    </row>
    <row r="244" spans="1:6">
      <c r="A244" s="243"/>
      <c r="B244" s="58" t="s">
        <v>356</v>
      </c>
      <c r="C244" s="257"/>
      <c r="D244" s="59">
        <v>220</v>
      </c>
      <c r="E244" s="240"/>
      <c r="F244" s="257">
        <f t="shared" si="4"/>
        <v>0</v>
      </c>
    </row>
    <row r="245" spans="1:6">
      <c r="A245" s="243"/>
      <c r="B245" s="279" t="s">
        <v>333</v>
      </c>
      <c r="C245" s="257">
        <v>107.9</v>
      </c>
      <c r="D245" s="59">
        <v>220</v>
      </c>
      <c r="E245" s="240" t="s">
        <v>16</v>
      </c>
      <c r="F245" s="257">
        <f t="shared" si="4"/>
        <v>23738</v>
      </c>
    </row>
    <row r="246" spans="1:6">
      <c r="A246" s="243"/>
      <c r="B246" s="279" t="s">
        <v>334</v>
      </c>
      <c r="C246" s="257">
        <v>305.06</v>
      </c>
      <c r="D246" s="59">
        <v>220</v>
      </c>
      <c r="E246" s="240" t="s">
        <v>16</v>
      </c>
      <c r="F246" s="257">
        <f t="shared" si="4"/>
        <v>67113.2</v>
      </c>
    </row>
    <row r="247" spans="1:6">
      <c r="A247" s="243"/>
      <c r="B247" s="279" t="s">
        <v>354</v>
      </c>
      <c r="C247" s="257">
        <v>376.35</v>
      </c>
      <c r="D247" s="59">
        <v>220</v>
      </c>
      <c r="E247" s="240" t="s">
        <v>16</v>
      </c>
      <c r="F247" s="257">
        <f t="shared" si="4"/>
        <v>82797</v>
      </c>
    </row>
    <row r="248" spans="1:6">
      <c r="A248" s="243"/>
      <c r="B248" s="417"/>
      <c r="C248" s="262">
        <v>789.31</v>
      </c>
      <c r="D248" s="59">
        <v>220</v>
      </c>
      <c r="E248" s="334"/>
      <c r="F248" s="257">
        <f t="shared" si="4"/>
        <v>173648.19999999998</v>
      </c>
    </row>
    <row r="249" spans="1:6">
      <c r="A249" s="243"/>
      <c r="B249" s="58" t="s">
        <v>357</v>
      </c>
      <c r="C249" s="257"/>
      <c r="D249" s="59">
        <v>220</v>
      </c>
      <c r="E249" s="334"/>
      <c r="F249" s="257">
        <f t="shared" si="4"/>
        <v>0</v>
      </c>
    </row>
    <row r="250" spans="1:6">
      <c r="A250" s="243"/>
      <c r="B250" s="279" t="s">
        <v>333</v>
      </c>
      <c r="C250" s="257">
        <v>41.67</v>
      </c>
      <c r="D250" s="59">
        <v>220</v>
      </c>
      <c r="E250" s="240" t="s">
        <v>16</v>
      </c>
      <c r="F250" s="257">
        <f t="shared" si="4"/>
        <v>9167.4</v>
      </c>
    </row>
    <row r="251" spans="1:6">
      <c r="A251" s="243"/>
      <c r="B251" s="279" t="s">
        <v>334</v>
      </c>
      <c r="C251" s="257">
        <v>126.47</v>
      </c>
      <c r="D251" s="59">
        <v>220</v>
      </c>
      <c r="E251" s="240" t="s">
        <v>16</v>
      </c>
      <c r="F251" s="257">
        <f t="shared" si="4"/>
        <v>27823.4</v>
      </c>
    </row>
    <row r="252" spans="1:6">
      <c r="A252" s="243"/>
      <c r="B252" s="279"/>
      <c r="C252" s="257"/>
      <c r="D252" s="59">
        <v>220</v>
      </c>
      <c r="E252" s="240"/>
      <c r="F252" s="257">
        <f t="shared" si="4"/>
        <v>0</v>
      </c>
    </row>
    <row r="253" spans="1:6" ht="15.75" thickBot="1">
      <c r="A253" s="243"/>
      <c r="B253" s="452"/>
      <c r="C253" s="67">
        <v>168.14</v>
      </c>
      <c r="D253" s="141">
        <v>220</v>
      </c>
      <c r="E253" s="74"/>
      <c r="F253" s="68">
        <f t="shared" si="4"/>
        <v>36990.799999999996</v>
      </c>
    </row>
    <row r="254" spans="1:6" ht="15.75" thickBot="1">
      <c r="A254" s="75"/>
      <c r="B254" s="76" t="s">
        <v>105</v>
      </c>
      <c r="C254" s="77">
        <v>17466.36</v>
      </c>
      <c r="D254" s="78"/>
      <c r="E254" s="79"/>
      <c r="F254" s="80">
        <f>F152+F143+F134+F124+F115+F106+F99+F253+F241+F233+F226+F220+F215+F209+F204+F194+F186+F177+F166</f>
        <v>8941669</v>
      </c>
    </row>
    <row r="255" spans="1:6">
      <c r="A255" s="51"/>
      <c r="B255" s="51"/>
      <c r="C255" s="53"/>
      <c r="D255" s="57"/>
      <c r="E255" s="53"/>
      <c r="F255" s="81"/>
    </row>
    <row r="256" spans="1:6">
      <c r="A256" s="27"/>
      <c r="B256" s="58" t="s">
        <v>176</v>
      </c>
      <c r="C256" s="28"/>
      <c r="D256" s="28"/>
      <c r="E256" s="28"/>
      <c r="F256" s="28"/>
    </row>
    <row r="257" spans="1:6" ht="123.75">
      <c r="A257" s="27">
        <v>3</v>
      </c>
      <c r="B257" s="60" t="s">
        <v>177</v>
      </c>
      <c r="C257" s="82"/>
      <c r="D257" s="82"/>
      <c r="E257" s="82"/>
      <c r="F257" s="82"/>
    </row>
    <row r="258" spans="1:6">
      <c r="A258" s="27"/>
      <c r="B258" s="83"/>
      <c r="C258" s="65">
        <v>5190.2299999999996</v>
      </c>
      <c r="D258" s="84">
        <v>290</v>
      </c>
      <c r="E258" s="85" t="s">
        <v>16</v>
      </c>
      <c r="F258" s="39">
        <f>D258*C258</f>
        <v>1505166.7</v>
      </c>
    </row>
    <row r="259" spans="1:6">
      <c r="A259" s="41"/>
      <c r="B259" s="86" t="s">
        <v>178</v>
      </c>
      <c r="C259" s="87">
        <v>1414.14</v>
      </c>
      <c r="D259" s="84">
        <v>210</v>
      </c>
      <c r="E259" s="88" t="s">
        <v>16</v>
      </c>
      <c r="F259" s="39">
        <f>D259*C259</f>
        <v>296969.40000000002</v>
      </c>
    </row>
    <row r="260" spans="1:6">
      <c r="A260" s="248"/>
      <c r="B260" s="83"/>
      <c r="C260" s="268">
        <v>5662.25</v>
      </c>
      <c r="D260" s="274">
        <f>D258</f>
        <v>290</v>
      </c>
      <c r="E260" s="295" t="s">
        <v>16</v>
      </c>
      <c r="F260" s="268">
        <f t="shared" ref="F260:F261" si="5">D260*C260</f>
        <v>1642052.5</v>
      </c>
    </row>
    <row r="261" spans="1:6">
      <c r="A261" s="248"/>
      <c r="B261" s="86" t="s">
        <v>359</v>
      </c>
      <c r="C261" s="270">
        <v>208.68</v>
      </c>
      <c r="D261" s="274">
        <f>D259</f>
        <v>210</v>
      </c>
      <c r="E261" s="295" t="s">
        <v>16</v>
      </c>
      <c r="F261" s="268">
        <f t="shared" si="5"/>
        <v>43822.8</v>
      </c>
    </row>
    <row r="262" spans="1:6" ht="15.75" thickBot="1">
      <c r="A262" s="248"/>
      <c r="B262" s="456"/>
      <c r="C262" s="269"/>
      <c r="D262" s="354"/>
      <c r="E262" s="296"/>
      <c r="F262" s="457"/>
    </row>
    <row r="263" spans="1:6" ht="15.75" thickBot="1">
      <c r="A263" s="89"/>
      <c r="B263" s="90" t="s">
        <v>105</v>
      </c>
      <c r="C263" s="91">
        <f>C259+C258</f>
        <v>6604.37</v>
      </c>
      <c r="D263" s="92"/>
      <c r="E263" s="47"/>
      <c r="F263" s="93">
        <f>SUM(F258:F262)</f>
        <v>3488011.4</v>
      </c>
    </row>
    <row r="264" spans="1:6" ht="15.75" thickBot="1">
      <c r="A264" s="51"/>
      <c r="B264" s="94"/>
      <c r="C264" s="95"/>
      <c r="D264" s="96"/>
      <c r="E264" s="97"/>
      <c r="F264" s="97"/>
    </row>
    <row r="265" spans="1:6" ht="15.75" thickBot="1">
      <c r="A265" s="89"/>
      <c r="B265" s="98" t="s">
        <v>179</v>
      </c>
      <c r="C265" s="98">
        <v>8523.73</v>
      </c>
      <c r="D265" s="99"/>
      <c r="E265" s="100"/>
      <c r="F265" s="101"/>
    </row>
    <row r="266" spans="1:6">
      <c r="A266" s="51"/>
      <c r="B266" s="102"/>
      <c r="C266" s="102"/>
      <c r="D266" s="96"/>
      <c r="E266" s="97"/>
      <c r="F266" s="97"/>
    </row>
    <row r="267" spans="1:6">
      <c r="A267" s="27"/>
      <c r="B267" s="83" t="s">
        <v>180</v>
      </c>
      <c r="C267" s="82"/>
      <c r="D267" s="82"/>
      <c r="E267" s="82"/>
      <c r="F267" s="82" t="s">
        <v>181</v>
      </c>
    </row>
    <row r="268" spans="1:6" ht="84">
      <c r="A268" s="27">
        <v>4</v>
      </c>
      <c r="B268" s="103" t="s">
        <v>182</v>
      </c>
      <c r="C268" s="82"/>
      <c r="D268" s="82"/>
      <c r="E268" s="82"/>
      <c r="F268" s="82"/>
    </row>
    <row r="269" spans="1:6" ht="15.75" thickBot="1">
      <c r="A269" s="41"/>
      <c r="B269" s="104" t="s">
        <v>183</v>
      </c>
      <c r="C269" s="43">
        <v>322.8</v>
      </c>
      <c r="D269" s="105">
        <f>(1016+1200)*1.18</f>
        <v>2614.8799999999997</v>
      </c>
      <c r="E269" s="88" t="s">
        <v>16</v>
      </c>
      <c r="F269" s="43">
        <f>D269*C269</f>
        <v>844083.26399999997</v>
      </c>
    </row>
    <row r="270" spans="1:6" ht="15.75" thickBot="1">
      <c r="A270" s="89"/>
      <c r="B270" s="106" t="s">
        <v>105</v>
      </c>
      <c r="C270" s="107"/>
      <c r="D270" s="108"/>
      <c r="E270" s="107"/>
      <c r="F270" s="93">
        <f>F269</f>
        <v>844083.26399999997</v>
      </c>
    </row>
    <row r="271" spans="1:6">
      <c r="A271" s="51"/>
      <c r="B271" s="109"/>
      <c r="C271" s="97"/>
      <c r="D271" s="110"/>
      <c r="E271" s="97"/>
      <c r="F271" s="97"/>
    </row>
    <row r="272" spans="1:6">
      <c r="A272" s="27"/>
      <c r="B272" s="60" t="s">
        <v>184</v>
      </c>
      <c r="C272" s="39"/>
      <c r="D272" s="39"/>
      <c r="E272" s="39"/>
      <c r="F272" s="39"/>
    </row>
    <row r="273" spans="1:6" ht="90">
      <c r="A273" s="27">
        <v>5</v>
      </c>
      <c r="B273" s="60" t="s">
        <v>185</v>
      </c>
      <c r="C273" s="39"/>
      <c r="D273" s="39"/>
      <c r="E273" s="39"/>
      <c r="F273" s="39"/>
    </row>
    <row r="274" spans="1:6">
      <c r="A274" s="111"/>
      <c r="B274" s="112"/>
      <c r="C274" s="113"/>
      <c r="D274" s="113"/>
      <c r="E274" s="114"/>
      <c r="F274" s="113"/>
    </row>
    <row r="275" spans="1:6">
      <c r="A275" s="27"/>
      <c r="B275" s="60" t="s">
        <v>186</v>
      </c>
      <c r="C275" s="65">
        <v>1709.79</v>
      </c>
      <c r="D275" s="674">
        <f>(40*10.76+30*10.76)*1.18</f>
        <v>888.77599999999995</v>
      </c>
      <c r="E275" s="116" t="s">
        <v>16</v>
      </c>
      <c r="F275" s="117">
        <f>D275*C275</f>
        <v>1519620.3170399999</v>
      </c>
    </row>
    <row r="276" spans="1:6">
      <c r="A276" s="27"/>
      <c r="B276" s="60" t="s">
        <v>187</v>
      </c>
      <c r="C276" s="65">
        <v>122</v>
      </c>
      <c r="D276" s="115">
        <f>D275</f>
        <v>888.77599999999995</v>
      </c>
      <c r="E276" s="116" t="s">
        <v>16</v>
      </c>
      <c r="F276" s="117">
        <f t="shared" ref="F276:F339" si="6">D276*C276</f>
        <v>108430.67199999999</v>
      </c>
    </row>
    <row r="277" spans="1:6">
      <c r="A277" s="27"/>
      <c r="B277" s="63" t="s">
        <v>188</v>
      </c>
      <c r="C277" s="65">
        <v>40.35</v>
      </c>
      <c r="D277" s="115">
        <f>D269</f>
        <v>2614.8799999999997</v>
      </c>
      <c r="E277" s="116" t="s">
        <v>16</v>
      </c>
      <c r="F277" s="117">
        <f t="shared" si="6"/>
        <v>105510.408</v>
      </c>
    </row>
    <row r="278" spans="1:6">
      <c r="A278" s="27"/>
      <c r="B278" s="63" t="s">
        <v>189</v>
      </c>
      <c r="C278" s="65">
        <v>354</v>
      </c>
      <c r="D278" s="115">
        <f>500*1.18</f>
        <v>590</v>
      </c>
      <c r="E278" s="116" t="s">
        <v>16</v>
      </c>
      <c r="F278" s="117">
        <f t="shared" si="6"/>
        <v>208860</v>
      </c>
    </row>
    <row r="279" spans="1:6">
      <c r="A279" s="27"/>
      <c r="B279" s="60" t="s">
        <v>190</v>
      </c>
      <c r="C279" s="65">
        <v>1840</v>
      </c>
      <c r="D279" s="115">
        <f>D276</f>
        <v>888.77599999999995</v>
      </c>
      <c r="E279" s="116" t="s">
        <v>16</v>
      </c>
      <c r="F279" s="117">
        <f t="shared" si="6"/>
        <v>1635347.8399999999</v>
      </c>
    </row>
    <row r="280" spans="1:6">
      <c r="A280" s="27"/>
      <c r="B280" s="60" t="s">
        <v>191</v>
      </c>
      <c r="C280" s="65">
        <v>206</v>
      </c>
      <c r="D280" s="115">
        <f>D279</f>
        <v>888.77599999999995</v>
      </c>
      <c r="E280" s="116" t="s">
        <v>16</v>
      </c>
      <c r="F280" s="117">
        <f t="shared" si="6"/>
        <v>183087.856</v>
      </c>
    </row>
    <row r="281" spans="1:6">
      <c r="A281" s="27"/>
      <c r="B281" s="63" t="s">
        <v>192</v>
      </c>
      <c r="C281" s="65">
        <v>40.35</v>
      </c>
      <c r="D281" s="115">
        <f>D277</f>
        <v>2614.8799999999997</v>
      </c>
      <c r="E281" s="116" t="s">
        <v>16</v>
      </c>
      <c r="F281" s="117">
        <f t="shared" si="6"/>
        <v>105510.408</v>
      </c>
    </row>
    <row r="282" spans="1:6">
      <c r="A282" s="27"/>
      <c r="B282" s="63" t="s">
        <v>193</v>
      </c>
      <c r="C282" s="65">
        <v>180</v>
      </c>
      <c r="D282" s="115">
        <f>D278</f>
        <v>590</v>
      </c>
      <c r="E282" s="116" t="s">
        <v>16</v>
      </c>
      <c r="F282" s="117">
        <f t="shared" si="6"/>
        <v>106200</v>
      </c>
    </row>
    <row r="283" spans="1:6">
      <c r="A283" s="27"/>
      <c r="B283" s="60" t="s">
        <v>194</v>
      </c>
      <c r="C283" s="65">
        <v>935.07</v>
      </c>
      <c r="D283" s="115">
        <f>D282</f>
        <v>590</v>
      </c>
      <c r="E283" s="116" t="s">
        <v>16</v>
      </c>
      <c r="F283" s="117">
        <f t="shared" si="6"/>
        <v>551691.30000000005</v>
      </c>
    </row>
    <row r="284" spans="1:6" ht="22.5">
      <c r="A284" s="27"/>
      <c r="B284" s="60" t="s">
        <v>195</v>
      </c>
      <c r="C284" s="65">
        <v>20.21</v>
      </c>
      <c r="D284" s="115">
        <f>50*10.76+270</f>
        <v>808</v>
      </c>
      <c r="E284" s="116" t="s">
        <v>16</v>
      </c>
      <c r="F284" s="117">
        <f t="shared" si="6"/>
        <v>16329.68</v>
      </c>
    </row>
    <row r="285" spans="1:6">
      <c r="A285" s="27"/>
      <c r="B285" s="63" t="s">
        <v>196</v>
      </c>
      <c r="C285" s="65">
        <v>40.35</v>
      </c>
      <c r="D285" s="115">
        <f>D277</f>
        <v>2614.8799999999997</v>
      </c>
      <c r="E285" s="116" t="s">
        <v>16</v>
      </c>
      <c r="F285" s="117">
        <f t="shared" si="6"/>
        <v>105510.408</v>
      </c>
    </row>
    <row r="286" spans="1:6">
      <c r="A286" s="27"/>
      <c r="B286" s="63" t="s">
        <v>197</v>
      </c>
      <c r="C286" s="65">
        <v>15</v>
      </c>
      <c r="D286" s="115">
        <f>D283</f>
        <v>590</v>
      </c>
      <c r="E286" s="116" t="s">
        <v>16</v>
      </c>
      <c r="F286" s="117">
        <f t="shared" si="6"/>
        <v>8850</v>
      </c>
    </row>
    <row r="287" spans="1:6">
      <c r="A287" s="27"/>
      <c r="B287" s="60" t="s">
        <v>198</v>
      </c>
      <c r="C287" s="65">
        <v>410.04</v>
      </c>
      <c r="D287" s="115">
        <f>D286</f>
        <v>590</v>
      </c>
      <c r="E287" s="116" t="s">
        <v>16</v>
      </c>
      <c r="F287" s="117">
        <f t="shared" si="6"/>
        <v>241923.6</v>
      </c>
    </row>
    <row r="288" spans="1:6" ht="22.5">
      <c r="A288" s="27"/>
      <c r="B288" s="60" t="s">
        <v>199</v>
      </c>
      <c r="C288" s="65">
        <v>350</v>
      </c>
      <c r="D288" s="115">
        <f>(50*10.76+269)*1.18</f>
        <v>952.26</v>
      </c>
      <c r="E288" s="116" t="s">
        <v>16</v>
      </c>
      <c r="F288" s="117">
        <f t="shared" si="6"/>
        <v>333291</v>
      </c>
    </row>
    <row r="289" spans="1:6">
      <c r="A289" s="27"/>
      <c r="B289" s="63" t="s">
        <v>200</v>
      </c>
      <c r="C289" s="65">
        <v>40.35</v>
      </c>
      <c r="D289" s="115">
        <f>D281</f>
        <v>2614.8799999999997</v>
      </c>
      <c r="E289" s="116" t="s">
        <v>16</v>
      </c>
      <c r="F289" s="117">
        <f t="shared" si="6"/>
        <v>105510.408</v>
      </c>
    </row>
    <row r="290" spans="1:6">
      <c r="A290" s="27"/>
      <c r="B290" s="63" t="s">
        <v>201</v>
      </c>
      <c r="C290" s="65">
        <v>15</v>
      </c>
      <c r="D290" s="115">
        <f>D288</f>
        <v>952.26</v>
      </c>
      <c r="E290" s="116" t="s">
        <v>16</v>
      </c>
      <c r="F290" s="117">
        <f t="shared" si="6"/>
        <v>14283.9</v>
      </c>
    </row>
    <row r="291" spans="1:6">
      <c r="A291" s="27"/>
      <c r="B291" s="60" t="s">
        <v>202</v>
      </c>
      <c r="C291" s="65">
        <v>56.7</v>
      </c>
      <c r="D291" s="115">
        <f>(40*10.76+160)*1.18</f>
        <v>696.67199999999991</v>
      </c>
      <c r="E291" s="116" t="s">
        <v>16</v>
      </c>
      <c r="F291" s="117">
        <f t="shared" si="6"/>
        <v>39501.3024</v>
      </c>
    </row>
    <row r="292" spans="1:6">
      <c r="A292" s="27"/>
      <c r="B292" s="60" t="s">
        <v>203</v>
      </c>
      <c r="C292" s="65">
        <v>366.85</v>
      </c>
      <c r="D292" s="115">
        <f>D287</f>
        <v>590</v>
      </c>
      <c r="E292" s="116" t="s">
        <v>16</v>
      </c>
      <c r="F292" s="117">
        <f t="shared" si="6"/>
        <v>216441.5</v>
      </c>
    </row>
    <row r="293" spans="1:6">
      <c r="A293" s="27"/>
      <c r="B293" s="60" t="s">
        <v>204</v>
      </c>
      <c r="C293" s="65">
        <v>316</v>
      </c>
      <c r="D293" s="115">
        <f>D288</f>
        <v>952.26</v>
      </c>
      <c r="E293" s="116" t="s">
        <v>16</v>
      </c>
      <c r="F293" s="117">
        <f t="shared" si="6"/>
        <v>300914.15999999997</v>
      </c>
    </row>
    <row r="294" spans="1:6">
      <c r="A294" s="27"/>
      <c r="B294" s="63" t="s">
        <v>205</v>
      </c>
      <c r="C294" s="65">
        <v>40.35</v>
      </c>
      <c r="D294" s="115">
        <f>D281</f>
        <v>2614.8799999999997</v>
      </c>
      <c r="E294" s="116" t="s">
        <v>16</v>
      </c>
      <c r="F294" s="117">
        <f t="shared" si="6"/>
        <v>105510.408</v>
      </c>
    </row>
    <row r="295" spans="1:6">
      <c r="A295" s="27"/>
      <c r="B295" s="63" t="s">
        <v>206</v>
      </c>
      <c r="C295" s="65">
        <v>15</v>
      </c>
      <c r="D295" s="115">
        <f>D293</f>
        <v>952.26</v>
      </c>
      <c r="E295" s="116" t="s">
        <v>16</v>
      </c>
      <c r="F295" s="117">
        <f t="shared" si="6"/>
        <v>14283.9</v>
      </c>
    </row>
    <row r="296" spans="1:6">
      <c r="A296" s="27"/>
      <c r="B296" s="60" t="s">
        <v>207</v>
      </c>
      <c r="C296" s="65">
        <v>729.02</v>
      </c>
      <c r="D296" s="115">
        <f>D292</f>
        <v>590</v>
      </c>
      <c r="E296" s="116" t="s">
        <v>16</v>
      </c>
      <c r="F296" s="117">
        <f t="shared" si="6"/>
        <v>430121.8</v>
      </c>
    </row>
    <row r="297" spans="1:6" ht="22.5">
      <c r="A297" s="27"/>
      <c r="B297" s="60" t="s">
        <v>208</v>
      </c>
      <c r="C297" s="65">
        <v>430</v>
      </c>
      <c r="D297" s="115">
        <f>D295</f>
        <v>952.26</v>
      </c>
      <c r="E297" s="116" t="s">
        <v>16</v>
      </c>
      <c r="F297" s="117">
        <f t="shared" si="6"/>
        <v>409471.8</v>
      </c>
    </row>
    <row r="298" spans="1:6">
      <c r="A298" s="27"/>
      <c r="B298" s="63" t="s">
        <v>209</v>
      </c>
      <c r="C298" s="65">
        <v>40.35</v>
      </c>
      <c r="D298" s="115">
        <f>D294</f>
        <v>2614.8799999999997</v>
      </c>
      <c r="E298" s="116" t="s">
        <v>16</v>
      </c>
      <c r="F298" s="117">
        <f t="shared" si="6"/>
        <v>105510.408</v>
      </c>
    </row>
    <row r="299" spans="1:6">
      <c r="A299" s="27"/>
      <c r="B299" s="63" t="s">
        <v>210</v>
      </c>
      <c r="C299" s="65">
        <v>15</v>
      </c>
      <c r="D299" s="115">
        <f>D297</f>
        <v>952.26</v>
      </c>
      <c r="E299" s="116" t="s">
        <v>16</v>
      </c>
      <c r="F299" s="117">
        <f t="shared" si="6"/>
        <v>14283.9</v>
      </c>
    </row>
    <row r="300" spans="1:6">
      <c r="A300" s="27"/>
      <c r="B300" s="60" t="s">
        <v>211</v>
      </c>
      <c r="C300" s="65">
        <v>729.02</v>
      </c>
      <c r="D300" s="115">
        <f>D296</f>
        <v>590</v>
      </c>
      <c r="E300" s="116" t="s">
        <v>16</v>
      </c>
      <c r="F300" s="117">
        <f t="shared" si="6"/>
        <v>430121.8</v>
      </c>
    </row>
    <row r="301" spans="1:6">
      <c r="A301" s="27"/>
      <c r="B301" s="60" t="s">
        <v>212</v>
      </c>
      <c r="C301" s="65">
        <v>430</v>
      </c>
      <c r="D301" s="115">
        <f>D299</f>
        <v>952.26</v>
      </c>
      <c r="E301" s="116" t="s">
        <v>16</v>
      </c>
      <c r="F301" s="117">
        <f t="shared" si="6"/>
        <v>409471.8</v>
      </c>
    </row>
    <row r="302" spans="1:6">
      <c r="A302" s="27"/>
      <c r="B302" s="63" t="s">
        <v>213</v>
      </c>
      <c r="C302" s="65">
        <v>40.35</v>
      </c>
      <c r="D302" s="115">
        <f>D298</f>
        <v>2614.8799999999997</v>
      </c>
      <c r="E302" s="116" t="s">
        <v>16</v>
      </c>
      <c r="F302" s="117">
        <f t="shared" si="6"/>
        <v>105510.408</v>
      </c>
    </row>
    <row r="303" spans="1:6">
      <c r="A303" s="27"/>
      <c r="B303" s="63" t="s">
        <v>214</v>
      </c>
      <c r="C303" s="65">
        <v>15</v>
      </c>
      <c r="D303" s="115">
        <f>D300</f>
        <v>590</v>
      </c>
      <c r="E303" s="116" t="s">
        <v>16</v>
      </c>
      <c r="F303" s="117">
        <f t="shared" si="6"/>
        <v>8850</v>
      </c>
    </row>
    <row r="304" spans="1:6">
      <c r="A304" s="41"/>
      <c r="B304" s="60" t="s">
        <v>215</v>
      </c>
      <c r="C304" s="65">
        <v>56.7</v>
      </c>
      <c r="D304" s="115">
        <f>D291</f>
        <v>696.67199999999991</v>
      </c>
      <c r="E304" s="116" t="s">
        <v>16</v>
      </c>
      <c r="F304" s="117">
        <f t="shared" si="6"/>
        <v>39501.3024</v>
      </c>
    </row>
    <row r="305" spans="1:6">
      <c r="A305" s="41"/>
      <c r="B305" s="60" t="s">
        <v>216</v>
      </c>
      <c r="C305" s="65">
        <v>367</v>
      </c>
      <c r="D305" s="115">
        <f>D303</f>
        <v>590</v>
      </c>
      <c r="E305" s="116" t="s">
        <v>16</v>
      </c>
      <c r="F305" s="117">
        <f t="shared" si="6"/>
        <v>216530</v>
      </c>
    </row>
    <row r="306" spans="1:6" ht="22.5">
      <c r="A306" s="41"/>
      <c r="B306" s="60" t="s">
        <v>217</v>
      </c>
      <c r="C306" s="65">
        <v>365</v>
      </c>
      <c r="D306" s="115">
        <f>D301</f>
        <v>952.26</v>
      </c>
      <c r="E306" s="116" t="s">
        <v>16</v>
      </c>
      <c r="F306" s="117">
        <f t="shared" si="6"/>
        <v>347574.9</v>
      </c>
    </row>
    <row r="307" spans="1:6">
      <c r="A307" s="41"/>
      <c r="B307" s="63" t="s">
        <v>218</v>
      </c>
      <c r="C307" s="65">
        <v>40.35</v>
      </c>
      <c r="D307" s="115">
        <f>D294</f>
        <v>2614.8799999999997</v>
      </c>
      <c r="E307" s="116" t="s">
        <v>16</v>
      </c>
      <c r="F307" s="117">
        <f t="shared" si="6"/>
        <v>105510.408</v>
      </c>
    </row>
    <row r="308" spans="1:6">
      <c r="A308" s="41"/>
      <c r="B308" s="63" t="s">
        <v>219</v>
      </c>
      <c r="C308" s="65">
        <v>15</v>
      </c>
      <c r="D308" s="115">
        <f>D303</f>
        <v>590</v>
      </c>
      <c r="E308" s="116" t="s">
        <v>16</v>
      </c>
      <c r="F308" s="117">
        <f t="shared" si="6"/>
        <v>8850</v>
      </c>
    </row>
    <row r="309" spans="1:6">
      <c r="A309" s="41"/>
      <c r="B309" s="63" t="s">
        <v>220</v>
      </c>
      <c r="C309" s="65">
        <v>264.54000000000002</v>
      </c>
      <c r="D309" s="115">
        <f>D306</f>
        <v>952.26</v>
      </c>
      <c r="E309" s="116" t="s">
        <v>16</v>
      </c>
      <c r="F309" s="117">
        <f t="shared" si="6"/>
        <v>251910.86040000001</v>
      </c>
    </row>
    <row r="310" spans="1:6">
      <c r="A310" s="41"/>
      <c r="B310" s="63" t="s">
        <v>221</v>
      </c>
      <c r="C310" s="65">
        <v>112</v>
      </c>
      <c r="D310" s="115">
        <f>D302</f>
        <v>2614.8799999999997</v>
      </c>
      <c r="E310" s="118" t="s">
        <v>16</v>
      </c>
      <c r="F310" s="117">
        <f t="shared" si="6"/>
        <v>292866.55999999994</v>
      </c>
    </row>
    <row r="311" spans="1:6">
      <c r="A311" s="383"/>
      <c r="B311" s="425" t="s">
        <v>363</v>
      </c>
      <c r="C311" s="113"/>
      <c r="D311" s="322"/>
      <c r="E311" s="114"/>
      <c r="F311" s="113"/>
    </row>
    <row r="312" spans="1:6">
      <c r="A312" s="383"/>
      <c r="B312" s="279" t="s">
        <v>414</v>
      </c>
      <c r="C312" s="255">
        <v>17.8</v>
      </c>
      <c r="D312" s="115">
        <f>D308</f>
        <v>590</v>
      </c>
      <c r="E312" s="297" t="s">
        <v>16</v>
      </c>
      <c r="F312" s="277">
        <f t="shared" si="6"/>
        <v>10502</v>
      </c>
    </row>
    <row r="313" spans="1:6">
      <c r="A313" s="383"/>
      <c r="B313" s="279" t="s">
        <v>415</v>
      </c>
      <c r="C313" s="376">
        <v>41.67</v>
      </c>
      <c r="D313" s="115">
        <f>D310</f>
        <v>2614.8799999999997</v>
      </c>
      <c r="E313" s="297" t="s">
        <v>16</v>
      </c>
      <c r="F313" s="277">
        <f t="shared" si="6"/>
        <v>108962.04959999998</v>
      </c>
    </row>
    <row r="314" spans="1:6">
      <c r="A314" s="383"/>
      <c r="B314" s="63" t="s">
        <v>416</v>
      </c>
      <c r="C314" s="376">
        <v>259.66000000000003</v>
      </c>
      <c r="D314" s="115">
        <f>D299</f>
        <v>952.26</v>
      </c>
      <c r="E314" s="297" t="s">
        <v>16</v>
      </c>
      <c r="F314" s="277">
        <f t="shared" si="6"/>
        <v>247263.83160000003</v>
      </c>
    </row>
    <row r="315" spans="1:6">
      <c r="A315" s="383"/>
      <c r="B315" s="63" t="s">
        <v>417</v>
      </c>
      <c r="C315" s="376">
        <v>32.03</v>
      </c>
      <c r="D315" s="115">
        <f>D312</f>
        <v>590</v>
      </c>
      <c r="E315" s="297" t="s">
        <v>16</v>
      </c>
      <c r="F315" s="277">
        <f t="shared" si="6"/>
        <v>18897.7</v>
      </c>
    </row>
    <row r="316" spans="1:6">
      <c r="A316" s="383"/>
      <c r="B316" s="279" t="s">
        <v>418</v>
      </c>
      <c r="C316" s="376">
        <v>46.1</v>
      </c>
      <c r="D316" s="115">
        <f>D304</f>
        <v>696.67199999999991</v>
      </c>
      <c r="E316" s="297" t="s">
        <v>16</v>
      </c>
      <c r="F316" s="277">
        <f t="shared" si="6"/>
        <v>32116.579199999996</v>
      </c>
    </row>
    <row r="317" spans="1:6">
      <c r="A317" s="383"/>
      <c r="B317" s="279" t="s">
        <v>419</v>
      </c>
      <c r="C317" s="376">
        <v>169.79</v>
      </c>
      <c r="D317" s="115">
        <f>D314</f>
        <v>952.26</v>
      </c>
      <c r="E317" s="297" t="s">
        <v>16</v>
      </c>
      <c r="F317" s="277">
        <f t="shared" si="6"/>
        <v>161684.2254</v>
      </c>
    </row>
    <row r="318" spans="1:6">
      <c r="A318" s="383"/>
      <c r="B318" s="63" t="s">
        <v>420</v>
      </c>
      <c r="C318" s="376">
        <v>327.79</v>
      </c>
      <c r="D318" s="115">
        <f>D317</f>
        <v>952.26</v>
      </c>
      <c r="E318" s="297" t="s">
        <v>16</v>
      </c>
      <c r="F318" s="277">
        <f t="shared" si="6"/>
        <v>312141.30540000001</v>
      </c>
    </row>
    <row r="319" spans="1:6">
      <c r="A319" s="383"/>
      <c r="B319" s="63" t="s">
        <v>421</v>
      </c>
      <c r="C319" s="376">
        <v>321.8</v>
      </c>
      <c r="D319" s="115">
        <f>D318</f>
        <v>952.26</v>
      </c>
      <c r="E319" s="297" t="s">
        <v>16</v>
      </c>
      <c r="F319" s="277">
        <f t="shared" si="6"/>
        <v>306437.26799999998</v>
      </c>
    </row>
    <row r="320" spans="1:6">
      <c r="A320" s="383"/>
      <c r="B320" s="63"/>
      <c r="C320" s="255"/>
      <c r="D320" s="115"/>
      <c r="E320" s="297"/>
      <c r="F320" s="277">
        <f t="shared" si="6"/>
        <v>0</v>
      </c>
    </row>
    <row r="321" spans="1:6">
      <c r="A321" s="383"/>
      <c r="B321" s="426" t="s">
        <v>364</v>
      </c>
      <c r="C321" s="255"/>
      <c r="D321" s="115"/>
      <c r="E321" s="297"/>
      <c r="F321" s="277">
        <f t="shared" si="6"/>
        <v>0</v>
      </c>
    </row>
    <row r="322" spans="1:6">
      <c r="A322" s="383"/>
      <c r="B322" s="279" t="s">
        <v>422</v>
      </c>
      <c r="C322" s="255">
        <v>18.899999999999999</v>
      </c>
      <c r="D322" s="115">
        <f>D312</f>
        <v>590</v>
      </c>
      <c r="E322" s="297" t="s">
        <v>16</v>
      </c>
      <c r="F322" s="277">
        <f t="shared" si="6"/>
        <v>11151</v>
      </c>
    </row>
    <row r="323" spans="1:6">
      <c r="A323" s="383"/>
      <c r="B323" s="279" t="s">
        <v>415</v>
      </c>
      <c r="C323" s="376">
        <v>41.67</v>
      </c>
      <c r="D323" s="115">
        <f>D313</f>
        <v>2614.8799999999997</v>
      </c>
      <c r="E323" s="297" t="s">
        <v>16</v>
      </c>
      <c r="F323" s="277">
        <f t="shared" si="6"/>
        <v>108962.04959999998</v>
      </c>
    </row>
    <row r="324" spans="1:6">
      <c r="A324" s="383"/>
      <c r="B324" s="63" t="s">
        <v>416</v>
      </c>
      <c r="C324" s="376">
        <v>239.72</v>
      </c>
      <c r="D324" s="115">
        <f>D314</f>
        <v>952.26</v>
      </c>
      <c r="E324" s="297" t="s">
        <v>16</v>
      </c>
      <c r="F324" s="277">
        <f t="shared" si="6"/>
        <v>228275.7672</v>
      </c>
    </row>
    <row r="325" spans="1:6">
      <c r="A325" s="383"/>
      <c r="B325" s="63" t="s">
        <v>417</v>
      </c>
      <c r="C325" s="376">
        <v>62.55</v>
      </c>
      <c r="D325" s="115">
        <f>D315</f>
        <v>590</v>
      </c>
      <c r="E325" s="297" t="s">
        <v>16</v>
      </c>
      <c r="F325" s="277">
        <f t="shared" si="6"/>
        <v>36904.5</v>
      </c>
    </row>
    <row r="326" spans="1:6">
      <c r="A326" s="383"/>
      <c r="B326" s="279" t="s">
        <v>418</v>
      </c>
      <c r="C326" s="376">
        <v>47.32</v>
      </c>
      <c r="D326" s="115">
        <f>D316</f>
        <v>696.67199999999991</v>
      </c>
      <c r="E326" s="297" t="s">
        <v>16</v>
      </c>
      <c r="F326" s="277">
        <f t="shared" si="6"/>
        <v>32966.519039999999</v>
      </c>
    </row>
    <row r="327" spans="1:6">
      <c r="A327" s="383"/>
      <c r="B327" s="279" t="s">
        <v>423</v>
      </c>
      <c r="C327" s="376">
        <v>324.77</v>
      </c>
      <c r="D327" s="115">
        <f>D318</f>
        <v>952.26</v>
      </c>
      <c r="E327" s="297" t="s">
        <v>16</v>
      </c>
      <c r="F327" s="277">
        <f t="shared" si="6"/>
        <v>309265.48019999999</v>
      </c>
    </row>
    <row r="328" spans="1:6">
      <c r="A328" s="383"/>
      <c r="B328" s="63" t="s">
        <v>424</v>
      </c>
      <c r="C328" s="376">
        <v>168</v>
      </c>
      <c r="D328" s="115">
        <f>D327</f>
        <v>952.26</v>
      </c>
      <c r="E328" s="297" t="s">
        <v>16</v>
      </c>
      <c r="F328" s="277">
        <f t="shared" si="6"/>
        <v>159979.68</v>
      </c>
    </row>
    <row r="329" spans="1:6">
      <c r="A329" s="383"/>
      <c r="B329" s="63" t="s">
        <v>425</v>
      </c>
      <c r="C329" s="376">
        <v>252.43</v>
      </c>
      <c r="D329" s="115">
        <f>D328</f>
        <v>952.26</v>
      </c>
      <c r="E329" s="297" t="s">
        <v>16</v>
      </c>
      <c r="F329" s="277">
        <f t="shared" si="6"/>
        <v>240378.99180000002</v>
      </c>
    </row>
    <row r="330" spans="1:6">
      <c r="A330" s="383"/>
      <c r="B330" s="279" t="s">
        <v>426</v>
      </c>
      <c r="C330" s="376">
        <v>58.8</v>
      </c>
      <c r="D330" s="115">
        <f>D326</f>
        <v>696.67199999999991</v>
      </c>
      <c r="E330" s="297" t="s">
        <v>16</v>
      </c>
      <c r="F330" s="277">
        <f t="shared" si="6"/>
        <v>40964.313599999994</v>
      </c>
    </row>
    <row r="331" spans="1:6">
      <c r="A331" s="383"/>
      <c r="B331" s="279" t="s">
        <v>427</v>
      </c>
      <c r="C331" s="376">
        <v>31.66</v>
      </c>
      <c r="D331" s="115">
        <f>D323</f>
        <v>2614.8799999999997</v>
      </c>
      <c r="E331" s="297" t="s">
        <v>16</v>
      </c>
      <c r="F331" s="277">
        <f t="shared" si="6"/>
        <v>82787.100799999986</v>
      </c>
    </row>
    <row r="332" spans="1:6">
      <c r="A332" s="383"/>
      <c r="B332" s="279"/>
      <c r="C332" s="255"/>
      <c r="D332" s="115"/>
      <c r="E332" s="297"/>
      <c r="F332" s="277">
        <f t="shared" si="6"/>
        <v>0</v>
      </c>
    </row>
    <row r="333" spans="1:6">
      <c r="A333" s="383"/>
      <c r="B333" s="427" t="s">
        <v>365</v>
      </c>
      <c r="C333" s="255"/>
      <c r="D333" s="115"/>
      <c r="E333" s="297"/>
      <c r="F333" s="277">
        <f t="shared" si="6"/>
        <v>0</v>
      </c>
    </row>
    <row r="334" spans="1:6">
      <c r="A334" s="383"/>
      <c r="B334" s="279" t="s">
        <v>422</v>
      </c>
      <c r="C334" s="255">
        <v>22.6</v>
      </c>
      <c r="D334" s="115">
        <f>D325</f>
        <v>590</v>
      </c>
      <c r="E334" s="297" t="s">
        <v>16</v>
      </c>
      <c r="F334" s="277">
        <f t="shared" si="6"/>
        <v>13334</v>
      </c>
    </row>
    <row r="335" spans="1:6">
      <c r="A335" s="383"/>
      <c r="B335" s="279" t="s">
        <v>415</v>
      </c>
      <c r="C335" s="376">
        <v>41.67</v>
      </c>
      <c r="D335" s="115">
        <f>D331</f>
        <v>2614.8799999999997</v>
      </c>
      <c r="E335" s="297" t="s">
        <v>16</v>
      </c>
      <c r="F335" s="277">
        <f t="shared" si="6"/>
        <v>108962.04959999998</v>
      </c>
    </row>
    <row r="336" spans="1:6">
      <c r="A336" s="383"/>
      <c r="B336" s="63" t="s">
        <v>416</v>
      </c>
      <c r="C336" s="376">
        <v>270.64</v>
      </c>
      <c r="D336" s="115">
        <f>D329</f>
        <v>952.26</v>
      </c>
      <c r="E336" s="297" t="s">
        <v>16</v>
      </c>
      <c r="F336" s="277">
        <f t="shared" si="6"/>
        <v>257719.6464</v>
      </c>
    </row>
    <row r="337" spans="1:6">
      <c r="A337" s="383"/>
      <c r="B337" s="63" t="s">
        <v>425</v>
      </c>
      <c r="C337" s="376">
        <v>713.64</v>
      </c>
      <c r="D337" s="115">
        <f>D336</f>
        <v>952.26</v>
      </c>
      <c r="E337" s="297" t="s">
        <v>16</v>
      </c>
      <c r="F337" s="277">
        <f t="shared" si="6"/>
        <v>679570.82640000002</v>
      </c>
    </row>
    <row r="338" spans="1:6">
      <c r="A338" s="383"/>
      <c r="B338" s="279" t="s">
        <v>428</v>
      </c>
      <c r="C338" s="376">
        <v>160.41999999999999</v>
      </c>
      <c r="D338" s="115">
        <f>D330</f>
        <v>696.67199999999991</v>
      </c>
      <c r="E338" s="297" t="s">
        <v>16</v>
      </c>
      <c r="F338" s="277">
        <f t="shared" si="6"/>
        <v>111760.12223999998</v>
      </c>
    </row>
    <row r="339" spans="1:6">
      <c r="A339" s="383"/>
      <c r="B339" s="279"/>
      <c r="C339" s="255"/>
      <c r="D339" s="115"/>
      <c r="E339" s="297"/>
      <c r="F339" s="277">
        <f t="shared" si="6"/>
        <v>0</v>
      </c>
    </row>
    <row r="340" spans="1:6">
      <c r="A340" s="383"/>
      <c r="B340" s="427" t="s">
        <v>366</v>
      </c>
      <c r="C340" s="255"/>
      <c r="D340" s="115"/>
      <c r="E340" s="297"/>
      <c r="F340" s="277">
        <f t="shared" ref="F340:F369" si="7">D340*C340</f>
        <v>0</v>
      </c>
    </row>
    <row r="341" spans="1:6">
      <c r="A341" s="383"/>
      <c r="B341" s="279" t="s">
        <v>429</v>
      </c>
      <c r="C341" s="255">
        <v>22.6</v>
      </c>
      <c r="D341" s="115">
        <f>D334</f>
        <v>590</v>
      </c>
      <c r="E341" s="297"/>
      <c r="F341" s="277">
        <f t="shared" si="7"/>
        <v>13334</v>
      </c>
    </row>
    <row r="342" spans="1:6">
      <c r="A342" s="383"/>
      <c r="B342" s="279" t="s">
        <v>415</v>
      </c>
      <c r="C342" s="376">
        <v>41.67</v>
      </c>
      <c r="D342" s="115">
        <f>D335</f>
        <v>2614.8799999999997</v>
      </c>
      <c r="E342" s="297"/>
      <c r="F342" s="277">
        <f t="shared" si="7"/>
        <v>108962.04959999998</v>
      </c>
    </row>
    <row r="343" spans="1:6">
      <c r="A343" s="383"/>
      <c r="B343" s="63" t="s">
        <v>416</v>
      </c>
      <c r="C343" s="376">
        <v>270.64</v>
      </c>
      <c r="D343" s="115">
        <f>D337</f>
        <v>952.26</v>
      </c>
      <c r="E343" s="297"/>
      <c r="F343" s="277">
        <f t="shared" si="7"/>
        <v>257719.6464</v>
      </c>
    </row>
    <row r="344" spans="1:6">
      <c r="A344" s="383"/>
      <c r="B344" s="63" t="s">
        <v>425</v>
      </c>
      <c r="C344" s="376">
        <v>713.64</v>
      </c>
      <c r="D344" s="115">
        <f>D343</f>
        <v>952.26</v>
      </c>
      <c r="E344" s="297"/>
      <c r="F344" s="277">
        <f t="shared" si="7"/>
        <v>679570.82640000002</v>
      </c>
    </row>
    <row r="345" spans="1:6">
      <c r="A345" s="383"/>
      <c r="B345" s="279" t="s">
        <v>430</v>
      </c>
      <c r="C345" s="376">
        <v>160.41999999999999</v>
      </c>
      <c r="D345" s="115">
        <f>D338</f>
        <v>696.67199999999991</v>
      </c>
      <c r="E345" s="297"/>
      <c r="F345" s="277">
        <f t="shared" si="7"/>
        <v>111760.12223999998</v>
      </c>
    </row>
    <row r="346" spans="1:6">
      <c r="A346" s="383"/>
      <c r="B346" s="279"/>
      <c r="C346" s="255"/>
      <c r="D346" s="115"/>
      <c r="E346" s="297"/>
      <c r="F346" s="277">
        <f t="shared" si="7"/>
        <v>0</v>
      </c>
    </row>
    <row r="347" spans="1:6">
      <c r="A347" s="383"/>
      <c r="B347" s="427" t="s">
        <v>367</v>
      </c>
      <c r="C347" s="255"/>
      <c r="D347" s="115"/>
      <c r="E347" s="297"/>
      <c r="F347" s="277">
        <f t="shared" si="7"/>
        <v>0</v>
      </c>
    </row>
    <row r="348" spans="1:6">
      <c r="A348" s="383"/>
      <c r="B348" s="279" t="s">
        <v>422</v>
      </c>
      <c r="C348" s="255">
        <v>29.2</v>
      </c>
      <c r="D348" s="115">
        <f>D341</f>
        <v>590</v>
      </c>
      <c r="E348" s="297" t="s">
        <v>16</v>
      </c>
      <c r="F348" s="277">
        <f t="shared" si="7"/>
        <v>17228</v>
      </c>
    </row>
    <row r="349" spans="1:6">
      <c r="A349" s="383"/>
      <c r="B349" s="63" t="s">
        <v>415</v>
      </c>
      <c r="C349" s="376">
        <v>41.67</v>
      </c>
      <c r="D349" s="115">
        <f>D342</f>
        <v>2614.8799999999997</v>
      </c>
      <c r="E349" s="297" t="s">
        <v>16</v>
      </c>
      <c r="F349" s="277">
        <f t="shared" si="7"/>
        <v>108962.04959999998</v>
      </c>
    </row>
    <row r="350" spans="1:6">
      <c r="A350" s="383"/>
      <c r="B350" s="63" t="s">
        <v>431</v>
      </c>
      <c r="C350" s="376">
        <v>267.58999999999997</v>
      </c>
      <c r="D350" s="115">
        <f>D343</f>
        <v>952.26</v>
      </c>
      <c r="E350" s="297" t="s">
        <v>16</v>
      </c>
      <c r="F350" s="277">
        <f t="shared" si="7"/>
        <v>254815.25339999999</v>
      </c>
    </row>
    <row r="351" spans="1:6">
      <c r="A351" s="383"/>
      <c r="B351" s="279" t="s">
        <v>417</v>
      </c>
      <c r="C351" s="376">
        <v>41.35</v>
      </c>
      <c r="D351" s="115">
        <f>D341</f>
        <v>590</v>
      </c>
      <c r="E351" s="297" t="s">
        <v>16</v>
      </c>
      <c r="F351" s="277">
        <f t="shared" si="7"/>
        <v>24396.5</v>
      </c>
    </row>
    <row r="352" spans="1:6">
      <c r="A352" s="383"/>
      <c r="B352" s="279" t="s">
        <v>418</v>
      </c>
      <c r="C352" s="376">
        <v>57.04</v>
      </c>
      <c r="D352" s="115">
        <f>D345</f>
        <v>696.67199999999991</v>
      </c>
      <c r="E352" s="297" t="s">
        <v>16</v>
      </c>
      <c r="F352" s="277">
        <f t="shared" si="7"/>
        <v>39738.170879999998</v>
      </c>
    </row>
    <row r="353" spans="1:6">
      <c r="A353" s="383"/>
      <c r="B353" s="63" t="s">
        <v>419</v>
      </c>
      <c r="C353" s="376">
        <v>112.6</v>
      </c>
      <c r="D353" s="115">
        <f>D350</f>
        <v>952.26</v>
      </c>
      <c r="E353" s="297" t="s">
        <v>16</v>
      </c>
      <c r="F353" s="277">
        <f t="shared" si="7"/>
        <v>107224.476</v>
      </c>
    </row>
    <row r="354" spans="1:6">
      <c r="A354" s="383"/>
      <c r="B354" s="63" t="s">
        <v>432</v>
      </c>
      <c r="C354" s="376">
        <v>767.54</v>
      </c>
      <c r="D354" s="115">
        <f>D353</f>
        <v>952.26</v>
      </c>
      <c r="E354" s="297" t="s">
        <v>16</v>
      </c>
      <c r="F354" s="277">
        <f t="shared" si="7"/>
        <v>730897.64039999992</v>
      </c>
    </row>
    <row r="355" spans="1:6">
      <c r="A355" s="383"/>
      <c r="B355" s="63"/>
      <c r="C355" s="377"/>
      <c r="D355" s="115"/>
      <c r="E355" s="297"/>
      <c r="F355" s="277">
        <f t="shared" si="7"/>
        <v>0</v>
      </c>
    </row>
    <row r="356" spans="1:6">
      <c r="A356" s="383"/>
      <c r="B356" s="426" t="s">
        <v>368</v>
      </c>
      <c r="C356" s="255"/>
      <c r="D356" s="115"/>
      <c r="E356" s="297"/>
      <c r="F356" s="277">
        <f t="shared" si="7"/>
        <v>0</v>
      </c>
    </row>
    <row r="357" spans="1:6">
      <c r="A357" s="383"/>
      <c r="B357" s="279" t="s">
        <v>422</v>
      </c>
      <c r="C357" s="255">
        <v>9</v>
      </c>
      <c r="D357" s="115">
        <f>D351</f>
        <v>590</v>
      </c>
      <c r="E357" s="297" t="s">
        <v>16</v>
      </c>
      <c r="F357" s="277">
        <f t="shared" si="7"/>
        <v>5310</v>
      </c>
    </row>
    <row r="358" spans="1:6">
      <c r="A358" s="383"/>
      <c r="B358" s="279" t="s">
        <v>415</v>
      </c>
      <c r="C358" s="376">
        <v>41.67</v>
      </c>
      <c r="D358" s="115">
        <f>D349</f>
        <v>2614.8799999999997</v>
      </c>
      <c r="E358" s="297" t="s">
        <v>16</v>
      </c>
      <c r="F358" s="277">
        <f t="shared" si="7"/>
        <v>108962.04959999998</v>
      </c>
    </row>
    <row r="359" spans="1:6">
      <c r="A359" s="383"/>
      <c r="B359" s="279" t="s">
        <v>416</v>
      </c>
      <c r="C359" s="376">
        <v>126.47</v>
      </c>
      <c r="D359" s="115">
        <f>D354</f>
        <v>952.26</v>
      </c>
      <c r="E359" s="297" t="s">
        <v>16</v>
      </c>
      <c r="F359" s="277">
        <f t="shared" si="7"/>
        <v>120432.3222</v>
      </c>
    </row>
    <row r="360" spans="1:6">
      <c r="A360" s="383"/>
      <c r="B360" s="63" t="s">
        <v>418</v>
      </c>
      <c r="C360" s="376">
        <v>44.08</v>
      </c>
      <c r="D360" s="115">
        <f>D352</f>
        <v>696.67199999999991</v>
      </c>
      <c r="E360" s="297" t="s">
        <v>16</v>
      </c>
      <c r="F360" s="277">
        <f t="shared" si="7"/>
        <v>30709.301759999995</v>
      </c>
    </row>
    <row r="361" spans="1:6">
      <c r="A361" s="383"/>
      <c r="B361" s="63" t="s">
        <v>432</v>
      </c>
      <c r="C361" s="376">
        <v>548.26</v>
      </c>
      <c r="D361" s="115">
        <f>D354</f>
        <v>952.26</v>
      </c>
      <c r="E361" s="297" t="s">
        <v>16</v>
      </c>
      <c r="F361" s="277">
        <f t="shared" si="7"/>
        <v>522086.06760000001</v>
      </c>
    </row>
    <row r="362" spans="1:6">
      <c r="A362" s="383"/>
      <c r="B362" s="63" t="s">
        <v>433</v>
      </c>
      <c r="C362" s="376">
        <v>196.57</v>
      </c>
      <c r="D362" s="115">
        <f>D361</f>
        <v>952.26</v>
      </c>
      <c r="E362" s="297" t="s">
        <v>16</v>
      </c>
      <c r="F362" s="277">
        <f t="shared" si="7"/>
        <v>187185.7482</v>
      </c>
    </row>
    <row r="363" spans="1:6">
      <c r="A363" s="383"/>
      <c r="B363" s="63" t="s">
        <v>434</v>
      </c>
      <c r="C363" s="376"/>
      <c r="D363" s="354"/>
      <c r="E363" s="297" t="s">
        <v>16</v>
      </c>
      <c r="F363" s="277">
        <f t="shared" si="7"/>
        <v>0</v>
      </c>
    </row>
    <row r="364" spans="1:6">
      <c r="A364" s="383"/>
      <c r="B364" s="63" t="s">
        <v>370</v>
      </c>
      <c r="C364" s="376">
        <v>62.22</v>
      </c>
      <c r="D364" s="354">
        <f>D360</f>
        <v>696.67199999999991</v>
      </c>
      <c r="E364" s="297" t="s">
        <v>16</v>
      </c>
      <c r="F364" s="277">
        <f t="shared" si="7"/>
        <v>43346.93183999999</v>
      </c>
    </row>
    <row r="365" spans="1:6">
      <c r="A365" s="383"/>
      <c r="B365" s="63" t="s">
        <v>371</v>
      </c>
      <c r="C365" s="376">
        <v>98.27</v>
      </c>
      <c r="D365" s="354">
        <f>D364</f>
        <v>696.67199999999991</v>
      </c>
      <c r="E365" s="297" t="s">
        <v>16</v>
      </c>
      <c r="F365" s="277">
        <f t="shared" si="7"/>
        <v>68461.957439999984</v>
      </c>
    </row>
    <row r="366" spans="1:6">
      <c r="A366" s="383"/>
      <c r="B366" s="429" t="s">
        <v>372</v>
      </c>
      <c r="C366" s="255"/>
      <c r="D366" s="354"/>
      <c r="E366" s="297" t="s">
        <v>16</v>
      </c>
      <c r="F366" s="277">
        <f t="shared" si="7"/>
        <v>0</v>
      </c>
    </row>
    <row r="367" spans="1:6">
      <c r="A367" s="383"/>
      <c r="B367" s="430" t="s">
        <v>373</v>
      </c>
      <c r="C367" s="255">
        <v>1191.28</v>
      </c>
      <c r="D367" s="354">
        <f>1012</f>
        <v>1012</v>
      </c>
      <c r="E367" s="297" t="s">
        <v>16</v>
      </c>
      <c r="F367" s="277">
        <f t="shared" si="7"/>
        <v>1205575.3599999999</v>
      </c>
    </row>
    <row r="368" spans="1:6">
      <c r="A368" s="383"/>
      <c r="B368" s="430"/>
      <c r="C368" s="255"/>
      <c r="D368" s="354"/>
      <c r="E368" s="297" t="s">
        <v>16</v>
      </c>
      <c r="F368" s="277">
        <f t="shared" si="7"/>
        <v>0</v>
      </c>
    </row>
    <row r="369" spans="1:6" ht="15.75" thickBot="1">
      <c r="A369" s="383"/>
      <c r="B369" s="430" t="s">
        <v>374</v>
      </c>
      <c r="C369" s="255">
        <v>1191.28</v>
      </c>
      <c r="D369" s="354">
        <v>445</v>
      </c>
      <c r="E369" s="297" t="s">
        <v>16</v>
      </c>
      <c r="F369" s="277">
        <f t="shared" si="7"/>
        <v>530119.6</v>
      </c>
    </row>
    <row r="370" spans="1:6" ht="15.75" thickBot="1">
      <c r="A370" s="383"/>
      <c r="B370" s="119" t="s">
        <v>105</v>
      </c>
      <c r="C370" s="187">
        <f>SUM(C275:C369)</f>
        <v>20469.230000000003</v>
      </c>
      <c r="D370" s="121"/>
      <c r="E370" s="122"/>
      <c r="F370" s="80">
        <f>SUM(F275:F369)</f>
        <v>18100480.093880001</v>
      </c>
    </row>
    <row r="371" spans="1:6">
      <c r="A371" s="289"/>
      <c r="B371" s="124"/>
      <c r="C371" s="282"/>
      <c r="D371" s="355"/>
      <c r="E371" s="282"/>
      <c r="F371" s="356"/>
    </row>
    <row r="372" spans="1:6">
      <c r="A372" s="27"/>
      <c r="B372" s="60" t="s">
        <v>222</v>
      </c>
      <c r="C372" s="113"/>
      <c r="D372" s="113"/>
      <c r="E372" s="113"/>
      <c r="F372" s="113"/>
    </row>
    <row r="373" spans="1:6" ht="101.25">
      <c r="A373" s="126">
        <v>6</v>
      </c>
      <c r="B373" s="60" t="s">
        <v>223</v>
      </c>
      <c r="C373" s="117"/>
      <c r="D373" s="117"/>
      <c r="E373" s="127"/>
      <c r="F373" s="117"/>
    </row>
    <row r="374" spans="1:6">
      <c r="A374" s="126"/>
      <c r="B374" s="60" t="s">
        <v>435</v>
      </c>
      <c r="C374" s="65">
        <f>40.3</f>
        <v>40.299999999999997</v>
      </c>
      <c r="D374" s="84">
        <f>1.18*1600</f>
        <v>1888</v>
      </c>
      <c r="E374" s="116" t="s">
        <v>224</v>
      </c>
      <c r="F374" s="117">
        <f t="shared" ref="F374:F377" si="8">D374*C374</f>
        <v>76086.399999999994</v>
      </c>
    </row>
    <row r="375" spans="1:6">
      <c r="A375" s="126"/>
      <c r="B375" s="60" t="s">
        <v>436</v>
      </c>
      <c r="C375" s="65">
        <v>40.299999999999997</v>
      </c>
      <c r="D375" s="84">
        <f>D374</f>
        <v>1888</v>
      </c>
      <c r="E375" s="116" t="s">
        <v>224</v>
      </c>
      <c r="F375" s="117">
        <f t="shared" si="8"/>
        <v>76086.399999999994</v>
      </c>
    </row>
    <row r="376" spans="1:6">
      <c r="A376" s="287"/>
      <c r="B376" s="279" t="s">
        <v>375</v>
      </c>
      <c r="C376" s="255">
        <v>115.26</v>
      </c>
      <c r="D376" s="354">
        <f t="shared" ref="D376:D377" si="9">D375</f>
        <v>1888</v>
      </c>
      <c r="E376" s="297" t="s">
        <v>224</v>
      </c>
      <c r="F376" s="277">
        <f t="shared" si="8"/>
        <v>217610.88</v>
      </c>
    </row>
    <row r="377" spans="1:6" ht="15.75" thickBot="1">
      <c r="A377" s="287"/>
      <c r="B377" s="279" t="s">
        <v>376</v>
      </c>
      <c r="C377" s="255">
        <v>134.76</v>
      </c>
      <c r="D377" s="354">
        <f t="shared" si="9"/>
        <v>1888</v>
      </c>
      <c r="E377" s="297" t="s">
        <v>224</v>
      </c>
      <c r="F377" s="277">
        <f t="shared" si="8"/>
        <v>254426.87999999998</v>
      </c>
    </row>
    <row r="378" spans="1:6" ht="15.75" thickBot="1">
      <c r="A378" s="130"/>
      <c r="B378" s="119" t="s">
        <v>105</v>
      </c>
      <c r="C378" s="131"/>
      <c r="D378" s="131"/>
      <c r="E378" s="131"/>
      <c r="F378" s="132">
        <f>SUM(F374:F377)</f>
        <v>624210.55999999994</v>
      </c>
    </row>
    <row r="379" spans="1:6">
      <c r="A379" s="133"/>
      <c r="B379" s="134"/>
      <c r="C379" s="125"/>
      <c r="D379" s="125"/>
      <c r="E379" s="125"/>
      <c r="F379" s="125"/>
    </row>
    <row r="380" spans="1:6">
      <c r="A380" s="135"/>
      <c r="B380" s="136"/>
      <c r="C380" s="137"/>
      <c r="D380" s="137"/>
      <c r="E380" s="137"/>
      <c r="F380" s="138"/>
    </row>
    <row r="381" spans="1:6">
      <c r="A381" s="135"/>
      <c r="B381" s="136" t="s">
        <v>225</v>
      </c>
      <c r="C381" s="137"/>
      <c r="D381" s="137"/>
      <c r="E381" s="137"/>
      <c r="F381" s="138"/>
    </row>
    <row r="382" spans="1:6" ht="135">
      <c r="A382" s="27">
        <v>7</v>
      </c>
      <c r="B382" s="60" t="s">
        <v>226</v>
      </c>
      <c r="C382" s="65"/>
      <c r="D382" s="65"/>
      <c r="E382" s="116"/>
      <c r="F382" s="65"/>
    </row>
    <row r="383" spans="1:6">
      <c r="A383" s="27"/>
      <c r="B383" s="63" t="s">
        <v>227</v>
      </c>
      <c r="C383" s="113"/>
      <c r="D383" s="105"/>
      <c r="E383" s="114"/>
      <c r="F383" s="113"/>
    </row>
    <row r="384" spans="1:6">
      <c r="A384" s="27"/>
      <c r="B384" s="63" t="s">
        <v>228</v>
      </c>
      <c r="C384" s="63">
        <v>1.57</v>
      </c>
      <c r="D384" s="84">
        <f>(350+160)*10.76*1.18</f>
        <v>6475.3679999999986</v>
      </c>
      <c r="E384" s="116" t="s">
        <v>16</v>
      </c>
      <c r="F384" s="139">
        <f>ROUND(D384*C384,2)</f>
        <v>10166.33</v>
      </c>
    </row>
    <row r="385" spans="1:6">
      <c r="A385" s="27"/>
      <c r="B385" s="63" t="s">
        <v>229</v>
      </c>
      <c r="C385" s="63">
        <v>5.67</v>
      </c>
      <c r="D385" s="84">
        <f t="shared" ref="D385:D388" si="10">(350+160)*10.76*1.18</f>
        <v>6475.3679999999986</v>
      </c>
      <c r="E385" s="116" t="s">
        <v>16</v>
      </c>
      <c r="F385" s="139">
        <f t="shared" ref="F385:F425" si="11">ROUND(D385*C385,2)</f>
        <v>36715.339999999997</v>
      </c>
    </row>
    <row r="386" spans="1:6">
      <c r="A386" s="27"/>
      <c r="B386" s="63" t="s">
        <v>230</v>
      </c>
      <c r="C386" s="63">
        <v>8.4</v>
      </c>
      <c r="D386" s="84">
        <f t="shared" si="10"/>
        <v>6475.3679999999986</v>
      </c>
      <c r="E386" s="116" t="s">
        <v>16</v>
      </c>
      <c r="F386" s="139">
        <f t="shared" si="11"/>
        <v>54393.09</v>
      </c>
    </row>
    <row r="387" spans="1:6">
      <c r="A387" s="27"/>
      <c r="B387" s="63" t="s">
        <v>231</v>
      </c>
      <c r="C387" s="63">
        <v>12.6</v>
      </c>
      <c r="D387" s="84">
        <f t="shared" si="10"/>
        <v>6475.3679999999986</v>
      </c>
      <c r="E387" s="116" t="s">
        <v>16</v>
      </c>
      <c r="F387" s="139">
        <f t="shared" si="11"/>
        <v>81589.64</v>
      </c>
    </row>
    <row r="388" spans="1:6">
      <c r="A388" s="27"/>
      <c r="B388" s="63" t="s">
        <v>232</v>
      </c>
      <c r="C388" s="63">
        <v>12.6</v>
      </c>
      <c r="D388" s="84">
        <f t="shared" si="10"/>
        <v>6475.3679999999986</v>
      </c>
      <c r="E388" s="116" t="s">
        <v>16</v>
      </c>
      <c r="F388" s="139">
        <f t="shared" si="11"/>
        <v>81589.64</v>
      </c>
    </row>
    <row r="389" spans="1:6">
      <c r="A389" s="27"/>
      <c r="B389" s="63" t="s">
        <v>233</v>
      </c>
      <c r="C389" s="63">
        <v>12.6</v>
      </c>
      <c r="D389" s="84">
        <v>1700</v>
      </c>
      <c r="E389" s="116" t="s">
        <v>16</v>
      </c>
      <c r="F389" s="139">
        <f t="shared" si="11"/>
        <v>21420</v>
      </c>
    </row>
    <row r="390" spans="1:6">
      <c r="A390" s="27"/>
      <c r="B390" s="140" t="s">
        <v>234</v>
      </c>
      <c r="C390" s="140"/>
      <c r="D390" s="141"/>
      <c r="E390" s="142"/>
      <c r="F390" s="143">
        <f>SUM(F384:F389)</f>
        <v>285874.03999999998</v>
      </c>
    </row>
    <row r="391" spans="1:6">
      <c r="A391" s="27"/>
      <c r="B391" s="63" t="s">
        <v>235</v>
      </c>
      <c r="C391" s="63"/>
      <c r="D391" s="84"/>
      <c r="E391" s="116"/>
      <c r="F391" s="139">
        <f t="shared" si="11"/>
        <v>0</v>
      </c>
    </row>
    <row r="392" spans="1:6">
      <c r="A392" s="27"/>
      <c r="B392" s="63" t="s">
        <v>236</v>
      </c>
      <c r="C392" s="63">
        <v>1.89</v>
      </c>
      <c r="D392" s="84">
        <f>D385</f>
        <v>6475.3679999999986</v>
      </c>
      <c r="E392" s="116" t="s">
        <v>16</v>
      </c>
      <c r="F392" s="139">
        <f t="shared" si="11"/>
        <v>12238.45</v>
      </c>
    </row>
    <row r="393" spans="1:6">
      <c r="A393" s="27"/>
      <c r="B393" s="63" t="s">
        <v>237</v>
      </c>
      <c r="C393" s="63">
        <v>2.1</v>
      </c>
      <c r="D393" s="84">
        <f>D386</f>
        <v>6475.3679999999986</v>
      </c>
      <c r="E393" s="116" t="s">
        <v>16</v>
      </c>
      <c r="F393" s="139">
        <f t="shared" si="11"/>
        <v>13598.27</v>
      </c>
    </row>
    <row r="394" spans="1:6">
      <c r="A394" s="27"/>
      <c r="B394" s="63" t="s">
        <v>238</v>
      </c>
      <c r="C394" s="63">
        <v>12.6</v>
      </c>
      <c r="D394" s="84">
        <f>D389</f>
        <v>1700</v>
      </c>
      <c r="E394" s="116" t="s">
        <v>16</v>
      </c>
      <c r="F394" s="139">
        <f t="shared" si="11"/>
        <v>21420</v>
      </c>
    </row>
    <row r="395" spans="1:6">
      <c r="A395" s="27"/>
      <c r="B395" s="140" t="s">
        <v>234</v>
      </c>
      <c r="C395" s="140"/>
      <c r="D395" s="141"/>
      <c r="E395" s="142"/>
      <c r="F395" s="143">
        <f>SUM(F391:F394)</f>
        <v>47256.72</v>
      </c>
    </row>
    <row r="396" spans="1:6">
      <c r="A396" s="27"/>
      <c r="B396" s="63" t="s">
        <v>239</v>
      </c>
      <c r="C396" s="63"/>
      <c r="D396" s="84"/>
      <c r="E396" s="116"/>
      <c r="F396" s="139">
        <f t="shared" si="11"/>
        <v>0</v>
      </c>
    </row>
    <row r="397" spans="1:6">
      <c r="A397" s="27"/>
      <c r="B397" s="63" t="s">
        <v>240</v>
      </c>
      <c r="C397" s="63">
        <v>1.89</v>
      </c>
      <c r="D397" s="84">
        <f>D385</f>
        <v>6475.3679999999986</v>
      </c>
      <c r="E397" s="116" t="s">
        <v>16</v>
      </c>
      <c r="F397" s="139">
        <f t="shared" si="11"/>
        <v>12238.45</v>
      </c>
    </row>
    <row r="398" spans="1:6">
      <c r="A398" s="27"/>
      <c r="B398" s="63" t="s">
        <v>241</v>
      </c>
      <c r="C398" s="63">
        <v>2.1</v>
      </c>
      <c r="D398" s="84">
        <f>D393</f>
        <v>6475.3679999999986</v>
      </c>
      <c r="E398" s="116" t="s">
        <v>16</v>
      </c>
      <c r="F398" s="139">
        <f t="shared" si="11"/>
        <v>13598.27</v>
      </c>
    </row>
    <row r="399" spans="1:6">
      <c r="A399" s="27"/>
      <c r="B399" s="63" t="s">
        <v>242</v>
      </c>
      <c r="C399" s="63">
        <v>12.6</v>
      </c>
      <c r="D399" s="84">
        <f>800*10.76*1.18</f>
        <v>10157.439999999999</v>
      </c>
      <c r="E399" s="116" t="s">
        <v>16</v>
      </c>
      <c r="F399" s="139">
        <f t="shared" si="11"/>
        <v>127983.74</v>
      </c>
    </row>
    <row r="400" spans="1:6">
      <c r="A400" s="27"/>
      <c r="B400" s="63" t="s">
        <v>243</v>
      </c>
      <c r="C400" s="63">
        <v>2.1</v>
      </c>
      <c r="D400" s="84">
        <f>800*10.76*1.18</f>
        <v>10157.439999999999</v>
      </c>
      <c r="E400" s="116" t="s">
        <v>16</v>
      </c>
      <c r="F400" s="139">
        <f t="shared" si="11"/>
        <v>21330.62</v>
      </c>
    </row>
    <row r="401" spans="1:6">
      <c r="A401" s="27"/>
      <c r="B401" s="63" t="s">
        <v>244</v>
      </c>
      <c r="C401" s="63">
        <v>6.3</v>
      </c>
      <c r="D401" s="84">
        <f>D394</f>
        <v>1700</v>
      </c>
      <c r="E401" s="116" t="s">
        <v>16</v>
      </c>
      <c r="F401" s="139">
        <f t="shared" si="11"/>
        <v>10710</v>
      </c>
    </row>
    <row r="402" spans="1:6">
      <c r="A402" s="27"/>
      <c r="B402" s="140" t="s">
        <v>234</v>
      </c>
      <c r="C402" s="140"/>
      <c r="D402" s="141"/>
      <c r="E402" s="142"/>
      <c r="F402" s="143">
        <f>SUM(F396:F401)</f>
        <v>185861.08000000002</v>
      </c>
    </row>
    <row r="403" spans="1:6">
      <c r="A403" s="27"/>
      <c r="B403" s="63" t="s">
        <v>245</v>
      </c>
      <c r="C403" s="63"/>
      <c r="D403" s="84"/>
      <c r="E403" s="116"/>
      <c r="F403" s="139">
        <f t="shared" si="11"/>
        <v>0</v>
      </c>
    </row>
    <row r="404" spans="1:6">
      <c r="A404" s="27"/>
      <c r="B404" s="63" t="s">
        <v>246</v>
      </c>
      <c r="C404" s="63">
        <v>110.25</v>
      </c>
      <c r="D404" s="84">
        <f>D384</f>
        <v>6475.3679999999986</v>
      </c>
      <c r="E404" s="116" t="s">
        <v>16</v>
      </c>
      <c r="F404" s="139">
        <f t="shared" si="11"/>
        <v>713909.32</v>
      </c>
    </row>
    <row r="405" spans="1:6">
      <c r="A405" s="27"/>
      <c r="B405" s="63" t="s">
        <v>247</v>
      </c>
      <c r="C405" s="63">
        <v>1.89</v>
      </c>
      <c r="D405" s="84">
        <f t="shared" ref="D405:D406" si="12">D385</f>
        <v>6475.3679999999986</v>
      </c>
      <c r="E405" s="116" t="s">
        <v>16</v>
      </c>
      <c r="F405" s="139">
        <f t="shared" si="11"/>
        <v>12238.45</v>
      </c>
    </row>
    <row r="406" spans="1:6">
      <c r="A406" s="27"/>
      <c r="B406" s="63" t="s">
        <v>248</v>
      </c>
      <c r="C406" s="63">
        <v>8.4</v>
      </c>
      <c r="D406" s="84">
        <f t="shared" si="12"/>
        <v>6475.3679999999986</v>
      </c>
      <c r="E406" s="116" t="s">
        <v>16</v>
      </c>
      <c r="F406" s="139">
        <f t="shared" si="11"/>
        <v>54393.09</v>
      </c>
    </row>
    <row r="407" spans="1:6">
      <c r="A407" s="27"/>
      <c r="B407" s="63" t="s">
        <v>249</v>
      </c>
      <c r="C407" s="63">
        <v>6.3</v>
      </c>
      <c r="D407" s="84">
        <f>D401</f>
        <v>1700</v>
      </c>
      <c r="E407" s="116" t="s">
        <v>16</v>
      </c>
      <c r="F407" s="139">
        <f t="shared" si="11"/>
        <v>10710</v>
      </c>
    </row>
    <row r="408" spans="1:6">
      <c r="A408" s="27"/>
      <c r="B408" s="140" t="s">
        <v>234</v>
      </c>
      <c r="C408" s="140"/>
      <c r="D408" s="141"/>
      <c r="E408" s="142"/>
      <c r="F408" s="143">
        <f>SUM(F403:F407)</f>
        <v>791250.85999999987</v>
      </c>
    </row>
    <row r="409" spans="1:6">
      <c r="A409" s="27"/>
      <c r="B409" s="63" t="s">
        <v>250</v>
      </c>
      <c r="C409" s="63"/>
      <c r="D409" s="84"/>
      <c r="E409" s="116"/>
      <c r="F409" s="139">
        <f t="shared" si="11"/>
        <v>0</v>
      </c>
    </row>
    <row r="410" spans="1:6">
      <c r="A410" s="27"/>
      <c r="B410" s="63" t="s">
        <v>251</v>
      </c>
      <c r="C410" s="63">
        <v>1.89</v>
      </c>
      <c r="D410" s="84">
        <f>D405</f>
        <v>6475.3679999999986</v>
      </c>
      <c r="E410" s="116" t="s">
        <v>16</v>
      </c>
      <c r="F410" s="139">
        <f t="shared" si="11"/>
        <v>12238.45</v>
      </c>
    </row>
    <row r="411" spans="1:6">
      <c r="A411" s="27"/>
      <c r="B411" s="63" t="s">
        <v>252</v>
      </c>
      <c r="C411" s="63">
        <v>2.1</v>
      </c>
      <c r="D411" s="84">
        <f>D406</f>
        <v>6475.3679999999986</v>
      </c>
      <c r="E411" s="116" t="s">
        <v>16</v>
      </c>
      <c r="F411" s="139">
        <f t="shared" si="11"/>
        <v>13598.27</v>
      </c>
    </row>
    <row r="412" spans="1:6">
      <c r="A412" s="27"/>
      <c r="B412" s="63" t="s">
        <v>253</v>
      </c>
      <c r="C412" s="63">
        <v>6.3</v>
      </c>
      <c r="D412" s="84">
        <f>D407</f>
        <v>1700</v>
      </c>
      <c r="E412" s="116" t="s">
        <v>16</v>
      </c>
      <c r="F412" s="139">
        <f t="shared" si="11"/>
        <v>10710</v>
      </c>
    </row>
    <row r="413" spans="1:6">
      <c r="A413" s="27"/>
      <c r="B413" s="140" t="s">
        <v>234</v>
      </c>
      <c r="C413" s="140"/>
      <c r="D413" s="141"/>
      <c r="E413" s="142"/>
      <c r="F413" s="143">
        <f>SUM(F409:F412)</f>
        <v>36546.720000000001</v>
      </c>
    </row>
    <row r="414" spans="1:6">
      <c r="A414" s="27"/>
      <c r="B414" s="63" t="s">
        <v>254</v>
      </c>
      <c r="C414" s="113"/>
      <c r="D414" s="84"/>
      <c r="E414" s="116"/>
      <c r="F414" s="139">
        <f t="shared" si="11"/>
        <v>0</v>
      </c>
    </row>
    <row r="415" spans="1:6">
      <c r="A415" s="27"/>
      <c r="B415" s="144" t="s">
        <v>255</v>
      </c>
      <c r="C415" s="65">
        <v>110.25</v>
      </c>
      <c r="D415" s="84">
        <f>D404</f>
        <v>6475.3679999999986</v>
      </c>
      <c r="E415" s="116" t="s">
        <v>16</v>
      </c>
      <c r="F415" s="139">
        <f t="shared" si="11"/>
        <v>713909.32</v>
      </c>
    </row>
    <row r="416" spans="1:6">
      <c r="A416" s="27"/>
      <c r="B416" s="144" t="s">
        <v>247</v>
      </c>
      <c r="C416" s="65">
        <v>1.89</v>
      </c>
      <c r="D416" s="84">
        <f t="shared" ref="D416:D417" si="13">D405</f>
        <v>6475.3679999999986</v>
      </c>
      <c r="E416" s="116" t="s">
        <v>16</v>
      </c>
      <c r="F416" s="139">
        <f t="shared" si="11"/>
        <v>12238.45</v>
      </c>
    </row>
    <row r="417" spans="1:6">
      <c r="A417" s="27"/>
      <c r="B417" s="144" t="s">
        <v>256</v>
      </c>
      <c r="C417" s="117">
        <v>8.4</v>
      </c>
      <c r="D417" s="84">
        <f t="shared" si="13"/>
        <v>6475.3679999999986</v>
      </c>
      <c r="E417" s="116" t="s">
        <v>16</v>
      </c>
      <c r="F417" s="139">
        <f t="shared" si="11"/>
        <v>54393.09</v>
      </c>
    </row>
    <row r="418" spans="1:6">
      <c r="A418" s="41"/>
      <c r="B418" s="145" t="s">
        <v>253</v>
      </c>
      <c r="C418" s="129">
        <v>6.3</v>
      </c>
      <c r="D418" s="105">
        <f>D412</f>
        <v>1700</v>
      </c>
      <c r="E418" s="129"/>
      <c r="F418" s="139">
        <f t="shared" si="11"/>
        <v>10710</v>
      </c>
    </row>
    <row r="419" spans="1:6">
      <c r="A419" s="73"/>
      <c r="B419" s="140" t="s">
        <v>234</v>
      </c>
      <c r="C419" s="140"/>
      <c r="D419" s="141"/>
      <c r="E419" s="142"/>
      <c r="F419" s="143">
        <f>SUM(F415:F418)</f>
        <v>791250.85999999987</v>
      </c>
    </row>
    <row r="420" spans="1:6">
      <c r="A420" s="499"/>
      <c r="B420" s="102"/>
      <c r="C420" s="500"/>
      <c r="D420" s="315"/>
      <c r="E420" s="498"/>
      <c r="F420" s="139">
        <f t="shared" si="11"/>
        <v>0</v>
      </c>
    </row>
    <row r="421" spans="1:6">
      <c r="A421" s="499"/>
      <c r="B421" s="63" t="s">
        <v>363</v>
      </c>
      <c r="C421" s="113"/>
      <c r="D421" s="354"/>
      <c r="E421" s="114"/>
      <c r="F421" s="139">
        <f t="shared" si="11"/>
        <v>0</v>
      </c>
    </row>
    <row r="422" spans="1:6">
      <c r="A422" s="499"/>
      <c r="B422" s="63" t="s">
        <v>377</v>
      </c>
      <c r="C422" s="63">
        <v>3.78</v>
      </c>
      <c r="D422" s="354">
        <f>D416</f>
        <v>6475.3679999999986</v>
      </c>
      <c r="E422" s="297" t="s">
        <v>16</v>
      </c>
      <c r="F422" s="139">
        <f t="shared" si="11"/>
        <v>24476.89</v>
      </c>
    </row>
    <row r="423" spans="1:6">
      <c r="A423" s="499"/>
      <c r="B423" s="63" t="s">
        <v>378</v>
      </c>
      <c r="C423" s="63">
        <v>16.8</v>
      </c>
      <c r="D423" s="354">
        <f>D417</f>
        <v>6475.3679999999986</v>
      </c>
      <c r="E423" s="297" t="s">
        <v>16</v>
      </c>
      <c r="F423" s="139">
        <f t="shared" si="11"/>
        <v>108786.18</v>
      </c>
    </row>
    <row r="424" spans="1:6">
      <c r="A424" s="499"/>
      <c r="B424" s="63" t="s">
        <v>379</v>
      </c>
      <c r="C424" s="63">
        <v>22.05</v>
      </c>
      <c r="D424" s="354">
        <f>D417</f>
        <v>6475.3679999999986</v>
      </c>
      <c r="E424" s="297" t="s">
        <v>16</v>
      </c>
      <c r="F424" s="139">
        <f t="shared" si="11"/>
        <v>142781.85999999999</v>
      </c>
    </row>
    <row r="425" spans="1:6">
      <c r="A425" s="499"/>
      <c r="B425" s="63" t="s">
        <v>380</v>
      </c>
      <c r="C425" s="63">
        <v>6.3</v>
      </c>
      <c r="D425" s="354">
        <f>D418</f>
        <v>1700</v>
      </c>
      <c r="E425" s="297" t="s">
        <v>16</v>
      </c>
      <c r="F425" s="139">
        <f t="shared" si="11"/>
        <v>10710</v>
      </c>
    </row>
    <row r="426" spans="1:6">
      <c r="A426" s="499"/>
      <c r="B426" s="140"/>
      <c r="C426" s="140"/>
      <c r="D426" s="141"/>
      <c r="E426" s="506"/>
      <c r="F426" s="143">
        <f>SUM(F421:F425)</f>
        <v>286754.93</v>
      </c>
    </row>
    <row r="427" spans="1:6">
      <c r="A427" s="499"/>
      <c r="B427" s="63" t="s">
        <v>364</v>
      </c>
      <c r="C427" s="63"/>
      <c r="D427" s="354"/>
      <c r="E427" s="297"/>
      <c r="F427" s="501"/>
    </row>
    <row r="428" spans="1:6">
      <c r="A428" s="499"/>
      <c r="B428" s="63"/>
      <c r="C428" s="63"/>
      <c r="D428" s="354"/>
      <c r="E428" s="297"/>
      <c r="F428" s="501"/>
    </row>
    <row r="429" spans="1:6">
      <c r="A429" s="499"/>
      <c r="B429" s="63" t="s">
        <v>381</v>
      </c>
      <c r="C429" s="63">
        <v>17.32</v>
      </c>
      <c r="D429" s="354">
        <f>D422</f>
        <v>6475.3679999999986</v>
      </c>
      <c r="E429" s="297" t="s">
        <v>16</v>
      </c>
      <c r="F429" s="139">
        <f t="shared" ref="F429:F464" si="14">ROUND(D429*C429,2)</f>
        <v>112153.37</v>
      </c>
    </row>
    <row r="430" spans="1:6">
      <c r="A430" s="499"/>
      <c r="B430" s="63" t="s">
        <v>382</v>
      </c>
      <c r="C430" s="63">
        <v>11.34</v>
      </c>
      <c r="D430" s="354">
        <f>D429</f>
        <v>6475.3679999999986</v>
      </c>
      <c r="E430" s="297" t="s">
        <v>16</v>
      </c>
      <c r="F430" s="139">
        <f t="shared" si="14"/>
        <v>73430.67</v>
      </c>
    </row>
    <row r="431" spans="1:6">
      <c r="A431" s="499"/>
      <c r="B431" s="63" t="s">
        <v>383</v>
      </c>
      <c r="C431" s="63">
        <v>75.599999999999994</v>
      </c>
      <c r="D431" s="354">
        <f t="shared" ref="D431:D435" si="15">D430</f>
        <v>6475.3679999999986</v>
      </c>
      <c r="E431" s="297" t="s">
        <v>16</v>
      </c>
      <c r="F431" s="139">
        <f t="shared" si="14"/>
        <v>489537.82</v>
      </c>
    </row>
    <row r="432" spans="1:6">
      <c r="A432" s="499"/>
      <c r="B432" s="63" t="s">
        <v>384</v>
      </c>
      <c r="C432" s="63">
        <v>3.15</v>
      </c>
      <c r="D432" s="354">
        <f t="shared" si="15"/>
        <v>6475.3679999999986</v>
      </c>
      <c r="E432" s="297" t="s">
        <v>16</v>
      </c>
      <c r="F432" s="139">
        <f t="shared" si="14"/>
        <v>20397.41</v>
      </c>
    </row>
    <row r="433" spans="1:6">
      <c r="A433" s="499"/>
      <c r="B433" s="63" t="s">
        <v>385</v>
      </c>
      <c r="C433" s="63">
        <v>4.2</v>
      </c>
      <c r="D433" s="354">
        <f t="shared" si="15"/>
        <v>6475.3679999999986</v>
      </c>
      <c r="E433" s="297" t="s">
        <v>16</v>
      </c>
      <c r="F433" s="139">
        <f t="shared" si="14"/>
        <v>27196.55</v>
      </c>
    </row>
    <row r="434" spans="1:6">
      <c r="A434" s="499"/>
      <c r="B434" s="63" t="s">
        <v>386</v>
      </c>
      <c r="C434" s="63">
        <v>3.57</v>
      </c>
      <c r="D434" s="354">
        <f t="shared" si="15"/>
        <v>6475.3679999999986</v>
      </c>
      <c r="E434" s="297" t="s">
        <v>16</v>
      </c>
      <c r="F434" s="139">
        <f t="shared" si="14"/>
        <v>23117.06</v>
      </c>
    </row>
    <row r="435" spans="1:6">
      <c r="A435" s="499"/>
      <c r="B435" s="63" t="s">
        <v>387</v>
      </c>
      <c r="C435" s="63">
        <v>22.68</v>
      </c>
      <c r="D435" s="354">
        <f t="shared" si="15"/>
        <v>6475.3679999999986</v>
      </c>
      <c r="E435" s="297" t="s">
        <v>16</v>
      </c>
      <c r="F435" s="139">
        <f t="shared" si="14"/>
        <v>146861.35</v>
      </c>
    </row>
    <row r="436" spans="1:6">
      <c r="A436" s="499"/>
      <c r="B436" s="63" t="s">
        <v>388</v>
      </c>
      <c r="C436" s="63">
        <v>12.6</v>
      </c>
      <c r="D436" s="354">
        <f>D425</f>
        <v>1700</v>
      </c>
      <c r="E436" s="297" t="s">
        <v>16</v>
      </c>
      <c r="F436" s="139">
        <f t="shared" si="14"/>
        <v>21420</v>
      </c>
    </row>
    <row r="437" spans="1:6">
      <c r="A437" s="499"/>
      <c r="B437" s="140"/>
      <c r="C437" s="140"/>
      <c r="D437" s="141"/>
      <c r="E437" s="506"/>
      <c r="F437" s="143">
        <f>SUM(F429:F436)</f>
        <v>914114.2300000001</v>
      </c>
    </row>
    <row r="438" spans="1:6">
      <c r="A438" s="499"/>
      <c r="B438" s="63" t="s">
        <v>365</v>
      </c>
      <c r="C438" s="63"/>
      <c r="D438" s="354"/>
      <c r="E438" s="297"/>
      <c r="F438" s="139">
        <f t="shared" si="14"/>
        <v>0</v>
      </c>
    </row>
    <row r="439" spans="1:6">
      <c r="A439" s="499"/>
      <c r="B439" s="63" t="s">
        <v>389</v>
      </c>
      <c r="C439" s="63">
        <v>9.4499999999999993</v>
      </c>
      <c r="D439" s="354">
        <f>D435</f>
        <v>6475.3679999999986</v>
      </c>
      <c r="E439" s="297" t="s">
        <v>16</v>
      </c>
      <c r="F439" s="139">
        <f t="shared" si="14"/>
        <v>61192.23</v>
      </c>
    </row>
    <row r="440" spans="1:6">
      <c r="A440" s="499"/>
      <c r="B440" s="63" t="s">
        <v>390</v>
      </c>
      <c r="C440" s="63">
        <v>63</v>
      </c>
      <c r="D440" s="354">
        <f>D439</f>
        <v>6475.3679999999986</v>
      </c>
      <c r="E440" s="297" t="s">
        <v>16</v>
      </c>
      <c r="F440" s="139">
        <f t="shared" si="14"/>
        <v>407948.18</v>
      </c>
    </row>
    <row r="441" spans="1:6">
      <c r="A441" s="499"/>
      <c r="B441" s="63" t="s">
        <v>391</v>
      </c>
      <c r="C441" s="63">
        <v>3.57</v>
      </c>
      <c r="D441" s="354">
        <f>D440</f>
        <v>6475.3679999999986</v>
      </c>
      <c r="E441" s="297" t="s">
        <v>16</v>
      </c>
      <c r="F441" s="139">
        <f t="shared" si="14"/>
        <v>23117.06</v>
      </c>
    </row>
    <row r="442" spans="1:6">
      <c r="A442" s="499"/>
      <c r="B442" s="63" t="s">
        <v>392</v>
      </c>
      <c r="C442" s="63">
        <v>73.08</v>
      </c>
      <c r="D442" s="354">
        <f>D440</f>
        <v>6475.3679999999986</v>
      </c>
      <c r="E442" s="297" t="s">
        <v>16</v>
      </c>
      <c r="F442" s="139">
        <f t="shared" si="14"/>
        <v>473219.89</v>
      </c>
    </row>
    <row r="443" spans="1:6">
      <c r="A443" s="499"/>
      <c r="B443" s="63" t="s">
        <v>244</v>
      </c>
      <c r="C443" s="63">
        <v>6.3</v>
      </c>
      <c r="D443" s="354">
        <f>D436</f>
        <v>1700</v>
      </c>
      <c r="E443" s="297" t="s">
        <v>16</v>
      </c>
      <c r="F443" s="139">
        <f t="shared" si="14"/>
        <v>10710</v>
      </c>
    </row>
    <row r="444" spans="1:6">
      <c r="A444" s="499"/>
      <c r="B444" s="140"/>
      <c r="C444" s="140"/>
      <c r="D444" s="141"/>
      <c r="E444" s="506"/>
      <c r="F444" s="143">
        <f>SUM(F439:F443)</f>
        <v>976187.36</v>
      </c>
    </row>
    <row r="445" spans="1:6">
      <c r="A445" s="499"/>
      <c r="B445" s="63" t="s">
        <v>366</v>
      </c>
      <c r="C445" s="63"/>
      <c r="D445" s="354"/>
      <c r="E445" s="297"/>
      <c r="F445" s="139">
        <f t="shared" si="14"/>
        <v>0</v>
      </c>
    </row>
    <row r="446" spans="1:6">
      <c r="A446" s="499"/>
      <c r="B446" s="63" t="s">
        <v>389</v>
      </c>
      <c r="C446" s="63">
        <v>9.4499999999999993</v>
      </c>
      <c r="D446" s="354">
        <f>D439</f>
        <v>6475.3679999999986</v>
      </c>
      <c r="E446" s="297" t="s">
        <v>16</v>
      </c>
      <c r="F446" s="139">
        <f t="shared" si="14"/>
        <v>61192.23</v>
      </c>
    </row>
    <row r="447" spans="1:6">
      <c r="A447" s="499"/>
      <c r="B447" s="63" t="s">
        <v>390</v>
      </c>
      <c r="C447" s="63">
        <v>63</v>
      </c>
      <c r="D447" s="354">
        <f t="shared" ref="D447:D449" si="16">D440</f>
        <v>6475.3679999999986</v>
      </c>
      <c r="E447" s="297" t="s">
        <v>16</v>
      </c>
      <c r="F447" s="139">
        <f t="shared" si="14"/>
        <v>407948.18</v>
      </c>
    </row>
    <row r="448" spans="1:6">
      <c r="A448" s="499"/>
      <c r="B448" s="63" t="s">
        <v>391</v>
      </c>
      <c r="C448" s="63">
        <v>3.57</v>
      </c>
      <c r="D448" s="354">
        <f t="shared" si="16"/>
        <v>6475.3679999999986</v>
      </c>
      <c r="E448" s="297" t="s">
        <v>16</v>
      </c>
      <c r="F448" s="139">
        <f t="shared" si="14"/>
        <v>23117.06</v>
      </c>
    </row>
    <row r="449" spans="1:6">
      <c r="A449" s="499"/>
      <c r="B449" s="63" t="s">
        <v>392</v>
      </c>
      <c r="C449" s="63">
        <v>73.08</v>
      </c>
      <c r="D449" s="354">
        <f t="shared" si="16"/>
        <v>6475.3679999999986</v>
      </c>
      <c r="E449" s="297" t="s">
        <v>16</v>
      </c>
      <c r="F449" s="139">
        <f t="shared" si="14"/>
        <v>473219.89</v>
      </c>
    </row>
    <row r="450" spans="1:6">
      <c r="A450" s="499"/>
      <c r="B450" s="63" t="s">
        <v>244</v>
      </c>
      <c r="C450" s="63">
        <v>6.3</v>
      </c>
      <c r="D450" s="354">
        <f>D443</f>
        <v>1700</v>
      </c>
      <c r="E450" s="297" t="s">
        <v>16</v>
      </c>
      <c r="F450" s="139">
        <f t="shared" si="14"/>
        <v>10710</v>
      </c>
    </row>
    <row r="451" spans="1:6">
      <c r="A451" s="499"/>
      <c r="B451" s="140"/>
      <c r="C451" s="140"/>
      <c r="D451" s="141"/>
      <c r="E451" s="506"/>
      <c r="F451" s="143">
        <f>SUM(F446:F450)</f>
        <v>976187.36</v>
      </c>
    </row>
    <row r="452" spans="1:6">
      <c r="A452" s="499"/>
      <c r="B452" s="63" t="s">
        <v>367</v>
      </c>
      <c r="C452" s="63"/>
      <c r="D452" s="354"/>
      <c r="E452" s="297"/>
      <c r="F452" s="139">
        <f t="shared" si="14"/>
        <v>0</v>
      </c>
    </row>
    <row r="453" spans="1:6">
      <c r="A453" s="499"/>
      <c r="B453" s="63" t="s">
        <v>251</v>
      </c>
      <c r="C453" s="63">
        <v>1.57</v>
      </c>
      <c r="D453" s="354">
        <f>D446</f>
        <v>6475.3679999999986</v>
      </c>
      <c r="E453" s="297" t="s">
        <v>16</v>
      </c>
      <c r="F453" s="139">
        <f t="shared" si="14"/>
        <v>10166.33</v>
      </c>
    </row>
    <row r="454" spans="1:6">
      <c r="A454" s="499"/>
      <c r="B454" s="63" t="s">
        <v>393</v>
      </c>
      <c r="C454" s="63">
        <v>12.6</v>
      </c>
      <c r="D454" s="354">
        <f t="shared" ref="D454:D455" si="17">D447</f>
        <v>6475.3679999999986</v>
      </c>
      <c r="E454" s="297" t="s">
        <v>16</v>
      </c>
      <c r="F454" s="139">
        <f t="shared" si="14"/>
        <v>81589.64</v>
      </c>
    </row>
    <row r="455" spans="1:6">
      <c r="A455" s="499"/>
      <c r="B455" s="63" t="s">
        <v>394</v>
      </c>
      <c r="C455" s="63">
        <v>3.15</v>
      </c>
      <c r="D455" s="354">
        <f t="shared" si="17"/>
        <v>6475.3679999999986</v>
      </c>
      <c r="E455" s="297" t="s">
        <v>16</v>
      </c>
      <c r="F455" s="139">
        <f t="shared" si="14"/>
        <v>20397.41</v>
      </c>
    </row>
    <row r="456" spans="1:6">
      <c r="A456" s="499"/>
      <c r="B456" s="63" t="s">
        <v>395</v>
      </c>
      <c r="C456" s="63">
        <v>29.4</v>
      </c>
      <c r="D456" s="354">
        <f>D399</f>
        <v>10157.439999999999</v>
      </c>
      <c r="E456" s="297" t="s">
        <v>16</v>
      </c>
      <c r="F456" s="139">
        <f t="shared" si="14"/>
        <v>298628.74</v>
      </c>
    </row>
    <row r="457" spans="1:6">
      <c r="A457" s="499"/>
      <c r="B457" s="63" t="s">
        <v>253</v>
      </c>
      <c r="C457" s="63">
        <v>6.3</v>
      </c>
      <c r="D457" s="354">
        <f>D450</f>
        <v>1700</v>
      </c>
      <c r="E457" s="297" t="s">
        <v>16</v>
      </c>
      <c r="F457" s="139">
        <f t="shared" si="14"/>
        <v>10710</v>
      </c>
    </row>
    <row r="458" spans="1:6">
      <c r="A458" s="499"/>
      <c r="B458" s="140"/>
      <c r="C458" s="140"/>
      <c r="D458" s="141"/>
      <c r="E458" s="506"/>
      <c r="F458" s="143">
        <f>SUM(F453:F457)</f>
        <v>421492.12</v>
      </c>
    </row>
    <row r="459" spans="1:6">
      <c r="A459" s="499"/>
      <c r="B459" s="63" t="s">
        <v>368</v>
      </c>
      <c r="C459" s="113"/>
      <c r="D459" s="354"/>
      <c r="E459" s="297"/>
      <c r="F459" s="139">
        <f t="shared" si="14"/>
        <v>0</v>
      </c>
    </row>
    <row r="460" spans="1:6">
      <c r="A460" s="499"/>
      <c r="B460" s="284" t="s">
        <v>247</v>
      </c>
      <c r="C460" s="255">
        <v>1.89</v>
      </c>
      <c r="D460" s="354">
        <f>D453</f>
        <v>6475.3679999999986</v>
      </c>
      <c r="E460" s="297" t="s">
        <v>16</v>
      </c>
      <c r="F460" s="139">
        <f t="shared" si="14"/>
        <v>12238.45</v>
      </c>
    </row>
    <row r="461" spans="1:6">
      <c r="A461" s="499"/>
      <c r="B461" s="284" t="s">
        <v>396</v>
      </c>
      <c r="C461" s="255">
        <v>12.6</v>
      </c>
      <c r="D461" s="354">
        <f t="shared" ref="D461:D462" si="18">D454</f>
        <v>6475.3679999999986</v>
      </c>
      <c r="E461" s="297" t="s">
        <v>16</v>
      </c>
      <c r="F461" s="139">
        <f t="shared" si="14"/>
        <v>81589.64</v>
      </c>
    </row>
    <row r="462" spans="1:6">
      <c r="A462" s="499"/>
      <c r="B462" s="284" t="s">
        <v>397</v>
      </c>
      <c r="C462" s="255">
        <v>2.52</v>
      </c>
      <c r="D462" s="354">
        <f t="shared" si="18"/>
        <v>6475.3679999999986</v>
      </c>
      <c r="E462" s="297" t="s">
        <v>16</v>
      </c>
      <c r="F462" s="139">
        <f t="shared" si="14"/>
        <v>16317.93</v>
      </c>
    </row>
    <row r="463" spans="1:6">
      <c r="A463" s="499"/>
      <c r="B463" s="284" t="s">
        <v>398</v>
      </c>
      <c r="C463" s="277">
        <v>12.6</v>
      </c>
      <c r="D463" s="354">
        <f>D462</f>
        <v>6475.3679999999986</v>
      </c>
      <c r="E463" s="297" t="s">
        <v>16</v>
      </c>
      <c r="F463" s="139">
        <f t="shared" si="14"/>
        <v>81589.64</v>
      </c>
    </row>
    <row r="464" spans="1:6">
      <c r="A464" s="499"/>
      <c r="B464" s="379" t="s">
        <v>253</v>
      </c>
      <c r="C464" s="280">
        <v>6.3</v>
      </c>
      <c r="D464" s="274">
        <f>D457</f>
        <v>1700</v>
      </c>
      <c r="E464" s="299" t="s">
        <v>16</v>
      </c>
      <c r="F464" s="139">
        <f t="shared" si="14"/>
        <v>10710</v>
      </c>
    </row>
    <row r="465" spans="1:6" ht="15.75" thickBot="1">
      <c r="A465" s="243"/>
      <c r="B465" s="140"/>
      <c r="C465" s="140"/>
      <c r="D465" s="141"/>
      <c r="E465" s="506"/>
      <c r="F465" s="143">
        <f>SUM(F460:F464)</f>
        <v>202445.65999999997</v>
      </c>
    </row>
    <row r="466" spans="1:6" ht="15.75" thickBot="1">
      <c r="A466" s="146"/>
      <c r="B466" s="502" t="s">
        <v>105</v>
      </c>
      <c r="C466" s="503"/>
      <c r="D466" s="504"/>
      <c r="E466" s="505"/>
      <c r="F466" s="165">
        <f>F419+F413+F408+F402+F395+F390+F465+F458+F451+F444+F437+F426</f>
        <v>5915221.9400000004</v>
      </c>
    </row>
    <row r="467" spans="1:6">
      <c r="A467" s="147"/>
      <c r="B467" s="148"/>
      <c r="C467" s="149"/>
      <c r="D467" s="110"/>
      <c r="E467" s="150"/>
      <c r="F467" s="150"/>
    </row>
    <row r="468" spans="1:6">
      <c r="A468" s="147">
        <v>8</v>
      </c>
      <c r="B468" s="151" t="s">
        <v>257</v>
      </c>
      <c r="C468" s="149"/>
      <c r="D468" s="110"/>
      <c r="E468" s="150"/>
      <c r="F468" s="150"/>
    </row>
    <row r="469" spans="1:6">
      <c r="A469" s="152"/>
      <c r="B469" s="153" t="s">
        <v>258</v>
      </c>
      <c r="C469" s="154"/>
      <c r="D469" s="155"/>
      <c r="E469" s="156"/>
      <c r="F469" s="156"/>
    </row>
    <row r="470" spans="1:6">
      <c r="A470" s="152"/>
      <c r="B470" s="153" t="s">
        <v>259</v>
      </c>
      <c r="C470" s="64">
        <v>6.36</v>
      </c>
      <c r="D470" s="157">
        <v>1230</v>
      </c>
      <c r="E470" s="158" t="s">
        <v>16</v>
      </c>
      <c r="F470" s="158">
        <f>D470*C470</f>
        <v>7822.8</v>
      </c>
    </row>
    <row r="471" spans="1:6">
      <c r="A471" s="152"/>
      <c r="B471" s="153" t="s">
        <v>260</v>
      </c>
      <c r="C471" s="64">
        <v>3.6</v>
      </c>
      <c r="D471" s="157">
        <v>1230</v>
      </c>
      <c r="E471" s="158" t="s">
        <v>16</v>
      </c>
      <c r="F471" s="158">
        <f t="shared" ref="F471:F502" si="19">D471*C471</f>
        <v>4428</v>
      </c>
    </row>
    <row r="472" spans="1:6">
      <c r="A472" s="152"/>
      <c r="B472" s="153" t="s">
        <v>261</v>
      </c>
      <c r="C472" s="64">
        <v>2.4</v>
      </c>
      <c r="D472" s="157">
        <v>1230</v>
      </c>
      <c r="E472" s="158" t="s">
        <v>16</v>
      </c>
      <c r="F472" s="158">
        <f t="shared" si="19"/>
        <v>2952</v>
      </c>
    </row>
    <row r="473" spans="1:6">
      <c r="A473" s="152"/>
      <c r="B473" s="153"/>
      <c r="C473" s="64"/>
      <c r="D473" s="157">
        <v>1230</v>
      </c>
      <c r="E473" s="158" t="s">
        <v>16</v>
      </c>
      <c r="F473" s="158">
        <f t="shared" si="19"/>
        <v>0</v>
      </c>
    </row>
    <row r="474" spans="1:6">
      <c r="A474" s="152"/>
      <c r="B474" s="153" t="s">
        <v>235</v>
      </c>
      <c r="C474" s="64"/>
      <c r="D474" s="157">
        <v>1230</v>
      </c>
      <c r="E474" s="158" t="s">
        <v>16</v>
      </c>
      <c r="F474" s="158">
        <f t="shared" si="19"/>
        <v>0</v>
      </c>
    </row>
    <row r="475" spans="1:6">
      <c r="A475" s="152"/>
      <c r="B475" s="153" t="s">
        <v>262</v>
      </c>
      <c r="C475" s="64">
        <v>1.8</v>
      </c>
      <c r="D475" s="157">
        <v>1230</v>
      </c>
      <c r="E475" s="158" t="s">
        <v>16</v>
      </c>
      <c r="F475" s="158">
        <f t="shared" si="19"/>
        <v>2214</v>
      </c>
    </row>
    <row r="476" spans="1:6">
      <c r="A476" s="152"/>
      <c r="B476" s="153"/>
      <c r="C476" s="64"/>
      <c r="D476" s="157">
        <v>1230</v>
      </c>
      <c r="E476" s="158" t="s">
        <v>16</v>
      </c>
      <c r="F476" s="158">
        <f t="shared" si="19"/>
        <v>0</v>
      </c>
    </row>
    <row r="477" spans="1:6">
      <c r="A477" s="152"/>
      <c r="B477" s="153" t="s">
        <v>239</v>
      </c>
      <c r="C477" s="64"/>
      <c r="D477" s="157">
        <v>1230</v>
      </c>
      <c r="E477" s="158" t="s">
        <v>16</v>
      </c>
      <c r="F477" s="158">
        <f t="shared" si="19"/>
        <v>0</v>
      </c>
    </row>
    <row r="478" spans="1:6">
      <c r="A478" s="152"/>
      <c r="B478" s="153" t="s">
        <v>263</v>
      </c>
      <c r="C478" s="64">
        <v>3.18</v>
      </c>
      <c r="D478" s="157">
        <v>1230</v>
      </c>
      <c r="E478" s="158" t="s">
        <v>16</v>
      </c>
      <c r="F478" s="158">
        <f t="shared" si="19"/>
        <v>3911.4</v>
      </c>
    </row>
    <row r="479" spans="1:6">
      <c r="A479" s="152"/>
      <c r="B479" s="153" t="s">
        <v>260</v>
      </c>
      <c r="C479" s="64">
        <v>1.8</v>
      </c>
      <c r="D479" s="157">
        <v>1230</v>
      </c>
      <c r="E479" s="158" t="s">
        <v>16</v>
      </c>
      <c r="F479" s="158">
        <f t="shared" si="19"/>
        <v>2214</v>
      </c>
    </row>
    <row r="480" spans="1:6">
      <c r="A480" s="152"/>
      <c r="B480" s="153"/>
      <c r="C480" s="64"/>
      <c r="D480" s="157">
        <v>1230</v>
      </c>
      <c r="E480" s="158" t="s">
        <v>16</v>
      </c>
      <c r="F480" s="158">
        <f t="shared" si="19"/>
        <v>0</v>
      </c>
    </row>
    <row r="481" spans="1:6">
      <c r="A481" s="152"/>
      <c r="B481" s="153" t="s">
        <v>245</v>
      </c>
      <c r="C481" s="64"/>
      <c r="D481" s="157">
        <v>1230</v>
      </c>
      <c r="E481" s="158" t="s">
        <v>16</v>
      </c>
      <c r="F481" s="158">
        <f t="shared" si="19"/>
        <v>0</v>
      </c>
    </row>
    <row r="482" spans="1:6">
      <c r="A482" s="152"/>
      <c r="B482" s="153" t="s">
        <v>264</v>
      </c>
      <c r="C482" s="64">
        <v>3.18</v>
      </c>
      <c r="D482" s="157">
        <v>1230</v>
      </c>
      <c r="E482" s="158" t="s">
        <v>16</v>
      </c>
      <c r="F482" s="158">
        <f t="shared" si="19"/>
        <v>3911.4</v>
      </c>
    </row>
    <row r="483" spans="1:6">
      <c r="A483" s="152"/>
      <c r="B483" s="153" t="s">
        <v>265</v>
      </c>
      <c r="C483" s="64">
        <v>1.8</v>
      </c>
      <c r="D483" s="157">
        <v>1230</v>
      </c>
      <c r="E483" s="158" t="s">
        <v>16</v>
      </c>
      <c r="F483" s="158">
        <f t="shared" si="19"/>
        <v>2214</v>
      </c>
    </row>
    <row r="484" spans="1:6">
      <c r="A484" s="152"/>
      <c r="B484" s="153"/>
      <c r="C484" s="64"/>
      <c r="D484" s="157">
        <v>1230</v>
      </c>
      <c r="E484" s="158" t="s">
        <v>16</v>
      </c>
      <c r="F484" s="158">
        <f t="shared" si="19"/>
        <v>0</v>
      </c>
    </row>
    <row r="485" spans="1:6">
      <c r="A485" s="152"/>
      <c r="B485" s="153" t="s">
        <v>266</v>
      </c>
      <c r="C485" s="64"/>
      <c r="D485" s="157">
        <v>1230</v>
      </c>
      <c r="E485" s="158" t="s">
        <v>16</v>
      </c>
      <c r="F485" s="158">
        <f t="shared" si="19"/>
        <v>0</v>
      </c>
    </row>
    <row r="486" spans="1:6">
      <c r="A486" s="152"/>
      <c r="B486" s="153" t="s">
        <v>267</v>
      </c>
      <c r="C486" s="64">
        <v>3.18</v>
      </c>
      <c r="D486" s="157">
        <v>1230</v>
      </c>
      <c r="E486" s="158" t="s">
        <v>16</v>
      </c>
      <c r="F486" s="158">
        <f t="shared" si="19"/>
        <v>3911.4</v>
      </c>
    </row>
    <row r="487" spans="1:6">
      <c r="A487" s="152"/>
      <c r="B487" s="153" t="s">
        <v>268</v>
      </c>
      <c r="C487" s="64">
        <v>1.8</v>
      </c>
      <c r="D487" s="157">
        <v>1230</v>
      </c>
      <c r="E487" s="158" t="s">
        <v>16</v>
      </c>
      <c r="F487" s="158">
        <f t="shared" si="19"/>
        <v>2214</v>
      </c>
    </row>
    <row r="488" spans="1:6">
      <c r="A488" s="152"/>
      <c r="B488" s="153"/>
      <c r="C488" s="64"/>
      <c r="D488" s="157">
        <v>1230</v>
      </c>
      <c r="E488" s="158" t="s">
        <v>16</v>
      </c>
      <c r="F488" s="158">
        <f t="shared" si="19"/>
        <v>0</v>
      </c>
    </row>
    <row r="489" spans="1:6">
      <c r="A489" s="152"/>
      <c r="B489" s="153" t="s">
        <v>269</v>
      </c>
      <c r="C489" s="64"/>
      <c r="D489" s="157">
        <v>1230</v>
      </c>
      <c r="E489" s="158" t="s">
        <v>16</v>
      </c>
      <c r="F489" s="158">
        <f t="shared" si="19"/>
        <v>0</v>
      </c>
    </row>
    <row r="490" spans="1:6">
      <c r="A490" s="152"/>
      <c r="B490" s="153" t="s">
        <v>267</v>
      </c>
      <c r="C490" s="64">
        <v>3.18</v>
      </c>
      <c r="D490" s="157">
        <v>1230</v>
      </c>
      <c r="E490" s="158" t="s">
        <v>16</v>
      </c>
      <c r="F490" s="158">
        <f t="shared" si="19"/>
        <v>3911.4</v>
      </c>
    </row>
    <row r="491" spans="1:6">
      <c r="A491" s="152"/>
      <c r="B491" s="153" t="s">
        <v>268</v>
      </c>
      <c r="C491" s="64">
        <v>1.8</v>
      </c>
      <c r="D491" s="157">
        <v>1230</v>
      </c>
      <c r="E491" s="158" t="s">
        <v>16</v>
      </c>
      <c r="F491" s="158">
        <f t="shared" si="19"/>
        <v>2214</v>
      </c>
    </row>
    <row r="492" spans="1:6">
      <c r="A492" s="152"/>
      <c r="B492" s="153"/>
      <c r="C492" s="64"/>
      <c r="D492" s="157">
        <v>1230</v>
      </c>
      <c r="E492" s="158" t="s">
        <v>16</v>
      </c>
      <c r="F492" s="158">
        <f t="shared" si="19"/>
        <v>0</v>
      </c>
    </row>
    <row r="493" spans="1:6">
      <c r="A493" s="152"/>
      <c r="B493" s="153" t="s">
        <v>254</v>
      </c>
      <c r="C493" s="64"/>
      <c r="D493" s="157">
        <v>1230</v>
      </c>
      <c r="E493" s="158" t="s">
        <v>16</v>
      </c>
      <c r="F493" s="158">
        <f t="shared" si="19"/>
        <v>0</v>
      </c>
    </row>
    <row r="494" spans="1:6">
      <c r="A494" s="152"/>
      <c r="B494" s="153" t="s">
        <v>264</v>
      </c>
      <c r="C494" s="64">
        <v>3.18</v>
      </c>
      <c r="D494" s="157">
        <v>1230</v>
      </c>
      <c r="E494" s="158" t="s">
        <v>16</v>
      </c>
      <c r="F494" s="158">
        <f t="shared" si="19"/>
        <v>3911.4</v>
      </c>
    </row>
    <row r="495" spans="1:6">
      <c r="A495" s="27"/>
      <c r="B495" s="144" t="s">
        <v>265</v>
      </c>
      <c r="C495" s="64">
        <v>1.8</v>
      </c>
      <c r="D495" s="157">
        <v>1230</v>
      </c>
      <c r="E495" s="158" t="s">
        <v>16</v>
      </c>
      <c r="F495" s="158">
        <f t="shared" si="19"/>
        <v>2214</v>
      </c>
    </row>
    <row r="496" spans="1:6">
      <c r="A496" s="27"/>
      <c r="B496" s="159"/>
      <c r="C496" s="160">
        <v>39.06</v>
      </c>
      <c r="D496" s="157">
        <v>1230</v>
      </c>
      <c r="E496" s="161" t="s">
        <v>16</v>
      </c>
      <c r="F496" s="161">
        <f t="shared" si="19"/>
        <v>48043.8</v>
      </c>
    </row>
    <row r="497" spans="1:6" ht="78.75">
      <c r="A497" s="27">
        <v>9</v>
      </c>
      <c r="B497" s="60" t="s">
        <v>270</v>
      </c>
      <c r="C497" s="65"/>
      <c r="D497" s="157">
        <v>1230</v>
      </c>
      <c r="E497" s="116"/>
      <c r="F497" s="158">
        <f t="shared" si="19"/>
        <v>0</v>
      </c>
    </row>
    <row r="498" spans="1:6" ht="22.5">
      <c r="A498" s="41"/>
      <c r="B498" s="104" t="s">
        <v>271</v>
      </c>
      <c r="C498" s="129">
        <v>3.78</v>
      </c>
      <c r="D498" s="157">
        <v>1230</v>
      </c>
      <c r="E498" s="118" t="s">
        <v>16</v>
      </c>
      <c r="F498" s="158">
        <f t="shared" si="19"/>
        <v>4649.3999999999996</v>
      </c>
    </row>
    <row r="499" spans="1:6" ht="22.5">
      <c r="A499" s="27"/>
      <c r="B499" s="60" t="s">
        <v>272</v>
      </c>
      <c r="C499" s="65">
        <v>0.81</v>
      </c>
      <c r="D499" s="157">
        <v>1230</v>
      </c>
      <c r="E499" s="65"/>
      <c r="F499" s="158">
        <f t="shared" si="19"/>
        <v>996.30000000000007</v>
      </c>
    </row>
    <row r="500" spans="1:6" ht="22.5">
      <c r="A500" s="27"/>
      <c r="B500" s="60" t="s">
        <v>273</v>
      </c>
      <c r="C500" s="65">
        <v>3.78</v>
      </c>
      <c r="D500" s="157">
        <v>1230</v>
      </c>
      <c r="E500" s="65" t="s">
        <v>16</v>
      </c>
      <c r="F500" s="158">
        <f t="shared" si="19"/>
        <v>4649.3999999999996</v>
      </c>
    </row>
    <row r="501" spans="1:6" ht="22.5">
      <c r="A501" s="27"/>
      <c r="B501" s="60" t="s">
        <v>274</v>
      </c>
      <c r="C501" s="65">
        <v>0.81</v>
      </c>
      <c r="D501" s="157">
        <v>1230</v>
      </c>
      <c r="E501" s="65"/>
      <c r="F501" s="158">
        <f t="shared" si="19"/>
        <v>996.30000000000007</v>
      </c>
    </row>
    <row r="502" spans="1:6">
      <c r="A502" s="239"/>
      <c r="B502" s="507" t="s">
        <v>105</v>
      </c>
      <c r="C502" s="508">
        <v>9.18</v>
      </c>
      <c r="D502" s="509">
        <v>1230</v>
      </c>
      <c r="E502" s="508"/>
      <c r="F502" s="510">
        <f t="shared" si="19"/>
        <v>11291.4</v>
      </c>
    </row>
    <row r="503" spans="1:6">
      <c r="A503" s="232"/>
      <c r="B503" s="511"/>
      <c r="C503" s="158"/>
      <c r="D503" s="157"/>
      <c r="E503" s="158"/>
      <c r="F503" s="158"/>
    </row>
    <row r="504" spans="1:6">
      <c r="A504" s="256"/>
      <c r="B504" s="357" t="s">
        <v>257</v>
      </c>
      <c r="C504" s="347"/>
      <c r="D504" s="331"/>
      <c r="E504" s="348"/>
      <c r="F504" s="158"/>
    </row>
    <row r="505" spans="1:6">
      <c r="A505" s="256"/>
      <c r="B505" s="380" t="s">
        <v>363</v>
      </c>
      <c r="C505" s="350"/>
      <c r="D505" s="351"/>
      <c r="E505" s="352"/>
      <c r="F505" s="158"/>
    </row>
    <row r="506" spans="1:6">
      <c r="A506" s="256"/>
      <c r="B506" s="380" t="s">
        <v>259</v>
      </c>
      <c r="C506" s="353">
        <v>6.36</v>
      </c>
      <c r="D506" s="157">
        <v>1230</v>
      </c>
      <c r="E506" s="297" t="s">
        <v>16</v>
      </c>
      <c r="F506" s="158">
        <f t="shared" ref="F506:F532" si="20">D506*C506</f>
        <v>7822.8</v>
      </c>
    </row>
    <row r="507" spans="1:6">
      <c r="A507" s="256"/>
      <c r="B507" s="380" t="s">
        <v>260</v>
      </c>
      <c r="C507" s="353">
        <v>3.6</v>
      </c>
      <c r="D507" s="157">
        <v>1230</v>
      </c>
      <c r="E507" s="297" t="s">
        <v>16</v>
      </c>
      <c r="F507" s="158">
        <f t="shared" si="20"/>
        <v>4428</v>
      </c>
    </row>
    <row r="508" spans="1:6">
      <c r="A508" s="256"/>
      <c r="B508" s="380" t="s">
        <v>261</v>
      </c>
      <c r="C508" s="353">
        <v>2.4</v>
      </c>
      <c r="D508" s="157">
        <v>1230</v>
      </c>
      <c r="E508" s="297" t="s">
        <v>16</v>
      </c>
      <c r="F508" s="158">
        <f t="shared" si="20"/>
        <v>2952</v>
      </c>
    </row>
    <row r="509" spans="1:6">
      <c r="A509" s="256"/>
      <c r="B509" s="380" t="s">
        <v>399</v>
      </c>
      <c r="C509" s="353">
        <v>67.2</v>
      </c>
      <c r="D509" s="157">
        <v>1230</v>
      </c>
      <c r="E509" s="297" t="s">
        <v>16</v>
      </c>
      <c r="F509" s="158">
        <f t="shared" si="20"/>
        <v>82656</v>
      </c>
    </row>
    <row r="510" spans="1:6">
      <c r="A510" s="256"/>
      <c r="B510" s="380"/>
      <c r="C510" s="353"/>
      <c r="D510" s="157">
        <v>1230</v>
      </c>
      <c r="E510" s="352"/>
      <c r="F510" s="158">
        <f t="shared" si="20"/>
        <v>0</v>
      </c>
    </row>
    <row r="511" spans="1:6">
      <c r="A511" s="256"/>
      <c r="B511" s="380" t="s">
        <v>364</v>
      </c>
      <c r="C511" s="353"/>
      <c r="D511" s="157">
        <v>1230</v>
      </c>
      <c r="E511" s="352"/>
      <c r="F511" s="158">
        <f t="shared" si="20"/>
        <v>0</v>
      </c>
    </row>
    <row r="512" spans="1:6">
      <c r="A512" s="256"/>
      <c r="B512" s="380" t="s">
        <v>262</v>
      </c>
      <c r="C512" s="353">
        <v>1.8</v>
      </c>
      <c r="D512" s="157">
        <v>1230</v>
      </c>
      <c r="E512" s="297" t="s">
        <v>16</v>
      </c>
      <c r="F512" s="158">
        <f t="shared" si="20"/>
        <v>2214</v>
      </c>
    </row>
    <row r="513" spans="1:6">
      <c r="A513" s="256"/>
      <c r="B513" s="380" t="s">
        <v>400</v>
      </c>
      <c r="C513" s="353">
        <v>57.6</v>
      </c>
      <c r="D513" s="157">
        <v>1230</v>
      </c>
      <c r="E513" s="297" t="s">
        <v>16</v>
      </c>
      <c r="F513" s="158">
        <f t="shared" si="20"/>
        <v>70848</v>
      </c>
    </row>
    <row r="514" spans="1:6">
      <c r="A514" s="256"/>
      <c r="B514" s="380"/>
      <c r="C514" s="353"/>
      <c r="D514" s="157">
        <v>1230</v>
      </c>
      <c r="E514" s="352"/>
      <c r="F514" s="158">
        <f t="shared" si="20"/>
        <v>0</v>
      </c>
    </row>
    <row r="515" spans="1:6">
      <c r="A515" s="256"/>
      <c r="B515" s="380" t="s">
        <v>365</v>
      </c>
      <c r="C515" s="353"/>
      <c r="D515" s="157">
        <v>1230</v>
      </c>
      <c r="E515" s="352"/>
      <c r="F515" s="158">
        <f t="shared" si="20"/>
        <v>0</v>
      </c>
    </row>
    <row r="516" spans="1:6">
      <c r="A516" s="256"/>
      <c r="B516" s="380" t="s">
        <v>263</v>
      </c>
      <c r="C516" s="353">
        <v>3.18</v>
      </c>
      <c r="D516" s="157">
        <v>1230</v>
      </c>
      <c r="E516" s="297" t="s">
        <v>16</v>
      </c>
      <c r="F516" s="158">
        <f t="shared" si="20"/>
        <v>3911.4</v>
      </c>
    </row>
    <row r="517" spans="1:6">
      <c r="A517" s="256"/>
      <c r="B517" s="380" t="s">
        <v>260</v>
      </c>
      <c r="C517" s="353">
        <v>1.8</v>
      </c>
      <c r="D517" s="157">
        <v>1230</v>
      </c>
      <c r="E517" s="297" t="s">
        <v>16</v>
      </c>
      <c r="F517" s="158">
        <f t="shared" si="20"/>
        <v>2214</v>
      </c>
    </row>
    <row r="518" spans="1:6">
      <c r="A518" s="256"/>
      <c r="B518" s="380" t="s">
        <v>400</v>
      </c>
      <c r="C518" s="353">
        <v>57.6</v>
      </c>
      <c r="D518" s="157">
        <v>1230</v>
      </c>
      <c r="E518" s="297"/>
      <c r="F518" s="158">
        <f t="shared" si="20"/>
        <v>70848</v>
      </c>
    </row>
    <row r="519" spans="1:6">
      <c r="A519" s="256"/>
      <c r="B519" s="380"/>
      <c r="C519" s="353"/>
      <c r="D519" s="157">
        <v>1230</v>
      </c>
      <c r="E519" s="352"/>
      <c r="F519" s="158">
        <f t="shared" si="20"/>
        <v>0</v>
      </c>
    </row>
    <row r="520" spans="1:6">
      <c r="A520" s="256"/>
      <c r="B520" s="380" t="s">
        <v>366</v>
      </c>
      <c r="C520" s="353"/>
      <c r="D520" s="157">
        <v>1230</v>
      </c>
      <c r="E520" s="352"/>
      <c r="F520" s="158">
        <f t="shared" si="20"/>
        <v>0</v>
      </c>
    </row>
    <row r="521" spans="1:6">
      <c r="A521" s="256"/>
      <c r="B521" s="380" t="s">
        <v>264</v>
      </c>
      <c r="C521" s="353">
        <v>3.18</v>
      </c>
      <c r="D521" s="157">
        <v>1230</v>
      </c>
      <c r="E521" s="297" t="s">
        <v>16</v>
      </c>
      <c r="F521" s="158">
        <f t="shared" si="20"/>
        <v>3911.4</v>
      </c>
    </row>
    <row r="522" spans="1:6">
      <c r="A522" s="256"/>
      <c r="B522" s="380" t="s">
        <v>265</v>
      </c>
      <c r="C522" s="353">
        <v>1.8</v>
      </c>
      <c r="D522" s="157">
        <v>1230</v>
      </c>
      <c r="E522" s="297" t="s">
        <v>16</v>
      </c>
      <c r="F522" s="158">
        <f t="shared" si="20"/>
        <v>2214</v>
      </c>
    </row>
    <row r="523" spans="1:6">
      <c r="A523" s="256"/>
      <c r="B523" s="380" t="s">
        <v>400</v>
      </c>
      <c r="C523" s="353">
        <v>57.6</v>
      </c>
      <c r="D523" s="157">
        <v>1230</v>
      </c>
      <c r="E523" s="297" t="s">
        <v>16</v>
      </c>
      <c r="F523" s="158">
        <f t="shared" si="20"/>
        <v>70848</v>
      </c>
    </row>
    <row r="524" spans="1:6">
      <c r="A524" s="256"/>
      <c r="B524" s="380"/>
      <c r="C524" s="353"/>
      <c r="D524" s="157">
        <v>1230</v>
      </c>
      <c r="E524" s="352"/>
      <c r="F524" s="158">
        <f t="shared" si="20"/>
        <v>0</v>
      </c>
    </row>
    <row r="525" spans="1:6">
      <c r="A525" s="256"/>
      <c r="B525" s="380" t="s">
        <v>367</v>
      </c>
      <c r="C525" s="353"/>
      <c r="D525" s="157">
        <v>1230</v>
      </c>
      <c r="E525" s="352"/>
      <c r="F525" s="158">
        <f t="shared" si="20"/>
        <v>0</v>
      </c>
    </row>
    <row r="526" spans="1:6">
      <c r="A526" s="256"/>
      <c r="B526" s="380" t="s">
        <v>267</v>
      </c>
      <c r="C526" s="353">
        <v>3.18</v>
      </c>
      <c r="D526" s="157">
        <v>1230</v>
      </c>
      <c r="E526" s="297" t="s">
        <v>16</v>
      </c>
      <c r="F526" s="158">
        <f t="shared" si="20"/>
        <v>3911.4</v>
      </c>
    </row>
    <row r="527" spans="1:6">
      <c r="A527" s="256"/>
      <c r="B527" s="380" t="s">
        <v>268</v>
      </c>
      <c r="C527" s="353">
        <v>1.8</v>
      </c>
      <c r="D527" s="157">
        <v>1230</v>
      </c>
      <c r="E527" s="297" t="s">
        <v>16</v>
      </c>
      <c r="F527" s="158">
        <f t="shared" si="20"/>
        <v>2214</v>
      </c>
    </row>
    <row r="528" spans="1:6">
      <c r="A528" s="256"/>
      <c r="B528" s="380" t="s">
        <v>401</v>
      </c>
      <c r="C528" s="353">
        <v>70.400000000000006</v>
      </c>
      <c r="D528" s="157">
        <v>1230</v>
      </c>
      <c r="E528" s="297" t="s">
        <v>16</v>
      </c>
      <c r="F528" s="158">
        <f t="shared" si="20"/>
        <v>86592</v>
      </c>
    </row>
    <row r="529" spans="1:6">
      <c r="A529" s="256"/>
      <c r="B529" s="380"/>
      <c r="C529" s="353"/>
      <c r="D529" s="157">
        <v>1230</v>
      </c>
      <c r="E529" s="352"/>
      <c r="F529" s="158">
        <f t="shared" si="20"/>
        <v>0</v>
      </c>
    </row>
    <row r="530" spans="1:6">
      <c r="A530" s="256"/>
      <c r="B530" s="380" t="s">
        <v>368</v>
      </c>
      <c r="C530" s="353"/>
      <c r="D530" s="157">
        <v>1230</v>
      </c>
      <c r="E530" s="352"/>
      <c r="F530" s="158">
        <f t="shared" si="20"/>
        <v>0</v>
      </c>
    </row>
    <row r="531" spans="1:6">
      <c r="A531" s="256"/>
      <c r="B531" s="380" t="s">
        <v>267</v>
      </c>
      <c r="C531" s="353">
        <v>3.18</v>
      </c>
      <c r="D531" s="157">
        <v>1230</v>
      </c>
      <c r="E531" s="297" t="s">
        <v>16</v>
      </c>
      <c r="F531" s="158">
        <f t="shared" si="20"/>
        <v>3911.4</v>
      </c>
    </row>
    <row r="532" spans="1:6">
      <c r="A532" s="256"/>
      <c r="B532" s="380" t="s">
        <v>268</v>
      </c>
      <c r="C532" s="353">
        <v>1.8</v>
      </c>
      <c r="D532" s="157">
        <v>1230</v>
      </c>
      <c r="E532" s="297" t="s">
        <v>16</v>
      </c>
      <c r="F532" s="158">
        <f t="shared" si="20"/>
        <v>2214</v>
      </c>
    </row>
    <row r="533" spans="1:6">
      <c r="A533" s="232"/>
      <c r="B533" s="512"/>
      <c r="C533" s="161"/>
      <c r="D533" s="157"/>
      <c r="E533" s="161"/>
      <c r="F533" s="161">
        <f>SUM(F506:F532)</f>
        <v>423710.4</v>
      </c>
    </row>
    <row r="534" spans="1:6" ht="15.75" thickBot="1">
      <c r="A534" s="162"/>
      <c r="B534" s="163" t="s">
        <v>105</v>
      </c>
      <c r="C534" s="164">
        <f>C502+C496</f>
        <v>48.24</v>
      </c>
      <c r="D534" s="164"/>
      <c r="E534" s="164"/>
      <c r="F534" s="165">
        <f>F502+F496+F533</f>
        <v>483045.60000000003</v>
      </c>
    </row>
    <row r="535" spans="1:6">
      <c r="A535" s="166"/>
      <c r="B535" s="167"/>
      <c r="C535" s="168"/>
      <c r="D535" s="169"/>
      <c r="E535" s="170"/>
      <c r="F535" s="171"/>
    </row>
    <row r="536" spans="1:6" ht="67.5">
      <c r="A536" s="27">
        <v>10</v>
      </c>
      <c r="B536" s="30" t="s">
        <v>275</v>
      </c>
      <c r="C536" s="33"/>
      <c r="D536" s="33"/>
      <c r="E536" s="172"/>
      <c r="F536" s="33"/>
    </row>
    <row r="537" spans="1:6">
      <c r="A537" s="27"/>
      <c r="B537" s="30" t="s">
        <v>276</v>
      </c>
      <c r="C537" s="33"/>
      <c r="D537" s="33"/>
      <c r="E537" s="172"/>
      <c r="F537" s="33"/>
    </row>
    <row r="538" spans="1:6">
      <c r="A538" s="27"/>
      <c r="B538" s="30" t="s">
        <v>277</v>
      </c>
      <c r="C538" s="33"/>
      <c r="D538" s="33"/>
      <c r="E538" s="172"/>
      <c r="F538" s="33"/>
    </row>
    <row r="539" spans="1:6" ht="23.25" thickBot="1">
      <c r="A539" s="173"/>
      <c r="B539" s="42" t="s">
        <v>278</v>
      </c>
      <c r="C539" s="129">
        <v>20</v>
      </c>
      <c r="D539" s="174">
        <v>3600</v>
      </c>
      <c r="E539" s="175" t="s">
        <v>16</v>
      </c>
      <c r="F539" s="33">
        <f>D539*C539</f>
        <v>72000</v>
      </c>
    </row>
    <row r="540" spans="1:6" ht="23.25" thickBot="1">
      <c r="A540" s="513"/>
      <c r="B540" s="42" t="s">
        <v>278</v>
      </c>
      <c r="C540" s="280">
        <v>20</v>
      </c>
      <c r="D540" s="253">
        <v>3600</v>
      </c>
      <c r="E540" s="301" t="s">
        <v>16</v>
      </c>
      <c r="F540" s="241">
        <f>D540*C540</f>
        <v>72000</v>
      </c>
    </row>
    <row r="541" spans="1:6" ht="15.75" thickBot="1">
      <c r="A541" s="176"/>
      <c r="B541" s="119" t="s">
        <v>105</v>
      </c>
      <c r="C541" s="131"/>
      <c r="D541" s="131"/>
      <c r="E541" s="131"/>
      <c r="F541" s="48">
        <f>SUM(F539:F540)</f>
        <v>144000</v>
      </c>
    </row>
    <row r="542" spans="1:6">
      <c r="A542" s="177"/>
      <c r="B542" s="178" t="s">
        <v>279</v>
      </c>
      <c r="C542" s="179"/>
      <c r="D542" s="179"/>
      <c r="E542" s="179"/>
      <c r="F542" s="180"/>
    </row>
    <row r="543" spans="1:6" ht="56.25">
      <c r="A543" s="126">
        <v>11</v>
      </c>
      <c r="B543" s="60" t="s">
        <v>280</v>
      </c>
      <c r="C543" s="65"/>
      <c r="D543" s="65"/>
      <c r="E543" s="116"/>
      <c r="F543" s="65"/>
    </row>
    <row r="544" spans="1:6">
      <c r="A544" s="128"/>
      <c r="B544" s="104" t="s">
        <v>281</v>
      </c>
      <c r="C544" s="181">
        <v>8523.73</v>
      </c>
      <c r="D544" s="129">
        <f>(122+340+160)*1.18</f>
        <v>733.95999999999992</v>
      </c>
      <c r="E544" s="118" t="s">
        <v>16</v>
      </c>
      <c r="F544" s="65">
        <f>D544*C544</f>
        <v>6256076.8707999988</v>
      </c>
    </row>
    <row r="545" spans="1:6" ht="15.75" thickBot="1">
      <c r="A545" s="182"/>
      <c r="B545" s="104" t="s">
        <v>281</v>
      </c>
      <c r="C545" s="378">
        <v>17695.060000000001</v>
      </c>
      <c r="D545" s="280">
        <f>(122+340+160)*1.18</f>
        <v>733.95999999999992</v>
      </c>
      <c r="E545" s="299" t="s">
        <v>16</v>
      </c>
      <c r="F545" s="255">
        <f>D545*C545</f>
        <v>12987466.237599999</v>
      </c>
    </row>
    <row r="546" spans="1:6" ht="15.75" thickBot="1">
      <c r="A546" s="183"/>
      <c r="B546" s="184" t="s">
        <v>105</v>
      </c>
      <c r="C546" s="77"/>
      <c r="D546" s="77"/>
      <c r="E546" s="185"/>
      <c r="F546" s="132">
        <f>F544+F545</f>
        <v>19243543.108399998</v>
      </c>
    </row>
    <row r="547" spans="1:6">
      <c r="A547" s="94"/>
      <c r="B547" s="124"/>
      <c r="C547" s="150"/>
      <c r="D547" s="150"/>
      <c r="E547" s="150"/>
      <c r="F547" s="150"/>
    </row>
    <row r="548" spans="1:6">
      <c r="A548" s="123"/>
      <c r="B548" s="134" t="s">
        <v>282</v>
      </c>
      <c r="C548" s="125"/>
      <c r="D548" s="125"/>
      <c r="E548" s="125"/>
      <c r="F548" s="125"/>
    </row>
    <row r="549" spans="1:6" ht="78.75">
      <c r="A549" s="126">
        <v>12</v>
      </c>
      <c r="B549" s="60" t="s">
        <v>283</v>
      </c>
      <c r="C549" s="65"/>
      <c r="D549" s="65"/>
      <c r="E549" s="116"/>
      <c r="F549" s="186"/>
    </row>
    <row r="550" spans="1:6">
      <c r="A550" s="126"/>
      <c r="B550" s="60" t="s">
        <v>284</v>
      </c>
      <c r="C550" s="65">
        <v>5190.2299999999996</v>
      </c>
      <c r="D550" s="129">
        <f>(122+470+180)*1.18</f>
        <v>910.95999999999992</v>
      </c>
      <c r="E550" s="116" t="s">
        <v>16</v>
      </c>
      <c r="F550" s="65">
        <f>D550*C550</f>
        <v>4728091.9207999995</v>
      </c>
    </row>
    <row r="551" spans="1:6">
      <c r="A551" s="128"/>
      <c r="B551" s="104" t="s">
        <v>178</v>
      </c>
      <c r="C551" s="129">
        <v>707.07</v>
      </c>
      <c r="D551" s="129">
        <f>(122+470+180)*1.18</f>
        <v>910.95999999999992</v>
      </c>
      <c r="E551" s="116" t="s">
        <v>16</v>
      </c>
      <c r="F551" s="65">
        <f>D551*C551</f>
        <v>644112.48719999997</v>
      </c>
    </row>
    <row r="552" spans="1:6">
      <c r="A552" s="514"/>
      <c r="B552" s="279" t="s">
        <v>284</v>
      </c>
      <c r="C552" s="261">
        <v>5662.25</v>
      </c>
      <c r="D552" s="280">
        <f t="shared" ref="D552:D553" si="21">(122+470+180)*1.18</f>
        <v>910.95999999999992</v>
      </c>
      <c r="E552" s="297" t="s">
        <v>16</v>
      </c>
      <c r="F552" s="255">
        <f t="shared" ref="F552:F553" si="22">D552*C552</f>
        <v>5158083.26</v>
      </c>
    </row>
    <row r="553" spans="1:6" ht="15.75" thickBot="1">
      <c r="A553" s="514"/>
      <c r="B553" s="104" t="s">
        <v>178</v>
      </c>
      <c r="C553" s="280">
        <v>1414.14</v>
      </c>
      <c r="D553" s="280">
        <f t="shared" si="21"/>
        <v>910.95999999999992</v>
      </c>
      <c r="E553" s="297" t="s">
        <v>16</v>
      </c>
      <c r="F553" s="255">
        <f t="shared" si="22"/>
        <v>1288224.9743999999</v>
      </c>
    </row>
    <row r="554" spans="1:6" ht="15.75" thickBot="1">
      <c r="A554" s="183"/>
      <c r="B554" s="184" t="s">
        <v>105</v>
      </c>
      <c r="C554" s="120">
        <v>5897.3</v>
      </c>
      <c r="D554" s="187"/>
      <c r="E554" s="122"/>
      <c r="F554" s="132">
        <f>SUM(F550:F553)</f>
        <v>11818512.6424</v>
      </c>
    </row>
    <row r="555" spans="1:6">
      <c r="A555" s="94"/>
      <c r="B555" s="124"/>
      <c r="C555" s="125"/>
      <c r="D555" s="125"/>
      <c r="E555" s="125"/>
      <c r="F555" s="188"/>
    </row>
    <row r="556" spans="1:6" ht="33.75">
      <c r="A556" s="126">
        <v>13</v>
      </c>
      <c r="B556" s="60" t="s">
        <v>285</v>
      </c>
      <c r="C556" s="65"/>
      <c r="D556" s="65"/>
      <c r="E556" s="116"/>
      <c r="F556" s="65"/>
    </row>
    <row r="557" spans="1:6">
      <c r="A557" s="126"/>
      <c r="B557" s="60" t="s">
        <v>286</v>
      </c>
      <c r="C557" s="65"/>
      <c r="D557" s="65"/>
      <c r="E557" s="116"/>
      <c r="F557" s="65"/>
    </row>
    <row r="558" spans="1:6">
      <c r="A558" s="128"/>
      <c r="B558" s="104" t="s">
        <v>287</v>
      </c>
      <c r="C558" s="129">
        <v>1877.92</v>
      </c>
      <c r="D558" s="129">
        <v>550</v>
      </c>
      <c r="E558" s="118"/>
      <c r="F558" s="129">
        <f>D558*C558</f>
        <v>1032856</v>
      </c>
    </row>
    <row r="559" spans="1:6">
      <c r="A559" s="128"/>
      <c r="B559" s="104" t="s">
        <v>288</v>
      </c>
      <c r="C559" s="129">
        <v>446.13</v>
      </c>
      <c r="D559" s="129">
        <v>550</v>
      </c>
      <c r="E559" s="118" t="s">
        <v>16</v>
      </c>
      <c r="F559" s="129">
        <f>D559*C559</f>
        <v>245371.5</v>
      </c>
    </row>
    <row r="560" spans="1:6">
      <c r="A560" s="514"/>
      <c r="B560" s="279" t="s">
        <v>286</v>
      </c>
      <c r="C560" s="255"/>
      <c r="D560" s="280"/>
      <c r="E560" s="297"/>
      <c r="F560" s="280">
        <f t="shared" ref="F560:F562" si="23">D560*C560</f>
        <v>0</v>
      </c>
    </row>
    <row r="561" spans="1:6">
      <c r="A561" s="514"/>
      <c r="B561" s="104" t="s">
        <v>402</v>
      </c>
      <c r="C561" s="280">
        <v>1729.17</v>
      </c>
      <c r="D561" s="280">
        <v>550</v>
      </c>
      <c r="E561" s="299"/>
      <c r="F561" s="280">
        <f t="shared" si="23"/>
        <v>951043.5</v>
      </c>
    </row>
    <row r="562" spans="1:6" ht="15.75" thickBot="1">
      <c r="A562" s="514"/>
      <c r="B562" s="104" t="s">
        <v>403</v>
      </c>
      <c r="C562" s="280">
        <v>1195.3900000000001</v>
      </c>
      <c r="D562" s="280">
        <v>550</v>
      </c>
      <c r="E562" s="299" t="s">
        <v>16</v>
      </c>
      <c r="F562" s="280">
        <f t="shared" si="23"/>
        <v>657464.5</v>
      </c>
    </row>
    <row r="563" spans="1:6" ht="15.75" thickBot="1">
      <c r="A563" s="183"/>
      <c r="B563" s="184" t="s">
        <v>105</v>
      </c>
      <c r="C563" s="120">
        <v>2324.0500000000002</v>
      </c>
      <c r="D563" s="129"/>
      <c r="E563" s="122"/>
      <c r="F563" s="189">
        <f>SUM(F558:F562)</f>
        <v>2886735.5</v>
      </c>
    </row>
    <row r="564" spans="1:6">
      <c r="A564" s="94"/>
      <c r="B564" s="124"/>
      <c r="C564" s="125"/>
      <c r="D564" s="125"/>
      <c r="E564" s="125"/>
      <c r="F564" s="190"/>
    </row>
    <row r="565" spans="1:6">
      <c r="A565" s="94"/>
      <c r="B565" s="124"/>
      <c r="C565" s="125"/>
      <c r="D565" s="125"/>
      <c r="E565" s="125"/>
      <c r="F565" s="190"/>
    </row>
    <row r="566" spans="1:6">
      <c r="A566" s="126">
        <v>14</v>
      </c>
      <c r="B566" s="60" t="s">
        <v>289</v>
      </c>
      <c r="C566" s="65" t="s">
        <v>290</v>
      </c>
      <c r="D566" s="65"/>
      <c r="E566" s="65"/>
      <c r="F566" s="65"/>
    </row>
    <row r="567" spans="1:6">
      <c r="A567" s="126"/>
      <c r="B567" s="60" t="s">
        <v>291</v>
      </c>
      <c r="C567" s="65">
        <v>4</v>
      </c>
      <c r="D567" s="65">
        <v>800000</v>
      </c>
      <c r="E567" s="65"/>
      <c r="F567" s="65">
        <v>3200000</v>
      </c>
    </row>
    <row r="568" spans="1:6">
      <c r="A568" s="126"/>
      <c r="B568" s="60" t="s">
        <v>292</v>
      </c>
      <c r="C568" s="65">
        <v>2</v>
      </c>
      <c r="D568" s="117">
        <v>1100000</v>
      </c>
      <c r="E568" s="65"/>
      <c r="F568" s="65">
        <v>2200000</v>
      </c>
    </row>
    <row r="569" spans="1:6" ht="22.5">
      <c r="A569" s="126"/>
      <c r="B569" s="60" t="s">
        <v>293</v>
      </c>
      <c r="C569" s="65">
        <v>8</v>
      </c>
      <c r="D569" s="65">
        <v>1600000</v>
      </c>
      <c r="E569" s="65"/>
      <c r="F569" s="65">
        <v>12800000</v>
      </c>
    </row>
    <row r="570" spans="1:6">
      <c r="A570" s="256"/>
      <c r="B570" s="279" t="s">
        <v>437</v>
      </c>
      <c r="C570" s="255"/>
      <c r="D570" s="255"/>
      <c r="E570" s="255"/>
      <c r="F570" s="255"/>
    </row>
    <row r="571" spans="1:6">
      <c r="A571" s="256"/>
      <c r="B571" s="279" t="s">
        <v>291</v>
      </c>
      <c r="C571" s="255">
        <v>4</v>
      </c>
      <c r="D571" s="255">
        <v>800000</v>
      </c>
      <c r="E571" s="255"/>
      <c r="F571" s="255">
        <v>3200000</v>
      </c>
    </row>
    <row r="572" spans="1:6" ht="15.75" thickBot="1">
      <c r="A572" s="256"/>
      <c r="B572" s="279" t="s">
        <v>292</v>
      </c>
      <c r="C572" s="255">
        <v>2</v>
      </c>
      <c r="D572" s="277">
        <v>1100000</v>
      </c>
      <c r="E572" s="255"/>
      <c r="F572" s="255">
        <v>2200000</v>
      </c>
    </row>
    <row r="573" spans="1:6" ht="15.75" thickBot="1">
      <c r="A573" s="192"/>
      <c r="B573" s="193"/>
      <c r="C573" s="194"/>
      <c r="D573" s="194"/>
      <c r="E573" s="194"/>
      <c r="F573" s="195">
        <f>SUM(F567:F572)</f>
        <v>23600000</v>
      </c>
    </row>
    <row r="574" spans="1:6" ht="15.75" thickBot="1">
      <c r="A574" s="123"/>
      <c r="B574" s="196"/>
      <c r="C574" s="196"/>
      <c r="D574" s="196"/>
      <c r="E574" s="196"/>
      <c r="F574" s="196"/>
    </row>
    <row r="575" spans="1:6" ht="18.75" thickBot="1">
      <c r="A575" s="470"/>
      <c r="B575" s="471"/>
      <c r="C575" s="471"/>
      <c r="D575" s="471"/>
      <c r="E575" s="471"/>
      <c r="F575" s="472"/>
    </row>
    <row r="576" spans="1:6">
      <c r="A576" s="197">
        <v>15</v>
      </c>
      <c r="B576" s="473" t="s">
        <v>294</v>
      </c>
      <c r="C576" s="473"/>
      <c r="D576" s="473"/>
      <c r="E576" s="473"/>
      <c r="F576" s="474"/>
    </row>
    <row r="577" spans="1:6">
      <c r="A577" s="198"/>
      <c r="B577" s="63" t="s">
        <v>295</v>
      </c>
      <c r="C577" s="63" t="s">
        <v>296</v>
      </c>
      <c r="D577" s="63" t="s">
        <v>297</v>
      </c>
      <c r="E577" s="63" t="s">
        <v>298</v>
      </c>
      <c r="F577" s="199"/>
    </row>
    <row r="578" spans="1:6">
      <c r="A578" s="198"/>
      <c r="B578" s="63" t="s">
        <v>299</v>
      </c>
      <c r="C578" s="63">
        <v>38.04</v>
      </c>
      <c r="D578" s="63">
        <v>4</v>
      </c>
      <c r="E578" s="63">
        <v>152.16</v>
      </c>
      <c r="F578" s="199">
        <f>160*E578</f>
        <v>24345.599999999999</v>
      </c>
    </row>
    <row r="579" spans="1:6">
      <c r="A579" s="198"/>
      <c r="B579" s="63" t="s">
        <v>300</v>
      </c>
      <c r="C579" s="63">
        <v>28.13</v>
      </c>
      <c r="D579" s="63">
        <v>4</v>
      </c>
      <c r="E579" s="63">
        <v>112.52</v>
      </c>
      <c r="F579" s="199">
        <f t="shared" ref="F579:F595" si="24">160*E579</f>
        <v>18003.2</v>
      </c>
    </row>
    <row r="580" spans="1:6">
      <c r="A580" s="198"/>
      <c r="B580" s="63" t="s">
        <v>301</v>
      </c>
      <c r="C580" s="63">
        <v>17.940000000000001</v>
      </c>
      <c r="D580" s="63">
        <v>4</v>
      </c>
      <c r="E580" s="63">
        <v>71.760000000000005</v>
      </c>
      <c r="F580" s="199">
        <f t="shared" si="24"/>
        <v>11481.6</v>
      </c>
    </row>
    <row r="581" spans="1:6">
      <c r="A581" s="198"/>
      <c r="B581" s="63" t="s">
        <v>302</v>
      </c>
      <c r="C581" s="63">
        <v>32.729999999999997</v>
      </c>
      <c r="D581" s="63">
        <v>4</v>
      </c>
      <c r="E581" s="63">
        <v>130.91999999999999</v>
      </c>
      <c r="F581" s="199">
        <f t="shared" si="24"/>
        <v>20947.199999999997</v>
      </c>
    </row>
    <row r="582" spans="1:6">
      <c r="A582" s="198"/>
      <c r="B582" s="63"/>
      <c r="C582" s="63"/>
      <c r="D582" s="63"/>
      <c r="E582" s="63">
        <v>0</v>
      </c>
      <c r="F582" s="199">
        <f t="shared" si="24"/>
        <v>0</v>
      </c>
    </row>
    <row r="583" spans="1:6">
      <c r="A583" s="198"/>
      <c r="B583" s="63" t="s">
        <v>269</v>
      </c>
      <c r="C583" s="63"/>
      <c r="D583" s="63"/>
      <c r="E583" s="63">
        <v>0</v>
      </c>
      <c r="F583" s="199">
        <f t="shared" si="24"/>
        <v>0</v>
      </c>
    </row>
    <row r="584" spans="1:6">
      <c r="A584" s="198"/>
      <c r="B584" s="63" t="s">
        <v>303</v>
      </c>
      <c r="C584" s="63">
        <v>6</v>
      </c>
      <c r="D584" s="63">
        <v>4</v>
      </c>
      <c r="E584" s="63">
        <v>24</v>
      </c>
      <c r="F584" s="199">
        <f t="shared" si="24"/>
        <v>3840</v>
      </c>
    </row>
    <row r="585" spans="1:6">
      <c r="A585" s="198"/>
      <c r="B585" s="63" t="s">
        <v>304</v>
      </c>
      <c r="C585" s="63">
        <v>2.74</v>
      </c>
      <c r="D585" s="63">
        <v>4</v>
      </c>
      <c r="E585" s="63">
        <v>10.96</v>
      </c>
      <c r="F585" s="199">
        <f t="shared" si="24"/>
        <v>1753.6000000000001</v>
      </c>
    </row>
    <row r="586" spans="1:6">
      <c r="A586" s="198"/>
      <c r="B586" s="63" t="s">
        <v>305</v>
      </c>
      <c r="C586" s="63">
        <v>3.48</v>
      </c>
      <c r="D586" s="63">
        <v>8</v>
      </c>
      <c r="E586" s="63">
        <v>27.84</v>
      </c>
      <c r="F586" s="199">
        <f t="shared" si="24"/>
        <v>4454.3999999999996</v>
      </c>
    </row>
    <row r="587" spans="1:6">
      <c r="A587" s="198"/>
      <c r="B587" s="63" t="s">
        <v>306</v>
      </c>
      <c r="C587" s="63">
        <v>4.1500000000000004</v>
      </c>
      <c r="D587" s="63">
        <v>8</v>
      </c>
      <c r="E587" s="63">
        <v>33.200000000000003</v>
      </c>
      <c r="F587" s="199">
        <f t="shared" si="24"/>
        <v>5312</v>
      </c>
    </row>
    <row r="588" spans="1:6">
      <c r="A588" s="198"/>
      <c r="B588" s="63" t="s">
        <v>307</v>
      </c>
      <c r="C588" s="63">
        <v>3.55</v>
      </c>
      <c r="D588" s="63">
        <v>8</v>
      </c>
      <c r="E588" s="63">
        <v>28.4</v>
      </c>
      <c r="F588" s="199">
        <f t="shared" si="24"/>
        <v>4544</v>
      </c>
    </row>
    <row r="589" spans="1:6">
      <c r="A589" s="198"/>
      <c r="B589" s="63" t="s">
        <v>308</v>
      </c>
      <c r="C589" s="63">
        <v>2.2000000000000002</v>
      </c>
      <c r="D589" s="63">
        <v>4</v>
      </c>
      <c r="E589" s="63">
        <v>8.8000000000000007</v>
      </c>
      <c r="F589" s="199">
        <f t="shared" si="24"/>
        <v>1408</v>
      </c>
    </row>
    <row r="590" spans="1:6">
      <c r="A590" s="200"/>
      <c r="B590" s="201" t="s">
        <v>309</v>
      </c>
      <c r="C590" s="64">
        <v>4.05</v>
      </c>
      <c r="D590" s="64">
        <v>4</v>
      </c>
      <c r="E590" s="63">
        <v>16.2</v>
      </c>
      <c r="F590" s="199">
        <f t="shared" si="24"/>
        <v>2592</v>
      </c>
    </row>
    <row r="591" spans="1:6">
      <c r="A591" s="200"/>
      <c r="B591" s="201" t="s">
        <v>310</v>
      </c>
      <c r="C591" s="64">
        <v>3.41</v>
      </c>
      <c r="D591" s="64">
        <v>4</v>
      </c>
      <c r="E591" s="63">
        <v>13.64</v>
      </c>
      <c r="F591" s="199">
        <f t="shared" si="24"/>
        <v>2182.4</v>
      </c>
    </row>
    <row r="592" spans="1:6">
      <c r="A592" s="200"/>
      <c r="B592" s="201" t="s">
        <v>311</v>
      </c>
      <c r="C592" s="64">
        <v>4.43</v>
      </c>
      <c r="D592" s="64">
        <v>4</v>
      </c>
      <c r="E592" s="63">
        <v>17.72</v>
      </c>
      <c r="F592" s="199">
        <f t="shared" si="24"/>
        <v>2835.2</v>
      </c>
    </row>
    <row r="593" spans="1:6">
      <c r="A593" s="200"/>
      <c r="B593" s="201" t="s">
        <v>312</v>
      </c>
      <c r="C593" s="64">
        <v>2.75</v>
      </c>
      <c r="D593" s="64">
        <v>4</v>
      </c>
      <c r="E593" s="63">
        <v>11</v>
      </c>
      <c r="F593" s="199">
        <f t="shared" si="24"/>
        <v>1760</v>
      </c>
    </row>
    <row r="594" spans="1:6">
      <c r="A594" s="515"/>
      <c r="B594" s="516"/>
      <c r="C594" s="517"/>
      <c r="D594" s="517"/>
      <c r="E594" s="442"/>
      <c r="F594" s="199"/>
    </row>
    <row r="595" spans="1:6" ht="15.75" thickBot="1">
      <c r="A595" s="202"/>
      <c r="B595" s="203" t="s">
        <v>105</v>
      </c>
      <c r="C595" s="204"/>
      <c r="D595" s="204"/>
      <c r="E595" s="205">
        <v>659.12</v>
      </c>
      <c r="F595" s="206">
        <f>160*E595</f>
        <v>105459.2</v>
      </c>
    </row>
    <row r="596" spans="1:6">
      <c r="A596" s="133"/>
      <c r="B596" s="207"/>
      <c r="C596" s="208"/>
      <c r="D596" s="208"/>
      <c r="E596" s="208"/>
      <c r="F596" s="208"/>
    </row>
    <row r="597" spans="1:6">
      <c r="A597" s="27">
        <v>16</v>
      </c>
      <c r="B597" s="30" t="s">
        <v>313</v>
      </c>
      <c r="C597" s="39">
        <v>726.01</v>
      </c>
      <c r="D597" s="33"/>
      <c r="E597" s="32"/>
      <c r="F597" s="32"/>
    </row>
    <row r="598" spans="1:6">
      <c r="A598" s="209"/>
      <c r="B598" s="210" t="s">
        <v>105</v>
      </c>
      <c r="C598" s="36"/>
      <c r="D598" s="209"/>
      <c r="E598" s="209"/>
      <c r="F598" s="211">
        <v>0</v>
      </c>
    </row>
    <row r="599" spans="1:6" ht="15.75" thickBot="1">
      <c r="A599" s="212"/>
      <c r="B599" s="212"/>
      <c r="C599" s="212"/>
      <c r="D599" s="212"/>
      <c r="E599" s="212"/>
      <c r="F599" s="212"/>
    </row>
    <row r="600" spans="1:6">
      <c r="A600" s="213">
        <v>17</v>
      </c>
      <c r="B600" s="214" t="s">
        <v>314</v>
      </c>
      <c r="C600" s="215"/>
      <c r="D600" s="216"/>
      <c r="E600" s="216"/>
      <c r="F600" s="217"/>
    </row>
    <row r="601" spans="1:6" ht="15.75" thickBot="1">
      <c r="A601" s="218"/>
      <c r="B601" s="203" t="s">
        <v>105</v>
      </c>
      <c r="C601" s="219">
        <v>53.83</v>
      </c>
      <c r="D601" s="220">
        <f>70000</f>
        <v>70000</v>
      </c>
      <c r="E601" s="221"/>
      <c r="F601" s="222">
        <f>D601*C601</f>
        <v>3768100</v>
      </c>
    </row>
    <row r="602" spans="1:6" ht="15.75" thickBot="1">
      <c r="A602" s="223"/>
      <c r="B602" s="224"/>
      <c r="C602" s="223"/>
      <c r="D602" s="55"/>
      <c r="E602" s="223"/>
      <c r="F602" s="53"/>
    </row>
    <row r="603" spans="1:6">
      <c r="A603" s="225">
        <v>18</v>
      </c>
      <c r="B603" s="215" t="s">
        <v>315</v>
      </c>
      <c r="C603" s="226"/>
      <c r="D603" s="227"/>
      <c r="E603" s="226"/>
      <c r="F603" s="228"/>
    </row>
    <row r="604" spans="1:6">
      <c r="A604" s="229"/>
      <c r="B604" s="36" t="s">
        <v>239</v>
      </c>
      <c r="C604" s="36">
        <v>180.67</v>
      </c>
      <c r="D604" s="180">
        <v>340</v>
      </c>
      <c r="E604" s="180"/>
      <c r="F604" s="230">
        <f>D604*C604</f>
        <v>61427.799999999996</v>
      </c>
    </row>
    <row r="605" spans="1:6">
      <c r="A605" s="229"/>
      <c r="B605" s="36" t="s">
        <v>245</v>
      </c>
      <c r="C605" s="36">
        <v>170.8</v>
      </c>
      <c r="D605" s="180">
        <v>340</v>
      </c>
      <c r="E605" s="180"/>
      <c r="F605" s="230">
        <f t="shared" ref="F605:F609" si="25">D605*C605</f>
        <v>58072.000000000007</v>
      </c>
    </row>
    <row r="606" spans="1:6">
      <c r="A606" s="229"/>
      <c r="B606" s="36" t="s">
        <v>266</v>
      </c>
      <c r="C606" s="36">
        <v>171.32</v>
      </c>
      <c r="D606" s="180">
        <v>340</v>
      </c>
      <c r="E606" s="180"/>
      <c r="F606" s="230">
        <f t="shared" si="25"/>
        <v>58248.799999999996</v>
      </c>
    </row>
    <row r="607" spans="1:6">
      <c r="A607" s="229"/>
      <c r="B607" s="36" t="s">
        <v>269</v>
      </c>
      <c r="C607" s="36">
        <v>171.32</v>
      </c>
      <c r="D607" s="180">
        <v>340</v>
      </c>
      <c r="E607" s="180"/>
      <c r="F607" s="230">
        <f t="shared" si="25"/>
        <v>58248.799999999996</v>
      </c>
    </row>
    <row r="608" spans="1:6">
      <c r="A608" s="229"/>
      <c r="B608" s="36" t="s">
        <v>254</v>
      </c>
      <c r="C608" s="36">
        <v>154</v>
      </c>
      <c r="D608" s="180">
        <v>340</v>
      </c>
      <c r="E608" s="180"/>
      <c r="F608" s="230">
        <f t="shared" si="25"/>
        <v>52360</v>
      </c>
    </row>
    <row r="609" spans="1:6">
      <c r="A609" s="441"/>
      <c r="B609" s="518" t="s">
        <v>105</v>
      </c>
      <c r="C609" s="519">
        <v>848.11</v>
      </c>
      <c r="D609" s="520">
        <v>340</v>
      </c>
      <c r="E609" s="520"/>
      <c r="F609" s="521">
        <f>D609*C609</f>
        <v>288357.40000000002</v>
      </c>
    </row>
    <row r="610" spans="1:6">
      <c r="A610" s="522"/>
      <c r="B610" s="522"/>
      <c r="C610" s="522"/>
      <c r="D610" s="522"/>
      <c r="E610" s="522"/>
      <c r="F610" s="522"/>
    </row>
    <row r="611" spans="1:6">
      <c r="A611" s="522"/>
      <c r="B611" s="449" t="s">
        <v>404</v>
      </c>
      <c r="C611" s="36" t="s">
        <v>405</v>
      </c>
      <c r="D611" s="522"/>
      <c r="E611" s="522"/>
      <c r="F611" s="522"/>
    </row>
    <row r="612" spans="1:6">
      <c r="A612" s="522"/>
      <c r="B612" s="36"/>
      <c r="C612" s="36"/>
      <c r="D612" s="523">
        <v>2200</v>
      </c>
      <c r="E612" s="523"/>
      <c r="F612" s="523">
        <f>D612*C612</f>
        <v>0</v>
      </c>
    </row>
    <row r="613" spans="1:6">
      <c r="A613" s="522"/>
      <c r="B613" s="36" t="s">
        <v>363</v>
      </c>
      <c r="C613" s="36">
        <v>6</v>
      </c>
      <c r="D613" s="523">
        <v>2200</v>
      </c>
      <c r="E613" s="522" t="s">
        <v>43</v>
      </c>
      <c r="F613" s="523">
        <f>D613*C613</f>
        <v>13200</v>
      </c>
    </row>
    <row r="614" spans="1:6">
      <c r="A614" s="522"/>
      <c r="B614" s="63" t="s">
        <v>364</v>
      </c>
      <c r="C614" s="36">
        <v>16</v>
      </c>
      <c r="D614" s="523">
        <v>2200</v>
      </c>
      <c r="E614" s="522" t="s">
        <v>43</v>
      </c>
      <c r="F614" s="523">
        <f t="shared" ref="F614:F619" si="26">D614*C614</f>
        <v>35200</v>
      </c>
    </row>
    <row r="615" spans="1:6">
      <c r="A615" s="522"/>
      <c r="B615" s="63" t="s">
        <v>365</v>
      </c>
      <c r="C615" s="36">
        <v>32</v>
      </c>
      <c r="D615" s="523">
        <v>2200</v>
      </c>
      <c r="E615" s="522" t="s">
        <v>43</v>
      </c>
      <c r="F615" s="523">
        <f t="shared" si="26"/>
        <v>70400</v>
      </c>
    </row>
    <row r="616" spans="1:6">
      <c r="A616" s="522"/>
      <c r="B616" s="63" t="s">
        <v>366</v>
      </c>
      <c r="C616" s="36">
        <v>32</v>
      </c>
      <c r="D616" s="523">
        <v>2200</v>
      </c>
      <c r="E616" s="522" t="s">
        <v>43</v>
      </c>
      <c r="F616" s="523">
        <f t="shared" si="26"/>
        <v>70400</v>
      </c>
    </row>
    <row r="617" spans="1:6">
      <c r="A617" s="522"/>
      <c r="B617" s="63" t="s">
        <v>367</v>
      </c>
      <c r="C617" s="36">
        <v>8</v>
      </c>
      <c r="D617" s="523">
        <v>2200</v>
      </c>
      <c r="E617" s="522" t="s">
        <v>43</v>
      </c>
      <c r="F617" s="523">
        <f t="shared" si="26"/>
        <v>17600</v>
      </c>
    </row>
    <row r="618" spans="1:6">
      <c r="A618" s="522"/>
      <c r="B618" s="63" t="s">
        <v>368</v>
      </c>
      <c r="C618" s="36">
        <v>6</v>
      </c>
      <c r="D618" s="523">
        <v>2200</v>
      </c>
      <c r="E618" s="522" t="s">
        <v>43</v>
      </c>
      <c r="F618" s="523">
        <f t="shared" si="26"/>
        <v>13200</v>
      </c>
    </row>
    <row r="619" spans="1:6">
      <c r="A619" s="522"/>
      <c r="B619" s="524" t="s">
        <v>105</v>
      </c>
      <c r="C619" s="525">
        <v>100</v>
      </c>
      <c r="D619" s="526">
        <v>2200</v>
      </c>
      <c r="E619" s="527" t="s">
        <v>43</v>
      </c>
      <c r="F619" s="526">
        <f t="shared" si="26"/>
        <v>220000</v>
      </c>
    </row>
    <row r="620" spans="1:6">
      <c r="A620" s="522"/>
      <c r="B620" s="449" t="s">
        <v>406</v>
      </c>
      <c r="C620" s="36"/>
      <c r="D620" s="522"/>
      <c r="E620" s="522"/>
      <c r="F620" s="522"/>
    </row>
    <row r="621" spans="1:6">
      <c r="A621" s="522"/>
      <c r="B621" s="36"/>
      <c r="C621" s="36"/>
      <c r="D621" s="522"/>
      <c r="E621" s="522"/>
      <c r="F621" s="522"/>
    </row>
    <row r="622" spans="1:6">
      <c r="A622" s="522"/>
      <c r="B622" s="36" t="s">
        <v>363</v>
      </c>
      <c r="C622" s="36">
        <v>4</v>
      </c>
      <c r="D622" s="522">
        <v>700</v>
      </c>
      <c r="E622" s="522" t="s">
        <v>43</v>
      </c>
      <c r="F622" s="523">
        <f t="shared" ref="F622:F626" si="27">D622*C622</f>
        <v>2800</v>
      </c>
    </row>
    <row r="623" spans="1:6">
      <c r="A623" s="522"/>
      <c r="B623" s="63" t="s">
        <v>364</v>
      </c>
      <c r="C623" s="36">
        <v>3</v>
      </c>
      <c r="D623" s="522">
        <v>700</v>
      </c>
      <c r="E623" s="522" t="s">
        <v>43</v>
      </c>
      <c r="F623" s="523">
        <f t="shared" si="27"/>
        <v>2100</v>
      </c>
    </row>
    <row r="624" spans="1:6">
      <c r="A624" s="522"/>
      <c r="B624" s="63" t="s">
        <v>367</v>
      </c>
      <c r="C624" s="36">
        <v>5</v>
      </c>
      <c r="D624" s="522">
        <v>700</v>
      </c>
      <c r="E624" s="522" t="s">
        <v>43</v>
      </c>
      <c r="F624" s="523">
        <f t="shared" si="27"/>
        <v>3500</v>
      </c>
    </row>
    <row r="625" spans="1:6">
      <c r="A625" s="522"/>
      <c r="B625" s="63" t="s">
        <v>368</v>
      </c>
      <c r="C625" s="36">
        <v>4</v>
      </c>
      <c r="D625" s="522">
        <v>700</v>
      </c>
      <c r="E625" s="522" t="s">
        <v>43</v>
      </c>
      <c r="F625" s="523">
        <f t="shared" si="27"/>
        <v>2800</v>
      </c>
    </row>
    <row r="626" spans="1:6">
      <c r="A626" s="522"/>
      <c r="B626" s="524" t="s">
        <v>105</v>
      </c>
      <c r="C626" s="525">
        <v>16</v>
      </c>
      <c r="D626" s="527">
        <v>700</v>
      </c>
      <c r="E626" s="527" t="s">
        <v>43</v>
      </c>
      <c r="F626" s="526">
        <f t="shared" si="27"/>
        <v>11200</v>
      </c>
    </row>
    <row r="627" spans="1:6">
      <c r="A627" s="522"/>
      <c r="B627" s="449" t="s">
        <v>407</v>
      </c>
      <c r="C627" s="36"/>
      <c r="D627" s="522"/>
      <c r="E627" s="522"/>
      <c r="F627" s="522"/>
    </row>
    <row r="628" spans="1:6">
      <c r="A628" s="522"/>
      <c r="B628" s="63" t="s">
        <v>364</v>
      </c>
      <c r="C628" s="36">
        <v>12</v>
      </c>
      <c r="D628" s="522">
        <v>160</v>
      </c>
      <c r="E628" s="522" t="s">
        <v>43</v>
      </c>
      <c r="F628" s="523">
        <f t="shared" ref="F628" si="28">D628*C628</f>
        <v>1920</v>
      </c>
    </row>
    <row r="629" spans="1:6">
      <c r="A629" s="522"/>
      <c r="B629" s="63" t="s">
        <v>365</v>
      </c>
      <c r="C629" s="36">
        <v>30</v>
      </c>
      <c r="D629" s="522">
        <v>160</v>
      </c>
      <c r="E629" s="522"/>
      <c r="F629" s="522"/>
    </row>
    <row r="630" spans="1:6">
      <c r="A630" s="522"/>
      <c r="B630" s="63" t="s">
        <v>366</v>
      </c>
      <c r="C630" s="36">
        <v>30</v>
      </c>
      <c r="D630" s="522">
        <v>160</v>
      </c>
      <c r="E630" s="522"/>
      <c r="F630" s="522"/>
    </row>
    <row r="631" spans="1:6">
      <c r="A631" s="522"/>
      <c r="B631" s="524" t="s">
        <v>105</v>
      </c>
      <c r="C631" s="525">
        <v>72</v>
      </c>
      <c r="D631" s="522">
        <v>160</v>
      </c>
      <c r="E631" s="527" t="s">
        <v>43</v>
      </c>
      <c r="F631" s="526">
        <f t="shared" ref="F631" si="29">D631*C631</f>
        <v>11520</v>
      </c>
    </row>
    <row r="632" spans="1:6">
      <c r="A632" s="522"/>
      <c r="B632" s="449" t="s">
        <v>408</v>
      </c>
      <c r="C632" s="36"/>
      <c r="D632" s="522"/>
      <c r="E632" s="522"/>
      <c r="F632" s="522"/>
    </row>
    <row r="633" spans="1:6">
      <c r="A633" s="522"/>
      <c r="B633" s="36"/>
      <c r="C633" s="36"/>
      <c r="D633" s="522">
        <v>890</v>
      </c>
      <c r="E633" s="522" t="s">
        <v>43</v>
      </c>
      <c r="F633" s="523">
        <f t="shared" ref="F633" si="30">D633*C633</f>
        <v>0</v>
      </c>
    </row>
    <row r="634" spans="1:6">
      <c r="A634" s="522"/>
      <c r="B634" s="36" t="s">
        <v>363</v>
      </c>
      <c r="C634" s="36">
        <v>5</v>
      </c>
      <c r="D634" s="522">
        <v>890</v>
      </c>
      <c r="E634" s="522" t="s">
        <v>43</v>
      </c>
      <c r="F634" s="523">
        <f t="shared" ref="F634:F640" si="31">D634*C634</f>
        <v>4450</v>
      </c>
    </row>
    <row r="635" spans="1:6">
      <c r="A635" s="522"/>
      <c r="B635" s="63" t="s">
        <v>364</v>
      </c>
      <c r="C635" s="36">
        <v>17</v>
      </c>
      <c r="D635" s="522">
        <v>890</v>
      </c>
      <c r="E635" s="522" t="s">
        <v>43</v>
      </c>
      <c r="F635" s="523">
        <f t="shared" si="31"/>
        <v>15130</v>
      </c>
    </row>
    <row r="636" spans="1:6">
      <c r="A636" s="522"/>
      <c r="B636" s="63" t="s">
        <v>365</v>
      </c>
      <c r="C636" s="36">
        <v>32</v>
      </c>
      <c r="D636" s="522">
        <v>890</v>
      </c>
      <c r="E636" s="522" t="s">
        <v>43</v>
      </c>
      <c r="F636" s="523">
        <f t="shared" si="31"/>
        <v>28480</v>
      </c>
    </row>
    <row r="637" spans="1:6">
      <c r="A637" s="522"/>
      <c r="B637" s="63" t="s">
        <v>366</v>
      </c>
      <c r="C637" s="36">
        <v>32</v>
      </c>
      <c r="D637" s="522">
        <v>890</v>
      </c>
      <c r="E637" s="522" t="s">
        <v>43</v>
      </c>
      <c r="F637" s="523">
        <f t="shared" si="31"/>
        <v>28480</v>
      </c>
    </row>
    <row r="638" spans="1:6">
      <c r="A638" s="522"/>
      <c r="B638" s="63" t="s">
        <v>367</v>
      </c>
      <c r="C638" s="36">
        <v>7</v>
      </c>
      <c r="D638" s="522">
        <v>890</v>
      </c>
      <c r="E638" s="522" t="s">
        <v>43</v>
      </c>
      <c r="F638" s="523">
        <f t="shared" si="31"/>
        <v>6230</v>
      </c>
    </row>
    <row r="639" spans="1:6">
      <c r="A639" s="522"/>
      <c r="B639" s="63" t="s">
        <v>368</v>
      </c>
      <c r="C639" s="36">
        <v>5</v>
      </c>
      <c r="D639" s="522">
        <v>890</v>
      </c>
      <c r="E639" s="522" t="s">
        <v>43</v>
      </c>
      <c r="F639" s="523">
        <f t="shared" si="31"/>
        <v>4450</v>
      </c>
    </row>
    <row r="640" spans="1:6">
      <c r="A640" s="522"/>
      <c r="B640" s="524" t="s">
        <v>105</v>
      </c>
      <c r="C640" s="525">
        <v>98</v>
      </c>
      <c r="D640" s="527">
        <v>890</v>
      </c>
      <c r="E640" s="527" t="s">
        <v>43</v>
      </c>
      <c r="F640" s="526">
        <f t="shared" si="31"/>
        <v>87220</v>
      </c>
    </row>
    <row r="641" spans="1:6">
      <c r="A641" s="522"/>
      <c r="B641" s="518" t="s">
        <v>105</v>
      </c>
      <c r="C641" s="231"/>
      <c r="D641" s="528"/>
      <c r="E641" s="528"/>
      <c r="F641" s="529">
        <f>F640+F631+F626+F619</f>
        <v>329940</v>
      </c>
    </row>
    <row r="642" spans="1:6">
      <c r="A642" s="522"/>
      <c r="B642" s="302"/>
      <c r="C642" s="302"/>
      <c r="D642" s="522"/>
      <c r="E642" s="522"/>
      <c r="F642" s="522"/>
    </row>
    <row r="643" spans="1:6">
      <c r="A643" s="522"/>
      <c r="B643" s="36" t="s">
        <v>409</v>
      </c>
      <c r="C643" s="302"/>
      <c r="D643" s="522"/>
      <c r="E643" s="522"/>
      <c r="F643" s="522"/>
    </row>
    <row r="644" spans="1:6">
      <c r="A644" s="522"/>
      <c r="B644" s="302"/>
      <c r="C644" s="302"/>
      <c r="D644" s="522"/>
      <c r="E644" s="522"/>
      <c r="F644" s="522"/>
    </row>
    <row r="645" spans="1:6">
      <c r="A645" s="522"/>
      <c r="B645" s="449" t="s">
        <v>363</v>
      </c>
      <c r="C645" s="530" t="s">
        <v>410</v>
      </c>
      <c r="D645" s="522"/>
      <c r="E645" s="522"/>
      <c r="F645" s="522"/>
    </row>
    <row r="646" spans="1:6">
      <c r="A646" s="522"/>
      <c r="B646" s="36" t="s">
        <v>411</v>
      </c>
      <c r="C646" s="36">
        <v>170.52</v>
      </c>
      <c r="D646" s="523">
        <f>D352</f>
        <v>696.67199999999991</v>
      </c>
      <c r="E646" s="522" t="s">
        <v>16</v>
      </c>
      <c r="F646" s="523">
        <f>D646*C646</f>
        <v>118796.50943999999</v>
      </c>
    </row>
    <row r="647" spans="1:6">
      <c r="A647" s="522"/>
      <c r="B647" s="36"/>
      <c r="C647" s="36"/>
      <c r="D647" s="522"/>
      <c r="E647" s="522"/>
      <c r="F647" s="523">
        <f t="shared" ref="F647:F662" si="32">D647*C647</f>
        <v>0</v>
      </c>
    </row>
    <row r="648" spans="1:6">
      <c r="A648" s="522"/>
      <c r="B648" s="449" t="s">
        <v>364</v>
      </c>
      <c r="C648" s="36"/>
      <c r="D648" s="522"/>
      <c r="E648" s="522"/>
      <c r="F648" s="523">
        <f t="shared" si="32"/>
        <v>0</v>
      </c>
    </row>
    <row r="649" spans="1:6">
      <c r="A649" s="522"/>
      <c r="B649" s="36" t="s">
        <v>412</v>
      </c>
      <c r="C649" s="36">
        <v>114.08</v>
      </c>
      <c r="D649" s="523">
        <f>D646</f>
        <v>696.67199999999991</v>
      </c>
      <c r="E649" s="522"/>
      <c r="F649" s="523">
        <f t="shared" si="32"/>
        <v>79476.341759999996</v>
      </c>
    </row>
    <row r="650" spans="1:6">
      <c r="A650" s="522"/>
      <c r="B650" s="36" t="s">
        <v>413</v>
      </c>
      <c r="C650" s="36">
        <v>308.60000000000002</v>
      </c>
      <c r="D650" s="523">
        <f>D649</f>
        <v>696.67199999999991</v>
      </c>
      <c r="E650" s="522"/>
      <c r="F650" s="523">
        <f t="shared" si="32"/>
        <v>214992.9792</v>
      </c>
    </row>
    <row r="651" spans="1:6">
      <c r="A651" s="522"/>
      <c r="B651" s="36"/>
      <c r="C651" s="36"/>
      <c r="D651" s="522"/>
      <c r="E651" s="522"/>
      <c r="F651" s="523">
        <f t="shared" si="32"/>
        <v>0</v>
      </c>
    </row>
    <row r="652" spans="1:6">
      <c r="A652" s="522"/>
      <c r="B652" s="449" t="s">
        <v>365</v>
      </c>
      <c r="C652" s="36"/>
      <c r="D652" s="522"/>
      <c r="E652" s="522"/>
      <c r="F652" s="523">
        <f t="shared" si="32"/>
        <v>0</v>
      </c>
    </row>
    <row r="653" spans="1:6">
      <c r="A653" s="522"/>
      <c r="B653" s="36" t="s">
        <v>348</v>
      </c>
      <c r="C653" s="36">
        <v>852.91</v>
      </c>
      <c r="D653" s="523">
        <f>D650</f>
        <v>696.67199999999991</v>
      </c>
      <c r="E653" s="522"/>
      <c r="F653" s="523">
        <f t="shared" si="32"/>
        <v>594198.5155199999</v>
      </c>
    </row>
    <row r="654" spans="1:6">
      <c r="A654" s="522"/>
      <c r="B654" s="36"/>
      <c r="C654" s="36"/>
      <c r="D654" s="522"/>
      <c r="E654" s="522"/>
      <c r="F654" s="523">
        <f t="shared" si="32"/>
        <v>0</v>
      </c>
    </row>
    <row r="655" spans="1:6">
      <c r="A655" s="522"/>
      <c r="B655" s="449" t="s">
        <v>366</v>
      </c>
      <c r="C655" s="36"/>
      <c r="D655" s="522"/>
      <c r="E655" s="522"/>
      <c r="F655" s="523">
        <f t="shared" si="32"/>
        <v>0</v>
      </c>
    </row>
    <row r="656" spans="1:6">
      <c r="A656" s="522"/>
      <c r="B656" s="36" t="s">
        <v>348</v>
      </c>
      <c r="C656" s="36">
        <v>852.91</v>
      </c>
      <c r="D656" s="523">
        <f>D653</f>
        <v>696.67199999999991</v>
      </c>
      <c r="E656" s="522"/>
      <c r="F656" s="523">
        <f t="shared" si="32"/>
        <v>594198.5155199999</v>
      </c>
    </row>
    <row r="657" spans="1:6">
      <c r="A657" s="522"/>
      <c r="B657" s="36"/>
      <c r="C657" s="36"/>
      <c r="D657" s="522"/>
      <c r="E657" s="522"/>
      <c r="F657" s="523">
        <f t="shared" si="32"/>
        <v>0</v>
      </c>
    </row>
    <row r="658" spans="1:6">
      <c r="A658" s="522"/>
      <c r="B658" s="449" t="s">
        <v>367</v>
      </c>
      <c r="C658" s="36"/>
      <c r="D658" s="522"/>
      <c r="E658" s="522"/>
      <c r="F658" s="523">
        <f t="shared" si="32"/>
        <v>0</v>
      </c>
    </row>
    <row r="659" spans="1:6">
      <c r="A659" s="522"/>
      <c r="B659" s="36" t="s">
        <v>411</v>
      </c>
      <c r="C659" s="36">
        <v>236.04</v>
      </c>
      <c r="D659" s="523">
        <f>D656</f>
        <v>696.67199999999991</v>
      </c>
      <c r="E659" s="522"/>
      <c r="F659" s="523">
        <f t="shared" si="32"/>
        <v>164442.45887999996</v>
      </c>
    </row>
    <row r="660" spans="1:6">
      <c r="A660" s="522"/>
      <c r="B660" s="36"/>
      <c r="C660" s="36"/>
      <c r="D660" s="522"/>
      <c r="E660" s="522"/>
      <c r="F660" s="523">
        <f t="shared" si="32"/>
        <v>0</v>
      </c>
    </row>
    <row r="661" spans="1:6">
      <c r="A661" s="522"/>
      <c r="B661" s="449" t="s">
        <v>368</v>
      </c>
      <c r="C661" s="36"/>
      <c r="D661" s="522"/>
      <c r="E661" s="522"/>
      <c r="F661" s="523">
        <f t="shared" si="32"/>
        <v>0</v>
      </c>
    </row>
    <row r="662" spans="1:6">
      <c r="A662" s="522"/>
      <c r="B662" s="36" t="s">
        <v>411</v>
      </c>
      <c r="C662" s="36">
        <v>129.57</v>
      </c>
      <c r="D662" s="523">
        <f>D659</f>
        <v>696.67199999999991</v>
      </c>
      <c r="E662" s="522"/>
      <c r="F662" s="523">
        <f t="shared" si="32"/>
        <v>90267.791039999982</v>
      </c>
    </row>
    <row r="663" spans="1:6">
      <c r="A663" s="522"/>
      <c r="B663" s="531" t="s">
        <v>105</v>
      </c>
      <c r="C663" s="532">
        <v>2664.63</v>
      </c>
      <c r="D663" s="529">
        <f>D662</f>
        <v>696.67199999999991</v>
      </c>
      <c r="E663" s="528"/>
      <c r="F663" s="529">
        <f>D663*C663</f>
        <v>1856373.1113599997</v>
      </c>
    </row>
    <row r="664" spans="1:6">
      <c r="A664" s="522"/>
      <c r="B664" s="531" t="s">
        <v>470</v>
      </c>
      <c r="C664" s="532">
        <v>14</v>
      </c>
      <c r="D664" s="529" t="s">
        <v>43</v>
      </c>
      <c r="E664" s="528">
        <v>3000</v>
      </c>
      <c r="F664" s="529">
        <f>E664*C664</f>
        <v>42000</v>
      </c>
    </row>
    <row r="665" spans="1:6">
      <c r="A665" s="522"/>
      <c r="B665" s="838" t="s">
        <v>472</v>
      </c>
      <c r="C665" s="839"/>
      <c r="D665" s="836" t="s">
        <v>471</v>
      </c>
      <c r="E665" s="835"/>
      <c r="F665" s="836">
        <v>100000</v>
      </c>
    </row>
    <row r="666" spans="1:6">
      <c r="A666" s="522"/>
      <c r="B666" s="838" t="s">
        <v>476</v>
      </c>
      <c r="C666" s="839">
        <f>ORG!C712</f>
        <v>1025</v>
      </c>
      <c r="D666" s="836" t="s">
        <v>16</v>
      </c>
      <c r="E666" s="835">
        <v>600</v>
      </c>
      <c r="F666" s="836">
        <f>E666*C666</f>
        <v>615000</v>
      </c>
    </row>
    <row r="667" spans="1:6">
      <c r="A667" s="522"/>
      <c r="B667" s="838" t="s">
        <v>477</v>
      </c>
      <c r="C667" s="839"/>
      <c r="D667" s="836" t="s">
        <v>471</v>
      </c>
      <c r="E667" s="835"/>
      <c r="F667" s="836">
        <v>200000</v>
      </c>
    </row>
    <row r="668" spans="1:6">
      <c r="A668" s="522"/>
      <c r="B668" s="846" t="s">
        <v>473</v>
      </c>
      <c r="C668" s="839"/>
      <c r="D668" s="836"/>
      <c r="E668" s="835"/>
      <c r="F668" s="836"/>
    </row>
    <row r="669" spans="1:6">
      <c r="A669" s="522"/>
      <c r="B669" s="846" t="s">
        <v>474</v>
      </c>
      <c r="C669" s="839"/>
      <c r="D669" s="836"/>
      <c r="E669" s="835"/>
      <c r="F669" s="836"/>
    </row>
    <row r="670" spans="1:6">
      <c r="A670" s="533"/>
      <c r="B670" s="533" t="s">
        <v>316</v>
      </c>
      <c r="C670" s="533"/>
      <c r="D670" s="533"/>
      <c r="E670" s="533"/>
      <c r="F670" s="841">
        <f>F609+F601+F595+F573+F563+F554+F546+F541+F534+F466+F378+F370+F270+F263+F254+F86+F663+F641+F664+F665+F666+F667+F668+F669</f>
        <v>206878401.70004004</v>
      </c>
    </row>
    <row r="671" spans="1:6">
      <c r="A671" s="11"/>
      <c r="C671" s="11"/>
      <c r="D671" s="11"/>
      <c r="E671" s="11"/>
      <c r="F671" s="11"/>
    </row>
    <row r="672" spans="1:6">
      <c r="A672" s="11"/>
      <c r="B672" s="11"/>
      <c r="C672" s="11"/>
      <c r="D672" s="11"/>
      <c r="E672" s="11"/>
      <c r="F672" s="11"/>
    </row>
  </sheetData>
  <mergeCells count="19">
    <mergeCell ref="E47:E48"/>
    <mergeCell ref="B7:F8"/>
    <mergeCell ref="B9:E9"/>
    <mergeCell ref="B10:E10"/>
    <mergeCell ref="A14:F15"/>
    <mergeCell ref="A18:A20"/>
    <mergeCell ref="E22:E23"/>
    <mergeCell ref="E26:E27"/>
    <mergeCell ref="E30:E31"/>
    <mergeCell ref="E33:E34"/>
    <mergeCell ref="E37:E38"/>
    <mergeCell ref="E42:E43"/>
    <mergeCell ref="E50:E53"/>
    <mergeCell ref="A575:F575"/>
    <mergeCell ref="B576:F576"/>
    <mergeCell ref="E55:E56"/>
    <mergeCell ref="E61:E62"/>
    <mergeCell ref="E65:E66"/>
    <mergeCell ref="E76:E7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F1019"/>
  <sheetViews>
    <sheetView topLeftCell="A700" workbookViewId="0">
      <selection activeCell="B710" sqref="B710"/>
    </sheetView>
  </sheetViews>
  <sheetFormatPr defaultRowHeight="15"/>
  <cols>
    <col min="1" max="1" width="5" bestFit="1" customWidth="1"/>
    <col min="2" max="2" width="34.42578125" customWidth="1"/>
    <col min="3" max="3" width="10.42578125" bestFit="1" customWidth="1"/>
    <col min="4" max="4" width="9.140625" bestFit="1" customWidth="1"/>
    <col min="5" max="5" width="12" bestFit="1" customWidth="1"/>
    <col min="6" max="6" width="15.42578125" bestFit="1" customWidth="1"/>
  </cols>
  <sheetData>
    <row r="2" spans="1:6">
      <c r="A2" s="534"/>
      <c r="B2" s="535" t="s">
        <v>64</v>
      </c>
      <c r="C2" s="536"/>
      <c r="D2" s="536"/>
      <c r="E2" s="536"/>
      <c r="F2" s="537"/>
    </row>
    <row r="3" spans="1:6">
      <c r="A3" s="538"/>
      <c r="B3" s="539"/>
      <c r="C3" s="540"/>
      <c r="D3" s="540"/>
      <c r="E3" s="540"/>
      <c r="F3" s="541"/>
    </row>
    <row r="4" spans="1:6">
      <c r="A4" s="542"/>
      <c r="B4" s="535" t="s">
        <v>65</v>
      </c>
      <c r="C4" s="536"/>
      <c r="D4" s="536"/>
      <c r="E4" s="537"/>
      <c r="F4" s="543" t="s">
        <v>66</v>
      </c>
    </row>
    <row r="5" spans="1:6">
      <c r="A5" s="542"/>
      <c r="B5" s="544" t="s">
        <v>67</v>
      </c>
      <c r="C5" s="545"/>
      <c r="D5" s="545"/>
      <c r="E5" s="546"/>
      <c r="F5" s="547" t="s">
        <v>68</v>
      </c>
    </row>
    <row r="6" spans="1:6">
      <c r="A6" s="542"/>
      <c r="B6" s="548" t="s">
        <v>69</v>
      </c>
      <c r="C6" s="549"/>
      <c r="D6" s="549"/>
      <c r="E6" s="549"/>
      <c r="F6" s="550"/>
    </row>
    <row r="7" spans="1:6">
      <c r="A7" s="542"/>
      <c r="B7" s="551" t="s">
        <v>70</v>
      </c>
      <c r="C7" s="552"/>
      <c r="D7" s="552"/>
      <c r="E7" s="552"/>
      <c r="F7" s="553"/>
    </row>
    <row r="8" spans="1:6" ht="26.25">
      <c r="A8" s="554"/>
      <c r="B8" s="555" t="s">
        <v>71</v>
      </c>
      <c r="C8" s="556"/>
      <c r="D8" s="556"/>
      <c r="E8" s="556"/>
      <c r="F8" s="557"/>
    </row>
    <row r="9" spans="1:6">
      <c r="A9" s="558" t="s">
        <v>72</v>
      </c>
      <c r="B9" s="559"/>
      <c r="C9" s="559"/>
      <c r="D9" s="559"/>
      <c r="E9" s="559"/>
      <c r="F9" s="560"/>
    </row>
    <row r="10" spans="1:6">
      <c r="A10" s="561"/>
      <c r="B10" s="562"/>
      <c r="C10" s="562"/>
      <c r="D10" s="562"/>
      <c r="E10" s="562"/>
      <c r="F10" s="563"/>
    </row>
    <row r="11" spans="1:6">
      <c r="A11" s="564" t="s">
        <v>73</v>
      </c>
      <c r="B11" s="564" t="s">
        <v>74</v>
      </c>
      <c r="C11" s="565" t="s">
        <v>75</v>
      </c>
      <c r="D11" s="565" t="s">
        <v>76</v>
      </c>
      <c r="E11" s="566" t="s">
        <v>3</v>
      </c>
      <c r="F11" s="565" t="s">
        <v>77</v>
      </c>
    </row>
    <row r="12" spans="1:6">
      <c r="A12" s="564"/>
      <c r="B12" s="567"/>
      <c r="C12" s="565"/>
      <c r="D12" s="565"/>
      <c r="E12" s="566"/>
      <c r="F12" s="565"/>
    </row>
    <row r="13" spans="1:6" ht="90">
      <c r="A13" s="568">
        <v>1</v>
      </c>
      <c r="B13" s="569" t="s">
        <v>78</v>
      </c>
      <c r="C13" s="570"/>
      <c r="D13" s="571"/>
      <c r="E13" s="572"/>
      <c r="F13" s="570"/>
    </row>
    <row r="14" spans="1:6" ht="67.5">
      <c r="A14" s="573"/>
      <c r="B14" s="569" t="s">
        <v>79</v>
      </c>
      <c r="C14" s="570"/>
      <c r="D14" s="571"/>
      <c r="E14" s="572"/>
      <c r="F14" s="570"/>
    </row>
    <row r="15" spans="1:6" ht="67.5">
      <c r="A15" s="574"/>
      <c r="B15" s="569" t="s">
        <v>80</v>
      </c>
      <c r="C15" s="570"/>
      <c r="D15" s="571"/>
      <c r="E15" s="572"/>
      <c r="F15" s="570"/>
    </row>
    <row r="16" spans="1:6">
      <c r="A16" s="564"/>
      <c r="B16" s="567"/>
      <c r="C16" s="570"/>
      <c r="D16" s="570"/>
      <c r="E16" s="572"/>
      <c r="F16" s="570"/>
    </row>
    <row r="17" spans="1:6">
      <c r="A17" s="564"/>
      <c r="B17" s="567" t="s">
        <v>81</v>
      </c>
      <c r="C17" s="570">
        <v>233.97</v>
      </c>
      <c r="D17" s="571">
        <f>7200*1.18</f>
        <v>8496</v>
      </c>
      <c r="E17" s="575" t="s">
        <v>9</v>
      </c>
      <c r="F17" s="570">
        <f>D17*C17</f>
        <v>1987809.1199999999</v>
      </c>
    </row>
    <row r="18" spans="1:6">
      <c r="A18" s="564"/>
      <c r="B18" s="567" t="s">
        <v>82</v>
      </c>
      <c r="C18" s="570">
        <v>29.52</v>
      </c>
      <c r="D18" s="571">
        <f t="shared" ref="D18:D80" si="0">7200*1.18</f>
        <v>8496</v>
      </c>
      <c r="E18" s="575"/>
      <c r="F18" s="570">
        <f t="shared" ref="F18:F19" si="1">D18*C18</f>
        <v>250801.91999999998</v>
      </c>
    </row>
    <row r="19" spans="1:6">
      <c r="A19" s="564"/>
      <c r="B19" s="567" t="s">
        <v>83</v>
      </c>
      <c r="C19" s="570">
        <v>93.93</v>
      </c>
      <c r="D19" s="571">
        <f t="shared" si="0"/>
        <v>8496</v>
      </c>
      <c r="E19" s="576"/>
      <c r="F19" s="570">
        <f t="shared" si="1"/>
        <v>798029.28</v>
      </c>
    </row>
    <row r="20" spans="1:6">
      <c r="A20" s="564"/>
      <c r="B20" s="567"/>
      <c r="C20" s="570"/>
      <c r="D20" s="571">
        <f t="shared" si="0"/>
        <v>8496</v>
      </c>
      <c r="E20" s="572"/>
      <c r="F20" s="570"/>
    </row>
    <row r="21" spans="1:6">
      <c r="A21" s="564"/>
      <c r="B21" s="567" t="s">
        <v>84</v>
      </c>
      <c r="C21" s="570">
        <v>233.97</v>
      </c>
      <c r="D21" s="571">
        <f t="shared" si="0"/>
        <v>8496</v>
      </c>
      <c r="E21" s="575" t="s">
        <v>9</v>
      </c>
      <c r="F21" s="570">
        <f>D21*C21</f>
        <v>1987809.1199999999</v>
      </c>
    </row>
    <row r="22" spans="1:6">
      <c r="A22" s="564"/>
      <c r="B22" s="567" t="s">
        <v>82</v>
      </c>
      <c r="C22" s="570">
        <v>36.479999999999997</v>
      </c>
      <c r="D22" s="571">
        <f t="shared" si="0"/>
        <v>8496</v>
      </c>
      <c r="E22" s="575"/>
      <c r="F22" s="570">
        <f t="shared" ref="F22:F80" si="2">D22*C22</f>
        <v>309934.07999999996</v>
      </c>
    </row>
    <row r="23" spans="1:6">
      <c r="A23" s="564"/>
      <c r="B23" s="567" t="s">
        <v>83</v>
      </c>
      <c r="C23" s="570">
        <v>44.52</v>
      </c>
      <c r="D23" s="571">
        <f t="shared" si="0"/>
        <v>8496</v>
      </c>
      <c r="E23" s="576"/>
      <c r="F23" s="570">
        <f t="shared" si="2"/>
        <v>378241.92000000004</v>
      </c>
    </row>
    <row r="24" spans="1:6">
      <c r="A24" s="564"/>
      <c r="B24" s="567"/>
      <c r="C24" s="570"/>
      <c r="D24" s="571">
        <f t="shared" si="0"/>
        <v>8496</v>
      </c>
      <c r="E24" s="572"/>
      <c r="F24" s="570">
        <f t="shared" si="2"/>
        <v>0</v>
      </c>
    </row>
    <row r="25" spans="1:6">
      <c r="A25" s="564"/>
      <c r="B25" s="567" t="s">
        <v>85</v>
      </c>
      <c r="C25" s="570">
        <v>1030.6500000000001</v>
      </c>
      <c r="D25" s="571">
        <f t="shared" si="0"/>
        <v>8496</v>
      </c>
      <c r="E25" s="575" t="s">
        <v>9</v>
      </c>
      <c r="F25" s="570">
        <f t="shared" si="2"/>
        <v>8756402.4000000004</v>
      </c>
    </row>
    <row r="26" spans="1:6">
      <c r="A26" s="564"/>
      <c r="B26" s="567" t="s">
        <v>86</v>
      </c>
      <c r="C26" s="570">
        <v>12</v>
      </c>
      <c r="D26" s="571">
        <f t="shared" si="0"/>
        <v>8496</v>
      </c>
      <c r="E26" s="575"/>
      <c r="F26" s="570">
        <f t="shared" si="2"/>
        <v>101952</v>
      </c>
    </row>
    <row r="27" spans="1:6">
      <c r="A27" s="564"/>
      <c r="B27" s="567"/>
      <c r="C27" s="570"/>
      <c r="D27" s="571">
        <f t="shared" si="0"/>
        <v>8496</v>
      </c>
      <c r="E27" s="572"/>
      <c r="F27" s="570">
        <f t="shared" si="2"/>
        <v>0</v>
      </c>
    </row>
    <row r="28" spans="1:6">
      <c r="A28" s="564"/>
      <c r="B28" s="567" t="s">
        <v>87</v>
      </c>
      <c r="C28" s="570">
        <v>161.44</v>
      </c>
      <c r="D28" s="571">
        <f t="shared" si="0"/>
        <v>8496</v>
      </c>
      <c r="E28" s="575" t="s">
        <v>9</v>
      </c>
      <c r="F28" s="570">
        <f t="shared" si="2"/>
        <v>1371594.24</v>
      </c>
    </row>
    <row r="29" spans="1:6">
      <c r="A29" s="564"/>
      <c r="B29" s="567" t="s">
        <v>88</v>
      </c>
      <c r="C29" s="570">
        <v>235.56</v>
      </c>
      <c r="D29" s="571">
        <f t="shared" si="0"/>
        <v>8496</v>
      </c>
      <c r="E29" s="575"/>
      <c r="F29" s="570">
        <f t="shared" si="2"/>
        <v>2001317.76</v>
      </c>
    </row>
    <row r="30" spans="1:6">
      <c r="A30" s="564"/>
      <c r="B30" s="567"/>
      <c r="C30" s="577"/>
      <c r="D30" s="571">
        <f t="shared" si="0"/>
        <v>8496</v>
      </c>
      <c r="E30" s="578"/>
      <c r="F30" s="570">
        <f t="shared" si="2"/>
        <v>0</v>
      </c>
    </row>
    <row r="31" spans="1:6">
      <c r="A31" s="564"/>
      <c r="B31" s="567" t="s">
        <v>89</v>
      </c>
      <c r="C31" s="579">
        <v>243.35</v>
      </c>
      <c r="D31" s="571">
        <f t="shared" si="0"/>
        <v>8496</v>
      </c>
      <c r="E31" s="578"/>
      <c r="F31" s="570">
        <f t="shared" si="2"/>
        <v>2067501.5999999999</v>
      </c>
    </row>
    <row r="32" spans="1:6">
      <c r="A32" s="564"/>
      <c r="B32" s="567" t="s">
        <v>90</v>
      </c>
      <c r="C32" s="570">
        <v>201.54</v>
      </c>
      <c r="D32" s="571">
        <f t="shared" si="0"/>
        <v>8496</v>
      </c>
      <c r="E32" s="575" t="s">
        <v>9</v>
      </c>
      <c r="F32" s="570">
        <f t="shared" si="2"/>
        <v>1712283.8399999999</v>
      </c>
    </row>
    <row r="33" spans="1:6">
      <c r="A33" s="564"/>
      <c r="B33" s="567" t="s">
        <v>91</v>
      </c>
      <c r="C33" s="580">
        <v>290</v>
      </c>
      <c r="D33" s="571">
        <f t="shared" si="0"/>
        <v>8496</v>
      </c>
      <c r="E33" s="575"/>
      <c r="F33" s="570">
        <f t="shared" si="2"/>
        <v>2463840</v>
      </c>
    </row>
    <row r="34" spans="1:6">
      <c r="A34" s="564"/>
      <c r="B34" s="567"/>
      <c r="C34" s="580"/>
      <c r="D34" s="571">
        <f t="shared" si="0"/>
        <v>8496</v>
      </c>
      <c r="E34" s="576"/>
      <c r="F34" s="570">
        <f t="shared" si="2"/>
        <v>0</v>
      </c>
    </row>
    <row r="35" spans="1:6">
      <c r="A35" s="564"/>
      <c r="B35" s="567" t="s">
        <v>92</v>
      </c>
      <c r="C35" s="580">
        <v>21.44</v>
      </c>
      <c r="D35" s="571">
        <f t="shared" si="0"/>
        <v>8496</v>
      </c>
      <c r="E35" s="576"/>
      <c r="F35" s="570">
        <f t="shared" si="2"/>
        <v>182154.24000000002</v>
      </c>
    </row>
    <row r="36" spans="1:6">
      <c r="A36" s="564"/>
      <c r="B36" s="567" t="s">
        <v>93</v>
      </c>
      <c r="C36" s="580">
        <v>219.42</v>
      </c>
      <c r="D36" s="571">
        <f t="shared" si="0"/>
        <v>8496</v>
      </c>
      <c r="E36" s="576"/>
      <c r="F36" s="570">
        <f t="shared" si="2"/>
        <v>1864192.3199999998</v>
      </c>
    </row>
    <row r="37" spans="1:6">
      <c r="A37" s="564"/>
      <c r="B37" s="567" t="s">
        <v>94</v>
      </c>
      <c r="C37" s="580">
        <v>5.14</v>
      </c>
      <c r="D37" s="571">
        <f t="shared" si="0"/>
        <v>8496</v>
      </c>
      <c r="E37" s="575" t="s">
        <v>9</v>
      </c>
      <c r="F37" s="570">
        <f t="shared" si="2"/>
        <v>43669.439999999995</v>
      </c>
    </row>
    <row r="38" spans="1:6">
      <c r="A38" s="564"/>
      <c r="B38" s="567" t="s">
        <v>95</v>
      </c>
      <c r="C38" s="580">
        <v>276.18</v>
      </c>
      <c r="D38" s="571">
        <f t="shared" si="0"/>
        <v>8496</v>
      </c>
      <c r="E38" s="575"/>
      <c r="F38" s="570">
        <f t="shared" si="2"/>
        <v>2346425.2800000003</v>
      </c>
    </row>
    <row r="39" spans="1:6">
      <c r="A39" s="564"/>
      <c r="B39" s="581"/>
      <c r="C39" s="580"/>
      <c r="D39" s="571">
        <f t="shared" si="0"/>
        <v>8496</v>
      </c>
      <c r="E39" s="576"/>
      <c r="F39" s="570">
        <f t="shared" si="2"/>
        <v>0</v>
      </c>
    </row>
    <row r="40" spans="1:6">
      <c r="A40" s="564"/>
      <c r="B40" s="567" t="s">
        <v>96</v>
      </c>
      <c r="C40" s="580">
        <v>21.44</v>
      </c>
      <c r="D40" s="571">
        <f t="shared" si="0"/>
        <v>8496</v>
      </c>
      <c r="E40" s="576"/>
      <c r="F40" s="570">
        <f t="shared" si="2"/>
        <v>182154.24000000002</v>
      </c>
    </row>
    <row r="41" spans="1:6">
      <c r="A41" s="564"/>
      <c r="B41" s="567" t="s">
        <v>97</v>
      </c>
      <c r="C41" s="580">
        <v>219.42</v>
      </c>
      <c r="D41" s="571">
        <f t="shared" si="0"/>
        <v>8496</v>
      </c>
      <c r="E41" s="576"/>
      <c r="F41" s="570">
        <f t="shared" si="2"/>
        <v>1864192.3199999998</v>
      </c>
    </row>
    <row r="42" spans="1:6">
      <c r="A42" s="564"/>
      <c r="B42" s="567" t="s">
        <v>98</v>
      </c>
      <c r="C42" s="580">
        <v>5.14</v>
      </c>
      <c r="D42" s="571">
        <f t="shared" si="0"/>
        <v>8496</v>
      </c>
      <c r="E42" s="575" t="s">
        <v>9</v>
      </c>
      <c r="F42" s="570">
        <f t="shared" si="2"/>
        <v>43669.439999999995</v>
      </c>
    </row>
    <row r="43" spans="1:6">
      <c r="A43" s="564"/>
      <c r="B43" s="567" t="s">
        <v>99</v>
      </c>
      <c r="C43" s="580">
        <v>276.18</v>
      </c>
      <c r="D43" s="571">
        <f t="shared" si="0"/>
        <v>8496</v>
      </c>
      <c r="E43" s="575"/>
      <c r="F43" s="570">
        <f t="shared" si="2"/>
        <v>2346425.2800000003</v>
      </c>
    </row>
    <row r="44" spans="1:6">
      <c r="A44" s="564"/>
      <c r="B44" s="581"/>
      <c r="C44" s="580"/>
      <c r="D44" s="571">
        <f t="shared" si="0"/>
        <v>8496</v>
      </c>
      <c r="E44" s="576"/>
      <c r="F44" s="570">
        <f t="shared" si="2"/>
        <v>0</v>
      </c>
    </row>
    <row r="45" spans="1:6">
      <c r="A45" s="564"/>
      <c r="B45" s="567" t="s">
        <v>100</v>
      </c>
      <c r="C45" s="580">
        <v>20.43</v>
      </c>
      <c r="D45" s="571">
        <f t="shared" si="0"/>
        <v>8496</v>
      </c>
      <c r="E45" s="582" t="s">
        <v>9</v>
      </c>
      <c r="F45" s="570">
        <f t="shared" si="2"/>
        <v>173573.28</v>
      </c>
    </row>
    <row r="46" spans="1:6">
      <c r="A46" s="564"/>
      <c r="B46" s="567" t="s">
        <v>101</v>
      </c>
      <c r="C46" s="580">
        <v>294.31</v>
      </c>
      <c r="D46" s="571">
        <f t="shared" si="0"/>
        <v>8496</v>
      </c>
      <c r="E46" s="583"/>
      <c r="F46" s="570">
        <f t="shared" si="2"/>
        <v>2500457.7600000002</v>
      </c>
    </row>
    <row r="47" spans="1:6">
      <c r="A47" s="564"/>
      <c r="B47" s="567" t="s">
        <v>102</v>
      </c>
      <c r="C47" s="580">
        <v>66.08</v>
      </c>
      <c r="D47" s="571">
        <f t="shared" si="0"/>
        <v>8496</v>
      </c>
      <c r="E47" s="583"/>
      <c r="F47" s="570">
        <f t="shared" si="2"/>
        <v>561415.67999999993</v>
      </c>
    </row>
    <row r="48" spans="1:6">
      <c r="A48" s="584"/>
      <c r="B48" s="585" t="s">
        <v>103</v>
      </c>
      <c r="C48" s="586">
        <v>429.46</v>
      </c>
      <c r="D48" s="571">
        <f t="shared" si="0"/>
        <v>8496</v>
      </c>
      <c r="E48" s="583"/>
      <c r="F48" s="570">
        <f t="shared" si="2"/>
        <v>3648692.1599999997</v>
      </c>
    </row>
    <row r="49" spans="1:6">
      <c r="A49" s="584"/>
      <c r="B49" s="585"/>
      <c r="C49" s="586"/>
      <c r="D49" s="571">
        <f t="shared" si="0"/>
        <v>8496</v>
      </c>
      <c r="E49" s="587"/>
      <c r="F49" s="570">
        <f t="shared" si="2"/>
        <v>0</v>
      </c>
    </row>
    <row r="50" spans="1:6">
      <c r="A50" s="584"/>
      <c r="B50" s="567" t="s">
        <v>317</v>
      </c>
      <c r="C50" s="570">
        <v>13.3</v>
      </c>
      <c r="D50" s="571">
        <f t="shared" si="0"/>
        <v>8496</v>
      </c>
      <c r="E50" s="575" t="s">
        <v>16</v>
      </c>
      <c r="F50" s="570">
        <f t="shared" si="2"/>
        <v>112996.8</v>
      </c>
    </row>
    <row r="51" spans="1:6">
      <c r="A51" s="584"/>
      <c r="B51" s="567" t="s">
        <v>318</v>
      </c>
      <c r="C51" s="570">
        <v>28.34</v>
      </c>
      <c r="D51" s="571">
        <f t="shared" si="0"/>
        <v>8496</v>
      </c>
      <c r="E51" s="575"/>
      <c r="F51" s="570">
        <f t="shared" si="2"/>
        <v>240776.63999999998</v>
      </c>
    </row>
    <row r="52" spans="1:6">
      <c r="A52" s="584"/>
      <c r="B52" s="567" t="s">
        <v>319</v>
      </c>
      <c r="C52" s="570">
        <v>234.74</v>
      </c>
      <c r="D52" s="571">
        <f t="shared" si="0"/>
        <v>8496</v>
      </c>
      <c r="E52" s="576"/>
      <c r="F52" s="570">
        <f t="shared" si="2"/>
        <v>1994351.04</v>
      </c>
    </row>
    <row r="53" spans="1:6">
      <c r="A53" s="584"/>
      <c r="B53" s="567" t="s">
        <v>320</v>
      </c>
      <c r="C53" s="570">
        <v>32.28</v>
      </c>
      <c r="D53" s="571">
        <f t="shared" si="0"/>
        <v>8496</v>
      </c>
      <c r="E53" s="576"/>
      <c r="F53" s="570">
        <f t="shared" si="2"/>
        <v>274250.88</v>
      </c>
    </row>
    <row r="54" spans="1:6">
      <c r="A54" s="584"/>
      <c r="B54" s="567" t="s">
        <v>83</v>
      </c>
      <c r="C54" s="570">
        <v>593.17999999999995</v>
      </c>
      <c r="D54" s="571">
        <f t="shared" si="0"/>
        <v>8496</v>
      </c>
      <c r="E54" s="576"/>
      <c r="F54" s="570">
        <f t="shared" si="2"/>
        <v>5039657.2799999993</v>
      </c>
    </row>
    <row r="55" spans="1:6">
      <c r="A55" s="584"/>
      <c r="B55" s="567"/>
      <c r="C55" s="570"/>
      <c r="D55" s="571">
        <f t="shared" si="0"/>
        <v>8496</v>
      </c>
      <c r="E55" s="572"/>
      <c r="F55" s="570">
        <f t="shared" si="2"/>
        <v>0</v>
      </c>
    </row>
    <row r="56" spans="1:6">
      <c r="A56" s="584"/>
      <c r="B56" s="567" t="s">
        <v>321</v>
      </c>
      <c r="C56" s="570">
        <v>256.98</v>
      </c>
      <c r="D56" s="571">
        <f t="shared" si="0"/>
        <v>8496</v>
      </c>
      <c r="E56" s="575" t="s">
        <v>16</v>
      </c>
      <c r="F56" s="570">
        <f t="shared" si="2"/>
        <v>2183302.08</v>
      </c>
    </row>
    <row r="57" spans="1:6">
      <c r="A57" s="584"/>
      <c r="B57" s="567" t="s">
        <v>82</v>
      </c>
      <c r="C57" s="570">
        <v>24.1</v>
      </c>
      <c r="D57" s="571">
        <f t="shared" si="0"/>
        <v>8496</v>
      </c>
      <c r="E57" s="575"/>
      <c r="F57" s="570">
        <f t="shared" si="2"/>
        <v>204753.6</v>
      </c>
    </row>
    <row r="58" spans="1:6">
      <c r="A58" s="584"/>
      <c r="B58" s="567" t="s">
        <v>83</v>
      </c>
      <c r="C58" s="570">
        <v>1208.28</v>
      </c>
      <c r="D58" s="571">
        <f t="shared" si="0"/>
        <v>8496</v>
      </c>
      <c r="E58" s="576"/>
      <c r="F58" s="570">
        <f t="shared" si="2"/>
        <v>10265546.879999999</v>
      </c>
    </row>
    <row r="59" spans="1:6">
      <c r="A59" s="584"/>
      <c r="B59" s="567"/>
      <c r="C59" s="570"/>
      <c r="D59" s="571">
        <f t="shared" si="0"/>
        <v>8496</v>
      </c>
      <c r="E59" s="572"/>
      <c r="F59" s="570">
        <f t="shared" si="2"/>
        <v>0</v>
      </c>
    </row>
    <row r="60" spans="1:6">
      <c r="A60" s="584"/>
      <c r="B60" s="567" t="s">
        <v>322</v>
      </c>
      <c r="C60" s="570">
        <v>18.559999999999999</v>
      </c>
      <c r="D60" s="571">
        <f t="shared" si="0"/>
        <v>8496</v>
      </c>
      <c r="E60" s="575" t="s">
        <v>16</v>
      </c>
      <c r="F60" s="570">
        <f t="shared" si="2"/>
        <v>157685.75999999998</v>
      </c>
    </row>
    <row r="61" spans="1:6">
      <c r="A61" s="584"/>
      <c r="B61" s="567" t="s">
        <v>323</v>
      </c>
      <c r="C61" s="570">
        <v>123.04</v>
      </c>
      <c r="D61" s="571">
        <f t="shared" si="0"/>
        <v>8496</v>
      </c>
      <c r="E61" s="575"/>
      <c r="F61" s="570">
        <f t="shared" si="2"/>
        <v>1045347.8400000001</v>
      </c>
    </row>
    <row r="62" spans="1:6">
      <c r="A62" s="584"/>
      <c r="B62" s="567" t="s">
        <v>324</v>
      </c>
      <c r="C62" s="570">
        <v>23.78</v>
      </c>
      <c r="D62" s="571">
        <f t="shared" si="0"/>
        <v>8496</v>
      </c>
      <c r="E62" s="576"/>
      <c r="F62" s="570">
        <f t="shared" si="2"/>
        <v>202034.88</v>
      </c>
    </row>
    <row r="63" spans="1:6">
      <c r="A63" s="584"/>
      <c r="B63" s="567" t="s">
        <v>325</v>
      </c>
      <c r="C63" s="570">
        <v>803.58</v>
      </c>
      <c r="D63" s="571">
        <f t="shared" si="0"/>
        <v>8496</v>
      </c>
      <c r="E63" s="576"/>
      <c r="F63" s="570">
        <f t="shared" si="2"/>
        <v>6827215.6800000006</v>
      </c>
    </row>
    <row r="64" spans="1:6">
      <c r="A64" s="584"/>
      <c r="B64" s="567"/>
      <c r="C64" s="570"/>
      <c r="D64" s="571">
        <f t="shared" si="0"/>
        <v>8496</v>
      </c>
      <c r="E64" s="576"/>
      <c r="F64" s="570">
        <f t="shared" si="2"/>
        <v>0</v>
      </c>
    </row>
    <row r="65" spans="1:6">
      <c r="A65" s="584"/>
      <c r="B65" s="567" t="s">
        <v>326</v>
      </c>
      <c r="C65" s="570">
        <v>18.559999999999999</v>
      </c>
      <c r="D65" s="571">
        <f t="shared" si="0"/>
        <v>8496</v>
      </c>
      <c r="E65" s="576"/>
      <c r="F65" s="570">
        <f t="shared" si="2"/>
        <v>157685.75999999998</v>
      </c>
    </row>
    <row r="66" spans="1:6">
      <c r="A66" s="584"/>
      <c r="B66" s="567" t="s">
        <v>323</v>
      </c>
      <c r="C66" s="570">
        <v>123.04</v>
      </c>
      <c r="D66" s="571">
        <f t="shared" si="0"/>
        <v>8496</v>
      </c>
      <c r="E66" s="576"/>
      <c r="F66" s="570">
        <f t="shared" si="2"/>
        <v>1045347.8400000001</v>
      </c>
    </row>
    <row r="67" spans="1:6">
      <c r="A67" s="584"/>
      <c r="B67" s="567" t="s">
        <v>324</v>
      </c>
      <c r="C67" s="570">
        <v>23.78</v>
      </c>
      <c r="D67" s="571">
        <f t="shared" si="0"/>
        <v>8496</v>
      </c>
      <c r="E67" s="576"/>
      <c r="F67" s="570">
        <f t="shared" si="2"/>
        <v>202034.88</v>
      </c>
    </row>
    <row r="68" spans="1:6">
      <c r="A68" s="584"/>
      <c r="B68" s="567" t="s">
        <v>325</v>
      </c>
      <c r="C68" s="570">
        <v>803.58</v>
      </c>
      <c r="D68" s="571">
        <f t="shared" si="0"/>
        <v>8496</v>
      </c>
      <c r="E68" s="576"/>
      <c r="F68" s="570">
        <f t="shared" si="2"/>
        <v>6827215.6800000006</v>
      </c>
    </row>
    <row r="69" spans="1:6">
      <c r="A69" s="584"/>
      <c r="B69" s="567"/>
      <c r="C69" s="577"/>
      <c r="D69" s="571">
        <f t="shared" si="0"/>
        <v>8496</v>
      </c>
      <c r="E69" s="578"/>
      <c r="F69" s="570">
        <f t="shared" si="2"/>
        <v>0</v>
      </c>
    </row>
    <row r="70" spans="1:6">
      <c r="A70" s="584"/>
      <c r="B70" s="567" t="s">
        <v>327</v>
      </c>
      <c r="C70" s="579">
        <v>16.8</v>
      </c>
      <c r="D70" s="571">
        <f t="shared" si="0"/>
        <v>8496</v>
      </c>
      <c r="E70" s="578"/>
      <c r="F70" s="570">
        <f t="shared" si="2"/>
        <v>142732.80000000002</v>
      </c>
    </row>
    <row r="71" spans="1:6">
      <c r="A71" s="584"/>
      <c r="B71" s="567" t="s">
        <v>328</v>
      </c>
      <c r="C71" s="570">
        <v>340.92</v>
      </c>
      <c r="D71" s="571">
        <f t="shared" si="0"/>
        <v>8496</v>
      </c>
      <c r="E71" s="575" t="s">
        <v>16</v>
      </c>
      <c r="F71" s="570">
        <f t="shared" si="2"/>
        <v>2896456.3200000003</v>
      </c>
    </row>
    <row r="72" spans="1:6">
      <c r="A72" s="584"/>
      <c r="B72" s="567" t="s">
        <v>329</v>
      </c>
      <c r="C72" s="580">
        <v>497.61</v>
      </c>
      <c r="D72" s="571">
        <f t="shared" si="0"/>
        <v>8496</v>
      </c>
      <c r="E72" s="575"/>
      <c r="F72" s="570">
        <f t="shared" si="2"/>
        <v>4227694.5600000005</v>
      </c>
    </row>
    <row r="73" spans="1:6">
      <c r="A73" s="584"/>
      <c r="B73" s="567" t="s">
        <v>330</v>
      </c>
      <c r="C73" s="580">
        <v>729.62</v>
      </c>
      <c r="D73" s="571">
        <f t="shared" si="0"/>
        <v>8496</v>
      </c>
      <c r="E73" s="576"/>
      <c r="F73" s="570">
        <f t="shared" si="2"/>
        <v>6198851.5200000005</v>
      </c>
    </row>
    <row r="74" spans="1:6">
      <c r="A74" s="584"/>
      <c r="B74" s="567"/>
      <c r="C74" s="570"/>
      <c r="D74" s="571">
        <f t="shared" si="0"/>
        <v>8496</v>
      </c>
      <c r="E74" s="576"/>
      <c r="F74" s="570">
        <f t="shared" si="2"/>
        <v>0</v>
      </c>
    </row>
    <row r="75" spans="1:6">
      <c r="A75" s="584"/>
      <c r="B75" s="567" t="s">
        <v>331</v>
      </c>
      <c r="C75" s="570">
        <v>506.93</v>
      </c>
      <c r="D75" s="571">
        <f t="shared" si="0"/>
        <v>8496</v>
      </c>
      <c r="E75" s="576"/>
      <c r="F75" s="570">
        <f t="shared" si="2"/>
        <v>4306877.28</v>
      </c>
    </row>
    <row r="76" spans="1:6">
      <c r="A76" s="584"/>
      <c r="B76" s="567" t="s">
        <v>329</v>
      </c>
      <c r="C76" s="570">
        <v>69.510000000000005</v>
      </c>
      <c r="D76" s="571">
        <f t="shared" si="0"/>
        <v>8496</v>
      </c>
      <c r="E76" s="576"/>
      <c r="F76" s="570">
        <f t="shared" si="2"/>
        <v>590556.96000000008</v>
      </c>
    </row>
    <row r="77" spans="1:6">
      <c r="A77" s="584"/>
      <c r="B77" s="567" t="s">
        <v>330</v>
      </c>
      <c r="C77" s="570">
        <v>281.13</v>
      </c>
      <c r="D77" s="571">
        <f t="shared" si="0"/>
        <v>8496</v>
      </c>
      <c r="E77" s="576" t="s">
        <v>16</v>
      </c>
      <c r="F77" s="570">
        <f t="shared" si="2"/>
        <v>2388480.48</v>
      </c>
    </row>
    <row r="78" spans="1:6">
      <c r="A78" s="584"/>
      <c r="B78" s="585"/>
      <c r="C78" s="586"/>
      <c r="D78" s="571">
        <f t="shared" si="0"/>
        <v>8496</v>
      </c>
      <c r="E78" s="588"/>
      <c r="F78" s="570"/>
    </row>
    <row r="79" spans="1:6">
      <c r="A79" s="564"/>
      <c r="B79" s="567"/>
      <c r="C79" s="580"/>
      <c r="D79" s="571">
        <f t="shared" si="0"/>
        <v>8496</v>
      </c>
      <c r="E79" s="589"/>
      <c r="F79" s="570">
        <f t="shared" si="2"/>
        <v>0</v>
      </c>
    </row>
    <row r="80" spans="1:6">
      <c r="A80" s="564"/>
      <c r="B80" s="567" t="s">
        <v>104</v>
      </c>
      <c r="C80" s="580">
        <v>707.07</v>
      </c>
      <c r="D80" s="571">
        <f t="shared" si="0"/>
        <v>8496</v>
      </c>
      <c r="E80" s="589" t="s">
        <v>9</v>
      </c>
      <c r="F80" s="570">
        <f t="shared" si="2"/>
        <v>6007266.7200000007</v>
      </c>
    </row>
    <row r="81" spans="1:6" ht="15.75" thickBot="1">
      <c r="A81" s="590"/>
      <c r="B81" s="591" t="s">
        <v>105</v>
      </c>
      <c r="C81" s="592">
        <f>SUM(C17:C80)</f>
        <v>12180.28</v>
      </c>
      <c r="D81" s="593"/>
      <c r="E81" s="594"/>
      <c r="F81" s="595">
        <f>SUM(F17:F80)</f>
        <v>103483658.88000001</v>
      </c>
    </row>
    <row r="82" spans="1:6">
      <c r="A82" s="596"/>
      <c r="B82" s="597"/>
      <c r="C82" s="598"/>
      <c r="D82" s="599"/>
      <c r="E82" s="600"/>
      <c r="F82" s="598"/>
    </row>
    <row r="83" spans="1:6">
      <c r="A83" s="596"/>
      <c r="B83" s="597"/>
      <c r="C83" s="598"/>
      <c r="D83" s="599"/>
      <c r="E83" s="600"/>
      <c r="F83" s="598"/>
    </row>
    <row r="84" spans="1:6">
      <c r="A84" s="596"/>
      <c r="B84" s="601" t="s">
        <v>106</v>
      </c>
      <c r="C84" s="598"/>
      <c r="D84" s="599"/>
      <c r="E84" s="602"/>
      <c r="F84" s="598"/>
    </row>
    <row r="85" spans="1:6" ht="67.5">
      <c r="A85" s="564">
        <v>2</v>
      </c>
      <c r="B85" s="567" t="s">
        <v>107</v>
      </c>
      <c r="C85" s="570"/>
      <c r="D85" s="570"/>
      <c r="E85" s="572"/>
      <c r="F85" s="570"/>
    </row>
    <row r="86" spans="1:6">
      <c r="A86" s="564"/>
      <c r="B86" s="603" t="s">
        <v>108</v>
      </c>
      <c r="C86" s="565"/>
      <c r="D86" s="604"/>
      <c r="E86" s="570"/>
      <c r="F86" s="570"/>
    </row>
    <row r="87" spans="1:6">
      <c r="A87" s="564"/>
      <c r="B87" s="603" t="s">
        <v>109</v>
      </c>
      <c r="C87" s="565"/>
      <c r="D87" s="604"/>
      <c r="E87" s="570"/>
      <c r="F87" s="570"/>
    </row>
    <row r="88" spans="1:6">
      <c r="A88" s="564"/>
      <c r="B88" s="605" t="s">
        <v>110</v>
      </c>
      <c r="C88" s="606">
        <v>1114.56</v>
      </c>
      <c r="D88" s="604">
        <v>220</v>
      </c>
      <c r="E88" s="570" t="s">
        <v>16</v>
      </c>
      <c r="F88" s="606">
        <f>D88*C88</f>
        <v>245203.19999999998</v>
      </c>
    </row>
    <row r="89" spans="1:6">
      <c r="A89" s="564"/>
      <c r="B89" s="605" t="s">
        <v>111</v>
      </c>
      <c r="C89" s="607">
        <v>1709.79</v>
      </c>
      <c r="D89" s="604">
        <v>220</v>
      </c>
      <c r="E89" s="570" t="s">
        <v>16</v>
      </c>
      <c r="F89" s="606">
        <f t="shared" ref="F89:F152" si="3">D89*C89</f>
        <v>376153.8</v>
      </c>
    </row>
    <row r="90" spans="1:6">
      <c r="A90" s="564"/>
      <c r="B90" s="608" t="s">
        <v>112</v>
      </c>
      <c r="C90" s="607">
        <v>180</v>
      </c>
      <c r="D90" s="604">
        <v>220</v>
      </c>
      <c r="E90" s="570" t="s">
        <v>16</v>
      </c>
      <c r="F90" s="606">
        <f t="shared" si="3"/>
        <v>39600</v>
      </c>
    </row>
    <row r="91" spans="1:6">
      <c r="A91" s="564"/>
      <c r="B91" s="608" t="s">
        <v>113</v>
      </c>
      <c r="C91" s="609">
        <v>354.71</v>
      </c>
      <c r="D91" s="604">
        <v>220</v>
      </c>
      <c r="E91" s="570" t="s">
        <v>16</v>
      </c>
      <c r="F91" s="606">
        <f t="shared" si="3"/>
        <v>78036.2</v>
      </c>
    </row>
    <row r="92" spans="1:6">
      <c r="A92" s="564"/>
      <c r="B92" s="608" t="s">
        <v>114</v>
      </c>
      <c r="C92" s="607">
        <v>96.06</v>
      </c>
      <c r="D92" s="604">
        <v>220</v>
      </c>
      <c r="E92" s="570" t="s">
        <v>16</v>
      </c>
      <c r="F92" s="606">
        <f t="shared" si="3"/>
        <v>21133.200000000001</v>
      </c>
    </row>
    <row r="93" spans="1:6">
      <c r="A93" s="564"/>
      <c r="B93" s="608" t="s">
        <v>115</v>
      </c>
      <c r="C93" s="610">
        <v>40.35</v>
      </c>
      <c r="D93" s="604">
        <v>220</v>
      </c>
      <c r="E93" s="570" t="s">
        <v>16</v>
      </c>
      <c r="F93" s="606">
        <f t="shared" si="3"/>
        <v>8877</v>
      </c>
    </row>
    <row r="94" spans="1:6">
      <c r="A94" s="564"/>
      <c r="B94" s="611"/>
      <c r="C94" s="612">
        <v>3495.47</v>
      </c>
      <c r="D94" s="604">
        <v>220</v>
      </c>
      <c r="E94" s="570" t="s">
        <v>16</v>
      </c>
      <c r="F94" s="613">
        <f t="shared" si="3"/>
        <v>769003.39999999991</v>
      </c>
    </row>
    <row r="95" spans="1:6">
      <c r="A95" s="564"/>
      <c r="B95" s="605" t="s">
        <v>116</v>
      </c>
      <c r="C95" s="607">
        <v>1342.36</v>
      </c>
      <c r="D95" s="604">
        <v>220</v>
      </c>
      <c r="E95" s="570" t="s">
        <v>16</v>
      </c>
      <c r="F95" s="606">
        <f t="shared" si="3"/>
        <v>295319.19999999995</v>
      </c>
    </row>
    <row r="96" spans="1:6">
      <c r="A96" s="564"/>
      <c r="B96" s="605" t="s">
        <v>117</v>
      </c>
      <c r="C96" s="610">
        <v>1840</v>
      </c>
      <c r="D96" s="604">
        <v>220</v>
      </c>
      <c r="E96" s="570" t="s">
        <v>16</v>
      </c>
      <c r="F96" s="606">
        <f t="shared" si="3"/>
        <v>404800</v>
      </c>
    </row>
    <row r="97" spans="1:6">
      <c r="A97" s="564"/>
      <c r="B97" s="608" t="s">
        <v>118</v>
      </c>
      <c r="C97" s="607">
        <v>0</v>
      </c>
      <c r="D97" s="604">
        <v>220</v>
      </c>
      <c r="E97" s="570" t="s">
        <v>16</v>
      </c>
      <c r="F97" s="606">
        <f t="shared" si="3"/>
        <v>0</v>
      </c>
    </row>
    <row r="98" spans="1:6">
      <c r="A98" s="564"/>
      <c r="B98" s="608" t="s">
        <v>119</v>
      </c>
      <c r="C98" s="609">
        <v>0</v>
      </c>
      <c r="D98" s="604">
        <v>220</v>
      </c>
      <c r="E98" s="570" t="s">
        <v>16</v>
      </c>
      <c r="F98" s="606">
        <f t="shared" si="3"/>
        <v>0</v>
      </c>
    </row>
    <row r="99" spans="1:6">
      <c r="A99" s="564"/>
      <c r="B99" s="608" t="s">
        <v>120</v>
      </c>
      <c r="C99" s="607">
        <v>96.06</v>
      </c>
      <c r="D99" s="604">
        <v>220</v>
      </c>
      <c r="E99" s="570" t="s">
        <v>16</v>
      </c>
      <c r="F99" s="606">
        <f t="shared" si="3"/>
        <v>21133.200000000001</v>
      </c>
    </row>
    <row r="100" spans="1:6">
      <c r="A100" s="564"/>
      <c r="B100" s="608" t="s">
        <v>121</v>
      </c>
      <c r="C100" s="610">
        <v>40.35</v>
      </c>
      <c r="D100" s="604">
        <v>220</v>
      </c>
      <c r="E100" s="570" t="s">
        <v>16</v>
      </c>
      <c r="F100" s="606">
        <f t="shared" si="3"/>
        <v>8877</v>
      </c>
    </row>
    <row r="101" spans="1:6">
      <c r="A101" s="564"/>
      <c r="B101" s="611"/>
      <c r="C101" s="612">
        <v>3318.77</v>
      </c>
      <c r="D101" s="604">
        <v>220</v>
      </c>
      <c r="E101" s="614"/>
      <c r="F101" s="613">
        <f t="shared" si="3"/>
        <v>730129.4</v>
      </c>
    </row>
    <row r="102" spans="1:6" ht="22.5">
      <c r="A102" s="564"/>
      <c r="B102" s="605" t="s">
        <v>122</v>
      </c>
      <c r="C102" s="607">
        <v>670</v>
      </c>
      <c r="D102" s="604">
        <v>220</v>
      </c>
      <c r="E102" s="570" t="s">
        <v>16</v>
      </c>
      <c r="F102" s="606">
        <f t="shared" si="3"/>
        <v>147400</v>
      </c>
    </row>
    <row r="103" spans="1:6" ht="22.5">
      <c r="A103" s="564"/>
      <c r="B103" s="605" t="s">
        <v>123</v>
      </c>
      <c r="C103" s="610">
        <v>935.07</v>
      </c>
      <c r="D103" s="604">
        <v>220</v>
      </c>
      <c r="E103" s="570" t="s">
        <v>16</v>
      </c>
      <c r="F103" s="606">
        <f t="shared" si="3"/>
        <v>205715.40000000002</v>
      </c>
    </row>
    <row r="104" spans="1:6" ht="22.5">
      <c r="A104" s="564"/>
      <c r="B104" s="605" t="s">
        <v>124</v>
      </c>
      <c r="C104" s="607">
        <v>30</v>
      </c>
      <c r="D104" s="604">
        <v>220</v>
      </c>
      <c r="E104" s="570" t="s">
        <v>16</v>
      </c>
      <c r="F104" s="606">
        <f t="shared" si="3"/>
        <v>6600</v>
      </c>
    </row>
    <row r="105" spans="1:6" ht="22.5">
      <c r="A105" s="564"/>
      <c r="B105" s="605" t="s">
        <v>125</v>
      </c>
      <c r="C105" s="610">
        <v>20.21</v>
      </c>
      <c r="D105" s="604">
        <v>220</v>
      </c>
      <c r="E105" s="570" t="s">
        <v>16</v>
      </c>
      <c r="F105" s="606">
        <f t="shared" si="3"/>
        <v>4446.2</v>
      </c>
    </row>
    <row r="106" spans="1:6">
      <c r="A106" s="564"/>
      <c r="B106" s="605" t="s">
        <v>126</v>
      </c>
      <c r="C106" s="607">
        <v>96.06</v>
      </c>
      <c r="D106" s="604">
        <v>220</v>
      </c>
      <c r="E106" s="570" t="s">
        <v>16</v>
      </c>
      <c r="F106" s="606">
        <f t="shared" si="3"/>
        <v>21133.200000000001</v>
      </c>
    </row>
    <row r="107" spans="1:6">
      <c r="A107" s="564"/>
      <c r="B107" s="605" t="s">
        <v>127</v>
      </c>
      <c r="C107" s="610">
        <v>40.35</v>
      </c>
      <c r="D107" s="604">
        <v>220</v>
      </c>
      <c r="E107" s="570" t="s">
        <v>16</v>
      </c>
      <c r="F107" s="606">
        <f t="shared" si="3"/>
        <v>8877</v>
      </c>
    </row>
    <row r="108" spans="1:6">
      <c r="A108" s="564"/>
      <c r="B108" s="605" t="s">
        <v>128</v>
      </c>
      <c r="C108" s="607">
        <v>0</v>
      </c>
      <c r="D108" s="604">
        <v>220</v>
      </c>
      <c r="E108" s="570" t="s">
        <v>16</v>
      </c>
      <c r="F108" s="606">
        <f t="shared" si="3"/>
        <v>0</v>
      </c>
    </row>
    <row r="109" spans="1:6">
      <c r="A109" s="564"/>
      <c r="B109" s="605" t="s">
        <v>129</v>
      </c>
      <c r="C109" s="610">
        <v>15</v>
      </c>
      <c r="D109" s="604">
        <v>220</v>
      </c>
      <c r="E109" s="570" t="s">
        <v>16</v>
      </c>
      <c r="F109" s="606">
        <f t="shared" si="3"/>
        <v>3300</v>
      </c>
    </row>
    <row r="110" spans="1:6">
      <c r="A110" s="564"/>
      <c r="B110" s="615"/>
      <c r="C110" s="612">
        <v>1806.69</v>
      </c>
      <c r="D110" s="604">
        <v>220</v>
      </c>
      <c r="E110" s="614"/>
      <c r="F110" s="613">
        <f t="shared" si="3"/>
        <v>397471.8</v>
      </c>
    </row>
    <row r="111" spans="1:6">
      <c r="A111" s="564"/>
      <c r="B111" s="605" t="s">
        <v>130</v>
      </c>
      <c r="C111" s="607">
        <v>437.4</v>
      </c>
      <c r="D111" s="604">
        <v>220</v>
      </c>
      <c r="E111" s="570" t="s">
        <v>16</v>
      </c>
      <c r="F111" s="606">
        <f t="shared" si="3"/>
        <v>96228</v>
      </c>
    </row>
    <row r="112" spans="1:6">
      <c r="A112" s="564"/>
      <c r="B112" s="605" t="s">
        <v>131</v>
      </c>
      <c r="C112" s="610">
        <v>410.04</v>
      </c>
      <c r="D112" s="604">
        <v>220</v>
      </c>
      <c r="E112" s="570" t="s">
        <v>16</v>
      </c>
      <c r="F112" s="606">
        <f t="shared" si="3"/>
        <v>90208.8</v>
      </c>
    </row>
    <row r="113" spans="1:6" ht="22.5">
      <c r="A113" s="564"/>
      <c r="B113" s="605" t="s">
        <v>132</v>
      </c>
      <c r="C113" s="607">
        <v>177.8</v>
      </c>
      <c r="D113" s="604">
        <v>220</v>
      </c>
      <c r="E113" s="570" t="s">
        <v>16</v>
      </c>
      <c r="F113" s="606">
        <f t="shared" si="3"/>
        <v>39116</v>
      </c>
    </row>
    <row r="114" spans="1:6" ht="22.5">
      <c r="A114" s="564"/>
      <c r="B114" s="605" t="s">
        <v>133</v>
      </c>
      <c r="C114" s="610">
        <v>350</v>
      </c>
      <c r="D114" s="604">
        <v>220</v>
      </c>
      <c r="E114" s="570" t="s">
        <v>16</v>
      </c>
      <c r="F114" s="606">
        <f t="shared" si="3"/>
        <v>77000</v>
      </c>
    </row>
    <row r="115" spans="1:6">
      <c r="A115" s="564"/>
      <c r="B115" s="605" t="s">
        <v>134</v>
      </c>
      <c r="C115" s="607">
        <v>116.7</v>
      </c>
      <c r="D115" s="604">
        <v>220</v>
      </c>
      <c r="E115" s="570" t="s">
        <v>16</v>
      </c>
      <c r="F115" s="606">
        <f t="shared" si="3"/>
        <v>25674</v>
      </c>
    </row>
    <row r="116" spans="1:6">
      <c r="A116" s="564"/>
      <c r="B116" s="605" t="s">
        <v>135</v>
      </c>
      <c r="C116" s="610">
        <v>40.35</v>
      </c>
      <c r="D116" s="604">
        <v>220</v>
      </c>
      <c r="E116" s="570" t="s">
        <v>16</v>
      </c>
      <c r="F116" s="606">
        <f t="shared" si="3"/>
        <v>8877</v>
      </c>
    </row>
    <row r="117" spans="1:6">
      <c r="A117" s="564"/>
      <c r="B117" s="605" t="s">
        <v>136</v>
      </c>
      <c r="C117" s="607">
        <v>0</v>
      </c>
      <c r="D117" s="604">
        <v>220</v>
      </c>
      <c r="E117" s="570" t="s">
        <v>16</v>
      </c>
      <c r="F117" s="606">
        <f t="shared" si="3"/>
        <v>0</v>
      </c>
    </row>
    <row r="118" spans="1:6">
      <c r="A118" s="564"/>
      <c r="B118" s="605" t="s">
        <v>137</v>
      </c>
      <c r="C118" s="607">
        <v>15</v>
      </c>
      <c r="D118" s="604">
        <v>220</v>
      </c>
      <c r="E118" s="570" t="s">
        <v>16</v>
      </c>
      <c r="F118" s="606">
        <f t="shared" si="3"/>
        <v>3300</v>
      </c>
    </row>
    <row r="119" spans="1:6">
      <c r="A119" s="564"/>
      <c r="B119" s="611"/>
      <c r="C119" s="612">
        <v>1547.29</v>
      </c>
      <c r="D119" s="604">
        <v>220</v>
      </c>
      <c r="E119" s="614"/>
      <c r="F119" s="613">
        <f t="shared" si="3"/>
        <v>340403.8</v>
      </c>
    </row>
    <row r="120" spans="1:6">
      <c r="A120" s="564"/>
      <c r="B120" s="605" t="s">
        <v>138</v>
      </c>
      <c r="C120" s="607">
        <v>1295</v>
      </c>
      <c r="D120" s="604">
        <v>220</v>
      </c>
      <c r="E120" s="570" t="s">
        <v>16</v>
      </c>
      <c r="F120" s="606">
        <f t="shared" si="3"/>
        <v>284900</v>
      </c>
    </row>
    <row r="121" spans="1:6">
      <c r="A121" s="564"/>
      <c r="B121" s="605" t="s">
        <v>139</v>
      </c>
      <c r="C121" s="610">
        <v>366.85</v>
      </c>
      <c r="D121" s="604">
        <v>220</v>
      </c>
      <c r="E121" s="570" t="s">
        <v>16</v>
      </c>
      <c r="F121" s="606">
        <f t="shared" si="3"/>
        <v>80707</v>
      </c>
    </row>
    <row r="122" spans="1:6">
      <c r="A122" s="564"/>
      <c r="B122" s="605" t="s">
        <v>140</v>
      </c>
      <c r="C122" s="610">
        <v>56.7</v>
      </c>
      <c r="D122" s="604">
        <v>220</v>
      </c>
      <c r="E122" s="570" t="s">
        <v>16</v>
      </c>
      <c r="F122" s="606">
        <f t="shared" si="3"/>
        <v>12474</v>
      </c>
    </row>
    <row r="123" spans="1:6">
      <c r="A123" s="564"/>
      <c r="B123" s="605" t="s">
        <v>141</v>
      </c>
      <c r="C123" s="607">
        <v>551.29999999999995</v>
      </c>
      <c r="D123" s="604">
        <v>220</v>
      </c>
      <c r="E123" s="570" t="s">
        <v>16</v>
      </c>
      <c r="F123" s="606">
        <f t="shared" si="3"/>
        <v>121285.99999999999</v>
      </c>
    </row>
    <row r="124" spans="1:6">
      <c r="A124" s="564"/>
      <c r="B124" s="605" t="s">
        <v>142</v>
      </c>
      <c r="C124" s="610">
        <v>316</v>
      </c>
      <c r="D124" s="604">
        <v>220</v>
      </c>
      <c r="E124" s="570" t="s">
        <v>16</v>
      </c>
      <c r="F124" s="606">
        <f t="shared" si="3"/>
        <v>69520</v>
      </c>
    </row>
    <row r="125" spans="1:6">
      <c r="A125" s="564"/>
      <c r="B125" s="605" t="s">
        <v>143</v>
      </c>
      <c r="C125" s="607">
        <v>135.16999999999999</v>
      </c>
      <c r="D125" s="604">
        <v>220</v>
      </c>
      <c r="E125" s="570" t="s">
        <v>16</v>
      </c>
      <c r="F125" s="606">
        <f t="shared" si="3"/>
        <v>29737.399999999998</v>
      </c>
    </row>
    <row r="126" spans="1:6">
      <c r="A126" s="564"/>
      <c r="B126" s="605" t="s">
        <v>144</v>
      </c>
      <c r="C126" s="610">
        <v>40.35</v>
      </c>
      <c r="D126" s="604">
        <v>220</v>
      </c>
      <c r="E126" s="570" t="s">
        <v>16</v>
      </c>
      <c r="F126" s="606">
        <f t="shared" si="3"/>
        <v>8877</v>
      </c>
    </row>
    <row r="127" spans="1:6">
      <c r="A127" s="564"/>
      <c r="B127" s="605" t="s">
        <v>145</v>
      </c>
      <c r="C127" s="607">
        <v>0</v>
      </c>
      <c r="D127" s="604">
        <v>220</v>
      </c>
      <c r="E127" s="570" t="s">
        <v>16</v>
      </c>
      <c r="F127" s="606">
        <f t="shared" si="3"/>
        <v>0</v>
      </c>
    </row>
    <row r="128" spans="1:6">
      <c r="A128" s="564"/>
      <c r="B128" s="605" t="s">
        <v>146</v>
      </c>
      <c r="C128" s="607">
        <v>15</v>
      </c>
      <c r="D128" s="604">
        <v>220</v>
      </c>
      <c r="E128" s="570" t="s">
        <v>16</v>
      </c>
      <c r="F128" s="606">
        <f t="shared" si="3"/>
        <v>3300</v>
      </c>
    </row>
    <row r="129" spans="1:6">
      <c r="A129" s="564"/>
      <c r="B129" s="616"/>
      <c r="C129" s="612">
        <v>2776.37</v>
      </c>
      <c r="D129" s="604">
        <v>220</v>
      </c>
      <c r="E129" s="614"/>
      <c r="F129" s="613">
        <f t="shared" si="3"/>
        <v>610801.4</v>
      </c>
    </row>
    <row r="130" spans="1:6">
      <c r="A130" s="564"/>
      <c r="B130" s="605" t="s">
        <v>147</v>
      </c>
      <c r="C130" s="607">
        <v>1683.65</v>
      </c>
      <c r="D130" s="604">
        <v>220</v>
      </c>
      <c r="E130" s="570" t="s">
        <v>16</v>
      </c>
      <c r="F130" s="606">
        <f t="shared" si="3"/>
        <v>370403</v>
      </c>
    </row>
    <row r="131" spans="1:6">
      <c r="A131" s="564"/>
      <c r="B131" s="605" t="s">
        <v>148</v>
      </c>
      <c r="C131" s="610">
        <v>729.02</v>
      </c>
      <c r="D131" s="604">
        <v>220</v>
      </c>
      <c r="E131" s="570" t="s">
        <v>16</v>
      </c>
      <c r="F131" s="606">
        <f t="shared" si="3"/>
        <v>160384.4</v>
      </c>
    </row>
    <row r="132" spans="1:6" ht="22.5">
      <c r="A132" s="564"/>
      <c r="B132" s="605" t="s">
        <v>149</v>
      </c>
      <c r="C132" s="607">
        <v>663</v>
      </c>
      <c r="D132" s="604">
        <v>220</v>
      </c>
      <c r="E132" s="570" t="s">
        <v>16</v>
      </c>
      <c r="F132" s="606">
        <f t="shared" si="3"/>
        <v>145860</v>
      </c>
    </row>
    <row r="133" spans="1:6" ht="22.5">
      <c r="A133" s="564"/>
      <c r="B133" s="605" t="s">
        <v>150</v>
      </c>
      <c r="C133" s="610">
        <v>430</v>
      </c>
      <c r="D133" s="604">
        <v>220</v>
      </c>
      <c r="E133" s="570" t="s">
        <v>16</v>
      </c>
      <c r="F133" s="606">
        <f t="shared" si="3"/>
        <v>94600</v>
      </c>
    </row>
    <row r="134" spans="1:6">
      <c r="A134" s="564"/>
      <c r="B134" s="605" t="s">
        <v>151</v>
      </c>
      <c r="C134" s="607">
        <v>135.16999999999999</v>
      </c>
      <c r="D134" s="604">
        <v>220</v>
      </c>
      <c r="E134" s="570" t="s">
        <v>16</v>
      </c>
      <c r="F134" s="606">
        <f t="shared" si="3"/>
        <v>29737.399999999998</v>
      </c>
    </row>
    <row r="135" spans="1:6">
      <c r="A135" s="564"/>
      <c r="B135" s="605" t="s">
        <v>152</v>
      </c>
      <c r="C135" s="610">
        <v>40.35</v>
      </c>
      <c r="D135" s="604">
        <v>220</v>
      </c>
      <c r="E135" s="570" t="s">
        <v>16</v>
      </c>
      <c r="F135" s="606">
        <f t="shared" si="3"/>
        <v>8877</v>
      </c>
    </row>
    <row r="136" spans="1:6">
      <c r="A136" s="564"/>
      <c r="B136" s="605" t="s">
        <v>153</v>
      </c>
      <c r="C136" s="607">
        <v>0</v>
      </c>
      <c r="D136" s="604">
        <v>220</v>
      </c>
      <c r="E136" s="570" t="s">
        <v>16</v>
      </c>
      <c r="F136" s="606">
        <f t="shared" si="3"/>
        <v>0</v>
      </c>
    </row>
    <row r="137" spans="1:6">
      <c r="A137" s="564"/>
      <c r="B137" s="605" t="s">
        <v>154</v>
      </c>
      <c r="C137" s="607">
        <v>15</v>
      </c>
      <c r="D137" s="604">
        <v>220</v>
      </c>
      <c r="E137" s="570" t="s">
        <v>16</v>
      </c>
      <c r="F137" s="606">
        <f t="shared" si="3"/>
        <v>3300</v>
      </c>
    </row>
    <row r="138" spans="1:6">
      <c r="A138" s="564"/>
      <c r="B138" s="616"/>
      <c r="C138" s="612">
        <v>3696.19</v>
      </c>
      <c r="D138" s="604">
        <v>220</v>
      </c>
      <c r="E138" s="614"/>
      <c r="F138" s="613">
        <f t="shared" si="3"/>
        <v>813161.8</v>
      </c>
    </row>
    <row r="139" spans="1:6">
      <c r="A139" s="564"/>
      <c r="B139" s="605" t="s">
        <v>155</v>
      </c>
      <c r="C139" s="607">
        <v>1683.65</v>
      </c>
      <c r="D139" s="604">
        <v>220</v>
      </c>
      <c r="E139" s="570" t="s">
        <v>16</v>
      </c>
      <c r="F139" s="606">
        <f t="shared" si="3"/>
        <v>370403</v>
      </c>
    </row>
    <row r="140" spans="1:6">
      <c r="A140" s="564"/>
      <c r="B140" s="605" t="s">
        <v>156</v>
      </c>
      <c r="C140" s="610">
        <v>729.02</v>
      </c>
      <c r="D140" s="604">
        <v>220</v>
      </c>
      <c r="E140" s="570" t="s">
        <v>16</v>
      </c>
      <c r="F140" s="606">
        <f t="shared" si="3"/>
        <v>160384.4</v>
      </c>
    </row>
    <row r="141" spans="1:6" ht="22.5">
      <c r="A141" s="564"/>
      <c r="B141" s="605" t="s">
        <v>157</v>
      </c>
      <c r="C141" s="617">
        <v>663</v>
      </c>
      <c r="D141" s="604">
        <v>220</v>
      </c>
      <c r="E141" s="570" t="s">
        <v>16</v>
      </c>
      <c r="F141" s="606">
        <f t="shared" si="3"/>
        <v>145860</v>
      </c>
    </row>
    <row r="142" spans="1:6" ht="22.5">
      <c r="A142" s="564"/>
      <c r="B142" s="605" t="s">
        <v>158</v>
      </c>
      <c r="C142" s="610">
        <v>430</v>
      </c>
      <c r="D142" s="604">
        <v>220</v>
      </c>
      <c r="E142" s="570" t="s">
        <v>16</v>
      </c>
      <c r="F142" s="606">
        <f t="shared" si="3"/>
        <v>94600</v>
      </c>
    </row>
    <row r="143" spans="1:6">
      <c r="A143" s="564"/>
      <c r="B143" s="605" t="s">
        <v>159</v>
      </c>
      <c r="C143" s="607">
        <v>135.16999999999999</v>
      </c>
      <c r="D143" s="604">
        <v>220</v>
      </c>
      <c r="E143" s="570" t="s">
        <v>16</v>
      </c>
      <c r="F143" s="606">
        <f t="shared" si="3"/>
        <v>29737.399999999998</v>
      </c>
    </row>
    <row r="144" spans="1:6">
      <c r="A144" s="564"/>
      <c r="B144" s="605" t="s">
        <v>160</v>
      </c>
      <c r="C144" s="610">
        <v>40.35</v>
      </c>
      <c r="D144" s="604">
        <v>220</v>
      </c>
      <c r="E144" s="570" t="s">
        <v>16</v>
      </c>
      <c r="F144" s="606">
        <f t="shared" si="3"/>
        <v>8877</v>
      </c>
    </row>
    <row r="145" spans="1:6">
      <c r="A145" s="564"/>
      <c r="B145" s="605" t="s">
        <v>161</v>
      </c>
      <c r="C145" s="617">
        <v>0</v>
      </c>
      <c r="D145" s="604">
        <v>220</v>
      </c>
      <c r="E145" s="570" t="s">
        <v>16</v>
      </c>
      <c r="F145" s="606">
        <f t="shared" si="3"/>
        <v>0</v>
      </c>
    </row>
    <row r="146" spans="1:6">
      <c r="A146" s="564"/>
      <c r="B146" s="605" t="s">
        <v>162</v>
      </c>
      <c r="C146" s="617">
        <v>15</v>
      </c>
      <c r="D146" s="604">
        <v>220</v>
      </c>
      <c r="E146" s="570" t="s">
        <v>16</v>
      </c>
      <c r="F146" s="606">
        <f t="shared" si="3"/>
        <v>3300</v>
      </c>
    </row>
    <row r="147" spans="1:6">
      <c r="A147" s="564"/>
      <c r="B147" s="611"/>
      <c r="C147" s="612">
        <v>3696.19</v>
      </c>
      <c r="D147" s="604">
        <v>220</v>
      </c>
      <c r="E147" s="614"/>
      <c r="F147" s="613">
        <f t="shared" si="3"/>
        <v>813161.8</v>
      </c>
    </row>
    <row r="148" spans="1:6">
      <c r="A148" s="564"/>
      <c r="B148" s="605" t="s">
        <v>163</v>
      </c>
      <c r="C148" s="610">
        <v>56.7</v>
      </c>
      <c r="D148" s="604">
        <v>220</v>
      </c>
      <c r="E148" s="570" t="s">
        <v>16</v>
      </c>
      <c r="F148" s="606">
        <f t="shared" si="3"/>
        <v>12474</v>
      </c>
    </row>
    <row r="149" spans="1:6">
      <c r="A149" s="564"/>
      <c r="B149" s="605" t="s">
        <v>164</v>
      </c>
      <c r="C149" s="607">
        <v>1073</v>
      </c>
      <c r="D149" s="604">
        <v>220</v>
      </c>
      <c r="E149" s="570" t="s">
        <v>16</v>
      </c>
      <c r="F149" s="606">
        <f t="shared" si="3"/>
        <v>236060</v>
      </c>
    </row>
    <row r="150" spans="1:6">
      <c r="A150" s="564"/>
      <c r="B150" s="605" t="s">
        <v>165</v>
      </c>
      <c r="C150" s="610">
        <v>367</v>
      </c>
      <c r="D150" s="604">
        <v>220</v>
      </c>
      <c r="E150" s="570" t="s">
        <v>16</v>
      </c>
      <c r="F150" s="606">
        <f t="shared" si="3"/>
        <v>80740</v>
      </c>
    </row>
    <row r="151" spans="1:6" ht="22.5">
      <c r="A151" s="564"/>
      <c r="B151" s="605" t="s">
        <v>166</v>
      </c>
      <c r="C151" s="607">
        <v>458.26</v>
      </c>
      <c r="D151" s="604">
        <v>220</v>
      </c>
      <c r="E151" s="570" t="s">
        <v>16</v>
      </c>
      <c r="F151" s="606">
        <f t="shared" si="3"/>
        <v>100817.2</v>
      </c>
    </row>
    <row r="152" spans="1:6" ht="22.5">
      <c r="A152" s="564"/>
      <c r="B152" s="605" t="s">
        <v>167</v>
      </c>
      <c r="C152" s="610">
        <v>365</v>
      </c>
      <c r="D152" s="604">
        <v>220</v>
      </c>
      <c r="E152" s="570" t="s">
        <v>16</v>
      </c>
      <c r="F152" s="606">
        <f t="shared" si="3"/>
        <v>80300</v>
      </c>
    </row>
    <row r="153" spans="1:6">
      <c r="A153" s="564"/>
      <c r="B153" s="605" t="s">
        <v>168</v>
      </c>
      <c r="C153" s="607">
        <v>156.56</v>
      </c>
      <c r="D153" s="604">
        <v>220</v>
      </c>
      <c r="E153" s="570" t="s">
        <v>16</v>
      </c>
      <c r="F153" s="606">
        <f t="shared" ref="F153:F248" si="4">D153*C153</f>
        <v>34443.199999999997</v>
      </c>
    </row>
    <row r="154" spans="1:6">
      <c r="A154" s="564"/>
      <c r="B154" s="605" t="s">
        <v>169</v>
      </c>
      <c r="C154" s="610">
        <v>40.35</v>
      </c>
      <c r="D154" s="604">
        <v>220</v>
      </c>
      <c r="E154" s="570" t="s">
        <v>16</v>
      </c>
      <c r="F154" s="606">
        <f t="shared" si="4"/>
        <v>8877</v>
      </c>
    </row>
    <row r="155" spans="1:6">
      <c r="A155" s="564"/>
      <c r="B155" s="605" t="s">
        <v>170</v>
      </c>
      <c r="C155" s="607">
        <v>80</v>
      </c>
      <c r="D155" s="604">
        <v>220</v>
      </c>
      <c r="E155" s="570" t="s">
        <v>16</v>
      </c>
      <c r="F155" s="606">
        <f t="shared" si="4"/>
        <v>17600</v>
      </c>
    </row>
    <row r="156" spans="1:6">
      <c r="A156" s="564"/>
      <c r="B156" s="605" t="s">
        <v>171</v>
      </c>
      <c r="C156" s="610">
        <v>264.54000000000002</v>
      </c>
      <c r="D156" s="604">
        <v>220</v>
      </c>
      <c r="E156" s="570" t="s">
        <v>16</v>
      </c>
      <c r="F156" s="606">
        <f t="shared" si="4"/>
        <v>58198.8</v>
      </c>
    </row>
    <row r="157" spans="1:6">
      <c r="A157" s="564"/>
      <c r="B157" s="605" t="s">
        <v>172</v>
      </c>
      <c r="C157" s="607">
        <v>412.82</v>
      </c>
      <c r="D157" s="604">
        <v>220</v>
      </c>
      <c r="E157" s="570" t="s">
        <v>16</v>
      </c>
      <c r="F157" s="606">
        <f t="shared" si="4"/>
        <v>90820.4</v>
      </c>
    </row>
    <row r="158" spans="1:6">
      <c r="A158" s="564"/>
      <c r="B158" s="605" t="s">
        <v>173</v>
      </c>
      <c r="C158" s="610">
        <v>112</v>
      </c>
      <c r="D158" s="604">
        <v>220</v>
      </c>
      <c r="E158" s="570" t="s">
        <v>16</v>
      </c>
      <c r="F158" s="606">
        <f t="shared" si="4"/>
        <v>24640</v>
      </c>
    </row>
    <row r="159" spans="1:6">
      <c r="A159" s="564"/>
      <c r="B159" s="605" t="s">
        <v>174</v>
      </c>
      <c r="C159" s="617">
        <v>0</v>
      </c>
      <c r="D159" s="604">
        <v>220</v>
      </c>
      <c r="E159" s="570" t="s">
        <v>16</v>
      </c>
      <c r="F159" s="606">
        <f t="shared" si="4"/>
        <v>0</v>
      </c>
    </row>
    <row r="160" spans="1:6">
      <c r="A160" s="564"/>
      <c r="B160" s="605" t="s">
        <v>175</v>
      </c>
      <c r="C160" s="617">
        <v>15</v>
      </c>
      <c r="D160" s="604">
        <v>220</v>
      </c>
      <c r="E160" s="570" t="s">
        <v>16</v>
      </c>
      <c r="F160" s="606">
        <f t="shared" si="4"/>
        <v>3300</v>
      </c>
    </row>
    <row r="161" spans="1:6">
      <c r="A161" s="618"/>
      <c r="B161" s="619"/>
      <c r="C161" s="620">
        <f>SUM(C148:C160)</f>
        <v>3401.23</v>
      </c>
      <c r="D161" s="621">
        <v>220</v>
      </c>
      <c r="E161" s="622"/>
      <c r="F161" s="613">
        <f t="shared" si="4"/>
        <v>748270.6</v>
      </c>
    </row>
    <row r="162" spans="1:6">
      <c r="A162" s="618"/>
      <c r="B162" s="603" t="s">
        <v>108</v>
      </c>
      <c r="C162" s="565"/>
      <c r="D162" s="604">
        <v>220</v>
      </c>
      <c r="E162" s="570"/>
      <c r="F162" s="606">
        <f t="shared" si="4"/>
        <v>0</v>
      </c>
    </row>
    <row r="163" spans="1:6">
      <c r="A163" s="618"/>
      <c r="B163" s="603" t="s">
        <v>109</v>
      </c>
      <c r="C163" s="565"/>
      <c r="D163" s="604">
        <v>220</v>
      </c>
      <c r="E163" s="570"/>
      <c r="F163" s="606">
        <f t="shared" si="4"/>
        <v>0</v>
      </c>
    </row>
    <row r="164" spans="1:6">
      <c r="A164" s="618"/>
      <c r="B164" s="603"/>
      <c r="C164" s="565"/>
      <c r="D164" s="604">
        <v>220</v>
      </c>
      <c r="E164" s="570"/>
      <c r="F164" s="606">
        <f t="shared" si="4"/>
        <v>0</v>
      </c>
    </row>
    <row r="165" spans="1:6">
      <c r="A165" s="618"/>
      <c r="B165" s="603" t="s">
        <v>332</v>
      </c>
      <c r="C165" s="565"/>
      <c r="D165" s="604">
        <v>220</v>
      </c>
      <c r="E165" s="570"/>
      <c r="F165" s="606">
        <f t="shared" si="4"/>
        <v>0</v>
      </c>
    </row>
    <row r="166" spans="1:6">
      <c r="A166" s="618"/>
      <c r="B166" s="605" t="s">
        <v>333</v>
      </c>
      <c r="C166" s="606">
        <v>139.19999999999999</v>
      </c>
      <c r="D166" s="604">
        <v>220</v>
      </c>
      <c r="E166" s="570" t="s">
        <v>16</v>
      </c>
      <c r="F166" s="606">
        <f t="shared" si="4"/>
        <v>30623.999999999996</v>
      </c>
    </row>
    <row r="167" spans="1:6">
      <c r="A167" s="618"/>
      <c r="B167" s="608" t="s">
        <v>334</v>
      </c>
      <c r="C167" s="606">
        <v>637.97</v>
      </c>
      <c r="D167" s="604">
        <v>220</v>
      </c>
      <c r="E167" s="570" t="s">
        <v>16</v>
      </c>
      <c r="F167" s="606">
        <f t="shared" si="4"/>
        <v>140353.4</v>
      </c>
    </row>
    <row r="168" spans="1:6">
      <c r="A168" s="618"/>
      <c r="B168" s="608" t="s">
        <v>335</v>
      </c>
      <c r="C168" s="623">
        <v>205.2</v>
      </c>
      <c r="D168" s="604">
        <v>220</v>
      </c>
      <c r="E168" s="570" t="s">
        <v>16</v>
      </c>
      <c r="F168" s="606">
        <f t="shared" si="4"/>
        <v>45144</v>
      </c>
    </row>
    <row r="169" spans="1:6">
      <c r="A169" s="618"/>
      <c r="B169" s="608" t="s">
        <v>336</v>
      </c>
      <c r="C169" s="623">
        <v>224.12</v>
      </c>
      <c r="D169" s="604">
        <v>220</v>
      </c>
      <c r="E169" s="570" t="s">
        <v>16</v>
      </c>
      <c r="F169" s="606">
        <f t="shared" si="4"/>
        <v>49306.400000000001</v>
      </c>
    </row>
    <row r="170" spans="1:6">
      <c r="A170" s="618"/>
      <c r="B170" s="608" t="s">
        <v>337</v>
      </c>
      <c r="C170" s="623">
        <v>395.24</v>
      </c>
      <c r="D170" s="604">
        <v>220</v>
      </c>
      <c r="E170" s="570" t="s">
        <v>16</v>
      </c>
      <c r="F170" s="606">
        <f t="shared" si="4"/>
        <v>86952.8</v>
      </c>
    </row>
    <row r="171" spans="1:6">
      <c r="A171" s="618"/>
      <c r="B171" s="608" t="s">
        <v>338</v>
      </c>
      <c r="C171" s="623">
        <v>301.55</v>
      </c>
      <c r="D171" s="604">
        <v>220</v>
      </c>
      <c r="E171" s="570" t="s">
        <v>16</v>
      </c>
      <c r="F171" s="606">
        <f t="shared" si="4"/>
        <v>66341</v>
      </c>
    </row>
    <row r="172" spans="1:6">
      <c r="A172" s="618"/>
      <c r="B172" s="624"/>
      <c r="C172" s="625">
        <v>1903.28</v>
      </c>
      <c r="D172" s="621">
        <v>220</v>
      </c>
      <c r="E172" s="614"/>
      <c r="F172" s="613">
        <f t="shared" si="4"/>
        <v>418721.6</v>
      </c>
    </row>
    <row r="173" spans="1:6">
      <c r="A173" s="618"/>
      <c r="B173" s="608" t="s">
        <v>339</v>
      </c>
      <c r="C173" s="623"/>
      <c r="D173" s="604">
        <v>220</v>
      </c>
      <c r="E173" s="570"/>
      <c r="F173" s="606">
        <f t="shared" si="4"/>
        <v>0</v>
      </c>
    </row>
    <row r="174" spans="1:6">
      <c r="A174" s="618"/>
      <c r="B174" s="605" t="s">
        <v>333</v>
      </c>
      <c r="C174" s="626">
        <v>41.67</v>
      </c>
      <c r="D174" s="604">
        <v>220</v>
      </c>
      <c r="E174" s="570" t="s">
        <v>16</v>
      </c>
      <c r="F174" s="606">
        <f t="shared" si="4"/>
        <v>9167.4</v>
      </c>
    </row>
    <row r="175" spans="1:6">
      <c r="A175" s="618"/>
      <c r="B175" s="608" t="s">
        <v>334</v>
      </c>
      <c r="C175" s="626">
        <v>259.66000000000003</v>
      </c>
      <c r="D175" s="604">
        <v>220</v>
      </c>
      <c r="E175" s="570" t="s">
        <v>16</v>
      </c>
      <c r="F175" s="606">
        <f t="shared" si="4"/>
        <v>57125.200000000004</v>
      </c>
    </row>
    <row r="176" spans="1:6">
      <c r="A176" s="618"/>
      <c r="B176" s="608" t="s">
        <v>335</v>
      </c>
      <c r="C176" s="626">
        <v>32.03</v>
      </c>
      <c r="D176" s="604">
        <v>220</v>
      </c>
      <c r="E176" s="570" t="s">
        <v>16</v>
      </c>
      <c r="F176" s="606">
        <f t="shared" si="4"/>
        <v>7046.6</v>
      </c>
    </row>
    <row r="177" spans="1:6">
      <c r="A177" s="618"/>
      <c r="B177" s="608" t="s">
        <v>340</v>
      </c>
      <c r="C177" s="626">
        <v>46.1</v>
      </c>
      <c r="D177" s="604">
        <v>220</v>
      </c>
      <c r="E177" s="570" t="s">
        <v>16</v>
      </c>
      <c r="F177" s="606">
        <f t="shared" si="4"/>
        <v>10142</v>
      </c>
    </row>
    <row r="178" spans="1:6">
      <c r="A178" s="618"/>
      <c r="B178" s="608" t="s">
        <v>336</v>
      </c>
      <c r="C178" s="626">
        <v>169.79</v>
      </c>
      <c r="D178" s="604">
        <v>220</v>
      </c>
      <c r="E178" s="570" t="s">
        <v>16</v>
      </c>
      <c r="F178" s="606">
        <f t="shared" si="4"/>
        <v>37353.799999999996</v>
      </c>
    </row>
    <row r="179" spans="1:6">
      <c r="A179" s="618"/>
      <c r="B179" s="608" t="s">
        <v>337</v>
      </c>
      <c r="C179" s="626">
        <v>327.79</v>
      </c>
      <c r="D179" s="604">
        <v>220</v>
      </c>
      <c r="E179" s="570" t="s">
        <v>16</v>
      </c>
      <c r="F179" s="606">
        <f t="shared" si="4"/>
        <v>72113.8</v>
      </c>
    </row>
    <row r="180" spans="1:6">
      <c r="A180" s="618"/>
      <c r="B180" s="608" t="s">
        <v>338</v>
      </c>
      <c r="C180" s="626">
        <v>321.8</v>
      </c>
      <c r="D180" s="604">
        <v>220</v>
      </c>
      <c r="E180" s="570" t="s">
        <v>16</v>
      </c>
      <c r="F180" s="606">
        <f t="shared" si="4"/>
        <v>70796</v>
      </c>
    </row>
    <row r="181" spans="1:6">
      <c r="A181" s="618"/>
      <c r="B181" s="624"/>
      <c r="C181" s="612">
        <v>1198.8399999999999</v>
      </c>
      <c r="D181" s="621">
        <v>220</v>
      </c>
      <c r="E181" s="614"/>
      <c r="F181" s="613">
        <f t="shared" si="4"/>
        <v>263744.8</v>
      </c>
    </row>
    <row r="182" spans="1:6">
      <c r="A182" s="618"/>
      <c r="B182" s="603" t="s">
        <v>341</v>
      </c>
      <c r="C182" s="627"/>
      <c r="D182" s="604">
        <v>220</v>
      </c>
      <c r="E182" s="570"/>
      <c r="F182" s="606">
        <f t="shared" si="4"/>
        <v>0</v>
      </c>
    </row>
    <row r="183" spans="1:6">
      <c r="A183" s="618"/>
      <c r="B183" s="605" t="s">
        <v>333</v>
      </c>
      <c r="C183" s="607">
        <v>106.58</v>
      </c>
      <c r="D183" s="604">
        <v>220</v>
      </c>
      <c r="E183" s="570" t="s">
        <v>16</v>
      </c>
      <c r="F183" s="606">
        <f t="shared" si="4"/>
        <v>23447.599999999999</v>
      </c>
    </row>
    <row r="184" spans="1:6">
      <c r="A184" s="618"/>
      <c r="B184" s="605" t="s">
        <v>334</v>
      </c>
      <c r="C184" s="607">
        <v>621.88</v>
      </c>
      <c r="D184" s="604">
        <v>220</v>
      </c>
      <c r="E184" s="570" t="s">
        <v>16</v>
      </c>
      <c r="F184" s="606">
        <f t="shared" si="4"/>
        <v>136813.6</v>
      </c>
    </row>
    <row r="185" spans="1:6">
      <c r="A185" s="618"/>
      <c r="B185" s="605" t="s">
        <v>342</v>
      </c>
      <c r="C185" s="607">
        <v>200.86</v>
      </c>
      <c r="D185" s="604">
        <v>220</v>
      </c>
      <c r="E185" s="570" t="s">
        <v>16</v>
      </c>
      <c r="F185" s="606">
        <f t="shared" si="4"/>
        <v>44189.200000000004</v>
      </c>
    </row>
    <row r="186" spans="1:6">
      <c r="A186" s="618"/>
      <c r="B186" s="605" t="s">
        <v>343</v>
      </c>
      <c r="C186" s="607">
        <v>889.34</v>
      </c>
      <c r="D186" s="604">
        <v>220</v>
      </c>
      <c r="E186" s="570" t="s">
        <v>16</v>
      </c>
      <c r="F186" s="606">
        <f t="shared" si="4"/>
        <v>195654.80000000002</v>
      </c>
    </row>
    <row r="187" spans="1:6">
      <c r="A187" s="618"/>
      <c r="B187" s="605" t="s">
        <v>344</v>
      </c>
      <c r="C187" s="607">
        <v>79.98</v>
      </c>
      <c r="D187" s="604">
        <v>220</v>
      </c>
      <c r="E187" s="570" t="s">
        <v>16</v>
      </c>
      <c r="F187" s="606">
        <f t="shared" si="4"/>
        <v>17595.600000000002</v>
      </c>
    </row>
    <row r="188" spans="1:6">
      <c r="A188" s="618"/>
      <c r="B188" s="605" t="s">
        <v>345</v>
      </c>
      <c r="C188" s="607">
        <v>534.99</v>
      </c>
      <c r="D188" s="604">
        <v>220</v>
      </c>
      <c r="E188" s="570" t="s">
        <v>16</v>
      </c>
      <c r="F188" s="606">
        <f t="shared" si="4"/>
        <v>117697.8</v>
      </c>
    </row>
    <row r="189" spans="1:6">
      <c r="A189" s="618"/>
      <c r="B189" s="615"/>
      <c r="C189" s="612">
        <v>2433.63</v>
      </c>
      <c r="D189" s="621">
        <v>220</v>
      </c>
      <c r="E189" s="614"/>
      <c r="F189" s="613">
        <f t="shared" si="4"/>
        <v>535398.6</v>
      </c>
    </row>
    <row r="190" spans="1:6">
      <c r="A190" s="618"/>
      <c r="B190" s="603" t="s">
        <v>346</v>
      </c>
      <c r="C190" s="607"/>
      <c r="D190" s="604">
        <v>220</v>
      </c>
      <c r="E190" s="570"/>
      <c r="F190" s="606">
        <f t="shared" si="4"/>
        <v>0</v>
      </c>
    </row>
    <row r="191" spans="1:6">
      <c r="A191" s="618"/>
      <c r="B191" s="605" t="s">
        <v>333</v>
      </c>
      <c r="C191" s="626">
        <v>41.67</v>
      </c>
      <c r="D191" s="604">
        <v>220</v>
      </c>
      <c r="E191" s="570" t="s">
        <v>16</v>
      </c>
      <c r="F191" s="606">
        <f t="shared" si="4"/>
        <v>9167.4</v>
      </c>
    </row>
    <row r="192" spans="1:6">
      <c r="A192" s="618"/>
      <c r="B192" s="605" t="s">
        <v>334</v>
      </c>
      <c r="C192" s="626">
        <v>239.72</v>
      </c>
      <c r="D192" s="604">
        <v>220</v>
      </c>
      <c r="E192" s="570" t="s">
        <v>16</v>
      </c>
      <c r="F192" s="606">
        <f t="shared" si="4"/>
        <v>52738.400000000001</v>
      </c>
    </row>
    <row r="193" spans="1:6">
      <c r="A193" s="618"/>
      <c r="B193" s="605" t="s">
        <v>342</v>
      </c>
      <c r="C193" s="626">
        <v>62.55</v>
      </c>
      <c r="D193" s="604">
        <v>220</v>
      </c>
      <c r="E193" s="570" t="s">
        <v>16</v>
      </c>
      <c r="F193" s="606">
        <f t="shared" si="4"/>
        <v>13761</v>
      </c>
    </row>
    <row r="194" spans="1:6">
      <c r="A194" s="618"/>
      <c r="B194" s="605" t="s">
        <v>347</v>
      </c>
      <c r="C194" s="626">
        <v>47.32</v>
      </c>
      <c r="D194" s="604">
        <v>220</v>
      </c>
      <c r="E194" s="570" t="s">
        <v>16</v>
      </c>
      <c r="F194" s="606">
        <f t="shared" si="4"/>
        <v>10410.4</v>
      </c>
    </row>
    <row r="195" spans="1:6">
      <c r="A195" s="618"/>
      <c r="B195" s="605" t="s">
        <v>343</v>
      </c>
      <c r="C195" s="626">
        <v>324.77</v>
      </c>
      <c r="D195" s="604">
        <v>220</v>
      </c>
      <c r="E195" s="570" t="s">
        <v>16</v>
      </c>
      <c r="F195" s="606">
        <f t="shared" si="4"/>
        <v>71449.399999999994</v>
      </c>
    </row>
    <row r="196" spans="1:6">
      <c r="A196" s="618"/>
      <c r="B196" s="605" t="s">
        <v>344</v>
      </c>
      <c r="C196" s="626">
        <v>168</v>
      </c>
      <c r="D196" s="604">
        <v>220</v>
      </c>
      <c r="E196" s="570" t="s">
        <v>16</v>
      </c>
      <c r="F196" s="606">
        <f t="shared" si="4"/>
        <v>36960</v>
      </c>
    </row>
    <row r="197" spans="1:6">
      <c r="A197" s="618"/>
      <c r="B197" s="605" t="s">
        <v>345</v>
      </c>
      <c r="C197" s="626">
        <v>252.43</v>
      </c>
      <c r="D197" s="604">
        <v>220</v>
      </c>
      <c r="E197" s="570" t="s">
        <v>16</v>
      </c>
      <c r="F197" s="606">
        <f t="shared" si="4"/>
        <v>55534.6</v>
      </c>
    </row>
    <row r="198" spans="1:6">
      <c r="A198" s="618"/>
      <c r="B198" s="605" t="s">
        <v>348</v>
      </c>
      <c r="C198" s="626">
        <v>58.8</v>
      </c>
      <c r="D198" s="604">
        <v>220</v>
      </c>
      <c r="E198" s="570" t="s">
        <v>16</v>
      </c>
      <c r="F198" s="606">
        <f t="shared" si="4"/>
        <v>12936</v>
      </c>
    </row>
    <row r="199" spans="1:6">
      <c r="A199" s="618"/>
      <c r="B199" s="616"/>
      <c r="C199" s="612">
        <v>1195.26</v>
      </c>
      <c r="D199" s="621">
        <v>220</v>
      </c>
      <c r="E199" s="614"/>
      <c r="F199" s="613">
        <f t="shared" si="4"/>
        <v>262957.2</v>
      </c>
    </row>
    <row r="200" spans="1:6">
      <c r="A200" s="618"/>
      <c r="B200" s="603" t="s">
        <v>349</v>
      </c>
      <c r="C200" s="607"/>
      <c r="D200" s="604">
        <v>220</v>
      </c>
      <c r="E200" s="570"/>
      <c r="F200" s="606">
        <f t="shared" si="4"/>
        <v>0</v>
      </c>
    </row>
    <row r="201" spans="1:6">
      <c r="A201" s="618"/>
      <c r="B201" s="605" t="s">
        <v>333</v>
      </c>
      <c r="C201" s="607">
        <v>107.9</v>
      </c>
      <c r="D201" s="604">
        <v>220</v>
      </c>
      <c r="E201" s="570" t="s">
        <v>16</v>
      </c>
      <c r="F201" s="606">
        <f t="shared" si="4"/>
        <v>23738</v>
      </c>
    </row>
    <row r="202" spans="1:6">
      <c r="A202" s="618"/>
      <c r="B202" s="605" t="s">
        <v>334</v>
      </c>
      <c r="C202" s="607">
        <v>650.64</v>
      </c>
      <c r="D202" s="604">
        <v>220</v>
      </c>
      <c r="E202" s="570" t="s">
        <v>16</v>
      </c>
      <c r="F202" s="606">
        <f t="shared" si="4"/>
        <v>143140.79999999999</v>
      </c>
    </row>
    <row r="203" spans="1:6">
      <c r="A203" s="618"/>
      <c r="B203" s="605" t="s">
        <v>345</v>
      </c>
      <c r="C203" s="607">
        <v>1439.47</v>
      </c>
      <c r="D203" s="604">
        <v>220</v>
      </c>
      <c r="E203" s="570" t="s">
        <v>16</v>
      </c>
      <c r="F203" s="606">
        <f t="shared" si="4"/>
        <v>316683.40000000002</v>
      </c>
    </row>
    <row r="204" spans="1:6">
      <c r="A204" s="618"/>
      <c r="B204" s="616"/>
      <c r="C204" s="612">
        <v>2198.0100000000002</v>
      </c>
      <c r="D204" s="621">
        <v>220</v>
      </c>
      <c r="E204" s="614"/>
      <c r="F204" s="613">
        <f t="shared" si="4"/>
        <v>483562.20000000007</v>
      </c>
    </row>
    <row r="205" spans="1:6">
      <c r="A205" s="618"/>
      <c r="B205" s="603" t="s">
        <v>350</v>
      </c>
      <c r="C205" s="607"/>
      <c r="D205" s="604">
        <v>220</v>
      </c>
      <c r="E205" s="570"/>
      <c r="F205" s="606">
        <f t="shared" si="4"/>
        <v>0</v>
      </c>
    </row>
    <row r="206" spans="1:6">
      <c r="A206" s="618"/>
      <c r="B206" s="605" t="s">
        <v>333</v>
      </c>
      <c r="C206" s="626">
        <v>41.67</v>
      </c>
      <c r="D206" s="604">
        <v>220</v>
      </c>
      <c r="E206" s="570" t="s">
        <v>16</v>
      </c>
      <c r="F206" s="606">
        <f t="shared" si="4"/>
        <v>9167.4</v>
      </c>
    </row>
    <row r="207" spans="1:6">
      <c r="A207" s="618"/>
      <c r="B207" s="605" t="s">
        <v>334</v>
      </c>
      <c r="C207" s="626">
        <v>270.64</v>
      </c>
      <c r="D207" s="604">
        <v>220</v>
      </c>
      <c r="E207" s="570" t="s">
        <v>16</v>
      </c>
      <c r="F207" s="606">
        <f t="shared" si="4"/>
        <v>59540.799999999996</v>
      </c>
    </row>
    <row r="208" spans="1:6">
      <c r="A208" s="618"/>
      <c r="B208" s="605" t="s">
        <v>345</v>
      </c>
      <c r="C208" s="626">
        <v>713.64</v>
      </c>
      <c r="D208" s="604">
        <v>220</v>
      </c>
      <c r="E208" s="570" t="s">
        <v>16</v>
      </c>
      <c r="F208" s="606">
        <f t="shared" si="4"/>
        <v>157000.79999999999</v>
      </c>
    </row>
    <row r="209" spans="1:6">
      <c r="A209" s="618"/>
      <c r="B209" s="605" t="s">
        <v>348</v>
      </c>
      <c r="C209" s="626">
        <v>160.41999999999999</v>
      </c>
      <c r="D209" s="604">
        <v>220</v>
      </c>
      <c r="E209" s="570" t="s">
        <v>16</v>
      </c>
      <c r="F209" s="606">
        <f t="shared" si="4"/>
        <v>35292.399999999994</v>
      </c>
    </row>
    <row r="210" spans="1:6">
      <c r="A210" s="618"/>
      <c r="B210" s="616"/>
      <c r="C210" s="612">
        <v>1186.3699999999999</v>
      </c>
      <c r="D210" s="621">
        <v>220</v>
      </c>
      <c r="E210" s="614"/>
      <c r="F210" s="613">
        <f t="shared" si="4"/>
        <v>261001.39999999997</v>
      </c>
    </row>
    <row r="211" spans="1:6">
      <c r="A211" s="618"/>
      <c r="B211" s="603" t="s">
        <v>351</v>
      </c>
      <c r="C211" s="627"/>
      <c r="D211" s="604">
        <v>220</v>
      </c>
      <c r="E211" s="570"/>
      <c r="F211" s="606">
        <f t="shared" si="4"/>
        <v>0</v>
      </c>
    </row>
    <row r="212" spans="1:6">
      <c r="A212" s="618"/>
      <c r="B212" s="605" t="s">
        <v>333</v>
      </c>
      <c r="C212" s="607">
        <v>107.9</v>
      </c>
      <c r="D212" s="604">
        <v>220</v>
      </c>
      <c r="E212" s="570" t="s">
        <v>16</v>
      </c>
      <c r="F212" s="606">
        <f t="shared" si="4"/>
        <v>23738</v>
      </c>
    </row>
    <row r="213" spans="1:6">
      <c r="A213" s="618"/>
      <c r="B213" s="605" t="s">
        <v>334</v>
      </c>
      <c r="C213" s="607">
        <v>650.64</v>
      </c>
      <c r="D213" s="604">
        <v>220</v>
      </c>
      <c r="E213" s="570" t="s">
        <v>16</v>
      </c>
      <c r="F213" s="606">
        <f t="shared" si="4"/>
        <v>143140.79999999999</v>
      </c>
    </row>
    <row r="214" spans="1:6">
      <c r="A214" s="618"/>
      <c r="B214" s="605" t="s">
        <v>345</v>
      </c>
      <c r="C214" s="607">
        <v>1439.47</v>
      </c>
      <c r="D214" s="604">
        <v>220</v>
      </c>
      <c r="E214" s="570" t="s">
        <v>16</v>
      </c>
      <c r="F214" s="606">
        <f t="shared" si="4"/>
        <v>316683.40000000002</v>
      </c>
    </row>
    <row r="215" spans="1:6">
      <c r="A215" s="618"/>
      <c r="B215" s="616"/>
      <c r="C215" s="612">
        <v>2198.0100000000002</v>
      </c>
      <c r="D215" s="621">
        <v>220</v>
      </c>
      <c r="E215" s="614"/>
      <c r="F215" s="613">
        <f t="shared" si="4"/>
        <v>483562.20000000007</v>
      </c>
    </row>
    <row r="216" spans="1:6">
      <c r="A216" s="618"/>
      <c r="B216" s="603" t="s">
        <v>352</v>
      </c>
      <c r="C216" s="607"/>
      <c r="D216" s="604">
        <v>220</v>
      </c>
      <c r="E216" s="570"/>
      <c r="F216" s="606">
        <f t="shared" si="4"/>
        <v>0</v>
      </c>
    </row>
    <row r="217" spans="1:6">
      <c r="A217" s="618"/>
      <c r="B217" s="605" t="s">
        <v>333</v>
      </c>
      <c r="C217" s="626">
        <v>41.67</v>
      </c>
      <c r="D217" s="604">
        <v>220</v>
      </c>
      <c r="E217" s="570" t="s">
        <v>16</v>
      </c>
      <c r="F217" s="606">
        <f t="shared" si="4"/>
        <v>9167.4</v>
      </c>
    </row>
    <row r="218" spans="1:6">
      <c r="A218" s="618"/>
      <c r="B218" s="605" t="s">
        <v>334</v>
      </c>
      <c r="C218" s="626">
        <v>270.64</v>
      </c>
      <c r="D218" s="604">
        <v>220</v>
      </c>
      <c r="E218" s="570" t="s">
        <v>16</v>
      </c>
      <c r="F218" s="606">
        <f t="shared" si="4"/>
        <v>59540.799999999996</v>
      </c>
    </row>
    <row r="219" spans="1:6">
      <c r="A219" s="618"/>
      <c r="B219" s="605" t="s">
        <v>345</v>
      </c>
      <c r="C219" s="626">
        <v>713.64</v>
      </c>
      <c r="D219" s="604">
        <v>220</v>
      </c>
      <c r="E219" s="570" t="s">
        <v>16</v>
      </c>
      <c r="F219" s="606">
        <f t="shared" si="4"/>
        <v>157000.79999999999</v>
      </c>
    </row>
    <row r="220" spans="1:6">
      <c r="A220" s="618"/>
      <c r="B220" s="605" t="s">
        <v>348</v>
      </c>
      <c r="C220" s="626">
        <v>160.41999999999999</v>
      </c>
      <c r="D220" s="604">
        <v>220</v>
      </c>
      <c r="E220" s="570" t="s">
        <v>16</v>
      </c>
      <c r="F220" s="606">
        <f t="shared" si="4"/>
        <v>35292.399999999994</v>
      </c>
    </row>
    <row r="221" spans="1:6">
      <c r="A221" s="618"/>
      <c r="B221" s="616"/>
      <c r="C221" s="628">
        <v>1186.3699999999999</v>
      </c>
      <c r="D221" s="621">
        <v>220</v>
      </c>
      <c r="E221" s="614"/>
      <c r="F221" s="613">
        <f t="shared" si="4"/>
        <v>261001.39999999997</v>
      </c>
    </row>
    <row r="222" spans="1:6">
      <c r="A222" s="618"/>
      <c r="B222" s="603" t="s">
        <v>353</v>
      </c>
      <c r="C222" s="617"/>
      <c r="D222" s="604">
        <v>220</v>
      </c>
      <c r="E222" s="570"/>
      <c r="F222" s="606">
        <f t="shared" si="4"/>
        <v>0</v>
      </c>
    </row>
    <row r="223" spans="1:6">
      <c r="A223" s="618"/>
      <c r="B223" s="605" t="s">
        <v>333</v>
      </c>
      <c r="C223" s="617">
        <v>189.26</v>
      </c>
      <c r="D223" s="604">
        <v>220</v>
      </c>
      <c r="E223" s="570" t="s">
        <v>16</v>
      </c>
      <c r="F223" s="606">
        <f t="shared" si="4"/>
        <v>41637.199999999997</v>
      </c>
    </row>
    <row r="224" spans="1:6">
      <c r="A224" s="618"/>
      <c r="B224" s="605" t="s">
        <v>334</v>
      </c>
      <c r="C224" s="617">
        <v>870.41</v>
      </c>
      <c r="D224" s="604">
        <v>220</v>
      </c>
      <c r="E224" s="570" t="s">
        <v>16</v>
      </c>
      <c r="F224" s="606">
        <f t="shared" si="4"/>
        <v>191490.19999999998</v>
      </c>
    </row>
    <row r="225" spans="1:6">
      <c r="A225" s="618"/>
      <c r="B225" s="605" t="s">
        <v>335</v>
      </c>
      <c r="C225" s="617">
        <v>136.59</v>
      </c>
      <c r="D225" s="604">
        <v>220</v>
      </c>
      <c r="E225" s="570" t="s">
        <v>16</v>
      </c>
      <c r="F225" s="606">
        <f t="shared" si="4"/>
        <v>30049.8</v>
      </c>
    </row>
    <row r="226" spans="1:6">
      <c r="A226" s="618"/>
      <c r="B226" s="605" t="s">
        <v>336</v>
      </c>
      <c r="C226" s="617">
        <v>210.22</v>
      </c>
      <c r="D226" s="604">
        <v>220</v>
      </c>
      <c r="E226" s="570" t="s">
        <v>16</v>
      </c>
      <c r="F226" s="606">
        <f t="shared" si="4"/>
        <v>46248.4</v>
      </c>
    </row>
    <row r="227" spans="1:6">
      <c r="A227" s="618"/>
      <c r="B227" s="629" t="s">
        <v>354</v>
      </c>
      <c r="C227" s="606">
        <v>543.57000000000005</v>
      </c>
      <c r="D227" s="604">
        <v>220</v>
      </c>
      <c r="E227" s="570" t="s">
        <v>16</v>
      </c>
      <c r="F227" s="606">
        <f t="shared" si="4"/>
        <v>119585.40000000001</v>
      </c>
    </row>
    <row r="228" spans="1:6">
      <c r="A228" s="618"/>
      <c r="B228" s="611"/>
      <c r="C228" s="612">
        <v>1950.05</v>
      </c>
      <c r="D228" s="621">
        <v>220</v>
      </c>
      <c r="E228" s="614"/>
      <c r="F228" s="613">
        <f t="shared" si="4"/>
        <v>429011</v>
      </c>
    </row>
    <row r="229" spans="1:6">
      <c r="A229" s="618"/>
      <c r="B229" s="603" t="s">
        <v>355</v>
      </c>
      <c r="C229" s="627"/>
      <c r="D229" s="604">
        <v>220</v>
      </c>
      <c r="E229" s="570"/>
      <c r="F229" s="606">
        <f t="shared" si="4"/>
        <v>0</v>
      </c>
    </row>
    <row r="230" spans="1:6">
      <c r="A230" s="618"/>
      <c r="B230" s="605" t="s">
        <v>333</v>
      </c>
      <c r="C230" s="626">
        <v>41.67</v>
      </c>
      <c r="D230" s="604">
        <v>220</v>
      </c>
      <c r="E230" s="570" t="s">
        <v>16</v>
      </c>
      <c r="F230" s="606">
        <f t="shared" si="4"/>
        <v>9167.4</v>
      </c>
    </row>
    <row r="231" spans="1:6">
      <c r="A231" s="618"/>
      <c r="B231" s="605" t="s">
        <v>334</v>
      </c>
      <c r="C231" s="626">
        <v>267.58999999999997</v>
      </c>
      <c r="D231" s="604">
        <v>220</v>
      </c>
      <c r="E231" s="570" t="s">
        <v>16</v>
      </c>
      <c r="F231" s="606">
        <f t="shared" si="4"/>
        <v>58869.799999999996</v>
      </c>
    </row>
    <row r="232" spans="1:6">
      <c r="A232" s="618"/>
      <c r="B232" s="605" t="s">
        <v>335</v>
      </c>
      <c r="C232" s="626">
        <v>41.35</v>
      </c>
      <c r="D232" s="604">
        <v>220</v>
      </c>
      <c r="E232" s="570" t="s">
        <v>16</v>
      </c>
      <c r="F232" s="606">
        <f t="shared" si="4"/>
        <v>9097</v>
      </c>
    </row>
    <row r="233" spans="1:6">
      <c r="A233" s="618"/>
      <c r="B233" s="605" t="s">
        <v>347</v>
      </c>
      <c r="C233" s="626">
        <v>57.04</v>
      </c>
      <c r="D233" s="604">
        <v>220</v>
      </c>
      <c r="E233" s="570" t="s">
        <v>16</v>
      </c>
      <c r="F233" s="606">
        <f t="shared" si="4"/>
        <v>12548.8</v>
      </c>
    </row>
    <row r="234" spans="1:6">
      <c r="A234" s="618"/>
      <c r="B234" s="605" t="s">
        <v>336</v>
      </c>
      <c r="C234" s="626">
        <v>112.6</v>
      </c>
      <c r="D234" s="604">
        <v>220</v>
      </c>
      <c r="E234" s="570" t="s">
        <v>16</v>
      </c>
      <c r="F234" s="606">
        <f t="shared" si="4"/>
        <v>24772</v>
      </c>
    </row>
    <row r="235" spans="1:6">
      <c r="A235" s="618"/>
      <c r="B235" s="629" t="s">
        <v>354</v>
      </c>
      <c r="C235" s="626">
        <v>767.54</v>
      </c>
      <c r="D235" s="604">
        <v>220</v>
      </c>
      <c r="E235" s="570" t="s">
        <v>16</v>
      </c>
      <c r="F235" s="606">
        <f t="shared" si="4"/>
        <v>168858.8</v>
      </c>
    </row>
    <row r="236" spans="1:6">
      <c r="A236" s="618"/>
      <c r="B236" s="611"/>
      <c r="C236" s="612">
        <v>1287.79</v>
      </c>
      <c r="D236" s="621">
        <v>220</v>
      </c>
      <c r="E236" s="614"/>
      <c r="F236" s="613">
        <f t="shared" si="4"/>
        <v>283313.8</v>
      </c>
    </row>
    <row r="237" spans="1:6">
      <c r="A237" s="618"/>
      <c r="B237" s="629"/>
      <c r="C237" s="606"/>
      <c r="D237" s="604">
        <v>220</v>
      </c>
      <c r="E237" s="570"/>
      <c r="F237" s="606">
        <f t="shared" si="4"/>
        <v>0</v>
      </c>
    </row>
    <row r="238" spans="1:6">
      <c r="A238" s="618"/>
      <c r="B238" s="629"/>
      <c r="C238" s="606"/>
      <c r="D238" s="604">
        <v>220</v>
      </c>
      <c r="E238" s="570"/>
      <c r="F238" s="606">
        <f t="shared" si="4"/>
        <v>0</v>
      </c>
    </row>
    <row r="239" spans="1:6">
      <c r="A239" s="618"/>
      <c r="B239" s="603" t="s">
        <v>356</v>
      </c>
      <c r="C239" s="606"/>
      <c r="D239" s="604">
        <v>220</v>
      </c>
      <c r="E239" s="570"/>
      <c r="F239" s="606">
        <f t="shared" si="4"/>
        <v>0</v>
      </c>
    </row>
    <row r="240" spans="1:6">
      <c r="A240" s="618"/>
      <c r="B240" s="605" t="s">
        <v>333</v>
      </c>
      <c r="C240" s="606">
        <v>107.9</v>
      </c>
      <c r="D240" s="604">
        <v>220</v>
      </c>
      <c r="E240" s="570" t="s">
        <v>16</v>
      </c>
      <c r="F240" s="606">
        <f t="shared" si="4"/>
        <v>23738</v>
      </c>
    </row>
    <row r="241" spans="1:6">
      <c r="A241" s="618"/>
      <c r="B241" s="605" t="s">
        <v>334</v>
      </c>
      <c r="C241" s="606">
        <v>305.06</v>
      </c>
      <c r="D241" s="604">
        <v>220</v>
      </c>
      <c r="E241" s="570" t="s">
        <v>16</v>
      </c>
      <c r="F241" s="606">
        <f t="shared" si="4"/>
        <v>67113.2</v>
      </c>
    </row>
    <row r="242" spans="1:6">
      <c r="A242" s="618"/>
      <c r="B242" s="605" t="s">
        <v>354</v>
      </c>
      <c r="C242" s="606">
        <v>376.35</v>
      </c>
      <c r="D242" s="604">
        <v>220</v>
      </c>
      <c r="E242" s="570" t="s">
        <v>16</v>
      </c>
      <c r="F242" s="606">
        <f t="shared" si="4"/>
        <v>82797</v>
      </c>
    </row>
    <row r="243" spans="1:6">
      <c r="A243" s="618"/>
      <c r="B243" s="630"/>
      <c r="C243" s="627">
        <v>789.31</v>
      </c>
      <c r="D243" s="604">
        <v>220</v>
      </c>
      <c r="E243" s="631"/>
      <c r="F243" s="606">
        <f t="shared" si="4"/>
        <v>173648.19999999998</v>
      </c>
    </row>
    <row r="244" spans="1:6">
      <c r="A244" s="618"/>
      <c r="B244" s="603" t="s">
        <v>357</v>
      </c>
      <c r="C244" s="606"/>
      <c r="D244" s="604">
        <v>220</v>
      </c>
      <c r="E244" s="631"/>
      <c r="F244" s="606">
        <f t="shared" si="4"/>
        <v>0</v>
      </c>
    </row>
    <row r="245" spans="1:6">
      <c r="A245" s="618"/>
      <c r="B245" s="605" t="s">
        <v>333</v>
      </c>
      <c r="C245" s="606">
        <v>41.67</v>
      </c>
      <c r="D245" s="604">
        <v>220</v>
      </c>
      <c r="E245" s="570" t="s">
        <v>16</v>
      </c>
      <c r="F245" s="606">
        <f t="shared" si="4"/>
        <v>9167.4</v>
      </c>
    </row>
    <row r="246" spans="1:6">
      <c r="A246" s="618"/>
      <c r="B246" s="605" t="s">
        <v>334</v>
      </c>
      <c r="C246" s="606">
        <v>126.47</v>
      </c>
      <c r="D246" s="604">
        <v>220</v>
      </c>
      <c r="E246" s="570" t="s">
        <v>16</v>
      </c>
      <c r="F246" s="606">
        <f t="shared" si="4"/>
        <v>27823.4</v>
      </c>
    </row>
    <row r="247" spans="1:6">
      <c r="A247" s="618"/>
      <c r="B247" s="605"/>
      <c r="C247" s="606"/>
      <c r="D247" s="604">
        <v>220</v>
      </c>
      <c r="E247" s="570"/>
      <c r="F247" s="606">
        <f t="shared" si="4"/>
        <v>0</v>
      </c>
    </row>
    <row r="248" spans="1:6" ht="15.75" thickBot="1">
      <c r="A248" s="618"/>
      <c r="B248" s="619"/>
      <c r="C248" s="612">
        <v>168.14</v>
      </c>
      <c r="D248" s="621">
        <v>220</v>
      </c>
      <c r="E248" s="622"/>
      <c r="F248" s="613">
        <f t="shared" si="4"/>
        <v>36990.799999999996</v>
      </c>
    </row>
    <row r="249" spans="1:6" ht="15.75" thickBot="1">
      <c r="A249" s="632"/>
      <c r="B249" s="633" t="s">
        <v>105</v>
      </c>
      <c r="C249" s="634">
        <v>17466.36</v>
      </c>
      <c r="D249" s="635"/>
      <c r="E249" s="636"/>
      <c r="F249" s="637">
        <f>F147+F138+F129+F119+F110+F101+F94+F248+F236+F228+F221+F215+F210+F204+F199+F189+F181+F172+F161</f>
        <v>8941669</v>
      </c>
    </row>
    <row r="250" spans="1:6">
      <c r="A250" s="596"/>
      <c r="B250" s="596"/>
      <c r="C250" s="598"/>
      <c r="D250" s="602"/>
      <c r="E250" s="598"/>
      <c r="F250" s="638"/>
    </row>
    <row r="251" spans="1:6">
      <c r="A251" s="564"/>
      <c r="B251" s="603" t="s">
        <v>176</v>
      </c>
      <c r="C251" s="565"/>
      <c r="D251" s="565"/>
      <c r="E251" s="565"/>
      <c r="F251" s="565"/>
    </row>
    <row r="252" spans="1:6" ht="135">
      <c r="A252" s="564">
        <v>3</v>
      </c>
      <c r="B252" s="605" t="s">
        <v>177</v>
      </c>
      <c r="C252" s="639"/>
      <c r="D252" s="639"/>
      <c r="E252" s="639"/>
      <c r="F252" s="639"/>
    </row>
    <row r="253" spans="1:6">
      <c r="A253" s="564"/>
      <c r="B253" s="629"/>
      <c r="C253" s="610">
        <v>5190.2299999999996</v>
      </c>
      <c r="D253" s="640">
        <v>290</v>
      </c>
      <c r="E253" s="641" t="s">
        <v>16</v>
      </c>
      <c r="F253" s="580">
        <f>D253*C253</f>
        <v>1505166.7</v>
      </c>
    </row>
    <row r="254" spans="1:6">
      <c r="A254" s="584"/>
      <c r="B254" s="642" t="s">
        <v>178</v>
      </c>
      <c r="C254" s="643">
        <v>1414.14</v>
      </c>
      <c r="D254" s="640">
        <v>210</v>
      </c>
      <c r="E254" s="644" t="s">
        <v>16</v>
      </c>
      <c r="F254" s="580">
        <f>D254*C254</f>
        <v>296969.40000000002</v>
      </c>
    </row>
    <row r="255" spans="1:6">
      <c r="A255" s="645"/>
      <c r="B255" s="629"/>
      <c r="C255" s="580">
        <v>5662.25</v>
      </c>
      <c r="D255" s="646">
        <f>D253</f>
        <v>290</v>
      </c>
      <c r="E255" s="641" t="s">
        <v>16</v>
      </c>
      <c r="F255" s="580">
        <f t="shared" ref="F255:F256" si="5">D255*C255</f>
        <v>1642052.5</v>
      </c>
    </row>
    <row r="256" spans="1:6">
      <c r="A256" s="645"/>
      <c r="B256" s="642" t="s">
        <v>359</v>
      </c>
      <c r="C256" s="586">
        <v>208.68</v>
      </c>
      <c r="D256" s="646">
        <f>D254</f>
        <v>210</v>
      </c>
      <c r="E256" s="641" t="s">
        <v>16</v>
      </c>
      <c r="F256" s="580">
        <f t="shared" si="5"/>
        <v>43822.8</v>
      </c>
    </row>
    <row r="257" spans="1:6" ht="15.75" thickBot="1">
      <c r="A257" s="645"/>
      <c r="B257" s="647"/>
      <c r="C257" s="643"/>
      <c r="D257" s="640"/>
      <c r="E257" s="644"/>
      <c r="F257" s="648"/>
    </row>
    <row r="258" spans="1:6" ht="15.75" thickBot="1">
      <c r="A258" s="649"/>
      <c r="B258" s="650" t="s">
        <v>105</v>
      </c>
      <c r="C258" s="651">
        <f>C254+C253</f>
        <v>6604.37</v>
      </c>
      <c r="D258" s="652"/>
      <c r="E258" s="592"/>
      <c r="F258" s="653">
        <f>SUM(F253:F257)</f>
        <v>3488011.4</v>
      </c>
    </row>
    <row r="259" spans="1:6" ht="15.75" thickBot="1">
      <c r="A259" s="596"/>
      <c r="B259" s="654"/>
      <c r="C259" s="655"/>
      <c r="D259" s="656"/>
      <c r="E259" s="657"/>
      <c r="F259" s="657"/>
    </row>
    <row r="260" spans="1:6" ht="15.75" thickBot="1">
      <c r="A260" s="649"/>
      <c r="B260" s="658" t="s">
        <v>179</v>
      </c>
      <c r="C260" s="658">
        <v>8523.73</v>
      </c>
      <c r="D260" s="659"/>
      <c r="E260" s="660"/>
      <c r="F260" s="661"/>
    </row>
    <row r="261" spans="1:6">
      <c r="A261" s="596"/>
      <c r="B261" s="662"/>
      <c r="C261" s="662"/>
      <c r="D261" s="656"/>
      <c r="E261" s="657"/>
      <c r="F261" s="657"/>
    </row>
    <row r="262" spans="1:6">
      <c r="A262" s="564"/>
      <c r="B262" s="629" t="s">
        <v>180</v>
      </c>
      <c r="C262" s="639"/>
      <c r="D262" s="639"/>
      <c r="E262" s="639"/>
      <c r="F262" s="639" t="s">
        <v>181</v>
      </c>
    </row>
    <row r="263" spans="1:6" ht="96">
      <c r="A263" s="564">
        <v>4</v>
      </c>
      <c r="B263" s="663" t="s">
        <v>449</v>
      </c>
      <c r="C263" s="639"/>
      <c r="D263" s="639"/>
      <c r="E263" s="639"/>
      <c r="F263" s="639"/>
    </row>
    <row r="264" spans="1:6" ht="15.75" thickBot="1">
      <c r="A264" s="584"/>
      <c r="B264" s="664" t="s">
        <v>183</v>
      </c>
      <c r="C264" s="586">
        <v>322.8</v>
      </c>
      <c r="D264" s="646">
        <f>(1500+1200)*1.18</f>
        <v>3186</v>
      </c>
      <c r="E264" s="644" t="s">
        <v>16</v>
      </c>
      <c r="F264" s="586">
        <f>D264*C264</f>
        <v>1028440.8</v>
      </c>
    </row>
    <row r="265" spans="1:6" ht="15.75" thickBot="1">
      <c r="A265" s="649"/>
      <c r="B265" s="665" t="s">
        <v>105</v>
      </c>
      <c r="C265" s="666"/>
      <c r="D265" s="667"/>
      <c r="E265" s="666"/>
      <c r="F265" s="653">
        <f>F264</f>
        <v>1028440.8</v>
      </c>
    </row>
    <row r="266" spans="1:6">
      <c r="A266" s="596"/>
      <c r="B266" s="668"/>
      <c r="C266" s="657"/>
      <c r="D266" s="669"/>
      <c r="E266" s="657"/>
      <c r="F266" s="657"/>
    </row>
    <row r="267" spans="1:6">
      <c r="A267" s="564"/>
      <c r="B267" s="605" t="s">
        <v>184</v>
      </c>
      <c r="C267" s="580"/>
      <c r="D267" s="580"/>
      <c r="E267" s="580"/>
      <c r="F267" s="580"/>
    </row>
    <row r="268" spans="1:6" ht="90">
      <c r="A268" s="564">
        <v>5</v>
      </c>
      <c r="B268" s="605" t="s">
        <v>185</v>
      </c>
      <c r="C268" s="580"/>
      <c r="D268" s="580"/>
      <c r="E268" s="580"/>
      <c r="F268" s="580"/>
    </row>
    <row r="269" spans="1:6">
      <c r="A269" s="670"/>
      <c r="B269" s="671"/>
      <c r="C269" s="672"/>
      <c r="D269" s="672"/>
      <c r="E269" s="673"/>
      <c r="F269" s="672"/>
    </row>
    <row r="270" spans="1:6">
      <c r="A270" s="564"/>
      <c r="B270" s="605" t="s">
        <v>186</v>
      </c>
      <c r="C270" s="610">
        <v>1709.79</v>
      </c>
      <c r="D270" s="674">
        <f>(40*10.76+30*10.76)*1.18</f>
        <v>888.77599999999995</v>
      </c>
      <c r="E270" s="675" t="s">
        <v>16</v>
      </c>
      <c r="F270" s="676">
        <f>D270*C270</f>
        <v>1519620.3170399999</v>
      </c>
    </row>
    <row r="271" spans="1:6">
      <c r="A271" s="564"/>
      <c r="B271" s="605" t="s">
        <v>187</v>
      </c>
      <c r="C271" s="610">
        <v>122</v>
      </c>
      <c r="D271" s="674">
        <f>D270</f>
        <v>888.77599999999995</v>
      </c>
      <c r="E271" s="675" t="s">
        <v>16</v>
      </c>
      <c r="F271" s="676">
        <f t="shared" ref="F271:F334" si="6">D271*C271</f>
        <v>108430.67199999999</v>
      </c>
    </row>
    <row r="272" spans="1:6">
      <c r="A272" s="564"/>
      <c r="B272" s="608" t="s">
        <v>440</v>
      </c>
      <c r="C272" s="610">
        <v>40.35</v>
      </c>
      <c r="D272" s="674">
        <f>D264</f>
        <v>3186</v>
      </c>
      <c r="E272" s="675" t="s">
        <v>16</v>
      </c>
      <c r="F272" s="676">
        <f t="shared" si="6"/>
        <v>128555.1</v>
      </c>
    </row>
    <row r="273" spans="1:6">
      <c r="A273" s="564"/>
      <c r="B273" s="608" t="s">
        <v>189</v>
      </c>
      <c r="C273" s="610">
        <v>354</v>
      </c>
      <c r="D273" s="674">
        <f>650*1.18</f>
        <v>767</v>
      </c>
      <c r="E273" s="675" t="s">
        <v>16</v>
      </c>
      <c r="F273" s="676">
        <f t="shared" si="6"/>
        <v>271518</v>
      </c>
    </row>
    <row r="274" spans="1:6">
      <c r="A274" s="564"/>
      <c r="B274" s="605" t="s">
        <v>190</v>
      </c>
      <c r="C274" s="610">
        <v>1840</v>
      </c>
      <c r="D274" s="674">
        <f>D271</f>
        <v>888.77599999999995</v>
      </c>
      <c r="E274" s="675" t="s">
        <v>16</v>
      </c>
      <c r="F274" s="676">
        <f t="shared" si="6"/>
        <v>1635347.8399999999</v>
      </c>
    </row>
    <row r="275" spans="1:6">
      <c r="A275" s="564"/>
      <c r="B275" s="605" t="s">
        <v>191</v>
      </c>
      <c r="C275" s="610">
        <v>206</v>
      </c>
      <c r="D275" s="674">
        <f>D274</f>
        <v>888.77599999999995</v>
      </c>
      <c r="E275" s="675" t="s">
        <v>16</v>
      </c>
      <c r="F275" s="676">
        <f t="shared" si="6"/>
        <v>183087.856</v>
      </c>
    </row>
    <row r="276" spans="1:6">
      <c r="A276" s="564"/>
      <c r="B276" s="608" t="s">
        <v>441</v>
      </c>
      <c r="C276" s="610">
        <v>40.35</v>
      </c>
      <c r="D276" s="674">
        <f>D272</f>
        <v>3186</v>
      </c>
      <c r="E276" s="675" t="s">
        <v>16</v>
      </c>
      <c r="F276" s="676">
        <f t="shared" si="6"/>
        <v>128555.1</v>
      </c>
    </row>
    <row r="277" spans="1:6">
      <c r="A277" s="564"/>
      <c r="B277" s="608" t="s">
        <v>193</v>
      </c>
      <c r="C277" s="610">
        <v>180</v>
      </c>
      <c r="D277" s="674">
        <f>D273</f>
        <v>767</v>
      </c>
      <c r="E277" s="675" t="s">
        <v>16</v>
      </c>
      <c r="F277" s="676">
        <f t="shared" si="6"/>
        <v>138060</v>
      </c>
    </row>
    <row r="278" spans="1:6" ht="22.5">
      <c r="A278" s="564"/>
      <c r="B278" s="605" t="s">
        <v>194</v>
      </c>
      <c r="C278" s="610">
        <v>935.07</v>
      </c>
      <c r="D278" s="674">
        <f>D277</f>
        <v>767</v>
      </c>
      <c r="E278" s="675" t="s">
        <v>16</v>
      </c>
      <c r="F278" s="676">
        <f t="shared" si="6"/>
        <v>717198.69000000006</v>
      </c>
    </row>
    <row r="279" spans="1:6" ht="22.5">
      <c r="A279" s="564"/>
      <c r="B279" s="605" t="s">
        <v>438</v>
      </c>
      <c r="C279" s="610">
        <v>20.21</v>
      </c>
      <c r="D279" s="674">
        <f>50*10.76+270+250*10.76</f>
        <v>3498</v>
      </c>
      <c r="E279" s="675" t="s">
        <v>16</v>
      </c>
      <c r="F279" s="676">
        <f t="shared" si="6"/>
        <v>70694.58</v>
      </c>
    </row>
    <row r="280" spans="1:6" ht="23.25">
      <c r="A280" s="564"/>
      <c r="B280" s="608" t="s">
        <v>439</v>
      </c>
      <c r="C280" s="610">
        <v>40.35</v>
      </c>
      <c r="D280" s="674">
        <f>D272</f>
        <v>3186</v>
      </c>
      <c r="E280" s="675" t="s">
        <v>16</v>
      </c>
      <c r="F280" s="676">
        <f t="shared" si="6"/>
        <v>128555.1</v>
      </c>
    </row>
    <row r="281" spans="1:6">
      <c r="A281" s="564"/>
      <c r="B281" s="608" t="s">
        <v>197</v>
      </c>
      <c r="C281" s="610">
        <v>15</v>
      </c>
      <c r="D281" s="674">
        <f>D278</f>
        <v>767</v>
      </c>
      <c r="E281" s="675" t="s">
        <v>16</v>
      </c>
      <c r="F281" s="676">
        <f t="shared" si="6"/>
        <v>11505</v>
      </c>
    </row>
    <row r="282" spans="1:6">
      <c r="A282" s="564"/>
      <c r="B282" s="605" t="s">
        <v>198</v>
      </c>
      <c r="C282" s="610">
        <v>410.04</v>
      </c>
      <c r="D282" s="674">
        <f>D281</f>
        <v>767</v>
      </c>
      <c r="E282" s="675" t="s">
        <v>16</v>
      </c>
      <c r="F282" s="676">
        <f t="shared" si="6"/>
        <v>314500.68</v>
      </c>
    </row>
    <row r="283" spans="1:6" ht="22.5">
      <c r="A283" s="564"/>
      <c r="B283" s="605" t="s">
        <v>450</v>
      </c>
      <c r="C283" s="610">
        <v>350</v>
      </c>
      <c r="D283" s="674">
        <f>D279</f>
        <v>3498</v>
      </c>
      <c r="E283" s="675" t="s">
        <v>16</v>
      </c>
      <c r="F283" s="676">
        <f t="shared" si="6"/>
        <v>1224300</v>
      </c>
    </row>
    <row r="284" spans="1:6">
      <c r="A284" s="564"/>
      <c r="B284" s="608" t="s">
        <v>442</v>
      </c>
      <c r="C284" s="610">
        <v>40.35</v>
      </c>
      <c r="D284" s="674">
        <f>D276</f>
        <v>3186</v>
      </c>
      <c r="E284" s="675" t="s">
        <v>16</v>
      </c>
      <c r="F284" s="676">
        <f t="shared" si="6"/>
        <v>128555.1</v>
      </c>
    </row>
    <row r="285" spans="1:6">
      <c r="A285" s="564"/>
      <c r="B285" s="608" t="s">
        <v>201</v>
      </c>
      <c r="C285" s="610">
        <v>15</v>
      </c>
      <c r="D285" s="674">
        <f>980*1.18</f>
        <v>1156.3999999999999</v>
      </c>
      <c r="E285" s="675" t="s">
        <v>16</v>
      </c>
      <c r="F285" s="676">
        <f t="shared" si="6"/>
        <v>17345.999999999996</v>
      </c>
    </row>
    <row r="286" spans="1:6">
      <c r="A286" s="564"/>
      <c r="B286" s="605" t="s">
        <v>202</v>
      </c>
      <c r="C286" s="610">
        <v>56.7</v>
      </c>
      <c r="D286" s="674">
        <f>((50+25)*10.76)*1.18</f>
        <v>952.26</v>
      </c>
      <c r="E286" s="675" t="s">
        <v>16</v>
      </c>
      <c r="F286" s="676">
        <f t="shared" si="6"/>
        <v>53993.142</v>
      </c>
    </row>
    <row r="287" spans="1:6">
      <c r="A287" s="564"/>
      <c r="B287" s="605" t="s">
        <v>203</v>
      </c>
      <c r="C287" s="610">
        <v>366.85</v>
      </c>
      <c r="D287" s="674">
        <f>D282</f>
        <v>767</v>
      </c>
      <c r="E287" s="675" t="s">
        <v>16</v>
      </c>
      <c r="F287" s="676">
        <f t="shared" si="6"/>
        <v>281373.95</v>
      </c>
    </row>
    <row r="288" spans="1:6" ht="22.5">
      <c r="A288" s="564"/>
      <c r="B288" s="605" t="s">
        <v>451</v>
      </c>
      <c r="C288" s="610">
        <v>316</v>
      </c>
      <c r="D288" s="674">
        <f>D283</f>
        <v>3498</v>
      </c>
      <c r="E288" s="675" t="s">
        <v>16</v>
      </c>
      <c r="F288" s="676">
        <f t="shared" si="6"/>
        <v>1105368</v>
      </c>
    </row>
    <row r="289" spans="1:6">
      <c r="A289" s="564"/>
      <c r="B289" s="608" t="s">
        <v>443</v>
      </c>
      <c r="C289" s="610">
        <v>40.35</v>
      </c>
      <c r="D289" s="674">
        <f>D276</f>
        <v>3186</v>
      </c>
      <c r="E289" s="675" t="s">
        <v>16</v>
      </c>
      <c r="F289" s="676">
        <f t="shared" si="6"/>
        <v>128555.1</v>
      </c>
    </row>
    <row r="290" spans="1:6">
      <c r="A290" s="564"/>
      <c r="B290" s="608" t="s">
        <v>206</v>
      </c>
      <c r="C290" s="610">
        <v>15</v>
      </c>
      <c r="D290" s="674">
        <f>D285</f>
        <v>1156.3999999999999</v>
      </c>
      <c r="E290" s="675" t="s">
        <v>16</v>
      </c>
      <c r="F290" s="676">
        <f t="shared" si="6"/>
        <v>17345.999999999996</v>
      </c>
    </row>
    <row r="291" spans="1:6">
      <c r="A291" s="564"/>
      <c r="B291" s="605" t="s">
        <v>207</v>
      </c>
      <c r="C291" s="610">
        <v>729.02</v>
      </c>
      <c r="D291" s="674">
        <f>D287</f>
        <v>767</v>
      </c>
      <c r="E291" s="675" t="s">
        <v>16</v>
      </c>
      <c r="F291" s="676">
        <f t="shared" si="6"/>
        <v>559158.34</v>
      </c>
    </row>
    <row r="292" spans="1:6" ht="22.5">
      <c r="A292" s="564"/>
      <c r="B292" s="605" t="s">
        <v>452</v>
      </c>
      <c r="C292" s="610">
        <v>430</v>
      </c>
      <c r="D292" s="674">
        <f>D288</f>
        <v>3498</v>
      </c>
      <c r="E292" s="675" t="s">
        <v>16</v>
      </c>
      <c r="F292" s="676">
        <f t="shared" si="6"/>
        <v>1504140</v>
      </c>
    </row>
    <row r="293" spans="1:6">
      <c r="A293" s="564"/>
      <c r="B293" s="608" t="s">
        <v>444</v>
      </c>
      <c r="C293" s="610">
        <v>40.35</v>
      </c>
      <c r="D293" s="674">
        <f>D289</f>
        <v>3186</v>
      </c>
      <c r="E293" s="675" t="s">
        <v>16</v>
      </c>
      <c r="F293" s="676">
        <f t="shared" si="6"/>
        <v>128555.1</v>
      </c>
    </row>
    <row r="294" spans="1:6">
      <c r="A294" s="564"/>
      <c r="B294" s="608" t="s">
        <v>210</v>
      </c>
      <c r="C294" s="610">
        <v>15</v>
      </c>
      <c r="D294" s="674">
        <f>D290</f>
        <v>1156.3999999999999</v>
      </c>
      <c r="E294" s="675" t="s">
        <v>16</v>
      </c>
      <c r="F294" s="676">
        <f t="shared" si="6"/>
        <v>17345.999999999996</v>
      </c>
    </row>
    <row r="295" spans="1:6">
      <c r="A295" s="564"/>
      <c r="B295" s="605" t="s">
        <v>211</v>
      </c>
      <c r="C295" s="610">
        <v>729.02</v>
      </c>
      <c r="D295" s="674">
        <f>D291</f>
        <v>767</v>
      </c>
      <c r="E295" s="675" t="s">
        <v>16</v>
      </c>
      <c r="F295" s="676">
        <f t="shared" si="6"/>
        <v>559158.34</v>
      </c>
    </row>
    <row r="296" spans="1:6" ht="22.5">
      <c r="A296" s="564"/>
      <c r="B296" s="605" t="s">
        <v>453</v>
      </c>
      <c r="C296" s="610">
        <v>430</v>
      </c>
      <c r="D296" s="674">
        <f>D292</f>
        <v>3498</v>
      </c>
      <c r="E296" s="675" t="s">
        <v>16</v>
      </c>
      <c r="F296" s="676">
        <f t="shared" si="6"/>
        <v>1504140</v>
      </c>
    </row>
    <row r="297" spans="1:6">
      <c r="A297" s="564"/>
      <c r="B297" s="608" t="s">
        <v>445</v>
      </c>
      <c r="C297" s="610">
        <v>40.35</v>
      </c>
      <c r="D297" s="674">
        <f>D293</f>
        <v>3186</v>
      </c>
      <c r="E297" s="675" t="s">
        <v>16</v>
      </c>
      <c r="F297" s="676">
        <f t="shared" si="6"/>
        <v>128555.1</v>
      </c>
    </row>
    <row r="298" spans="1:6">
      <c r="A298" s="564"/>
      <c r="B298" s="608" t="s">
        <v>214</v>
      </c>
      <c r="C298" s="610">
        <v>15</v>
      </c>
      <c r="D298" s="674">
        <f>D295</f>
        <v>767</v>
      </c>
      <c r="E298" s="675" t="s">
        <v>16</v>
      </c>
      <c r="F298" s="676">
        <f t="shared" si="6"/>
        <v>11505</v>
      </c>
    </row>
    <row r="299" spans="1:6">
      <c r="A299" s="584"/>
      <c r="B299" s="605" t="s">
        <v>215</v>
      </c>
      <c r="C299" s="610">
        <v>56.7</v>
      </c>
      <c r="D299" s="674">
        <f>D286</f>
        <v>952.26</v>
      </c>
      <c r="E299" s="675" t="s">
        <v>16</v>
      </c>
      <c r="F299" s="676">
        <f t="shared" si="6"/>
        <v>53993.142</v>
      </c>
    </row>
    <row r="300" spans="1:6">
      <c r="A300" s="584"/>
      <c r="B300" s="605" t="s">
        <v>216</v>
      </c>
      <c r="C300" s="610">
        <v>367</v>
      </c>
      <c r="D300" s="674">
        <f>D298</f>
        <v>767</v>
      </c>
      <c r="E300" s="675" t="s">
        <v>16</v>
      </c>
      <c r="F300" s="676">
        <f t="shared" si="6"/>
        <v>281489</v>
      </c>
    </row>
    <row r="301" spans="1:6" ht="22.5">
      <c r="A301" s="584"/>
      <c r="B301" s="605" t="s">
        <v>454</v>
      </c>
      <c r="C301" s="610">
        <v>365</v>
      </c>
      <c r="D301" s="674">
        <f>D296</f>
        <v>3498</v>
      </c>
      <c r="E301" s="675" t="s">
        <v>16</v>
      </c>
      <c r="F301" s="676">
        <f t="shared" si="6"/>
        <v>1276770</v>
      </c>
    </row>
    <row r="302" spans="1:6">
      <c r="A302" s="584"/>
      <c r="B302" s="608" t="s">
        <v>446</v>
      </c>
      <c r="C302" s="610">
        <v>40.35</v>
      </c>
      <c r="D302" s="674">
        <f>D289</f>
        <v>3186</v>
      </c>
      <c r="E302" s="675" t="s">
        <v>16</v>
      </c>
      <c r="F302" s="676">
        <f t="shared" si="6"/>
        <v>128555.1</v>
      </c>
    </row>
    <row r="303" spans="1:6">
      <c r="A303" s="584"/>
      <c r="B303" s="608" t="s">
        <v>219</v>
      </c>
      <c r="C303" s="610">
        <v>15</v>
      </c>
      <c r="D303" s="674">
        <f>D298</f>
        <v>767</v>
      </c>
      <c r="E303" s="675" t="s">
        <v>16</v>
      </c>
      <c r="F303" s="676">
        <f t="shared" si="6"/>
        <v>11505</v>
      </c>
    </row>
    <row r="304" spans="1:6">
      <c r="A304" s="584"/>
      <c r="B304" s="608" t="s">
        <v>220</v>
      </c>
      <c r="C304" s="610">
        <v>264.54000000000002</v>
      </c>
      <c r="D304" s="674">
        <f>D301</f>
        <v>3498</v>
      </c>
      <c r="E304" s="675" t="s">
        <v>16</v>
      </c>
      <c r="F304" s="676">
        <f t="shared" si="6"/>
        <v>925360.92</v>
      </c>
    </row>
    <row r="305" spans="1:6">
      <c r="A305" s="584"/>
      <c r="B305" s="608" t="s">
        <v>447</v>
      </c>
      <c r="C305" s="610">
        <v>112</v>
      </c>
      <c r="D305" s="674">
        <f>D297</f>
        <v>3186</v>
      </c>
      <c r="E305" s="677" t="s">
        <v>16</v>
      </c>
      <c r="F305" s="676">
        <f t="shared" si="6"/>
        <v>356832</v>
      </c>
    </row>
    <row r="306" spans="1:6">
      <c r="A306" s="678"/>
      <c r="B306" s="679" t="s">
        <v>363</v>
      </c>
      <c r="C306" s="672"/>
      <c r="D306" s="680"/>
      <c r="E306" s="673"/>
      <c r="F306" s="672"/>
    </row>
    <row r="307" spans="1:6">
      <c r="A307" s="678"/>
      <c r="B307" s="605" t="s">
        <v>414</v>
      </c>
      <c r="C307" s="610">
        <v>17.8</v>
      </c>
      <c r="D307" s="674">
        <f>D303</f>
        <v>767</v>
      </c>
      <c r="E307" s="675" t="s">
        <v>16</v>
      </c>
      <c r="F307" s="676">
        <f t="shared" si="6"/>
        <v>13652.6</v>
      </c>
    </row>
    <row r="308" spans="1:6">
      <c r="A308" s="678"/>
      <c r="B308" s="605" t="s">
        <v>448</v>
      </c>
      <c r="C308" s="626">
        <v>41.67</v>
      </c>
      <c r="D308" s="674">
        <f>D305</f>
        <v>3186</v>
      </c>
      <c r="E308" s="675" t="s">
        <v>16</v>
      </c>
      <c r="F308" s="676">
        <f t="shared" si="6"/>
        <v>132760.62</v>
      </c>
    </row>
    <row r="309" spans="1:6">
      <c r="A309" s="678"/>
      <c r="B309" s="608" t="s">
        <v>455</v>
      </c>
      <c r="C309" s="626">
        <v>259.66000000000003</v>
      </c>
      <c r="D309" s="674">
        <f>D294</f>
        <v>1156.3999999999999</v>
      </c>
      <c r="E309" s="675" t="s">
        <v>16</v>
      </c>
      <c r="F309" s="676">
        <f t="shared" si="6"/>
        <v>300270.82400000002</v>
      </c>
    </row>
    <row r="310" spans="1:6">
      <c r="A310" s="678"/>
      <c r="B310" s="608" t="s">
        <v>456</v>
      </c>
      <c r="C310" s="626">
        <v>32.03</v>
      </c>
      <c r="D310" s="674">
        <f>D307</f>
        <v>767</v>
      </c>
      <c r="E310" s="675" t="s">
        <v>16</v>
      </c>
      <c r="F310" s="676">
        <f t="shared" si="6"/>
        <v>24567.010000000002</v>
      </c>
    </row>
    <row r="311" spans="1:6">
      <c r="A311" s="678"/>
      <c r="B311" s="605" t="s">
        <v>418</v>
      </c>
      <c r="C311" s="626">
        <v>46.1</v>
      </c>
      <c r="D311" s="674">
        <f>D299</f>
        <v>952.26</v>
      </c>
      <c r="E311" s="675" t="s">
        <v>16</v>
      </c>
      <c r="F311" s="676">
        <f t="shared" si="6"/>
        <v>43899.186000000002</v>
      </c>
    </row>
    <row r="312" spans="1:6">
      <c r="A312" s="678"/>
      <c r="B312" s="605" t="s">
        <v>419</v>
      </c>
      <c r="C312" s="626">
        <v>169.79</v>
      </c>
      <c r="D312" s="674">
        <f>D294</f>
        <v>1156.3999999999999</v>
      </c>
      <c r="E312" s="675" t="s">
        <v>16</v>
      </c>
      <c r="F312" s="676">
        <f t="shared" si="6"/>
        <v>196345.15599999996</v>
      </c>
    </row>
    <row r="313" spans="1:6">
      <c r="A313" s="678"/>
      <c r="B313" s="608" t="s">
        <v>457</v>
      </c>
      <c r="C313" s="626">
        <v>327.79</v>
      </c>
      <c r="D313" s="674">
        <f>D305*2</f>
        <v>6372</v>
      </c>
      <c r="E313" s="675" t="s">
        <v>16</v>
      </c>
      <c r="F313" s="676">
        <f t="shared" si="6"/>
        <v>2088677.8800000001</v>
      </c>
    </row>
    <row r="314" spans="1:6">
      <c r="A314" s="678"/>
      <c r="B314" s="608" t="s">
        <v>464</v>
      </c>
      <c r="C314" s="626">
        <v>321.8</v>
      </c>
      <c r="D314" s="674">
        <v>5500</v>
      </c>
      <c r="E314" s="675" t="s">
        <v>16</v>
      </c>
      <c r="F314" s="676">
        <f t="shared" si="6"/>
        <v>1769900</v>
      </c>
    </row>
    <row r="315" spans="1:6">
      <c r="A315" s="678"/>
      <c r="B315" s="608"/>
      <c r="C315" s="610"/>
      <c r="D315" s="674"/>
      <c r="E315" s="675"/>
      <c r="F315" s="676">
        <f t="shared" si="6"/>
        <v>0</v>
      </c>
    </row>
    <row r="316" spans="1:6">
      <c r="A316" s="678"/>
      <c r="B316" s="681" t="s">
        <v>364</v>
      </c>
      <c r="C316" s="610"/>
      <c r="D316" s="674"/>
      <c r="E316" s="675"/>
      <c r="F316" s="676">
        <f t="shared" si="6"/>
        <v>0</v>
      </c>
    </row>
    <row r="317" spans="1:6">
      <c r="A317" s="678"/>
      <c r="B317" s="605" t="s">
        <v>422</v>
      </c>
      <c r="C317" s="610">
        <v>18.899999999999999</v>
      </c>
      <c r="D317" s="674">
        <f>D307</f>
        <v>767</v>
      </c>
      <c r="E317" s="675" t="s">
        <v>16</v>
      </c>
      <c r="F317" s="676">
        <f t="shared" si="6"/>
        <v>14496.3</v>
      </c>
    </row>
    <row r="318" spans="1:6">
      <c r="A318" s="678"/>
      <c r="B318" s="605" t="s">
        <v>448</v>
      </c>
      <c r="C318" s="626">
        <v>41.67</v>
      </c>
      <c r="D318" s="674">
        <f>D308</f>
        <v>3186</v>
      </c>
      <c r="E318" s="675" t="s">
        <v>16</v>
      </c>
      <c r="F318" s="676">
        <f t="shared" si="6"/>
        <v>132760.62</v>
      </c>
    </row>
    <row r="319" spans="1:6">
      <c r="A319" s="678"/>
      <c r="B319" s="608" t="s">
        <v>455</v>
      </c>
      <c r="C319" s="626">
        <v>239.72</v>
      </c>
      <c r="D319" s="674">
        <f>D301</f>
        <v>3498</v>
      </c>
      <c r="E319" s="675" t="s">
        <v>16</v>
      </c>
      <c r="F319" s="676">
        <f t="shared" si="6"/>
        <v>838540.55999999994</v>
      </c>
    </row>
    <row r="320" spans="1:6">
      <c r="A320" s="678"/>
      <c r="B320" s="608" t="s">
        <v>456</v>
      </c>
      <c r="C320" s="626">
        <v>62.55</v>
      </c>
      <c r="D320" s="674">
        <f>D312</f>
        <v>1156.3999999999999</v>
      </c>
      <c r="E320" s="675" t="s">
        <v>16</v>
      </c>
      <c r="F320" s="676">
        <f t="shared" si="6"/>
        <v>72332.819999999992</v>
      </c>
    </row>
    <row r="321" spans="1:6">
      <c r="A321" s="678"/>
      <c r="B321" s="605" t="s">
        <v>418</v>
      </c>
      <c r="C321" s="626">
        <v>47.32</v>
      </c>
      <c r="D321" s="674">
        <f>D311</f>
        <v>952.26</v>
      </c>
      <c r="E321" s="675" t="s">
        <v>16</v>
      </c>
      <c r="F321" s="676">
        <f t="shared" si="6"/>
        <v>45060.943200000002</v>
      </c>
    </row>
    <row r="322" spans="1:6">
      <c r="A322" s="678"/>
      <c r="B322" s="605" t="s">
        <v>458</v>
      </c>
      <c r="C322" s="626">
        <v>324.77</v>
      </c>
      <c r="D322" s="674">
        <f>D319</f>
        <v>3498</v>
      </c>
      <c r="E322" s="675" t="s">
        <v>16</v>
      </c>
      <c r="F322" s="676">
        <f t="shared" si="6"/>
        <v>1136045.46</v>
      </c>
    </row>
    <row r="323" spans="1:6">
      <c r="A323" s="678"/>
      <c r="B323" s="608" t="s">
        <v>459</v>
      </c>
      <c r="C323" s="626">
        <v>168</v>
      </c>
      <c r="D323" s="674">
        <f>D322</f>
        <v>3498</v>
      </c>
      <c r="E323" s="675" t="s">
        <v>16</v>
      </c>
      <c r="F323" s="676">
        <f t="shared" si="6"/>
        <v>587664</v>
      </c>
    </row>
    <row r="324" spans="1:6">
      <c r="A324" s="678"/>
      <c r="B324" s="608" t="s">
        <v>460</v>
      </c>
      <c r="C324" s="626">
        <v>252.43</v>
      </c>
      <c r="D324" s="674">
        <f>150*10.76+270+250*10.76</f>
        <v>4574</v>
      </c>
      <c r="E324" s="675" t="s">
        <v>16</v>
      </c>
      <c r="F324" s="676">
        <f t="shared" si="6"/>
        <v>1154614.82</v>
      </c>
    </row>
    <row r="325" spans="1:6">
      <c r="A325" s="678"/>
      <c r="B325" s="605" t="s">
        <v>426</v>
      </c>
      <c r="C325" s="626">
        <v>58.8</v>
      </c>
      <c r="D325" s="674">
        <f>D321</f>
        <v>952.26</v>
      </c>
      <c r="E325" s="675" t="s">
        <v>16</v>
      </c>
      <c r="F325" s="676">
        <f t="shared" si="6"/>
        <v>55992.887999999999</v>
      </c>
    </row>
    <row r="326" spans="1:6">
      <c r="A326" s="678"/>
      <c r="B326" s="605" t="s">
        <v>463</v>
      </c>
      <c r="C326" s="626">
        <v>31.66</v>
      </c>
      <c r="D326" s="674">
        <f>D313</f>
        <v>6372</v>
      </c>
      <c r="E326" s="675" t="s">
        <v>16</v>
      </c>
      <c r="F326" s="676">
        <f t="shared" si="6"/>
        <v>201737.52</v>
      </c>
    </row>
    <row r="327" spans="1:6">
      <c r="A327" s="678"/>
      <c r="B327" s="605"/>
      <c r="C327" s="610"/>
      <c r="D327" s="674"/>
      <c r="E327" s="675"/>
      <c r="F327" s="676">
        <f t="shared" si="6"/>
        <v>0</v>
      </c>
    </row>
    <row r="328" spans="1:6">
      <c r="A328" s="678"/>
      <c r="B328" s="682" t="s">
        <v>365</v>
      </c>
      <c r="C328" s="610"/>
      <c r="D328" s="674"/>
      <c r="E328" s="675"/>
      <c r="F328" s="676">
        <f t="shared" si="6"/>
        <v>0</v>
      </c>
    </row>
    <row r="329" spans="1:6">
      <c r="A329" s="678"/>
      <c r="B329" s="605" t="s">
        <v>422</v>
      </c>
      <c r="C329" s="610">
        <v>22.6</v>
      </c>
      <c r="D329" s="674">
        <f>D307</f>
        <v>767</v>
      </c>
      <c r="E329" s="675" t="s">
        <v>16</v>
      </c>
      <c r="F329" s="676">
        <f t="shared" si="6"/>
        <v>17334.2</v>
      </c>
    </row>
    <row r="330" spans="1:6">
      <c r="A330" s="678"/>
      <c r="B330" s="605" t="s">
        <v>448</v>
      </c>
      <c r="C330" s="626">
        <v>41.67</v>
      </c>
      <c r="D330" s="674">
        <f>D318</f>
        <v>3186</v>
      </c>
      <c r="E330" s="675" t="s">
        <v>16</v>
      </c>
      <c r="F330" s="676">
        <f t="shared" si="6"/>
        <v>132760.62</v>
      </c>
    </row>
    <row r="331" spans="1:6">
      <c r="A331" s="678"/>
      <c r="B331" s="608" t="s">
        <v>455</v>
      </c>
      <c r="C331" s="626">
        <v>270.64</v>
      </c>
      <c r="D331" s="674">
        <f>D322</f>
        <v>3498</v>
      </c>
      <c r="E331" s="675" t="s">
        <v>16</v>
      </c>
      <c r="F331" s="676">
        <f t="shared" si="6"/>
        <v>946698.72</v>
      </c>
    </row>
    <row r="332" spans="1:6">
      <c r="A332" s="678"/>
      <c r="B332" s="608" t="s">
        <v>460</v>
      </c>
      <c r="C332" s="626">
        <v>713.64</v>
      </c>
      <c r="D332" s="674">
        <f>D324</f>
        <v>4574</v>
      </c>
      <c r="E332" s="675" t="s">
        <v>16</v>
      </c>
      <c r="F332" s="676">
        <f t="shared" si="6"/>
        <v>3264189.36</v>
      </c>
    </row>
    <row r="333" spans="1:6">
      <c r="A333" s="678"/>
      <c r="B333" s="605" t="s">
        <v>428</v>
      </c>
      <c r="C333" s="626">
        <v>160.41999999999999</v>
      </c>
      <c r="D333" s="674">
        <f>D325</f>
        <v>952.26</v>
      </c>
      <c r="E333" s="675" t="s">
        <v>16</v>
      </c>
      <c r="F333" s="676">
        <f t="shared" si="6"/>
        <v>152761.54919999998</v>
      </c>
    </row>
    <row r="334" spans="1:6">
      <c r="A334" s="678"/>
      <c r="B334" s="605"/>
      <c r="C334" s="610"/>
      <c r="D334" s="674"/>
      <c r="E334" s="675"/>
      <c r="F334" s="676">
        <f t="shared" si="6"/>
        <v>0</v>
      </c>
    </row>
    <row r="335" spans="1:6">
      <c r="A335" s="678"/>
      <c r="B335" s="682" t="s">
        <v>366</v>
      </c>
      <c r="C335" s="610"/>
      <c r="D335" s="674"/>
      <c r="E335" s="675"/>
      <c r="F335" s="676">
        <f t="shared" ref="F335:F364" si="7">D335*C335</f>
        <v>0</v>
      </c>
    </row>
    <row r="336" spans="1:6">
      <c r="A336" s="678"/>
      <c r="B336" s="605" t="s">
        <v>429</v>
      </c>
      <c r="C336" s="610">
        <v>22.6</v>
      </c>
      <c r="D336" s="674">
        <f>D329</f>
        <v>767</v>
      </c>
      <c r="E336" s="675"/>
      <c r="F336" s="676">
        <f t="shared" si="7"/>
        <v>17334.2</v>
      </c>
    </row>
    <row r="337" spans="1:6">
      <c r="A337" s="678"/>
      <c r="B337" s="605" t="s">
        <v>448</v>
      </c>
      <c r="C337" s="626">
        <v>41.67</v>
      </c>
      <c r="D337" s="674">
        <f>D330</f>
        <v>3186</v>
      </c>
      <c r="E337" s="675"/>
      <c r="F337" s="676">
        <f t="shared" si="7"/>
        <v>132760.62</v>
      </c>
    </row>
    <row r="338" spans="1:6">
      <c r="A338" s="678"/>
      <c r="B338" s="608" t="s">
        <v>455</v>
      </c>
      <c r="C338" s="626">
        <v>270.64</v>
      </c>
      <c r="D338" s="674">
        <f>D331</f>
        <v>3498</v>
      </c>
      <c r="E338" s="675"/>
      <c r="F338" s="676">
        <f t="shared" si="7"/>
        <v>946698.72</v>
      </c>
    </row>
    <row r="339" spans="1:6">
      <c r="A339" s="678"/>
      <c r="B339" s="608" t="s">
        <v>460</v>
      </c>
      <c r="C339" s="626">
        <v>713.64</v>
      </c>
      <c r="D339" s="674">
        <f>D332</f>
        <v>4574</v>
      </c>
      <c r="E339" s="675"/>
      <c r="F339" s="676">
        <f t="shared" si="7"/>
        <v>3264189.36</v>
      </c>
    </row>
    <row r="340" spans="1:6">
      <c r="A340" s="678"/>
      <c r="B340" s="605" t="s">
        <v>430</v>
      </c>
      <c r="C340" s="626">
        <v>160.41999999999999</v>
      </c>
      <c r="D340" s="674">
        <f>D333</f>
        <v>952.26</v>
      </c>
      <c r="E340" s="675"/>
      <c r="F340" s="676">
        <f t="shared" si="7"/>
        <v>152761.54919999998</v>
      </c>
    </row>
    <row r="341" spans="1:6">
      <c r="A341" s="678"/>
      <c r="B341" s="605"/>
      <c r="C341" s="610"/>
      <c r="D341" s="674"/>
      <c r="E341" s="675"/>
      <c r="F341" s="676">
        <f t="shared" si="7"/>
        <v>0</v>
      </c>
    </row>
    <row r="342" spans="1:6">
      <c r="A342" s="678"/>
      <c r="B342" s="682" t="s">
        <v>367</v>
      </c>
      <c r="C342" s="610"/>
      <c r="D342" s="674"/>
      <c r="E342" s="675"/>
      <c r="F342" s="676">
        <f t="shared" si="7"/>
        <v>0</v>
      </c>
    </row>
    <row r="343" spans="1:6">
      <c r="A343" s="678"/>
      <c r="B343" s="605" t="s">
        <v>422</v>
      </c>
      <c r="C343" s="610">
        <v>29.2</v>
      </c>
      <c r="D343" s="674">
        <f>D336</f>
        <v>767</v>
      </c>
      <c r="E343" s="675" t="s">
        <v>16</v>
      </c>
      <c r="F343" s="676">
        <f t="shared" si="7"/>
        <v>22396.399999999998</v>
      </c>
    </row>
    <row r="344" spans="1:6">
      <c r="A344" s="678"/>
      <c r="B344" s="608" t="s">
        <v>448</v>
      </c>
      <c r="C344" s="626">
        <v>41.67</v>
      </c>
      <c r="D344" s="674">
        <f>D337</f>
        <v>3186</v>
      </c>
      <c r="E344" s="675" t="s">
        <v>16</v>
      </c>
      <c r="F344" s="676">
        <f t="shared" si="7"/>
        <v>132760.62</v>
      </c>
    </row>
    <row r="345" spans="1:6">
      <c r="A345" s="678"/>
      <c r="B345" s="608" t="s">
        <v>461</v>
      </c>
      <c r="C345" s="626">
        <v>267.58999999999997</v>
      </c>
      <c r="D345" s="674">
        <f>D338</f>
        <v>3498</v>
      </c>
      <c r="E345" s="675" t="s">
        <v>16</v>
      </c>
      <c r="F345" s="676">
        <f t="shared" si="7"/>
        <v>936029.82</v>
      </c>
    </row>
    <row r="346" spans="1:6">
      <c r="A346" s="678"/>
      <c r="B346" s="605" t="s">
        <v>456</v>
      </c>
      <c r="C346" s="626">
        <v>41.35</v>
      </c>
      <c r="D346" s="674">
        <f>D320</f>
        <v>1156.3999999999999</v>
      </c>
      <c r="E346" s="675" t="s">
        <v>16</v>
      </c>
      <c r="F346" s="676">
        <f t="shared" si="7"/>
        <v>47817.14</v>
      </c>
    </row>
    <row r="347" spans="1:6">
      <c r="A347" s="678"/>
      <c r="B347" s="605" t="s">
        <v>418</v>
      </c>
      <c r="C347" s="626">
        <v>57.04</v>
      </c>
      <c r="D347" s="674">
        <f>D340</f>
        <v>952.26</v>
      </c>
      <c r="E347" s="675" t="s">
        <v>16</v>
      </c>
      <c r="F347" s="676">
        <f t="shared" si="7"/>
        <v>54316.910400000001</v>
      </c>
    </row>
    <row r="348" spans="1:6">
      <c r="A348" s="678"/>
      <c r="B348" s="608" t="s">
        <v>462</v>
      </c>
      <c r="C348" s="626">
        <v>112.6</v>
      </c>
      <c r="D348" s="674">
        <f>D344</f>
        <v>3186</v>
      </c>
      <c r="E348" s="675" t="s">
        <v>16</v>
      </c>
      <c r="F348" s="676">
        <f t="shared" si="7"/>
        <v>358743.6</v>
      </c>
    </row>
    <row r="349" spans="1:6">
      <c r="A349" s="678"/>
      <c r="B349" s="608" t="s">
        <v>465</v>
      </c>
      <c r="C349" s="626">
        <v>767.54</v>
      </c>
      <c r="D349" s="674">
        <f>D314</f>
        <v>5500</v>
      </c>
      <c r="E349" s="675" t="s">
        <v>16</v>
      </c>
      <c r="F349" s="676">
        <f t="shared" si="7"/>
        <v>4221470</v>
      </c>
    </row>
    <row r="350" spans="1:6">
      <c r="A350" s="678"/>
      <c r="B350" s="608"/>
      <c r="C350" s="683"/>
      <c r="D350" s="674"/>
      <c r="E350" s="675"/>
      <c r="F350" s="676">
        <f t="shared" si="7"/>
        <v>0</v>
      </c>
    </row>
    <row r="351" spans="1:6">
      <c r="A351" s="678"/>
      <c r="B351" s="681" t="s">
        <v>368</v>
      </c>
      <c r="C351" s="610"/>
      <c r="D351" s="674"/>
      <c r="E351" s="675"/>
      <c r="F351" s="676">
        <f t="shared" si="7"/>
        <v>0</v>
      </c>
    </row>
    <row r="352" spans="1:6">
      <c r="A352" s="678"/>
      <c r="B352" s="605" t="s">
        <v>422</v>
      </c>
      <c r="C352" s="610">
        <v>9</v>
      </c>
      <c r="D352" s="674">
        <f>D343</f>
        <v>767</v>
      </c>
      <c r="E352" s="675" t="s">
        <v>16</v>
      </c>
      <c r="F352" s="676">
        <f t="shared" si="7"/>
        <v>6903</v>
      </c>
    </row>
    <row r="353" spans="1:6">
      <c r="A353" s="678"/>
      <c r="B353" s="605" t="s">
        <v>448</v>
      </c>
      <c r="C353" s="626">
        <v>41.67</v>
      </c>
      <c r="D353" s="674">
        <f>D344</f>
        <v>3186</v>
      </c>
      <c r="E353" s="675" t="s">
        <v>16</v>
      </c>
      <c r="F353" s="676">
        <f t="shared" si="7"/>
        <v>132760.62</v>
      </c>
    </row>
    <row r="354" spans="1:6">
      <c r="A354" s="678"/>
      <c r="B354" s="605" t="s">
        <v>461</v>
      </c>
      <c r="C354" s="626">
        <v>126.47</v>
      </c>
      <c r="D354" s="674">
        <f>D345</f>
        <v>3498</v>
      </c>
      <c r="E354" s="675" t="s">
        <v>16</v>
      </c>
      <c r="F354" s="676">
        <f t="shared" si="7"/>
        <v>442392.06</v>
      </c>
    </row>
    <row r="355" spans="1:6">
      <c r="A355" s="678"/>
      <c r="B355" s="608" t="s">
        <v>418</v>
      </c>
      <c r="C355" s="626">
        <v>44.08</v>
      </c>
      <c r="D355" s="674">
        <f>D347</f>
        <v>952.26</v>
      </c>
      <c r="E355" s="675" t="s">
        <v>16</v>
      </c>
      <c r="F355" s="676">
        <f t="shared" si="7"/>
        <v>41975.620799999997</v>
      </c>
    </row>
    <row r="356" spans="1:6">
      <c r="A356" s="678"/>
      <c r="B356" s="608" t="s">
        <v>465</v>
      </c>
      <c r="C356" s="626">
        <v>548.26</v>
      </c>
      <c r="D356" s="674">
        <f>D349</f>
        <v>5500</v>
      </c>
      <c r="E356" s="675" t="s">
        <v>16</v>
      </c>
      <c r="F356" s="676">
        <f t="shared" si="7"/>
        <v>3015430</v>
      </c>
    </row>
    <row r="357" spans="1:6">
      <c r="A357" s="678"/>
      <c r="B357" s="608" t="s">
        <v>433</v>
      </c>
      <c r="C357" s="626">
        <v>196.57</v>
      </c>
      <c r="D357" s="674">
        <f>D346</f>
        <v>1156.3999999999999</v>
      </c>
      <c r="E357" s="675" t="s">
        <v>16</v>
      </c>
      <c r="F357" s="676">
        <f t="shared" si="7"/>
        <v>227313.54799999995</v>
      </c>
    </row>
    <row r="358" spans="1:6">
      <c r="A358" s="678"/>
      <c r="B358" s="608" t="s">
        <v>434</v>
      </c>
      <c r="C358" s="626"/>
      <c r="D358" s="640"/>
      <c r="E358" s="675" t="s">
        <v>16</v>
      </c>
      <c r="F358" s="676">
        <f t="shared" si="7"/>
        <v>0</v>
      </c>
    </row>
    <row r="359" spans="1:6">
      <c r="A359" s="678"/>
      <c r="B359" s="608" t="s">
        <v>370</v>
      </c>
      <c r="C359" s="626">
        <v>62.22</v>
      </c>
      <c r="D359" s="640">
        <v>1062</v>
      </c>
      <c r="E359" s="675" t="s">
        <v>16</v>
      </c>
      <c r="F359" s="676">
        <f t="shared" si="7"/>
        <v>66077.64</v>
      </c>
    </row>
    <row r="360" spans="1:6">
      <c r="A360" s="678"/>
      <c r="B360" s="608" t="s">
        <v>371</v>
      </c>
      <c r="C360" s="626">
        <v>98.27</v>
      </c>
      <c r="D360" s="640">
        <f>D355</f>
        <v>952.26</v>
      </c>
      <c r="E360" s="675" t="s">
        <v>16</v>
      </c>
      <c r="F360" s="676">
        <f t="shared" si="7"/>
        <v>93578.590199999991</v>
      </c>
    </row>
    <row r="361" spans="1:6">
      <c r="A361" s="678"/>
      <c r="B361" s="684" t="s">
        <v>372</v>
      </c>
      <c r="C361" s="610"/>
      <c r="D361" s="640"/>
      <c r="E361" s="675" t="s">
        <v>16</v>
      </c>
      <c r="F361" s="676">
        <f t="shared" si="7"/>
        <v>0</v>
      </c>
    </row>
    <row r="362" spans="1:6">
      <c r="A362" s="678"/>
      <c r="B362" s="685" t="s">
        <v>373</v>
      </c>
      <c r="C362" s="610">
        <v>1191.28</v>
      </c>
      <c r="D362" s="640">
        <f>1012</f>
        <v>1012</v>
      </c>
      <c r="E362" s="675" t="s">
        <v>16</v>
      </c>
      <c r="F362" s="676">
        <f t="shared" si="7"/>
        <v>1205575.3599999999</v>
      </c>
    </row>
    <row r="363" spans="1:6">
      <c r="A363" s="678"/>
      <c r="B363" s="685"/>
      <c r="C363" s="610"/>
      <c r="D363" s="640"/>
      <c r="E363" s="675" t="s">
        <v>16</v>
      </c>
      <c r="F363" s="676">
        <f t="shared" si="7"/>
        <v>0</v>
      </c>
    </row>
    <row r="364" spans="1:6" ht="15.75" thickBot="1">
      <c r="A364" s="678"/>
      <c r="B364" s="685" t="s">
        <v>374</v>
      </c>
      <c r="C364" s="610">
        <v>1191.28</v>
      </c>
      <c r="D364" s="640">
        <v>445</v>
      </c>
      <c r="E364" s="675" t="s">
        <v>16</v>
      </c>
      <c r="F364" s="676">
        <f t="shared" si="7"/>
        <v>530119.6</v>
      </c>
    </row>
    <row r="365" spans="1:6" ht="15.75" thickBot="1">
      <c r="A365" s="678"/>
      <c r="B365" s="686" t="s">
        <v>105</v>
      </c>
      <c r="C365" s="687"/>
      <c r="D365" s="688"/>
      <c r="E365" s="689"/>
      <c r="F365" s="637">
        <f>SUM(F270:F364)</f>
        <v>45131997.904040001</v>
      </c>
    </row>
    <row r="366" spans="1:6">
      <c r="A366" s="690"/>
      <c r="B366" s="691"/>
      <c r="C366" s="692"/>
      <c r="D366" s="693"/>
      <c r="E366" s="692"/>
      <c r="F366" s="694"/>
    </row>
    <row r="367" spans="1:6">
      <c r="A367" s="564"/>
      <c r="B367" s="605" t="s">
        <v>466</v>
      </c>
      <c r="C367" s="672"/>
      <c r="D367" s="672"/>
      <c r="E367" s="672"/>
      <c r="F367" s="672"/>
    </row>
    <row r="368" spans="1:6" ht="33.75">
      <c r="A368" s="695">
        <v>6</v>
      </c>
      <c r="B368" s="605" t="s">
        <v>467</v>
      </c>
      <c r="C368" s="676"/>
      <c r="D368" s="676"/>
      <c r="E368" s="696"/>
      <c r="F368" s="676"/>
    </row>
    <row r="369" spans="1:6" ht="22.5">
      <c r="A369" s="695"/>
      <c r="B369" s="605" t="s">
        <v>435</v>
      </c>
      <c r="C369" s="610">
        <f>40.3</f>
        <v>40.299999999999997</v>
      </c>
      <c r="D369" s="640">
        <f>1.18*2400</f>
        <v>2832</v>
      </c>
      <c r="E369" s="675" t="s">
        <v>224</v>
      </c>
      <c r="F369" s="676">
        <f t="shared" ref="F369:F372" si="8">D369*C369</f>
        <v>114129.59999999999</v>
      </c>
    </row>
    <row r="370" spans="1:6" ht="22.5">
      <c r="A370" s="695"/>
      <c r="B370" s="605" t="s">
        <v>436</v>
      </c>
      <c r="C370" s="610">
        <v>40.299999999999997</v>
      </c>
      <c r="D370" s="640">
        <f>D369</f>
        <v>2832</v>
      </c>
      <c r="E370" s="675" t="s">
        <v>224</v>
      </c>
      <c r="F370" s="676">
        <f t="shared" si="8"/>
        <v>114129.59999999999</v>
      </c>
    </row>
    <row r="371" spans="1:6">
      <c r="A371" s="697"/>
      <c r="B371" s="605" t="s">
        <v>375</v>
      </c>
      <c r="C371" s="610">
        <v>115.26</v>
      </c>
      <c r="D371" s="640">
        <f t="shared" ref="D371:D372" si="9">D370</f>
        <v>2832</v>
      </c>
      <c r="E371" s="675" t="s">
        <v>224</v>
      </c>
      <c r="F371" s="676">
        <f t="shared" si="8"/>
        <v>326416.32</v>
      </c>
    </row>
    <row r="372" spans="1:6" ht="15.75" thickBot="1">
      <c r="A372" s="697"/>
      <c r="B372" s="605" t="s">
        <v>376</v>
      </c>
      <c r="C372" s="610">
        <v>134.76</v>
      </c>
      <c r="D372" s="640">
        <f t="shared" si="9"/>
        <v>2832</v>
      </c>
      <c r="E372" s="675" t="s">
        <v>224</v>
      </c>
      <c r="F372" s="676">
        <f t="shared" si="8"/>
        <v>381640.31999999995</v>
      </c>
    </row>
    <row r="373" spans="1:6" ht="15.75" thickBot="1">
      <c r="A373" s="698"/>
      <c r="B373" s="686" t="s">
        <v>105</v>
      </c>
      <c r="C373" s="699"/>
      <c r="D373" s="699"/>
      <c r="E373" s="699"/>
      <c r="F373" s="700">
        <f>SUM(F369:F372)</f>
        <v>936315.84</v>
      </c>
    </row>
    <row r="374" spans="1:6">
      <c r="A374" s="645"/>
      <c r="B374" s="701"/>
      <c r="C374" s="692"/>
      <c r="D374" s="692"/>
      <c r="E374" s="692"/>
      <c r="F374" s="692"/>
    </row>
    <row r="375" spans="1:6">
      <c r="A375" s="702"/>
      <c r="B375" s="703"/>
      <c r="C375" s="704"/>
      <c r="D375" s="704"/>
      <c r="E375" s="704"/>
      <c r="F375" s="705"/>
    </row>
    <row r="376" spans="1:6">
      <c r="A376" s="702"/>
      <c r="B376" s="703" t="s">
        <v>225</v>
      </c>
      <c r="C376" s="704"/>
      <c r="D376" s="704"/>
      <c r="E376" s="704"/>
      <c r="F376" s="705"/>
    </row>
    <row r="377" spans="1:6" ht="146.25">
      <c r="A377" s="564">
        <v>7</v>
      </c>
      <c r="B377" s="605" t="s">
        <v>226</v>
      </c>
      <c r="C377" s="610"/>
      <c r="D377" s="610"/>
      <c r="E377" s="675"/>
      <c r="F377" s="610"/>
    </row>
    <row r="378" spans="1:6">
      <c r="A378" s="564"/>
      <c r="B378" s="608" t="s">
        <v>227</v>
      </c>
      <c r="C378" s="672"/>
      <c r="D378" s="646"/>
      <c r="E378" s="673"/>
      <c r="F378" s="672"/>
    </row>
    <row r="379" spans="1:6" ht="23.25">
      <c r="A379" s="564"/>
      <c r="B379" s="608" t="s">
        <v>228</v>
      </c>
      <c r="C379" s="608">
        <v>1.57</v>
      </c>
      <c r="D379" s="640">
        <f>(350+160)*10.76*1.18</f>
        <v>6475.3679999999986</v>
      </c>
      <c r="E379" s="675" t="s">
        <v>16</v>
      </c>
      <c r="F379" s="706">
        <f>ROUND(D379*C379,2)</f>
        <v>10166.33</v>
      </c>
    </row>
    <row r="380" spans="1:6" ht="23.25">
      <c r="A380" s="564"/>
      <c r="B380" s="608" t="s">
        <v>229</v>
      </c>
      <c r="C380" s="608">
        <v>5.67</v>
      </c>
      <c r="D380" s="640">
        <f t="shared" ref="D380:D383" si="10">(350+160)*10.76*1.18</f>
        <v>6475.3679999999986</v>
      </c>
      <c r="E380" s="675" t="s">
        <v>16</v>
      </c>
      <c r="F380" s="706">
        <f t="shared" ref="F380:F420" si="11">ROUND(D380*C380,2)</f>
        <v>36715.339999999997</v>
      </c>
    </row>
    <row r="381" spans="1:6" ht="23.25">
      <c r="A381" s="564"/>
      <c r="B381" s="608" t="s">
        <v>230</v>
      </c>
      <c r="C381" s="608">
        <v>8.4</v>
      </c>
      <c r="D381" s="640">
        <f t="shared" si="10"/>
        <v>6475.3679999999986</v>
      </c>
      <c r="E381" s="675" t="s">
        <v>16</v>
      </c>
      <c r="F381" s="706">
        <f t="shared" si="11"/>
        <v>54393.09</v>
      </c>
    </row>
    <row r="382" spans="1:6" ht="23.25">
      <c r="A382" s="564"/>
      <c r="B382" s="608" t="s">
        <v>231</v>
      </c>
      <c r="C382" s="608">
        <v>12.6</v>
      </c>
      <c r="D382" s="640">
        <f t="shared" si="10"/>
        <v>6475.3679999999986</v>
      </c>
      <c r="E382" s="675" t="s">
        <v>16</v>
      </c>
      <c r="F382" s="706">
        <f t="shared" si="11"/>
        <v>81589.64</v>
      </c>
    </row>
    <row r="383" spans="1:6" ht="23.25">
      <c r="A383" s="564"/>
      <c r="B383" s="608" t="s">
        <v>232</v>
      </c>
      <c r="C383" s="608">
        <v>12.6</v>
      </c>
      <c r="D383" s="640">
        <f t="shared" si="10"/>
        <v>6475.3679999999986</v>
      </c>
      <c r="E383" s="675" t="s">
        <v>16</v>
      </c>
      <c r="F383" s="706">
        <f t="shared" si="11"/>
        <v>81589.64</v>
      </c>
    </row>
    <row r="384" spans="1:6" ht="23.25">
      <c r="A384" s="564"/>
      <c r="B384" s="608" t="s">
        <v>233</v>
      </c>
      <c r="C384" s="608">
        <v>12.6</v>
      </c>
      <c r="D384" s="640">
        <v>1700</v>
      </c>
      <c r="E384" s="675" t="s">
        <v>16</v>
      </c>
      <c r="F384" s="706">
        <f t="shared" si="11"/>
        <v>21420</v>
      </c>
    </row>
    <row r="385" spans="1:6">
      <c r="A385" s="564"/>
      <c r="B385" s="624" t="s">
        <v>234</v>
      </c>
      <c r="C385" s="624"/>
      <c r="D385" s="621"/>
      <c r="E385" s="707"/>
      <c r="F385" s="708">
        <f>SUM(F379:F384)</f>
        <v>285874.03999999998</v>
      </c>
    </row>
    <row r="386" spans="1:6">
      <c r="A386" s="564"/>
      <c r="B386" s="608" t="s">
        <v>235</v>
      </c>
      <c r="C386" s="608"/>
      <c r="D386" s="640"/>
      <c r="E386" s="675"/>
      <c r="F386" s="706">
        <f t="shared" si="11"/>
        <v>0</v>
      </c>
    </row>
    <row r="387" spans="1:6" ht="23.25">
      <c r="A387" s="564"/>
      <c r="B387" s="608" t="s">
        <v>236</v>
      </c>
      <c r="C387" s="608">
        <v>1.89</v>
      </c>
      <c r="D387" s="640">
        <f>D380</f>
        <v>6475.3679999999986</v>
      </c>
      <c r="E387" s="675" t="s">
        <v>16</v>
      </c>
      <c r="F387" s="706">
        <f t="shared" si="11"/>
        <v>12238.45</v>
      </c>
    </row>
    <row r="388" spans="1:6" ht="23.25">
      <c r="A388" s="564"/>
      <c r="B388" s="608" t="s">
        <v>237</v>
      </c>
      <c r="C388" s="608">
        <v>2.1</v>
      </c>
      <c r="D388" s="640">
        <f>D381</f>
        <v>6475.3679999999986</v>
      </c>
      <c r="E388" s="675" t="s">
        <v>16</v>
      </c>
      <c r="F388" s="706">
        <f t="shared" si="11"/>
        <v>13598.27</v>
      </c>
    </row>
    <row r="389" spans="1:6" ht="23.25">
      <c r="A389" s="564"/>
      <c r="B389" s="608" t="s">
        <v>238</v>
      </c>
      <c r="C389" s="608">
        <v>12.6</v>
      </c>
      <c r="D389" s="640">
        <f>D384</f>
        <v>1700</v>
      </c>
      <c r="E389" s="675" t="s">
        <v>16</v>
      </c>
      <c r="F389" s="706">
        <f t="shared" si="11"/>
        <v>21420</v>
      </c>
    </row>
    <row r="390" spans="1:6">
      <c r="A390" s="564"/>
      <c r="B390" s="624" t="s">
        <v>234</v>
      </c>
      <c r="C390" s="624"/>
      <c r="D390" s="621"/>
      <c r="E390" s="707"/>
      <c r="F390" s="708">
        <f>SUM(F386:F389)</f>
        <v>47256.72</v>
      </c>
    </row>
    <row r="391" spans="1:6">
      <c r="A391" s="564"/>
      <c r="B391" s="608" t="s">
        <v>239</v>
      </c>
      <c r="C391" s="608"/>
      <c r="D391" s="640"/>
      <c r="E391" s="675"/>
      <c r="F391" s="706">
        <f t="shared" si="11"/>
        <v>0</v>
      </c>
    </row>
    <row r="392" spans="1:6" ht="23.25">
      <c r="A392" s="564"/>
      <c r="B392" s="608" t="s">
        <v>240</v>
      </c>
      <c r="C392" s="608">
        <v>1.89</v>
      </c>
      <c r="D392" s="640">
        <f>D380</f>
        <v>6475.3679999999986</v>
      </c>
      <c r="E392" s="675" t="s">
        <v>16</v>
      </c>
      <c r="F392" s="706">
        <f t="shared" si="11"/>
        <v>12238.45</v>
      </c>
    </row>
    <row r="393" spans="1:6" ht="23.25">
      <c r="A393" s="564"/>
      <c r="B393" s="608" t="s">
        <v>241</v>
      </c>
      <c r="C393" s="608">
        <v>2.1</v>
      </c>
      <c r="D393" s="640">
        <f>D388</f>
        <v>6475.3679999999986</v>
      </c>
      <c r="E393" s="675" t="s">
        <v>16</v>
      </c>
      <c r="F393" s="706">
        <f t="shared" si="11"/>
        <v>13598.27</v>
      </c>
    </row>
    <row r="394" spans="1:6" ht="23.25">
      <c r="A394" s="564"/>
      <c r="B394" s="608" t="s">
        <v>242</v>
      </c>
      <c r="C394" s="608">
        <v>12.6</v>
      </c>
      <c r="D394" s="640">
        <f>800*10.76*1.18</f>
        <v>10157.439999999999</v>
      </c>
      <c r="E394" s="675" t="s">
        <v>16</v>
      </c>
      <c r="F394" s="706">
        <f t="shared" si="11"/>
        <v>127983.74</v>
      </c>
    </row>
    <row r="395" spans="1:6" ht="23.25">
      <c r="A395" s="564"/>
      <c r="B395" s="608" t="s">
        <v>243</v>
      </c>
      <c r="C395" s="608">
        <v>2.1</v>
      </c>
      <c r="D395" s="640">
        <f>800*10.76*1.18</f>
        <v>10157.439999999999</v>
      </c>
      <c r="E395" s="675" t="s">
        <v>16</v>
      </c>
      <c r="F395" s="706">
        <f t="shared" si="11"/>
        <v>21330.62</v>
      </c>
    </row>
    <row r="396" spans="1:6" ht="23.25">
      <c r="A396" s="564"/>
      <c r="B396" s="608" t="s">
        <v>244</v>
      </c>
      <c r="C396" s="608">
        <v>6.3</v>
      </c>
      <c r="D396" s="640">
        <f>D389</f>
        <v>1700</v>
      </c>
      <c r="E396" s="675" t="s">
        <v>16</v>
      </c>
      <c r="F396" s="706">
        <f t="shared" si="11"/>
        <v>10710</v>
      </c>
    </row>
    <row r="397" spans="1:6">
      <c r="A397" s="564"/>
      <c r="B397" s="624" t="s">
        <v>234</v>
      </c>
      <c r="C397" s="624"/>
      <c r="D397" s="621"/>
      <c r="E397" s="707"/>
      <c r="F397" s="708">
        <f>SUM(F391:F396)</f>
        <v>185861.08000000002</v>
      </c>
    </row>
    <row r="398" spans="1:6">
      <c r="A398" s="564"/>
      <c r="B398" s="608" t="s">
        <v>245</v>
      </c>
      <c r="C398" s="608"/>
      <c r="D398" s="640"/>
      <c r="E398" s="675"/>
      <c r="F398" s="706">
        <f t="shared" si="11"/>
        <v>0</v>
      </c>
    </row>
    <row r="399" spans="1:6" ht="23.25">
      <c r="A399" s="564"/>
      <c r="B399" s="608" t="s">
        <v>246</v>
      </c>
      <c r="C399" s="608">
        <v>110.25</v>
      </c>
      <c r="D399" s="640">
        <f>D379</f>
        <v>6475.3679999999986</v>
      </c>
      <c r="E399" s="675" t="s">
        <v>16</v>
      </c>
      <c r="F399" s="706">
        <f t="shared" si="11"/>
        <v>713909.32</v>
      </c>
    </row>
    <row r="400" spans="1:6" ht="23.25">
      <c r="A400" s="564"/>
      <c r="B400" s="608" t="s">
        <v>247</v>
      </c>
      <c r="C400" s="608">
        <v>1.89</v>
      </c>
      <c r="D400" s="640">
        <f t="shared" ref="D400:D401" si="12">D380</f>
        <v>6475.3679999999986</v>
      </c>
      <c r="E400" s="675" t="s">
        <v>16</v>
      </c>
      <c r="F400" s="706">
        <f t="shared" si="11"/>
        <v>12238.45</v>
      </c>
    </row>
    <row r="401" spans="1:6" ht="23.25">
      <c r="A401" s="564"/>
      <c r="B401" s="608" t="s">
        <v>248</v>
      </c>
      <c r="C401" s="608">
        <v>8.4</v>
      </c>
      <c r="D401" s="640">
        <f t="shared" si="12"/>
        <v>6475.3679999999986</v>
      </c>
      <c r="E401" s="675" t="s">
        <v>16</v>
      </c>
      <c r="F401" s="706">
        <f t="shared" si="11"/>
        <v>54393.09</v>
      </c>
    </row>
    <row r="402" spans="1:6" ht="23.25">
      <c r="A402" s="564"/>
      <c r="B402" s="608" t="s">
        <v>249</v>
      </c>
      <c r="C402" s="608">
        <v>6.3</v>
      </c>
      <c r="D402" s="640">
        <f>D396</f>
        <v>1700</v>
      </c>
      <c r="E402" s="675" t="s">
        <v>16</v>
      </c>
      <c r="F402" s="706">
        <f t="shared" si="11"/>
        <v>10710</v>
      </c>
    </row>
    <row r="403" spans="1:6">
      <c r="A403" s="564"/>
      <c r="B403" s="624" t="s">
        <v>234</v>
      </c>
      <c r="C403" s="624"/>
      <c r="D403" s="621"/>
      <c r="E403" s="707"/>
      <c r="F403" s="708">
        <f>SUM(F398:F402)</f>
        <v>791250.85999999987</v>
      </c>
    </row>
    <row r="404" spans="1:6">
      <c r="A404" s="564"/>
      <c r="B404" s="608" t="s">
        <v>250</v>
      </c>
      <c r="C404" s="608"/>
      <c r="D404" s="640"/>
      <c r="E404" s="675"/>
      <c r="F404" s="706">
        <f t="shared" si="11"/>
        <v>0</v>
      </c>
    </row>
    <row r="405" spans="1:6" ht="23.25">
      <c r="A405" s="564"/>
      <c r="B405" s="608" t="s">
        <v>251</v>
      </c>
      <c r="C405" s="608">
        <v>1.89</v>
      </c>
      <c r="D405" s="640">
        <f>D400</f>
        <v>6475.3679999999986</v>
      </c>
      <c r="E405" s="675" t="s">
        <v>16</v>
      </c>
      <c r="F405" s="706">
        <f t="shared" si="11"/>
        <v>12238.45</v>
      </c>
    </row>
    <row r="406" spans="1:6" ht="23.25">
      <c r="A406" s="564"/>
      <c r="B406" s="608" t="s">
        <v>252</v>
      </c>
      <c r="C406" s="608">
        <v>2.1</v>
      </c>
      <c r="D406" s="640">
        <f>D401</f>
        <v>6475.3679999999986</v>
      </c>
      <c r="E406" s="675" t="s">
        <v>16</v>
      </c>
      <c r="F406" s="706">
        <f t="shared" si="11"/>
        <v>13598.27</v>
      </c>
    </row>
    <row r="407" spans="1:6" ht="23.25">
      <c r="A407" s="564"/>
      <c r="B407" s="608" t="s">
        <v>253</v>
      </c>
      <c r="C407" s="608">
        <v>6.3</v>
      </c>
      <c r="D407" s="640">
        <f>D402</f>
        <v>1700</v>
      </c>
      <c r="E407" s="675" t="s">
        <v>16</v>
      </c>
      <c r="F407" s="706">
        <f t="shared" si="11"/>
        <v>10710</v>
      </c>
    </row>
    <row r="408" spans="1:6">
      <c r="A408" s="564"/>
      <c r="B408" s="624" t="s">
        <v>234</v>
      </c>
      <c r="C408" s="624"/>
      <c r="D408" s="621"/>
      <c r="E408" s="707"/>
      <c r="F408" s="708">
        <f>SUM(F404:F407)</f>
        <v>36546.720000000001</v>
      </c>
    </row>
    <row r="409" spans="1:6">
      <c r="A409" s="564"/>
      <c r="B409" s="608" t="s">
        <v>254</v>
      </c>
      <c r="C409" s="672"/>
      <c r="D409" s="640"/>
      <c r="E409" s="675"/>
      <c r="F409" s="706">
        <f t="shared" si="11"/>
        <v>0</v>
      </c>
    </row>
    <row r="410" spans="1:6" ht="22.5">
      <c r="A410" s="564"/>
      <c r="B410" s="709" t="s">
        <v>255</v>
      </c>
      <c r="C410" s="610">
        <v>110.25</v>
      </c>
      <c r="D410" s="640">
        <f>D399</f>
        <v>6475.3679999999986</v>
      </c>
      <c r="E410" s="675" t="s">
        <v>16</v>
      </c>
      <c r="F410" s="706">
        <f t="shared" si="11"/>
        <v>713909.32</v>
      </c>
    </row>
    <row r="411" spans="1:6" ht="22.5">
      <c r="A411" s="564"/>
      <c r="B411" s="709" t="s">
        <v>247</v>
      </c>
      <c r="C411" s="610">
        <v>1.89</v>
      </c>
      <c r="D411" s="640">
        <f t="shared" ref="D411:D412" si="13">D400</f>
        <v>6475.3679999999986</v>
      </c>
      <c r="E411" s="675" t="s">
        <v>16</v>
      </c>
      <c r="F411" s="706">
        <f t="shared" si="11"/>
        <v>12238.45</v>
      </c>
    </row>
    <row r="412" spans="1:6" ht="22.5">
      <c r="A412" s="564"/>
      <c r="B412" s="709" t="s">
        <v>256</v>
      </c>
      <c r="C412" s="676">
        <v>8.4</v>
      </c>
      <c r="D412" s="640">
        <f t="shared" si="13"/>
        <v>6475.3679999999986</v>
      </c>
      <c r="E412" s="675" t="s">
        <v>16</v>
      </c>
      <c r="F412" s="706">
        <f t="shared" si="11"/>
        <v>54393.09</v>
      </c>
    </row>
    <row r="413" spans="1:6" ht="22.5">
      <c r="A413" s="584"/>
      <c r="B413" s="710" t="s">
        <v>253</v>
      </c>
      <c r="C413" s="711">
        <v>6.3</v>
      </c>
      <c r="D413" s="646">
        <f>D407</f>
        <v>1700</v>
      </c>
      <c r="E413" s="711"/>
      <c r="F413" s="706">
        <f t="shared" si="11"/>
        <v>10710</v>
      </c>
    </row>
    <row r="414" spans="1:6">
      <c r="A414" s="618"/>
      <c r="B414" s="624" t="s">
        <v>234</v>
      </c>
      <c r="C414" s="624"/>
      <c r="D414" s="621"/>
      <c r="E414" s="707"/>
      <c r="F414" s="708">
        <f>SUM(F410:F413)</f>
        <v>791250.85999999987</v>
      </c>
    </row>
    <row r="415" spans="1:6">
      <c r="A415" s="712"/>
      <c r="B415" s="662"/>
      <c r="C415" s="713"/>
      <c r="D415" s="714"/>
      <c r="E415" s="715"/>
      <c r="F415" s="706">
        <f t="shared" si="11"/>
        <v>0</v>
      </c>
    </row>
    <row r="416" spans="1:6">
      <c r="A416" s="712"/>
      <c r="B416" s="608" t="s">
        <v>363</v>
      </c>
      <c r="C416" s="672"/>
      <c r="D416" s="640"/>
      <c r="E416" s="673"/>
      <c r="F416" s="706">
        <f t="shared" si="11"/>
        <v>0</v>
      </c>
    </row>
    <row r="417" spans="1:6" ht="23.25">
      <c r="A417" s="712"/>
      <c r="B417" s="608" t="s">
        <v>377</v>
      </c>
      <c r="C417" s="608">
        <v>3.78</v>
      </c>
      <c r="D417" s="640">
        <f>D411</f>
        <v>6475.3679999999986</v>
      </c>
      <c r="E417" s="675" t="s">
        <v>16</v>
      </c>
      <c r="F417" s="706">
        <f t="shared" si="11"/>
        <v>24476.89</v>
      </c>
    </row>
    <row r="418" spans="1:6" ht="23.25">
      <c r="A418" s="712"/>
      <c r="B418" s="608" t="s">
        <v>378</v>
      </c>
      <c r="C418" s="608">
        <v>16.8</v>
      </c>
      <c r="D418" s="640">
        <f>D412</f>
        <v>6475.3679999999986</v>
      </c>
      <c r="E418" s="675" t="s">
        <v>16</v>
      </c>
      <c r="F418" s="706">
        <f t="shared" si="11"/>
        <v>108786.18</v>
      </c>
    </row>
    <row r="419" spans="1:6" ht="23.25">
      <c r="A419" s="712"/>
      <c r="B419" s="608" t="s">
        <v>379</v>
      </c>
      <c r="C419" s="608">
        <v>22.05</v>
      </c>
      <c r="D419" s="640">
        <f>D412</f>
        <v>6475.3679999999986</v>
      </c>
      <c r="E419" s="675" t="s">
        <v>16</v>
      </c>
      <c r="F419" s="706">
        <f t="shared" si="11"/>
        <v>142781.85999999999</v>
      </c>
    </row>
    <row r="420" spans="1:6" ht="23.25">
      <c r="A420" s="712"/>
      <c r="B420" s="608" t="s">
        <v>380</v>
      </c>
      <c r="C420" s="608">
        <v>6.3</v>
      </c>
      <c r="D420" s="640">
        <f>D413</f>
        <v>1700</v>
      </c>
      <c r="E420" s="675" t="s">
        <v>16</v>
      </c>
      <c r="F420" s="706">
        <f t="shared" si="11"/>
        <v>10710</v>
      </c>
    </row>
    <row r="421" spans="1:6">
      <c r="A421" s="712"/>
      <c r="B421" s="624"/>
      <c r="C421" s="624"/>
      <c r="D421" s="621"/>
      <c r="E421" s="716"/>
      <c r="F421" s="708">
        <f>SUM(F416:F420)</f>
        <v>286754.93</v>
      </c>
    </row>
    <row r="422" spans="1:6">
      <c r="A422" s="712"/>
      <c r="B422" s="608" t="s">
        <v>364</v>
      </c>
      <c r="C422" s="608"/>
      <c r="D422" s="640"/>
      <c r="E422" s="675"/>
      <c r="F422" s="717"/>
    </row>
    <row r="423" spans="1:6">
      <c r="A423" s="712"/>
      <c r="B423" s="608"/>
      <c r="C423" s="608"/>
      <c r="D423" s="640"/>
      <c r="E423" s="675"/>
      <c r="F423" s="717"/>
    </row>
    <row r="424" spans="1:6" ht="23.25">
      <c r="A424" s="712"/>
      <c r="B424" s="608" t="s">
        <v>381</v>
      </c>
      <c r="C424" s="608">
        <v>17.32</v>
      </c>
      <c r="D424" s="640">
        <f>D417</f>
        <v>6475.3679999999986</v>
      </c>
      <c r="E424" s="675" t="s">
        <v>16</v>
      </c>
      <c r="F424" s="706">
        <f t="shared" ref="F424:F459" si="14">ROUND(D424*C424,2)</f>
        <v>112153.37</v>
      </c>
    </row>
    <row r="425" spans="1:6" ht="23.25">
      <c r="A425" s="712"/>
      <c r="B425" s="608" t="s">
        <v>382</v>
      </c>
      <c r="C425" s="608">
        <v>11.34</v>
      </c>
      <c r="D425" s="640">
        <f>D424</f>
        <v>6475.3679999999986</v>
      </c>
      <c r="E425" s="675" t="s">
        <v>16</v>
      </c>
      <c r="F425" s="706">
        <f t="shared" si="14"/>
        <v>73430.67</v>
      </c>
    </row>
    <row r="426" spans="1:6" ht="23.25">
      <c r="A426" s="712"/>
      <c r="B426" s="608" t="s">
        <v>383</v>
      </c>
      <c r="C426" s="608">
        <v>75.599999999999994</v>
      </c>
      <c r="D426" s="640">
        <f t="shared" ref="D426:D430" si="15">D425</f>
        <v>6475.3679999999986</v>
      </c>
      <c r="E426" s="675" t="s">
        <v>16</v>
      </c>
      <c r="F426" s="706">
        <f t="shared" si="14"/>
        <v>489537.82</v>
      </c>
    </row>
    <row r="427" spans="1:6" ht="23.25">
      <c r="A427" s="712"/>
      <c r="B427" s="608" t="s">
        <v>384</v>
      </c>
      <c r="C427" s="608">
        <v>3.15</v>
      </c>
      <c r="D427" s="640">
        <f t="shared" si="15"/>
        <v>6475.3679999999986</v>
      </c>
      <c r="E427" s="675" t="s">
        <v>16</v>
      </c>
      <c r="F427" s="706">
        <f t="shared" si="14"/>
        <v>20397.41</v>
      </c>
    </row>
    <row r="428" spans="1:6" ht="23.25">
      <c r="A428" s="712"/>
      <c r="B428" s="608" t="s">
        <v>385</v>
      </c>
      <c r="C428" s="608">
        <v>4.2</v>
      </c>
      <c r="D428" s="640">
        <f t="shared" si="15"/>
        <v>6475.3679999999986</v>
      </c>
      <c r="E428" s="675" t="s">
        <v>16</v>
      </c>
      <c r="F428" s="706">
        <f t="shared" si="14"/>
        <v>27196.55</v>
      </c>
    </row>
    <row r="429" spans="1:6" ht="23.25">
      <c r="A429" s="712"/>
      <c r="B429" s="608" t="s">
        <v>386</v>
      </c>
      <c r="C429" s="608">
        <v>3.57</v>
      </c>
      <c r="D429" s="640">
        <f t="shared" si="15"/>
        <v>6475.3679999999986</v>
      </c>
      <c r="E429" s="675" t="s">
        <v>16</v>
      </c>
      <c r="F429" s="706">
        <f t="shared" si="14"/>
        <v>23117.06</v>
      </c>
    </row>
    <row r="430" spans="1:6" ht="23.25">
      <c r="A430" s="712"/>
      <c r="B430" s="608" t="s">
        <v>387</v>
      </c>
      <c r="C430" s="608">
        <v>22.68</v>
      </c>
      <c r="D430" s="640">
        <f t="shared" si="15"/>
        <v>6475.3679999999986</v>
      </c>
      <c r="E430" s="675" t="s">
        <v>16</v>
      </c>
      <c r="F430" s="706">
        <f t="shared" si="14"/>
        <v>146861.35</v>
      </c>
    </row>
    <row r="431" spans="1:6" ht="23.25">
      <c r="A431" s="712"/>
      <c r="B431" s="608" t="s">
        <v>388</v>
      </c>
      <c r="C431" s="608">
        <v>12.6</v>
      </c>
      <c r="D431" s="640">
        <f>D420</f>
        <v>1700</v>
      </c>
      <c r="E431" s="675" t="s">
        <v>16</v>
      </c>
      <c r="F431" s="706">
        <f t="shared" si="14"/>
        <v>21420</v>
      </c>
    </row>
    <row r="432" spans="1:6">
      <c r="A432" s="712"/>
      <c r="B432" s="624"/>
      <c r="C432" s="624"/>
      <c r="D432" s="621"/>
      <c r="E432" s="716"/>
      <c r="F432" s="708">
        <f>SUM(F424:F431)</f>
        <v>914114.2300000001</v>
      </c>
    </row>
    <row r="433" spans="1:6">
      <c r="A433" s="712"/>
      <c r="B433" s="608" t="s">
        <v>365</v>
      </c>
      <c r="C433" s="608"/>
      <c r="D433" s="640"/>
      <c r="E433" s="675"/>
      <c r="F433" s="706">
        <f t="shared" si="14"/>
        <v>0</v>
      </c>
    </row>
    <row r="434" spans="1:6" ht="23.25">
      <c r="A434" s="712"/>
      <c r="B434" s="608" t="s">
        <v>389</v>
      </c>
      <c r="C434" s="608">
        <v>9.4499999999999993</v>
      </c>
      <c r="D434" s="640">
        <f>D430</f>
        <v>6475.3679999999986</v>
      </c>
      <c r="E434" s="675" t="s">
        <v>16</v>
      </c>
      <c r="F434" s="706">
        <f t="shared" si="14"/>
        <v>61192.23</v>
      </c>
    </row>
    <row r="435" spans="1:6" ht="23.25">
      <c r="A435" s="712"/>
      <c r="B435" s="608" t="s">
        <v>390</v>
      </c>
      <c r="C435" s="608">
        <v>63</v>
      </c>
      <c r="D435" s="640">
        <f>D434</f>
        <v>6475.3679999999986</v>
      </c>
      <c r="E435" s="675" t="s">
        <v>16</v>
      </c>
      <c r="F435" s="706">
        <f t="shared" si="14"/>
        <v>407948.18</v>
      </c>
    </row>
    <row r="436" spans="1:6" ht="23.25">
      <c r="A436" s="712"/>
      <c r="B436" s="608" t="s">
        <v>391</v>
      </c>
      <c r="C436" s="608">
        <v>3.57</v>
      </c>
      <c r="D436" s="640">
        <f>D435</f>
        <v>6475.3679999999986</v>
      </c>
      <c r="E436" s="675" t="s">
        <v>16</v>
      </c>
      <c r="F436" s="706">
        <f t="shared" si="14"/>
        <v>23117.06</v>
      </c>
    </row>
    <row r="437" spans="1:6" ht="23.25">
      <c r="A437" s="712"/>
      <c r="B437" s="608" t="s">
        <v>392</v>
      </c>
      <c r="C437" s="608">
        <v>73.08</v>
      </c>
      <c r="D437" s="640">
        <f>D435</f>
        <v>6475.3679999999986</v>
      </c>
      <c r="E437" s="675" t="s">
        <v>16</v>
      </c>
      <c r="F437" s="706">
        <f t="shared" si="14"/>
        <v>473219.89</v>
      </c>
    </row>
    <row r="438" spans="1:6" ht="23.25">
      <c r="A438" s="712"/>
      <c r="B438" s="608" t="s">
        <v>244</v>
      </c>
      <c r="C438" s="608">
        <v>6.3</v>
      </c>
      <c r="D438" s="640">
        <f>D431</f>
        <v>1700</v>
      </c>
      <c r="E438" s="675" t="s">
        <v>16</v>
      </c>
      <c r="F438" s="706">
        <f t="shared" si="14"/>
        <v>10710</v>
      </c>
    </row>
    <row r="439" spans="1:6">
      <c r="A439" s="712"/>
      <c r="B439" s="624"/>
      <c r="C439" s="624"/>
      <c r="D439" s="621"/>
      <c r="E439" s="716"/>
      <c r="F439" s="708">
        <f>SUM(F434:F438)</f>
        <v>976187.36</v>
      </c>
    </row>
    <row r="440" spans="1:6">
      <c r="A440" s="712"/>
      <c r="B440" s="608" t="s">
        <v>366</v>
      </c>
      <c r="C440" s="608"/>
      <c r="D440" s="640"/>
      <c r="E440" s="675"/>
      <c r="F440" s="706">
        <f t="shared" si="14"/>
        <v>0</v>
      </c>
    </row>
    <row r="441" spans="1:6" ht="23.25">
      <c r="A441" s="712"/>
      <c r="B441" s="608" t="s">
        <v>389</v>
      </c>
      <c r="C441" s="608">
        <v>9.4499999999999993</v>
      </c>
      <c r="D441" s="640">
        <f>D434</f>
        <v>6475.3679999999986</v>
      </c>
      <c r="E441" s="675" t="s">
        <v>16</v>
      </c>
      <c r="F441" s="706">
        <f t="shared" si="14"/>
        <v>61192.23</v>
      </c>
    </row>
    <row r="442" spans="1:6" ht="23.25">
      <c r="A442" s="712"/>
      <c r="B442" s="608" t="s">
        <v>390</v>
      </c>
      <c r="C442" s="608">
        <v>63</v>
      </c>
      <c r="D442" s="640">
        <f t="shared" ref="D442:D444" si="16">D435</f>
        <v>6475.3679999999986</v>
      </c>
      <c r="E442" s="675" t="s">
        <v>16</v>
      </c>
      <c r="F442" s="706">
        <f t="shared" si="14"/>
        <v>407948.18</v>
      </c>
    </row>
    <row r="443" spans="1:6" ht="23.25">
      <c r="A443" s="712"/>
      <c r="B443" s="608" t="s">
        <v>391</v>
      </c>
      <c r="C443" s="608">
        <v>3.57</v>
      </c>
      <c r="D443" s="640">
        <f t="shared" si="16"/>
        <v>6475.3679999999986</v>
      </c>
      <c r="E443" s="675" t="s">
        <v>16</v>
      </c>
      <c r="F443" s="706">
        <f t="shared" si="14"/>
        <v>23117.06</v>
      </c>
    </row>
    <row r="444" spans="1:6" ht="23.25">
      <c r="A444" s="712"/>
      <c r="B444" s="608" t="s">
        <v>392</v>
      </c>
      <c r="C444" s="608">
        <v>73.08</v>
      </c>
      <c r="D444" s="640">
        <f t="shared" si="16"/>
        <v>6475.3679999999986</v>
      </c>
      <c r="E444" s="675" t="s">
        <v>16</v>
      </c>
      <c r="F444" s="706">
        <f t="shared" si="14"/>
        <v>473219.89</v>
      </c>
    </row>
    <row r="445" spans="1:6" ht="23.25">
      <c r="A445" s="712"/>
      <c r="B445" s="608" t="s">
        <v>244</v>
      </c>
      <c r="C445" s="608">
        <v>6.3</v>
      </c>
      <c r="D445" s="640">
        <f>D438</f>
        <v>1700</v>
      </c>
      <c r="E445" s="675" t="s">
        <v>16</v>
      </c>
      <c r="F445" s="706">
        <f t="shared" si="14"/>
        <v>10710</v>
      </c>
    </row>
    <row r="446" spans="1:6">
      <c r="A446" s="712"/>
      <c r="B446" s="624"/>
      <c r="C446" s="624"/>
      <c r="D446" s="621"/>
      <c r="E446" s="716"/>
      <c r="F446" s="708">
        <f>SUM(F441:F445)</f>
        <v>976187.36</v>
      </c>
    </row>
    <row r="447" spans="1:6">
      <c r="A447" s="712"/>
      <c r="B447" s="608" t="s">
        <v>367</v>
      </c>
      <c r="C447" s="608"/>
      <c r="D447" s="640"/>
      <c r="E447" s="675"/>
      <c r="F447" s="706">
        <f t="shared" si="14"/>
        <v>0</v>
      </c>
    </row>
    <row r="448" spans="1:6" ht="23.25">
      <c r="A448" s="712"/>
      <c r="B448" s="608" t="s">
        <v>251</v>
      </c>
      <c r="C448" s="608">
        <v>1.57</v>
      </c>
      <c r="D448" s="640">
        <f>D441</f>
        <v>6475.3679999999986</v>
      </c>
      <c r="E448" s="675" t="s">
        <v>16</v>
      </c>
      <c r="F448" s="706">
        <f t="shared" si="14"/>
        <v>10166.33</v>
      </c>
    </row>
    <row r="449" spans="1:6" ht="23.25">
      <c r="A449" s="712"/>
      <c r="B449" s="608" t="s">
        <v>393</v>
      </c>
      <c r="C449" s="608">
        <v>12.6</v>
      </c>
      <c r="D449" s="640">
        <f t="shared" ref="D449:D450" si="17">D442</f>
        <v>6475.3679999999986</v>
      </c>
      <c r="E449" s="675" t="s">
        <v>16</v>
      </c>
      <c r="F449" s="706">
        <f t="shared" si="14"/>
        <v>81589.64</v>
      </c>
    </row>
    <row r="450" spans="1:6" ht="23.25">
      <c r="A450" s="712"/>
      <c r="B450" s="608" t="s">
        <v>394</v>
      </c>
      <c r="C450" s="608">
        <v>3.15</v>
      </c>
      <c r="D450" s="640">
        <f t="shared" si="17"/>
        <v>6475.3679999999986</v>
      </c>
      <c r="E450" s="675" t="s">
        <v>16</v>
      </c>
      <c r="F450" s="706">
        <f t="shared" si="14"/>
        <v>20397.41</v>
      </c>
    </row>
    <row r="451" spans="1:6" ht="23.25">
      <c r="A451" s="712"/>
      <c r="B451" s="608" t="s">
        <v>395</v>
      </c>
      <c r="C451" s="608">
        <v>29.4</v>
      </c>
      <c r="D451" s="640">
        <f>D394</f>
        <v>10157.439999999999</v>
      </c>
      <c r="E451" s="675" t="s">
        <v>16</v>
      </c>
      <c r="F451" s="706">
        <f t="shared" si="14"/>
        <v>298628.74</v>
      </c>
    </row>
    <row r="452" spans="1:6" ht="23.25">
      <c r="A452" s="712"/>
      <c r="B452" s="608" t="s">
        <v>253</v>
      </c>
      <c r="C452" s="608">
        <v>6.3</v>
      </c>
      <c r="D452" s="640">
        <f>D445</f>
        <v>1700</v>
      </c>
      <c r="E452" s="675" t="s">
        <v>16</v>
      </c>
      <c r="F452" s="706">
        <f t="shared" si="14"/>
        <v>10710</v>
      </c>
    </row>
    <row r="453" spans="1:6">
      <c r="A453" s="712"/>
      <c r="B453" s="624"/>
      <c r="C453" s="624"/>
      <c r="D453" s="621"/>
      <c r="E453" s="716"/>
      <c r="F453" s="708">
        <f>SUM(F448:F452)</f>
        <v>421492.12</v>
      </c>
    </row>
    <row r="454" spans="1:6">
      <c r="A454" s="712"/>
      <c r="B454" s="608" t="s">
        <v>368</v>
      </c>
      <c r="C454" s="672"/>
      <c r="D454" s="640"/>
      <c r="E454" s="675"/>
      <c r="F454" s="706">
        <f t="shared" si="14"/>
        <v>0</v>
      </c>
    </row>
    <row r="455" spans="1:6" ht="22.5">
      <c r="A455" s="712"/>
      <c r="B455" s="709" t="s">
        <v>247</v>
      </c>
      <c r="C455" s="610">
        <v>1.89</v>
      </c>
      <c r="D455" s="640">
        <f>D448</f>
        <v>6475.3679999999986</v>
      </c>
      <c r="E455" s="675" t="s">
        <v>16</v>
      </c>
      <c r="F455" s="706">
        <f t="shared" si="14"/>
        <v>12238.45</v>
      </c>
    </row>
    <row r="456" spans="1:6" ht="22.5">
      <c r="A456" s="712"/>
      <c r="B456" s="709" t="s">
        <v>396</v>
      </c>
      <c r="C456" s="610">
        <v>12.6</v>
      </c>
      <c r="D456" s="640">
        <f t="shared" ref="D456:D457" si="18">D449</f>
        <v>6475.3679999999986</v>
      </c>
      <c r="E456" s="675" t="s">
        <v>16</v>
      </c>
      <c r="F456" s="706">
        <f t="shared" si="14"/>
        <v>81589.64</v>
      </c>
    </row>
    <row r="457" spans="1:6" ht="22.5">
      <c r="A457" s="712"/>
      <c r="B457" s="709" t="s">
        <v>397</v>
      </c>
      <c r="C457" s="610">
        <v>2.52</v>
      </c>
      <c r="D457" s="640">
        <f t="shared" si="18"/>
        <v>6475.3679999999986</v>
      </c>
      <c r="E457" s="675" t="s">
        <v>16</v>
      </c>
      <c r="F457" s="706">
        <f t="shared" si="14"/>
        <v>16317.93</v>
      </c>
    </row>
    <row r="458" spans="1:6" ht="22.5">
      <c r="A458" s="712"/>
      <c r="B458" s="709" t="s">
        <v>398</v>
      </c>
      <c r="C458" s="676">
        <v>12.6</v>
      </c>
      <c r="D458" s="640">
        <f>D457</f>
        <v>6475.3679999999986</v>
      </c>
      <c r="E458" s="675" t="s">
        <v>16</v>
      </c>
      <c r="F458" s="706">
        <f t="shared" si="14"/>
        <v>81589.64</v>
      </c>
    </row>
    <row r="459" spans="1:6" ht="22.5">
      <c r="A459" s="712"/>
      <c r="B459" s="710" t="s">
        <v>253</v>
      </c>
      <c r="C459" s="711">
        <v>6.3</v>
      </c>
      <c r="D459" s="646">
        <f>D452</f>
        <v>1700</v>
      </c>
      <c r="E459" s="677" t="s">
        <v>16</v>
      </c>
      <c r="F459" s="706">
        <f t="shared" si="14"/>
        <v>10710</v>
      </c>
    </row>
    <row r="460" spans="1:6" ht="15.75" thickBot="1">
      <c r="A460" s="618"/>
      <c r="B460" s="624"/>
      <c r="C460" s="624"/>
      <c r="D460" s="621"/>
      <c r="E460" s="716"/>
      <c r="F460" s="708">
        <f>SUM(F455:F459)</f>
        <v>202445.65999999997</v>
      </c>
    </row>
    <row r="461" spans="1:6" ht="15.75" thickBot="1">
      <c r="A461" s="718"/>
      <c r="B461" s="719" t="s">
        <v>105</v>
      </c>
      <c r="C461" s="720"/>
      <c r="D461" s="721"/>
      <c r="E461" s="722"/>
      <c r="F461" s="723">
        <f>F414+F408+F403+F397+F390+F385+F460+F453+F446+F439+F432+F421</f>
        <v>5915221.9400000004</v>
      </c>
    </row>
    <row r="462" spans="1:6">
      <c r="A462" s="724"/>
      <c r="B462" s="725"/>
      <c r="C462" s="726"/>
      <c r="D462" s="669"/>
      <c r="E462" s="727"/>
      <c r="F462" s="727"/>
    </row>
    <row r="463" spans="1:6">
      <c r="A463" s="724">
        <v>8</v>
      </c>
      <c r="B463" s="728" t="s">
        <v>257</v>
      </c>
      <c r="C463" s="726"/>
      <c r="D463" s="669"/>
      <c r="E463" s="727"/>
      <c r="F463" s="727"/>
    </row>
    <row r="464" spans="1:6">
      <c r="A464" s="729"/>
      <c r="B464" s="730" t="s">
        <v>258</v>
      </c>
      <c r="C464" s="731"/>
      <c r="D464" s="732"/>
      <c r="E464" s="733"/>
      <c r="F464" s="733"/>
    </row>
    <row r="465" spans="1:6" ht="23.25">
      <c r="A465" s="729"/>
      <c r="B465" s="730" t="s">
        <v>259</v>
      </c>
      <c r="C465" s="609">
        <v>6.36</v>
      </c>
      <c r="D465" s="734">
        <v>1230</v>
      </c>
      <c r="E465" s="735" t="s">
        <v>16</v>
      </c>
      <c r="F465" s="735">
        <f>D465*C465</f>
        <v>7822.8</v>
      </c>
    </row>
    <row r="466" spans="1:6" ht="23.25">
      <c r="A466" s="729"/>
      <c r="B466" s="730" t="s">
        <v>260</v>
      </c>
      <c r="C466" s="609">
        <v>3.6</v>
      </c>
      <c r="D466" s="734">
        <v>1230</v>
      </c>
      <c r="E466" s="735" t="s">
        <v>16</v>
      </c>
      <c r="F466" s="735">
        <f t="shared" ref="F466:F497" si="19">D466*C466</f>
        <v>4428</v>
      </c>
    </row>
    <row r="467" spans="1:6" ht="23.25">
      <c r="A467" s="729"/>
      <c r="B467" s="730" t="s">
        <v>261</v>
      </c>
      <c r="C467" s="609">
        <v>2.4</v>
      </c>
      <c r="D467" s="734">
        <v>1230</v>
      </c>
      <c r="E467" s="735" t="s">
        <v>16</v>
      </c>
      <c r="F467" s="735">
        <f t="shared" si="19"/>
        <v>2952</v>
      </c>
    </row>
    <row r="468" spans="1:6">
      <c r="A468" s="729"/>
      <c r="B468" s="730"/>
      <c r="C468" s="609"/>
      <c r="D468" s="734">
        <v>1230</v>
      </c>
      <c r="E468" s="735" t="s">
        <v>16</v>
      </c>
      <c r="F468" s="735">
        <f t="shared" si="19"/>
        <v>0</v>
      </c>
    </row>
    <row r="469" spans="1:6">
      <c r="A469" s="729"/>
      <c r="B469" s="730" t="s">
        <v>235</v>
      </c>
      <c r="C469" s="609"/>
      <c r="D469" s="734">
        <v>1230</v>
      </c>
      <c r="E469" s="735" t="s">
        <v>16</v>
      </c>
      <c r="F469" s="735">
        <f t="shared" si="19"/>
        <v>0</v>
      </c>
    </row>
    <row r="470" spans="1:6" ht="23.25">
      <c r="A470" s="729"/>
      <c r="B470" s="730" t="s">
        <v>262</v>
      </c>
      <c r="C470" s="609">
        <v>1.8</v>
      </c>
      <c r="D470" s="734">
        <v>1230</v>
      </c>
      <c r="E470" s="735" t="s">
        <v>16</v>
      </c>
      <c r="F470" s="735">
        <f t="shared" si="19"/>
        <v>2214</v>
      </c>
    </row>
    <row r="471" spans="1:6">
      <c r="A471" s="729"/>
      <c r="B471" s="730"/>
      <c r="C471" s="609"/>
      <c r="D471" s="734">
        <v>1230</v>
      </c>
      <c r="E471" s="735" t="s">
        <v>16</v>
      </c>
      <c r="F471" s="735">
        <f t="shared" si="19"/>
        <v>0</v>
      </c>
    </row>
    <row r="472" spans="1:6">
      <c r="A472" s="729"/>
      <c r="B472" s="730" t="s">
        <v>239</v>
      </c>
      <c r="C472" s="609"/>
      <c r="D472" s="734">
        <v>1230</v>
      </c>
      <c r="E472" s="735" t="s">
        <v>16</v>
      </c>
      <c r="F472" s="735">
        <f t="shared" si="19"/>
        <v>0</v>
      </c>
    </row>
    <row r="473" spans="1:6" ht="23.25">
      <c r="A473" s="729"/>
      <c r="B473" s="730" t="s">
        <v>263</v>
      </c>
      <c r="C473" s="609">
        <v>3.18</v>
      </c>
      <c r="D473" s="734">
        <v>1230</v>
      </c>
      <c r="E473" s="735" t="s">
        <v>16</v>
      </c>
      <c r="F473" s="735">
        <f t="shared" si="19"/>
        <v>3911.4</v>
      </c>
    </row>
    <row r="474" spans="1:6" ht="23.25">
      <c r="A474" s="729"/>
      <c r="B474" s="730" t="s">
        <v>260</v>
      </c>
      <c r="C474" s="609">
        <v>1.8</v>
      </c>
      <c r="D474" s="734">
        <v>1230</v>
      </c>
      <c r="E474" s="735" t="s">
        <v>16</v>
      </c>
      <c r="F474" s="735">
        <f t="shared" si="19"/>
        <v>2214</v>
      </c>
    </row>
    <row r="475" spans="1:6">
      <c r="A475" s="729"/>
      <c r="B475" s="730"/>
      <c r="C475" s="609"/>
      <c r="D475" s="734">
        <v>1230</v>
      </c>
      <c r="E475" s="735" t="s">
        <v>16</v>
      </c>
      <c r="F475" s="735">
        <f t="shared" si="19"/>
        <v>0</v>
      </c>
    </row>
    <row r="476" spans="1:6">
      <c r="A476" s="729"/>
      <c r="B476" s="730" t="s">
        <v>245</v>
      </c>
      <c r="C476" s="609"/>
      <c r="D476" s="734">
        <v>1230</v>
      </c>
      <c r="E476" s="735" t="s">
        <v>16</v>
      </c>
      <c r="F476" s="735">
        <f t="shared" si="19"/>
        <v>0</v>
      </c>
    </row>
    <row r="477" spans="1:6" ht="23.25">
      <c r="A477" s="729"/>
      <c r="B477" s="730" t="s">
        <v>264</v>
      </c>
      <c r="C477" s="609">
        <v>3.18</v>
      </c>
      <c r="D477" s="734">
        <v>1230</v>
      </c>
      <c r="E477" s="735" t="s">
        <v>16</v>
      </c>
      <c r="F477" s="735">
        <f t="shared" si="19"/>
        <v>3911.4</v>
      </c>
    </row>
    <row r="478" spans="1:6" ht="23.25">
      <c r="A478" s="729"/>
      <c r="B478" s="730" t="s">
        <v>265</v>
      </c>
      <c r="C478" s="609">
        <v>1.8</v>
      </c>
      <c r="D478" s="734">
        <v>1230</v>
      </c>
      <c r="E478" s="735" t="s">
        <v>16</v>
      </c>
      <c r="F478" s="735">
        <f t="shared" si="19"/>
        <v>2214</v>
      </c>
    </row>
    <row r="479" spans="1:6">
      <c r="A479" s="729"/>
      <c r="B479" s="730"/>
      <c r="C479" s="609"/>
      <c r="D479" s="734">
        <v>1230</v>
      </c>
      <c r="E479" s="735" t="s">
        <v>16</v>
      </c>
      <c r="F479" s="735">
        <f t="shared" si="19"/>
        <v>0</v>
      </c>
    </row>
    <row r="480" spans="1:6">
      <c r="A480" s="729"/>
      <c r="B480" s="730" t="s">
        <v>266</v>
      </c>
      <c r="C480" s="609"/>
      <c r="D480" s="734">
        <v>1230</v>
      </c>
      <c r="E480" s="735" t="s">
        <v>16</v>
      </c>
      <c r="F480" s="735">
        <f t="shared" si="19"/>
        <v>0</v>
      </c>
    </row>
    <row r="481" spans="1:6" ht="23.25">
      <c r="A481" s="729"/>
      <c r="B481" s="730" t="s">
        <v>267</v>
      </c>
      <c r="C481" s="609">
        <v>3.18</v>
      </c>
      <c r="D481" s="734">
        <v>1230</v>
      </c>
      <c r="E481" s="735" t="s">
        <v>16</v>
      </c>
      <c r="F481" s="735">
        <f t="shared" si="19"/>
        <v>3911.4</v>
      </c>
    </row>
    <row r="482" spans="1:6" ht="23.25">
      <c r="A482" s="729"/>
      <c r="B482" s="730" t="s">
        <v>268</v>
      </c>
      <c r="C482" s="609">
        <v>1.8</v>
      </c>
      <c r="D482" s="734">
        <v>1230</v>
      </c>
      <c r="E482" s="735" t="s">
        <v>16</v>
      </c>
      <c r="F482" s="735">
        <f t="shared" si="19"/>
        <v>2214</v>
      </c>
    </row>
    <row r="483" spans="1:6">
      <c r="A483" s="729"/>
      <c r="B483" s="730"/>
      <c r="C483" s="609"/>
      <c r="D483" s="734">
        <v>1230</v>
      </c>
      <c r="E483" s="735" t="s">
        <v>16</v>
      </c>
      <c r="F483" s="735">
        <f t="shared" si="19"/>
        <v>0</v>
      </c>
    </row>
    <row r="484" spans="1:6">
      <c r="A484" s="729"/>
      <c r="B484" s="730" t="s">
        <v>269</v>
      </c>
      <c r="C484" s="609"/>
      <c r="D484" s="734">
        <v>1230</v>
      </c>
      <c r="E484" s="735" t="s">
        <v>16</v>
      </c>
      <c r="F484" s="735">
        <f t="shared" si="19"/>
        <v>0</v>
      </c>
    </row>
    <row r="485" spans="1:6" ht="23.25">
      <c r="A485" s="729"/>
      <c r="B485" s="730" t="s">
        <v>267</v>
      </c>
      <c r="C485" s="609">
        <v>3.18</v>
      </c>
      <c r="D485" s="734">
        <v>1230</v>
      </c>
      <c r="E485" s="735" t="s">
        <v>16</v>
      </c>
      <c r="F485" s="735">
        <f t="shared" si="19"/>
        <v>3911.4</v>
      </c>
    </row>
    <row r="486" spans="1:6" ht="23.25">
      <c r="A486" s="729"/>
      <c r="B486" s="730" t="s">
        <v>268</v>
      </c>
      <c r="C486" s="609">
        <v>1.8</v>
      </c>
      <c r="D486" s="734">
        <v>1230</v>
      </c>
      <c r="E486" s="735" t="s">
        <v>16</v>
      </c>
      <c r="F486" s="735">
        <f t="shared" si="19"/>
        <v>2214</v>
      </c>
    </row>
    <row r="487" spans="1:6">
      <c r="A487" s="729"/>
      <c r="B487" s="730"/>
      <c r="C487" s="609"/>
      <c r="D487" s="734">
        <v>1230</v>
      </c>
      <c r="E487" s="735" t="s">
        <v>16</v>
      </c>
      <c r="F487" s="735">
        <f t="shared" si="19"/>
        <v>0</v>
      </c>
    </row>
    <row r="488" spans="1:6">
      <c r="A488" s="729"/>
      <c r="B488" s="730" t="s">
        <v>254</v>
      </c>
      <c r="C488" s="609"/>
      <c r="D488" s="734">
        <v>1230</v>
      </c>
      <c r="E488" s="735" t="s">
        <v>16</v>
      </c>
      <c r="F488" s="735">
        <f t="shared" si="19"/>
        <v>0</v>
      </c>
    </row>
    <row r="489" spans="1:6" ht="23.25">
      <c r="A489" s="729"/>
      <c r="B489" s="730" t="s">
        <v>264</v>
      </c>
      <c r="C489" s="609">
        <v>3.18</v>
      </c>
      <c r="D489" s="734">
        <v>1230</v>
      </c>
      <c r="E489" s="735" t="s">
        <v>16</v>
      </c>
      <c r="F489" s="735">
        <f t="shared" si="19"/>
        <v>3911.4</v>
      </c>
    </row>
    <row r="490" spans="1:6" ht="22.5">
      <c r="A490" s="564"/>
      <c r="B490" s="709" t="s">
        <v>265</v>
      </c>
      <c r="C490" s="609">
        <v>1.8</v>
      </c>
      <c r="D490" s="734">
        <v>1230</v>
      </c>
      <c r="E490" s="735" t="s">
        <v>16</v>
      </c>
      <c r="F490" s="735">
        <f t="shared" si="19"/>
        <v>2214</v>
      </c>
    </row>
    <row r="491" spans="1:6">
      <c r="A491" s="564"/>
      <c r="B491" s="736"/>
      <c r="C491" s="737">
        <v>39.06</v>
      </c>
      <c r="D491" s="734">
        <v>1230</v>
      </c>
      <c r="E491" s="738" t="s">
        <v>16</v>
      </c>
      <c r="F491" s="738">
        <f t="shared" si="19"/>
        <v>48043.8</v>
      </c>
    </row>
    <row r="492" spans="1:6" ht="78.75">
      <c r="A492" s="564">
        <v>9</v>
      </c>
      <c r="B492" s="605" t="s">
        <v>270</v>
      </c>
      <c r="C492" s="610"/>
      <c r="D492" s="734">
        <v>1230</v>
      </c>
      <c r="E492" s="675"/>
      <c r="F492" s="735">
        <f t="shared" si="19"/>
        <v>0</v>
      </c>
    </row>
    <row r="493" spans="1:6" ht="22.5">
      <c r="A493" s="584"/>
      <c r="B493" s="664" t="s">
        <v>271</v>
      </c>
      <c r="C493" s="711">
        <v>3.78</v>
      </c>
      <c r="D493" s="734">
        <v>1230</v>
      </c>
      <c r="E493" s="677" t="s">
        <v>16</v>
      </c>
      <c r="F493" s="735">
        <f t="shared" si="19"/>
        <v>4649.3999999999996</v>
      </c>
    </row>
    <row r="494" spans="1:6" ht="22.5">
      <c r="A494" s="564"/>
      <c r="B494" s="605" t="s">
        <v>272</v>
      </c>
      <c r="C494" s="610">
        <v>0.81</v>
      </c>
      <c r="D494" s="734">
        <v>1230</v>
      </c>
      <c r="E494" s="610"/>
      <c r="F494" s="735">
        <f t="shared" si="19"/>
        <v>996.30000000000007</v>
      </c>
    </row>
    <row r="495" spans="1:6" ht="22.5">
      <c r="A495" s="564"/>
      <c r="B495" s="605" t="s">
        <v>273</v>
      </c>
      <c r="C495" s="610">
        <v>3.78</v>
      </c>
      <c r="D495" s="734">
        <v>1230</v>
      </c>
      <c r="E495" s="610" t="s">
        <v>16</v>
      </c>
      <c r="F495" s="735">
        <f t="shared" si="19"/>
        <v>4649.3999999999996</v>
      </c>
    </row>
    <row r="496" spans="1:6" ht="22.5">
      <c r="A496" s="564"/>
      <c r="B496" s="605" t="s">
        <v>274</v>
      </c>
      <c r="C496" s="610">
        <v>0.81</v>
      </c>
      <c r="D496" s="734">
        <v>1230</v>
      </c>
      <c r="E496" s="610"/>
      <c r="F496" s="735">
        <f t="shared" si="19"/>
        <v>996.30000000000007</v>
      </c>
    </row>
    <row r="497" spans="1:6">
      <c r="A497" s="584"/>
      <c r="B497" s="739" t="s">
        <v>105</v>
      </c>
      <c r="C497" s="740">
        <v>9.18</v>
      </c>
      <c r="D497" s="741">
        <v>1230</v>
      </c>
      <c r="E497" s="740"/>
      <c r="F497" s="742">
        <f t="shared" si="19"/>
        <v>11291.4</v>
      </c>
    </row>
    <row r="498" spans="1:6">
      <c r="A498" s="564"/>
      <c r="B498" s="743"/>
      <c r="C498" s="735"/>
      <c r="D498" s="734"/>
      <c r="E498" s="735"/>
      <c r="F498" s="735"/>
    </row>
    <row r="499" spans="1:6">
      <c r="A499" s="695"/>
      <c r="B499" s="728" t="s">
        <v>257</v>
      </c>
      <c r="C499" s="726"/>
      <c r="D499" s="669"/>
      <c r="E499" s="727"/>
      <c r="F499" s="735"/>
    </row>
    <row r="500" spans="1:6">
      <c r="A500" s="695"/>
      <c r="B500" s="730" t="s">
        <v>363</v>
      </c>
      <c r="C500" s="731"/>
      <c r="D500" s="732"/>
      <c r="E500" s="733"/>
      <c r="F500" s="735"/>
    </row>
    <row r="501" spans="1:6" ht="23.25">
      <c r="A501" s="695"/>
      <c r="B501" s="730" t="s">
        <v>259</v>
      </c>
      <c r="C501" s="609">
        <v>6.36</v>
      </c>
      <c r="D501" s="734">
        <v>1230</v>
      </c>
      <c r="E501" s="675" t="s">
        <v>16</v>
      </c>
      <c r="F501" s="735">
        <f t="shared" ref="F501:F527" si="20">D501*C501</f>
        <v>7822.8</v>
      </c>
    </row>
    <row r="502" spans="1:6" ht="23.25">
      <c r="A502" s="695"/>
      <c r="B502" s="730" t="s">
        <v>260</v>
      </c>
      <c r="C502" s="609">
        <v>3.6</v>
      </c>
      <c r="D502" s="734">
        <v>1230</v>
      </c>
      <c r="E502" s="675" t="s">
        <v>16</v>
      </c>
      <c r="F502" s="735">
        <f t="shared" si="20"/>
        <v>4428</v>
      </c>
    </row>
    <row r="503" spans="1:6" ht="23.25">
      <c r="A503" s="695"/>
      <c r="B503" s="730" t="s">
        <v>261</v>
      </c>
      <c r="C503" s="609">
        <v>2.4</v>
      </c>
      <c r="D503" s="734">
        <v>1230</v>
      </c>
      <c r="E503" s="675" t="s">
        <v>16</v>
      </c>
      <c r="F503" s="735">
        <f t="shared" si="20"/>
        <v>2952</v>
      </c>
    </row>
    <row r="504" spans="1:6" ht="23.25">
      <c r="A504" s="695"/>
      <c r="B504" s="730" t="s">
        <v>399</v>
      </c>
      <c r="C504" s="609">
        <v>67.2</v>
      </c>
      <c r="D504" s="734">
        <v>1230</v>
      </c>
      <c r="E504" s="675" t="s">
        <v>16</v>
      </c>
      <c r="F504" s="735">
        <f t="shared" si="20"/>
        <v>82656</v>
      </c>
    </row>
    <row r="505" spans="1:6">
      <c r="A505" s="695"/>
      <c r="B505" s="730"/>
      <c r="C505" s="609"/>
      <c r="D505" s="734">
        <v>1230</v>
      </c>
      <c r="E505" s="733"/>
      <c r="F505" s="735">
        <f t="shared" si="20"/>
        <v>0</v>
      </c>
    </row>
    <row r="506" spans="1:6">
      <c r="A506" s="695"/>
      <c r="B506" s="730" t="s">
        <v>364</v>
      </c>
      <c r="C506" s="609"/>
      <c r="D506" s="734">
        <v>1230</v>
      </c>
      <c r="E506" s="733"/>
      <c r="F506" s="735">
        <f t="shared" si="20"/>
        <v>0</v>
      </c>
    </row>
    <row r="507" spans="1:6" ht="23.25">
      <c r="A507" s="695"/>
      <c r="B507" s="730" t="s">
        <v>262</v>
      </c>
      <c r="C507" s="609">
        <v>1.8</v>
      </c>
      <c r="D507" s="734">
        <v>1230</v>
      </c>
      <c r="E507" s="675" t="s">
        <v>16</v>
      </c>
      <c r="F507" s="735">
        <f t="shared" si="20"/>
        <v>2214</v>
      </c>
    </row>
    <row r="508" spans="1:6" ht="23.25">
      <c r="A508" s="695"/>
      <c r="B508" s="730" t="s">
        <v>400</v>
      </c>
      <c r="C508" s="609">
        <v>57.6</v>
      </c>
      <c r="D508" s="734">
        <v>1230</v>
      </c>
      <c r="E508" s="675" t="s">
        <v>16</v>
      </c>
      <c r="F508" s="735">
        <f t="shared" si="20"/>
        <v>70848</v>
      </c>
    </row>
    <row r="509" spans="1:6">
      <c r="A509" s="695"/>
      <c r="B509" s="730"/>
      <c r="C509" s="609"/>
      <c r="D509" s="734">
        <v>1230</v>
      </c>
      <c r="E509" s="733"/>
      <c r="F509" s="735">
        <f t="shared" si="20"/>
        <v>0</v>
      </c>
    </row>
    <row r="510" spans="1:6">
      <c r="A510" s="695"/>
      <c r="B510" s="730" t="s">
        <v>365</v>
      </c>
      <c r="C510" s="609"/>
      <c r="D510" s="734">
        <v>1230</v>
      </c>
      <c r="E510" s="733"/>
      <c r="F510" s="735">
        <f t="shared" si="20"/>
        <v>0</v>
      </c>
    </row>
    <row r="511" spans="1:6" ht="23.25">
      <c r="A511" s="695"/>
      <c r="B511" s="730" t="s">
        <v>263</v>
      </c>
      <c r="C511" s="609">
        <v>3.18</v>
      </c>
      <c r="D511" s="734">
        <v>1230</v>
      </c>
      <c r="E511" s="675" t="s">
        <v>16</v>
      </c>
      <c r="F511" s="735">
        <f t="shared" si="20"/>
        <v>3911.4</v>
      </c>
    </row>
    <row r="512" spans="1:6" ht="23.25">
      <c r="A512" s="695"/>
      <c r="B512" s="730" t="s">
        <v>260</v>
      </c>
      <c r="C512" s="609">
        <v>1.8</v>
      </c>
      <c r="D512" s="734">
        <v>1230</v>
      </c>
      <c r="E512" s="675" t="s">
        <v>16</v>
      </c>
      <c r="F512" s="735">
        <f t="shared" si="20"/>
        <v>2214</v>
      </c>
    </row>
    <row r="513" spans="1:6" ht="23.25">
      <c r="A513" s="695"/>
      <c r="B513" s="730" t="s">
        <v>400</v>
      </c>
      <c r="C513" s="609">
        <v>57.6</v>
      </c>
      <c r="D513" s="734">
        <v>1230</v>
      </c>
      <c r="E513" s="675"/>
      <c r="F513" s="735">
        <f t="shared" si="20"/>
        <v>70848</v>
      </c>
    </row>
    <row r="514" spans="1:6">
      <c r="A514" s="695"/>
      <c r="B514" s="730"/>
      <c r="C514" s="609"/>
      <c r="D514" s="734">
        <v>1230</v>
      </c>
      <c r="E514" s="733"/>
      <c r="F514" s="735">
        <f t="shared" si="20"/>
        <v>0</v>
      </c>
    </row>
    <row r="515" spans="1:6">
      <c r="A515" s="695"/>
      <c r="B515" s="730" t="s">
        <v>366</v>
      </c>
      <c r="C515" s="609"/>
      <c r="D515" s="734">
        <v>1230</v>
      </c>
      <c r="E515" s="733"/>
      <c r="F515" s="735">
        <f t="shared" si="20"/>
        <v>0</v>
      </c>
    </row>
    <row r="516" spans="1:6" ht="23.25">
      <c r="A516" s="695"/>
      <c r="B516" s="730" t="s">
        <v>264</v>
      </c>
      <c r="C516" s="609">
        <v>3.18</v>
      </c>
      <c r="D516" s="734">
        <v>1230</v>
      </c>
      <c r="E516" s="675" t="s">
        <v>16</v>
      </c>
      <c r="F516" s="735">
        <f t="shared" si="20"/>
        <v>3911.4</v>
      </c>
    </row>
    <row r="517" spans="1:6" ht="23.25">
      <c r="A517" s="695"/>
      <c r="B517" s="730" t="s">
        <v>265</v>
      </c>
      <c r="C517" s="609">
        <v>1.8</v>
      </c>
      <c r="D517" s="734">
        <v>1230</v>
      </c>
      <c r="E517" s="675" t="s">
        <v>16</v>
      </c>
      <c r="F517" s="735">
        <f t="shared" si="20"/>
        <v>2214</v>
      </c>
    </row>
    <row r="518" spans="1:6" ht="23.25">
      <c r="A518" s="695"/>
      <c r="B518" s="730" t="s">
        <v>400</v>
      </c>
      <c r="C518" s="609">
        <v>57.6</v>
      </c>
      <c r="D518" s="734">
        <v>1230</v>
      </c>
      <c r="E518" s="675" t="s">
        <v>16</v>
      </c>
      <c r="F518" s="735">
        <f t="shared" si="20"/>
        <v>70848</v>
      </c>
    </row>
    <row r="519" spans="1:6">
      <c r="A519" s="695"/>
      <c r="B519" s="730"/>
      <c r="C519" s="609"/>
      <c r="D519" s="734">
        <v>1230</v>
      </c>
      <c r="E519" s="733"/>
      <c r="F519" s="735">
        <f t="shared" si="20"/>
        <v>0</v>
      </c>
    </row>
    <row r="520" spans="1:6">
      <c r="A520" s="695"/>
      <c r="B520" s="730" t="s">
        <v>367</v>
      </c>
      <c r="C520" s="609"/>
      <c r="D520" s="734">
        <v>1230</v>
      </c>
      <c r="E520" s="733"/>
      <c r="F520" s="735">
        <f t="shared" si="20"/>
        <v>0</v>
      </c>
    </row>
    <row r="521" spans="1:6" ht="23.25">
      <c r="A521" s="695"/>
      <c r="B521" s="730" t="s">
        <v>267</v>
      </c>
      <c r="C521" s="609">
        <v>3.18</v>
      </c>
      <c r="D521" s="734">
        <v>1230</v>
      </c>
      <c r="E521" s="675" t="s">
        <v>16</v>
      </c>
      <c r="F521" s="735">
        <f t="shared" si="20"/>
        <v>3911.4</v>
      </c>
    </row>
    <row r="522" spans="1:6" ht="23.25">
      <c r="A522" s="695"/>
      <c r="B522" s="730" t="s">
        <v>268</v>
      </c>
      <c r="C522" s="609">
        <v>1.8</v>
      </c>
      <c r="D522" s="734">
        <v>1230</v>
      </c>
      <c r="E522" s="675" t="s">
        <v>16</v>
      </c>
      <c r="F522" s="735">
        <f t="shared" si="20"/>
        <v>2214</v>
      </c>
    </row>
    <row r="523" spans="1:6" ht="23.25">
      <c r="A523" s="695"/>
      <c r="B523" s="730" t="s">
        <v>401</v>
      </c>
      <c r="C523" s="609">
        <v>70.400000000000006</v>
      </c>
      <c r="D523" s="734">
        <v>1230</v>
      </c>
      <c r="E523" s="675" t="s">
        <v>16</v>
      </c>
      <c r="F523" s="735">
        <f t="shared" si="20"/>
        <v>86592</v>
      </c>
    </row>
    <row r="524" spans="1:6">
      <c r="A524" s="695"/>
      <c r="B524" s="730"/>
      <c r="C524" s="609"/>
      <c r="D524" s="734">
        <v>1230</v>
      </c>
      <c r="E524" s="733"/>
      <c r="F524" s="735">
        <f t="shared" si="20"/>
        <v>0</v>
      </c>
    </row>
    <row r="525" spans="1:6">
      <c r="A525" s="695"/>
      <c r="B525" s="730" t="s">
        <v>368</v>
      </c>
      <c r="C525" s="609"/>
      <c r="D525" s="734">
        <v>1230</v>
      </c>
      <c r="E525" s="733"/>
      <c r="F525" s="735">
        <f t="shared" si="20"/>
        <v>0</v>
      </c>
    </row>
    <row r="526" spans="1:6" ht="23.25">
      <c r="A526" s="695"/>
      <c r="B526" s="730" t="s">
        <v>267</v>
      </c>
      <c r="C526" s="609">
        <v>3.18</v>
      </c>
      <c r="D526" s="734">
        <v>1230</v>
      </c>
      <c r="E526" s="675" t="s">
        <v>16</v>
      </c>
      <c r="F526" s="735">
        <f t="shared" si="20"/>
        <v>3911.4</v>
      </c>
    </row>
    <row r="527" spans="1:6" ht="23.25">
      <c r="A527" s="695"/>
      <c r="B527" s="730" t="s">
        <v>268</v>
      </c>
      <c r="C527" s="609">
        <v>1.8</v>
      </c>
      <c r="D527" s="734">
        <v>1230</v>
      </c>
      <c r="E527" s="675" t="s">
        <v>16</v>
      </c>
      <c r="F527" s="735">
        <f t="shared" si="20"/>
        <v>2214</v>
      </c>
    </row>
    <row r="528" spans="1:6">
      <c r="A528" s="564"/>
      <c r="B528" s="744"/>
      <c r="C528" s="738"/>
      <c r="D528" s="734"/>
      <c r="E528" s="738"/>
      <c r="F528" s="738">
        <f>SUM(F501:F527)</f>
        <v>423710.4</v>
      </c>
    </row>
    <row r="529" spans="1:6" ht="15.75" thickBot="1">
      <c r="A529" s="745"/>
      <c r="B529" s="746" t="s">
        <v>105</v>
      </c>
      <c r="C529" s="747">
        <f>C497+C491</f>
        <v>48.24</v>
      </c>
      <c r="D529" s="747"/>
      <c r="E529" s="747"/>
      <c r="F529" s="723">
        <f>F497+F491+F528</f>
        <v>483045.60000000003</v>
      </c>
    </row>
    <row r="530" spans="1:6">
      <c r="A530" s="748"/>
      <c r="B530" s="749"/>
      <c r="C530" s="750"/>
      <c r="D530" s="751"/>
      <c r="E530" s="752"/>
      <c r="F530" s="753"/>
    </row>
    <row r="531" spans="1:6" ht="67.5">
      <c r="A531" s="564">
        <v>10</v>
      </c>
      <c r="B531" s="567" t="s">
        <v>275</v>
      </c>
      <c r="C531" s="571"/>
      <c r="D531" s="571"/>
      <c r="E531" s="754"/>
      <c r="F531" s="571"/>
    </row>
    <row r="532" spans="1:6">
      <c r="A532" s="564"/>
      <c r="B532" s="567" t="s">
        <v>276</v>
      </c>
      <c r="C532" s="571"/>
      <c r="D532" s="571"/>
      <c r="E532" s="754"/>
      <c r="F532" s="571"/>
    </row>
    <row r="533" spans="1:6">
      <c r="A533" s="564"/>
      <c r="B533" s="567" t="s">
        <v>277</v>
      </c>
      <c r="C533" s="571"/>
      <c r="D533" s="571"/>
      <c r="E533" s="754"/>
      <c r="F533" s="571"/>
    </row>
    <row r="534" spans="1:6" ht="23.25" thickBot="1">
      <c r="A534" s="755"/>
      <c r="B534" s="585" t="s">
        <v>278</v>
      </c>
      <c r="C534" s="711">
        <v>20</v>
      </c>
      <c r="D534" s="756">
        <v>3600</v>
      </c>
      <c r="E534" s="757" t="s">
        <v>16</v>
      </c>
      <c r="F534" s="571">
        <f>D534*C534</f>
        <v>72000</v>
      </c>
    </row>
    <row r="535" spans="1:6" ht="23.25" thickBot="1">
      <c r="A535" s="758"/>
      <c r="B535" s="585" t="s">
        <v>278</v>
      </c>
      <c r="C535" s="711">
        <v>20</v>
      </c>
      <c r="D535" s="756">
        <v>3600</v>
      </c>
      <c r="E535" s="757" t="s">
        <v>16</v>
      </c>
      <c r="F535" s="571">
        <f>D535*C535</f>
        <v>72000</v>
      </c>
    </row>
    <row r="536" spans="1:6" ht="15.75" thickBot="1">
      <c r="A536" s="759"/>
      <c r="B536" s="686" t="s">
        <v>105</v>
      </c>
      <c r="C536" s="699"/>
      <c r="D536" s="699"/>
      <c r="E536" s="699"/>
      <c r="F536" s="593">
        <f>SUM(F534:F535)</f>
        <v>144000</v>
      </c>
    </row>
    <row r="537" spans="1:6">
      <c r="A537" s="760"/>
      <c r="B537" s="761" t="s">
        <v>279</v>
      </c>
      <c r="C537" s="762"/>
      <c r="D537" s="762"/>
      <c r="E537" s="762"/>
      <c r="F537" s="763"/>
    </row>
    <row r="538" spans="1:6" ht="56.25">
      <c r="A538" s="695">
        <v>11</v>
      </c>
      <c r="B538" s="605" t="s">
        <v>280</v>
      </c>
      <c r="C538" s="610"/>
      <c r="D538" s="610"/>
      <c r="E538" s="675"/>
      <c r="F538" s="610"/>
    </row>
    <row r="539" spans="1:6">
      <c r="A539" s="697"/>
      <c r="B539" s="664" t="s">
        <v>281</v>
      </c>
      <c r="C539" s="764">
        <v>8523.73</v>
      </c>
      <c r="D539" s="711">
        <f>(122+340+160)*1.18</f>
        <v>733.95999999999992</v>
      </c>
      <c r="E539" s="677" t="s">
        <v>16</v>
      </c>
      <c r="F539" s="610">
        <f>D539*C539</f>
        <v>6256076.8707999988</v>
      </c>
    </row>
    <row r="540" spans="1:6" ht="15.75" thickBot="1">
      <c r="A540" s="680"/>
      <c r="B540" s="664" t="s">
        <v>281</v>
      </c>
      <c r="C540" s="764">
        <v>17695.060000000001</v>
      </c>
      <c r="D540" s="711">
        <f>(122+340+160)*1.18</f>
        <v>733.95999999999992</v>
      </c>
      <c r="E540" s="677" t="s">
        <v>16</v>
      </c>
      <c r="F540" s="610">
        <f>D540*C540</f>
        <v>12987466.237599999</v>
      </c>
    </row>
    <row r="541" spans="1:6" ht="15.75" thickBot="1">
      <c r="A541" s="765"/>
      <c r="B541" s="766" t="s">
        <v>105</v>
      </c>
      <c r="C541" s="634"/>
      <c r="D541" s="634"/>
      <c r="E541" s="767"/>
      <c r="F541" s="700">
        <f>F539+F540</f>
        <v>19243543.108399998</v>
      </c>
    </row>
    <row r="542" spans="1:6">
      <c r="A542" s="654"/>
      <c r="B542" s="691"/>
      <c r="C542" s="727"/>
      <c r="D542" s="727"/>
      <c r="E542" s="727"/>
      <c r="F542" s="727"/>
    </row>
    <row r="543" spans="1:6">
      <c r="A543" s="690"/>
      <c r="B543" s="701" t="s">
        <v>282</v>
      </c>
      <c r="C543" s="692"/>
      <c r="D543" s="692"/>
      <c r="E543" s="692"/>
      <c r="F543" s="692"/>
    </row>
    <row r="544" spans="1:6" ht="78.75">
      <c r="A544" s="695">
        <v>12</v>
      </c>
      <c r="B544" s="605" t="s">
        <v>283</v>
      </c>
      <c r="C544" s="610"/>
      <c r="D544" s="610"/>
      <c r="E544" s="675"/>
      <c r="F544" s="768"/>
    </row>
    <row r="545" spans="1:6">
      <c r="A545" s="695"/>
      <c r="B545" s="605" t="s">
        <v>284</v>
      </c>
      <c r="C545" s="610">
        <v>5190.2299999999996</v>
      </c>
      <c r="D545" s="711">
        <f>(122+470+180)*1.18</f>
        <v>910.95999999999992</v>
      </c>
      <c r="E545" s="675" t="s">
        <v>16</v>
      </c>
      <c r="F545" s="610">
        <f>D545*C545</f>
        <v>4728091.9207999995</v>
      </c>
    </row>
    <row r="546" spans="1:6">
      <c r="A546" s="697"/>
      <c r="B546" s="664" t="s">
        <v>178</v>
      </c>
      <c r="C546" s="711">
        <v>707.07</v>
      </c>
      <c r="D546" s="711">
        <f>(122+470+180)*1.18</f>
        <v>910.95999999999992</v>
      </c>
      <c r="E546" s="675" t="s">
        <v>16</v>
      </c>
      <c r="F546" s="610">
        <f>D546*C546</f>
        <v>644112.48719999997</v>
      </c>
    </row>
    <row r="547" spans="1:6">
      <c r="A547" s="769"/>
      <c r="B547" s="605" t="s">
        <v>284</v>
      </c>
      <c r="C547" s="607">
        <v>5662.25</v>
      </c>
      <c r="D547" s="711">
        <f t="shared" ref="D547:D548" si="21">(122+470+180)*1.18</f>
        <v>910.95999999999992</v>
      </c>
      <c r="E547" s="675" t="s">
        <v>16</v>
      </c>
      <c r="F547" s="610">
        <f t="shared" ref="F547:F548" si="22">D547*C547</f>
        <v>5158083.26</v>
      </c>
    </row>
    <row r="548" spans="1:6" ht="15.75" thickBot="1">
      <c r="A548" s="769"/>
      <c r="B548" s="664" t="s">
        <v>178</v>
      </c>
      <c r="C548" s="711">
        <v>1414.14</v>
      </c>
      <c r="D548" s="711">
        <f t="shared" si="21"/>
        <v>910.95999999999992</v>
      </c>
      <c r="E548" s="675" t="s">
        <v>16</v>
      </c>
      <c r="F548" s="610">
        <f t="shared" si="22"/>
        <v>1288224.9743999999</v>
      </c>
    </row>
    <row r="549" spans="1:6" ht="15.75" thickBot="1">
      <c r="A549" s="765"/>
      <c r="B549" s="766" t="s">
        <v>105</v>
      </c>
      <c r="C549" s="770">
        <v>5897.3</v>
      </c>
      <c r="D549" s="687"/>
      <c r="E549" s="689"/>
      <c r="F549" s="700">
        <f>SUM(F545:F548)</f>
        <v>11818512.6424</v>
      </c>
    </row>
    <row r="550" spans="1:6">
      <c r="A550" s="654"/>
      <c r="B550" s="691"/>
      <c r="C550" s="692"/>
      <c r="D550" s="692"/>
      <c r="E550" s="692"/>
      <c r="F550" s="771"/>
    </row>
    <row r="551" spans="1:6" ht="45">
      <c r="A551" s="695">
        <v>13</v>
      </c>
      <c r="B551" s="605" t="s">
        <v>285</v>
      </c>
      <c r="C551" s="610"/>
      <c r="D551" s="610"/>
      <c r="E551" s="675"/>
      <c r="F551" s="610"/>
    </row>
    <row r="552" spans="1:6">
      <c r="A552" s="695"/>
      <c r="B552" s="605" t="s">
        <v>286</v>
      </c>
      <c r="C552" s="610"/>
      <c r="D552" s="610"/>
      <c r="E552" s="675"/>
      <c r="F552" s="610"/>
    </row>
    <row r="553" spans="1:6">
      <c r="A553" s="697"/>
      <c r="B553" s="664" t="s">
        <v>287</v>
      </c>
      <c r="C553" s="711">
        <v>1877.92</v>
      </c>
      <c r="D553" s="711">
        <v>550</v>
      </c>
      <c r="E553" s="677"/>
      <c r="F553" s="711">
        <f>D553*C553</f>
        <v>1032856</v>
      </c>
    </row>
    <row r="554" spans="1:6">
      <c r="A554" s="697"/>
      <c r="B554" s="664" t="s">
        <v>288</v>
      </c>
      <c r="C554" s="711">
        <v>446.13</v>
      </c>
      <c r="D554" s="711">
        <v>550</v>
      </c>
      <c r="E554" s="677" t="s">
        <v>16</v>
      </c>
      <c r="F554" s="711">
        <f>D554*C554</f>
        <v>245371.5</v>
      </c>
    </row>
    <row r="555" spans="1:6">
      <c r="A555" s="769"/>
      <c r="B555" s="605" t="s">
        <v>286</v>
      </c>
      <c r="C555" s="610"/>
      <c r="D555" s="711"/>
      <c r="E555" s="675"/>
      <c r="F555" s="711">
        <f t="shared" ref="F555:F557" si="23">D555*C555</f>
        <v>0</v>
      </c>
    </row>
    <row r="556" spans="1:6">
      <c r="A556" s="769"/>
      <c r="B556" s="664" t="s">
        <v>402</v>
      </c>
      <c r="C556" s="711">
        <v>1729.17</v>
      </c>
      <c r="D556" s="711">
        <v>550</v>
      </c>
      <c r="E556" s="677"/>
      <c r="F556" s="711">
        <f t="shared" si="23"/>
        <v>951043.5</v>
      </c>
    </row>
    <row r="557" spans="1:6" ht="15.75" thickBot="1">
      <c r="A557" s="769"/>
      <c r="B557" s="664" t="s">
        <v>403</v>
      </c>
      <c r="C557" s="711">
        <v>1195.3900000000001</v>
      </c>
      <c r="D557" s="711">
        <v>550</v>
      </c>
      <c r="E557" s="677" t="s">
        <v>16</v>
      </c>
      <c r="F557" s="711">
        <f t="shared" si="23"/>
        <v>657464.5</v>
      </c>
    </row>
    <row r="558" spans="1:6" ht="15.75" thickBot="1">
      <c r="A558" s="765"/>
      <c r="B558" s="766" t="s">
        <v>105</v>
      </c>
      <c r="C558" s="770">
        <v>2324.0500000000002</v>
      </c>
      <c r="D558" s="711"/>
      <c r="E558" s="689"/>
      <c r="F558" s="772">
        <f>SUM(F553:F557)</f>
        <v>2886735.5</v>
      </c>
    </row>
    <row r="559" spans="1:6">
      <c r="A559" s="654"/>
      <c r="B559" s="691"/>
      <c r="C559" s="692"/>
      <c r="D559" s="692"/>
      <c r="E559" s="692"/>
      <c r="F559" s="773"/>
    </row>
    <row r="560" spans="1:6">
      <c r="A560" s="654"/>
      <c r="B560" s="691"/>
      <c r="C560" s="692"/>
      <c r="D560" s="692"/>
      <c r="E560" s="692"/>
      <c r="F560" s="773"/>
    </row>
    <row r="561" spans="1:6">
      <c r="A561" s="695">
        <v>14</v>
      </c>
      <c r="B561" s="605" t="s">
        <v>289</v>
      </c>
      <c r="C561" s="610" t="s">
        <v>290</v>
      </c>
      <c r="D561" s="610"/>
      <c r="E561" s="610"/>
      <c r="F561" s="610"/>
    </row>
    <row r="562" spans="1:6">
      <c r="A562" s="695"/>
      <c r="B562" s="605" t="s">
        <v>291</v>
      </c>
      <c r="C562" s="610">
        <v>4</v>
      </c>
      <c r="D562" s="610">
        <v>800000</v>
      </c>
      <c r="E562" s="610"/>
      <c r="F562" s="610">
        <v>3200000</v>
      </c>
    </row>
    <row r="563" spans="1:6">
      <c r="A563" s="695"/>
      <c r="B563" s="605" t="s">
        <v>292</v>
      </c>
      <c r="C563" s="610">
        <v>2</v>
      </c>
      <c r="D563" s="676">
        <v>1100000</v>
      </c>
      <c r="E563" s="610"/>
      <c r="F563" s="610">
        <v>2200000</v>
      </c>
    </row>
    <row r="564" spans="1:6" ht="22.5">
      <c r="A564" s="695"/>
      <c r="B564" s="605" t="s">
        <v>293</v>
      </c>
      <c r="C564" s="610">
        <v>8</v>
      </c>
      <c r="D564" s="610">
        <v>1600000</v>
      </c>
      <c r="E564" s="610"/>
      <c r="F564" s="610">
        <v>12800000</v>
      </c>
    </row>
    <row r="565" spans="1:6">
      <c r="A565" s="695"/>
      <c r="B565" s="605" t="s">
        <v>437</v>
      </c>
      <c r="C565" s="610"/>
      <c r="D565" s="610"/>
      <c r="E565" s="610"/>
      <c r="F565" s="610"/>
    </row>
    <row r="566" spans="1:6">
      <c r="A566" s="695"/>
      <c r="B566" s="605" t="s">
        <v>291</v>
      </c>
      <c r="C566" s="610">
        <v>4</v>
      </c>
      <c r="D566" s="610">
        <v>800000</v>
      </c>
      <c r="E566" s="610"/>
      <c r="F566" s="610">
        <v>3200000</v>
      </c>
    </row>
    <row r="567" spans="1:6" ht="15.75" thickBot="1">
      <c r="A567" s="695"/>
      <c r="B567" s="605" t="s">
        <v>292</v>
      </c>
      <c r="C567" s="610">
        <v>2</v>
      </c>
      <c r="D567" s="676">
        <v>1100000</v>
      </c>
      <c r="E567" s="610"/>
      <c r="F567" s="610">
        <v>2200000</v>
      </c>
    </row>
    <row r="568" spans="1:6" ht="15.75" thickBot="1">
      <c r="A568" s="774"/>
      <c r="B568" s="775"/>
      <c r="C568" s="776"/>
      <c r="D568" s="776"/>
      <c r="E568" s="776"/>
      <c r="F568" s="777">
        <f>SUM(F562:F567)</f>
        <v>23600000</v>
      </c>
    </row>
    <row r="569" spans="1:6" ht="15.75" thickBot="1">
      <c r="A569" s="690"/>
      <c r="B569" s="778"/>
      <c r="C569" s="778"/>
      <c r="D569" s="778"/>
      <c r="E569" s="778"/>
      <c r="F569" s="778"/>
    </row>
    <row r="570" spans="1:6" ht="18.75" thickBot="1">
      <c r="A570" s="779"/>
      <c r="B570" s="780"/>
      <c r="C570" s="780"/>
      <c r="D570" s="780"/>
      <c r="E570" s="780"/>
      <c r="F570" s="781"/>
    </row>
    <row r="571" spans="1:6">
      <c r="A571" s="782">
        <v>15</v>
      </c>
      <c r="B571" s="783" t="s">
        <v>294</v>
      </c>
      <c r="C571" s="783"/>
      <c r="D571" s="783"/>
      <c r="E571" s="783"/>
      <c r="F571" s="784"/>
    </row>
    <row r="572" spans="1:6">
      <c r="A572" s="785"/>
      <c r="B572" s="608" t="s">
        <v>295</v>
      </c>
      <c r="C572" s="608" t="s">
        <v>296</v>
      </c>
      <c r="D572" s="608" t="s">
        <v>297</v>
      </c>
      <c r="E572" s="608" t="s">
        <v>298</v>
      </c>
      <c r="F572" s="786"/>
    </row>
    <row r="573" spans="1:6">
      <c r="A573" s="785"/>
      <c r="B573" s="608" t="s">
        <v>299</v>
      </c>
      <c r="C573" s="608">
        <v>38.04</v>
      </c>
      <c r="D573" s="608">
        <v>4</v>
      </c>
      <c r="E573" s="608">
        <v>152.16</v>
      </c>
      <c r="F573" s="786">
        <f>160*E573</f>
        <v>24345.599999999999</v>
      </c>
    </row>
    <row r="574" spans="1:6">
      <c r="A574" s="785"/>
      <c r="B574" s="608" t="s">
        <v>300</v>
      </c>
      <c r="C574" s="608">
        <v>28.13</v>
      </c>
      <c r="D574" s="608">
        <v>4</v>
      </c>
      <c r="E574" s="608">
        <v>112.52</v>
      </c>
      <c r="F574" s="786">
        <f t="shared" ref="F574:F590" si="24">160*E574</f>
        <v>18003.2</v>
      </c>
    </row>
    <row r="575" spans="1:6">
      <c r="A575" s="785"/>
      <c r="B575" s="608" t="s">
        <v>301</v>
      </c>
      <c r="C575" s="608">
        <v>17.940000000000001</v>
      </c>
      <c r="D575" s="608">
        <v>4</v>
      </c>
      <c r="E575" s="608">
        <v>71.760000000000005</v>
      </c>
      <c r="F575" s="786">
        <f t="shared" si="24"/>
        <v>11481.6</v>
      </c>
    </row>
    <row r="576" spans="1:6">
      <c r="A576" s="785"/>
      <c r="B576" s="608" t="s">
        <v>302</v>
      </c>
      <c r="C576" s="608">
        <v>32.729999999999997</v>
      </c>
      <c r="D576" s="608">
        <v>4</v>
      </c>
      <c r="E576" s="608">
        <v>130.91999999999999</v>
      </c>
      <c r="F576" s="786">
        <f t="shared" si="24"/>
        <v>20947.199999999997</v>
      </c>
    </row>
    <row r="577" spans="1:6">
      <c r="A577" s="785"/>
      <c r="B577" s="608"/>
      <c r="C577" s="608"/>
      <c r="D577" s="608"/>
      <c r="E577" s="608">
        <v>0</v>
      </c>
      <c r="F577" s="786">
        <f t="shared" si="24"/>
        <v>0</v>
      </c>
    </row>
    <row r="578" spans="1:6">
      <c r="A578" s="785"/>
      <c r="B578" s="608" t="s">
        <v>269</v>
      </c>
      <c r="C578" s="608"/>
      <c r="D578" s="608"/>
      <c r="E578" s="608">
        <v>0</v>
      </c>
      <c r="F578" s="786">
        <f t="shared" si="24"/>
        <v>0</v>
      </c>
    </row>
    <row r="579" spans="1:6">
      <c r="A579" s="785"/>
      <c r="B579" s="608" t="s">
        <v>303</v>
      </c>
      <c r="C579" s="608">
        <v>6</v>
      </c>
      <c r="D579" s="608">
        <v>4</v>
      </c>
      <c r="E579" s="608">
        <v>24</v>
      </c>
      <c r="F579" s="786">
        <f t="shared" si="24"/>
        <v>3840</v>
      </c>
    </row>
    <row r="580" spans="1:6">
      <c r="A580" s="785"/>
      <c r="B580" s="608" t="s">
        <v>304</v>
      </c>
      <c r="C580" s="608">
        <v>2.74</v>
      </c>
      <c r="D580" s="608">
        <v>4</v>
      </c>
      <c r="E580" s="608">
        <v>10.96</v>
      </c>
      <c r="F580" s="786">
        <f t="shared" si="24"/>
        <v>1753.6000000000001</v>
      </c>
    </row>
    <row r="581" spans="1:6">
      <c r="A581" s="785"/>
      <c r="B581" s="608" t="s">
        <v>305</v>
      </c>
      <c r="C581" s="608">
        <v>3.48</v>
      </c>
      <c r="D581" s="608">
        <v>8</v>
      </c>
      <c r="E581" s="608">
        <v>27.84</v>
      </c>
      <c r="F581" s="786">
        <f t="shared" si="24"/>
        <v>4454.3999999999996</v>
      </c>
    </row>
    <row r="582" spans="1:6">
      <c r="A582" s="785"/>
      <c r="B582" s="608" t="s">
        <v>306</v>
      </c>
      <c r="C582" s="608">
        <v>4.1500000000000004</v>
      </c>
      <c r="D582" s="608">
        <v>8</v>
      </c>
      <c r="E582" s="608">
        <v>33.200000000000003</v>
      </c>
      <c r="F582" s="786">
        <f t="shared" si="24"/>
        <v>5312</v>
      </c>
    </row>
    <row r="583" spans="1:6">
      <c r="A583" s="785"/>
      <c r="B583" s="608" t="s">
        <v>307</v>
      </c>
      <c r="C583" s="608">
        <v>3.55</v>
      </c>
      <c r="D583" s="608">
        <v>8</v>
      </c>
      <c r="E583" s="608">
        <v>28.4</v>
      </c>
      <c r="F583" s="786">
        <f t="shared" si="24"/>
        <v>4544</v>
      </c>
    </row>
    <row r="584" spans="1:6">
      <c r="A584" s="785"/>
      <c r="B584" s="608" t="s">
        <v>308</v>
      </c>
      <c r="C584" s="608">
        <v>2.2000000000000002</v>
      </c>
      <c r="D584" s="608">
        <v>4</v>
      </c>
      <c r="E584" s="608">
        <v>8.8000000000000007</v>
      </c>
      <c r="F584" s="786">
        <f t="shared" si="24"/>
        <v>1408</v>
      </c>
    </row>
    <row r="585" spans="1:6">
      <c r="A585" s="787"/>
      <c r="B585" s="788" t="s">
        <v>309</v>
      </c>
      <c r="C585" s="609">
        <v>4.05</v>
      </c>
      <c r="D585" s="609">
        <v>4</v>
      </c>
      <c r="E585" s="608">
        <v>16.2</v>
      </c>
      <c r="F585" s="786">
        <f t="shared" si="24"/>
        <v>2592</v>
      </c>
    </row>
    <row r="586" spans="1:6">
      <c r="A586" s="787"/>
      <c r="B586" s="788" t="s">
        <v>310</v>
      </c>
      <c r="C586" s="609">
        <v>3.41</v>
      </c>
      <c r="D586" s="609">
        <v>4</v>
      </c>
      <c r="E586" s="608">
        <v>13.64</v>
      </c>
      <c r="F586" s="786">
        <f t="shared" si="24"/>
        <v>2182.4</v>
      </c>
    </row>
    <row r="587" spans="1:6">
      <c r="A587" s="787"/>
      <c r="B587" s="788" t="s">
        <v>311</v>
      </c>
      <c r="C587" s="609">
        <v>4.43</v>
      </c>
      <c r="D587" s="609">
        <v>4</v>
      </c>
      <c r="E587" s="608">
        <v>17.72</v>
      </c>
      <c r="F587" s="786">
        <f t="shared" si="24"/>
        <v>2835.2</v>
      </c>
    </row>
    <row r="588" spans="1:6">
      <c r="A588" s="787"/>
      <c r="B588" s="788" t="s">
        <v>312</v>
      </c>
      <c r="C588" s="609">
        <v>2.75</v>
      </c>
      <c r="D588" s="609">
        <v>4</v>
      </c>
      <c r="E588" s="608">
        <v>11</v>
      </c>
      <c r="F588" s="786">
        <f t="shared" si="24"/>
        <v>1760</v>
      </c>
    </row>
    <row r="589" spans="1:6">
      <c r="A589" s="789"/>
      <c r="B589" s="790"/>
      <c r="C589" s="791"/>
      <c r="D589" s="791"/>
      <c r="E589" s="792"/>
      <c r="F589" s="786"/>
    </row>
    <row r="590" spans="1:6" ht="15.75" thickBot="1">
      <c r="A590" s="793"/>
      <c r="B590" s="794" t="s">
        <v>105</v>
      </c>
      <c r="C590" s="795"/>
      <c r="D590" s="795"/>
      <c r="E590" s="796">
        <v>659.12</v>
      </c>
      <c r="F590" s="797">
        <f>160*E590</f>
        <v>105459.2</v>
      </c>
    </row>
    <row r="591" spans="1:6">
      <c r="A591" s="645"/>
      <c r="B591" s="798"/>
      <c r="C591" s="799"/>
      <c r="D591" s="799"/>
      <c r="E591" s="799"/>
      <c r="F591" s="799"/>
    </row>
    <row r="592" spans="1:6">
      <c r="A592" s="564">
        <v>16</v>
      </c>
      <c r="B592" s="567" t="s">
        <v>313</v>
      </c>
      <c r="C592" s="580">
        <v>726.01</v>
      </c>
      <c r="D592" s="571"/>
      <c r="E592" s="570"/>
      <c r="F592" s="570"/>
    </row>
    <row r="593" spans="1:6">
      <c r="A593" s="800"/>
      <c r="B593" s="801" t="s">
        <v>105</v>
      </c>
      <c r="C593" s="577"/>
      <c r="D593" s="800"/>
      <c r="E593" s="800"/>
      <c r="F593" s="802">
        <v>0</v>
      </c>
    </row>
    <row r="594" spans="1:6" ht="15.75" thickBot="1">
      <c r="A594" s="803"/>
      <c r="B594" s="803"/>
      <c r="C594" s="803"/>
      <c r="D594" s="803"/>
      <c r="E594" s="803"/>
      <c r="F594" s="803"/>
    </row>
    <row r="595" spans="1:6">
      <c r="A595" s="804">
        <v>17</v>
      </c>
      <c r="B595" s="805" t="s">
        <v>314</v>
      </c>
      <c r="C595" s="806"/>
      <c r="D595" s="807"/>
      <c r="E595" s="807"/>
      <c r="F595" s="808"/>
    </row>
    <row r="596" spans="1:6" ht="15.75" thickBot="1">
      <c r="A596" s="809"/>
      <c r="B596" s="794" t="s">
        <v>105</v>
      </c>
      <c r="C596" s="810">
        <v>53.83</v>
      </c>
      <c r="D596" s="811">
        <f>70000</f>
        <v>70000</v>
      </c>
      <c r="E596" s="812"/>
      <c r="F596" s="813">
        <f>D596*C596</f>
        <v>3768100</v>
      </c>
    </row>
    <row r="597" spans="1:6" ht="15.75" thickBot="1">
      <c r="A597" s="814"/>
      <c r="B597" s="815"/>
      <c r="C597" s="814"/>
      <c r="D597" s="600"/>
      <c r="E597" s="814"/>
      <c r="F597" s="598"/>
    </row>
    <row r="598" spans="1:6">
      <c r="A598" s="816">
        <v>18</v>
      </c>
      <c r="B598" s="806" t="s">
        <v>315</v>
      </c>
      <c r="C598" s="817"/>
      <c r="D598" s="818"/>
      <c r="E598" s="817"/>
      <c r="F598" s="819"/>
    </row>
    <row r="599" spans="1:6">
      <c r="A599" s="820"/>
      <c r="B599" s="577" t="s">
        <v>239</v>
      </c>
      <c r="C599" s="577">
        <v>180.67</v>
      </c>
      <c r="D599" s="763">
        <v>340</v>
      </c>
      <c r="E599" s="763"/>
      <c r="F599" s="821">
        <f>D599*C599</f>
        <v>61427.799999999996</v>
      </c>
    </row>
    <row r="600" spans="1:6">
      <c r="A600" s="820"/>
      <c r="B600" s="577" t="s">
        <v>245</v>
      </c>
      <c r="C600" s="577">
        <v>170.8</v>
      </c>
      <c r="D600" s="763">
        <v>340</v>
      </c>
      <c r="E600" s="763"/>
      <c r="F600" s="821">
        <f t="shared" ref="F600:F604" si="25">D600*C600</f>
        <v>58072.000000000007</v>
      </c>
    </row>
    <row r="601" spans="1:6">
      <c r="A601" s="820"/>
      <c r="B601" s="577" t="s">
        <v>266</v>
      </c>
      <c r="C601" s="577">
        <v>171.32</v>
      </c>
      <c r="D601" s="763">
        <v>340</v>
      </c>
      <c r="E601" s="763"/>
      <c r="F601" s="821">
        <f t="shared" si="25"/>
        <v>58248.799999999996</v>
      </c>
    </row>
    <row r="602" spans="1:6">
      <c r="A602" s="820"/>
      <c r="B602" s="577" t="s">
        <v>269</v>
      </c>
      <c r="C602" s="577">
        <v>171.32</v>
      </c>
      <c r="D602" s="763">
        <v>340</v>
      </c>
      <c r="E602" s="763"/>
      <c r="F602" s="821">
        <f t="shared" si="25"/>
        <v>58248.799999999996</v>
      </c>
    </row>
    <row r="603" spans="1:6">
      <c r="A603" s="820"/>
      <c r="B603" s="577" t="s">
        <v>254</v>
      </c>
      <c r="C603" s="577">
        <v>154</v>
      </c>
      <c r="D603" s="763">
        <v>340</v>
      </c>
      <c r="E603" s="763"/>
      <c r="F603" s="821">
        <f t="shared" si="25"/>
        <v>52360</v>
      </c>
    </row>
    <row r="604" spans="1:6">
      <c r="A604" s="822"/>
      <c r="B604" s="823" t="s">
        <v>105</v>
      </c>
      <c r="C604" s="824">
        <v>848.11</v>
      </c>
      <c r="D604" s="825">
        <v>340</v>
      </c>
      <c r="E604" s="825"/>
      <c r="F604" s="826">
        <f>D604*C604</f>
        <v>288357.40000000002</v>
      </c>
    </row>
    <row r="605" spans="1:6">
      <c r="A605" s="827"/>
      <c r="B605" s="827"/>
      <c r="C605" s="827"/>
      <c r="D605" s="827"/>
      <c r="E605" s="827"/>
      <c r="F605" s="827"/>
    </row>
    <row r="606" spans="1:6">
      <c r="A606" s="827"/>
      <c r="B606" s="828" t="s">
        <v>404</v>
      </c>
      <c r="C606" s="577" t="s">
        <v>405</v>
      </c>
      <c r="D606" s="827"/>
      <c r="E606" s="827"/>
      <c r="F606" s="827"/>
    </row>
    <row r="607" spans="1:6">
      <c r="A607" s="827"/>
      <c r="B607" s="577"/>
      <c r="C607" s="577"/>
      <c r="D607" s="829"/>
      <c r="E607" s="829"/>
      <c r="F607" s="829">
        <f>D607*C607</f>
        <v>0</v>
      </c>
    </row>
    <row r="608" spans="1:6">
      <c r="A608" s="827"/>
      <c r="B608" s="577" t="s">
        <v>363</v>
      </c>
      <c r="C608" s="577">
        <v>6</v>
      </c>
      <c r="D608" s="829">
        <v>3500</v>
      </c>
      <c r="E608" s="827" t="s">
        <v>43</v>
      </c>
      <c r="F608" s="829">
        <f>D608*C608</f>
        <v>21000</v>
      </c>
    </row>
    <row r="609" spans="1:6">
      <c r="A609" s="827"/>
      <c r="B609" s="608" t="s">
        <v>364</v>
      </c>
      <c r="C609" s="577">
        <v>16</v>
      </c>
      <c r="D609" s="829">
        <f>D608</f>
        <v>3500</v>
      </c>
      <c r="E609" s="827" t="s">
        <v>43</v>
      </c>
      <c r="F609" s="829">
        <f t="shared" ref="F609:F614" si="26">D609*C609</f>
        <v>56000</v>
      </c>
    </row>
    <row r="610" spans="1:6">
      <c r="A610" s="827"/>
      <c r="B610" s="608" t="s">
        <v>365</v>
      </c>
      <c r="C610" s="577">
        <v>32</v>
      </c>
      <c r="D610" s="829">
        <f t="shared" ref="D610:D614" si="27">D609</f>
        <v>3500</v>
      </c>
      <c r="E610" s="827" t="s">
        <v>43</v>
      </c>
      <c r="F610" s="829">
        <f t="shared" si="26"/>
        <v>112000</v>
      </c>
    </row>
    <row r="611" spans="1:6">
      <c r="A611" s="827"/>
      <c r="B611" s="608" t="s">
        <v>366</v>
      </c>
      <c r="C611" s="577">
        <v>32</v>
      </c>
      <c r="D611" s="829">
        <f t="shared" si="27"/>
        <v>3500</v>
      </c>
      <c r="E611" s="827" t="s">
        <v>43</v>
      </c>
      <c r="F611" s="829">
        <f t="shared" si="26"/>
        <v>112000</v>
      </c>
    </row>
    <row r="612" spans="1:6">
      <c r="A612" s="827"/>
      <c r="B612" s="608" t="s">
        <v>367</v>
      </c>
      <c r="C612" s="577">
        <v>8</v>
      </c>
      <c r="D612" s="829">
        <f t="shared" si="27"/>
        <v>3500</v>
      </c>
      <c r="E612" s="827" t="s">
        <v>43</v>
      </c>
      <c r="F612" s="829">
        <f t="shared" si="26"/>
        <v>28000</v>
      </c>
    </row>
    <row r="613" spans="1:6">
      <c r="A613" s="827"/>
      <c r="B613" s="608" t="s">
        <v>368</v>
      </c>
      <c r="C613" s="577">
        <v>6</v>
      </c>
      <c r="D613" s="829">
        <f t="shared" si="27"/>
        <v>3500</v>
      </c>
      <c r="E613" s="827" t="s">
        <v>43</v>
      </c>
      <c r="F613" s="829">
        <f t="shared" si="26"/>
        <v>21000</v>
      </c>
    </row>
    <row r="614" spans="1:6">
      <c r="A614" s="827"/>
      <c r="B614" s="830" t="s">
        <v>105</v>
      </c>
      <c r="C614" s="831">
        <v>100</v>
      </c>
      <c r="D614" s="829">
        <f t="shared" si="27"/>
        <v>3500</v>
      </c>
      <c r="E614" s="833" t="s">
        <v>43</v>
      </c>
      <c r="F614" s="832">
        <f t="shared" si="26"/>
        <v>350000</v>
      </c>
    </row>
    <row r="615" spans="1:6">
      <c r="A615" s="827"/>
      <c r="B615" s="828" t="s">
        <v>406</v>
      </c>
      <c r="C615" s="577"/>
      <c r="D615" s="827"/>
      <c r="E615" s="827"/>
      <c r="F615" s="827"/>
    </row>
    <row r="616" spans="1:6">
      <c r="A616" s="827"/>
      <c r="B616" s="577"/>
      <c r="C616" s="577"/>
      <c r="D616" s="827"/>
      <c r="E616" s="827"/>
      <c r="F616" s="827"/>
    </row>
    <row r="617" spans="1:6">
      <c r="A617" s="827"/>
      <c r="B617" s="577" t="s">
        <v>363</v>
      </c>
      <c r="C617" s="577">
        <v>4</v>
      </c>
      <c r="D617" s="827">
        <v>960</v>
      </c>
      <c r="E617" s="827" t="s">
        <v>43</v>
      </c>
      <c r="F617" s="829">
        <f t="shared" ref="F617:F621" si="28">D617*C617</f>
        <v>3840</v>
      </c>
    </row>
    <row r="618" spans="1:6">
      <c r="A618" s="827"/>
      <c r="B618" s="608" t="s">
        <v>364</v>
      </c>
      <c r="C618" s="577">
        <v>3</v>
      </c>
      <c r="D618" s="827">
        <f>D617</f>
        <v>960</v>
      </c>
      <c r="E618" s="827" t="s">
        <v>43</v>
      </c>
      <c r="F618" s="829">
        <f t="shared" si="28"/>
        <v>2880</v>
      </c>
    </row>
    <row r="619" spans="1:6">
      <c r="A619" s="827"/>
      <c r="B619" s="608" t="s">
        <v>367</v>
      </c>
      <c r="C619" s="577">
        <v>5</v>
      </c>
      <c r="D619" s="827">
        <f t="shared" ref="D619:D621" si="29">D618</f>
        <v>960</v>
      </c>
      <c r="E619" s="827" t="s">
        <v>43</v>
      </c>
      <c r="F619" s="829">
        <f t="shared" si="28"/>
        <v>4800</v>
      </c>
    </row>
    <row r="620" spans="1:6">
      <c r="A620" s="827"/>
      <c r="B620" s="608" t="s">
        <v>368</v>
      </c>
      <c r="C620" s="577">
        <v>4</v>
      </c>
      <c r="D620" s="827">
        <f t="shared" si="29"/>
        <v>960</v>
      </c>
      <c r="E620" s="827" t="s">
        <v>43</v>
      </c>
      <c r="F620" s="829">
        <f t="shared" si="28"/>
        <v>3840</v>
      </c>
    </row>
    <row r="621" spans="1:6">
      <c r="A621" s="827"/>
      <c r="B621" s="830" t="s">
        <v>105</v>
      </c>
      <c r="C621" s="831">
        <v>16</v>
      </c>
      <c r="D621" s="827">
        <f t="shared" si="29"/>
        <v>960</v>
      </c>
      <c r="E621" s="833" t="s">
        <v>43</v>
      </c>
      <c r="F621" s="832">
        <f t="shared" si="28"/>
        <v>15360</v>
      </c>
    </row>
    <row r="622" spans="1:6">
      <c r="A622" s="827"/>
      <c r="B622" s="828" t="s">
        <v>407</v>
      </c>
      <c r="C622" s="577"/>
      <c r="D622" s="827"/>
      <c r="E622" s="827"/>
      <c r="F622" s="827"/>
    </row>
    <row r="623" spans="1:6">
      <c r="A623" s="827"/>
      <c r="B623" s="608" t="s">
        <v>364</v>
      </c>
      <c r="C623" s="577">
        <v>12</v>
      </c>
      <c r="D623" s="827">
        <v>320</v>
      </c>
      <c r="E623" s="827" t="s">
        <v>43</v>
      </c>
      <c r="F623" s="829">
        <f t="shared" ref="F623" si="30">D623*C623</f>
        <v>3840</v>
      </c>
    </row>
    <row r="624" spans="1:6">
      <c r="A624" s="827"/>
      <c r="B624" s="608" t="s">
        <v>365</v>
      </c>
      <c r="C624" s="577">
        <v>30</v>
      </c>
      <c r="D624" s="827">
        <v>320</v>
      </c>
      <c r="E624" s="827"/>
      <c r="F624" s="827"/>
    </row>
    <row r="625" spans="1:6">
      <c r="A625" s="827"/>
      <c r="B625" s="608" t="s">
        <v>366</v>
      </c>
      <c r="C625" s="577">
        <v>30</v>
      </c>
      <c r="D625" s="827">
        <v>320</v>
      </c>
      <c r="E625" s="827"/>
      <c r="F625" s="827"/>
    </row>
    <row r="626" spans="1:6">
      <c r="A626" s="827"/>
      <c r="B626" s="830" t="s">
        <v>105</v>
      </c>
      <c r="C626" s="831">
        <v>72</v>
      </c>
      <c r="D626" s="827">
        <v>320</v>
      </c>
      <c r="E626" s="833" t="s">
        <v>43</v>
      </c>
      <c r="F626" s="832">
        <f t="shared" ref="F626" si="31">D626*C626</f>
        <v>23040</v>
      </c>
    </row>
    <row r="627" spans="1:6">
      <c r="A627" s="827"/>
      <c r="B627" s="828" t="s">
        <v>408</v>
      </c>
      <c r="C627" s="577"/>
      <c r="D627" s="827"/>
      <c r="E627" s="827"/>
      <c r="F627" s="827"/>
    </row>
    <row r="628" spans="1:6">
      <c r="A628" s="827"/>
      <c r="B628" s="577"/>
      <c r="C628" s="577"/>
      <c r="D628" s="827">
        <v>2400</v>
      </c>
      <c r="E628" s="827" t="s">
        <v>43</v>
      </c>
      <c r="F628" s="829">
        <f t="shared" ref="F628:F635" si="32">D628*C628</f>
        <v>0</v>
      </c>
    </row>
    <row r="629" spans="1:6">
      <c r="A629" s="827"/>
      <c r="B629" s="577" t="s">
        <v>363</v>
      </c>
      <c r="C629" s="577">
        <v>5</v>
      </c>
      <c r="D629" s="827">
        <v>2400</v>
      </c>
      <c r="E629" s="827" t="s">
        <v>43</v>
      </c>
      <c r="F629" s="829">
        <f t="shared" si="32"/>
        <v>12000</v>
      </c>
    </row>
    <row r="630" spans="1:6">
      <c r="A630" s="827"/>
      <c r="B630" s="608" t="s">
        <v>364</v>
      </c>
      <c r="C630" s="577">
        <v>17</v>
      </c>
      <c r="D630" s="827">
        <v>2400</v>
      </c>
      <c r="E630" s="827" t="s">
        <v>43</v>
      </c>
      <c r="F630" s="829">
        <f t="shared" si="32"/>
        <v>40800</v>
      </c>
    </row>
    <row r="631" spans="1:6">
      <c r="A631" s="827"/>
      <c r="B631" s="608" t="s">
        <v>365</v>
      </c>
      <c r="C631" s="577">
        <v>32</v>
      </c>
      <c r="D631" s="827">
        <v>2400</v>
      </c>
      <c r="E631" s="827" t="s">
        <v>43</v>
      </c>
      <c r="F631" s="829">
        <f t="shared" si="32"/>
        <v>76800</v>
      </c>
    </row>
    <row r="632" spans="1:6">
      <c r="A632" s="827"/>
      <c r="B632" s="608" t="s">
        <v>366</v>
      </c>
      <c r="C632" s="577">
        <v>32</v>
      </c>
      <c r="D632" s="827">
        <v>2400</v>
      </c>
      <c r="E632" s="827" t="s">
        <v>43</v>
      </c>
      <c r="F632" s="829">
        <f t="shared" si="32"/>
        <v>76800</v>
      </c>
    </row>
    <row r="633" spans="1:6">
      <c r="A633" s="827"/>
      <c r="B633" s="608" t="s">
        <v>367</v>
      </c>
      <c r="C633" s="577">
        <v>7</v>
      </c>
      <c r="D633" s="827">
        <v>2400</v>
      </c>
      <c r="E633" s="827" t="s">
        <v>43</v>
      </c>
      <c r="F633" s="829">
        <f t="shared" si="32"/>
        <v>16800</v>
      </c>
    </row>
    <row r="634" spans="1:6">
      <c r="A634" s="827"/>
      <c r="B634" s="608" t="s">
        <v>368</v>
      </c>
      <c r="C634" s="577">
        <v>5</v>
      </c>
      <c r="D634" s="827">
        <v>2400</v>
      </c>
      <c r="E634" s="827" t="s">
        <v>43</v>
      </c>
      <c r="F634" s="829">
        <f t="shared" si="32"/>
        <v>12000</v>
      </c>
    </row>
    <row r="635" spans="1:6">
      <c r="A635" s="827"/>
      <c r="B635" s="830" t="s">
        <v>105</v>
      </c>
      <c r="C635" s="831">
        <v>98</v>
      </c>
      <c r="D635" s="833">
        <v>890</v>
      </c>
      <c r="E635" s="833" t="s">
        <v>43</v>
      </c>
      <c r="F635" s="832">
        <f t="shared" si="32"/>
        <v>87220</v>
      </c>
    </row>
    <row r="636" spans="1:6">
      <c r="A636" s="827"/>
      <c r="B636" s="834"/>
      <c r="C636" s="834"/>
      <c r="D636" s="835"/>
      <c r="E636" s="835"/>
      <c r="F636" s="836">
        <f>F635+F626+F621+F614</f>
        <v>475620</v>
      </c>
    </row>
    <row r="637" spans="1:6">
      <c r="A637" s="827"/>
      <c r="B637" s="763"/>
      <c r="C637" s="763"/>
      <c r="D637" s="827"/>
      <c r="E637" s="827"/>
      <c r="F637" s="827"/>
    </row>
    <row r="638" spans="1:6">
      <c r="A638" s="827"/>
      <c r="B638" s="577" t="s">
        <v>409</v>
      </c>
      <c r="C638" s="763"/>
      <c r="D638" s="827"/>
      <c r="E638" s="827"/>
      <c r="F638" s="827"/>
    </row>
    <row r="639" spans="1:6">
      <c r="A639" s="827"/>
      <c r="B639" s="763"/>
      <c r="C639" s="763"/>
      <c r="D639" s="827"/>
      <c r="E639" s="827"/>
      <c r="F639" s="827"/>
    </row>
    <row r="640" spans="1:6">
      <c r="A640" s="827"/>
      <c r="B640" s="828" t="s">
        <v>363</v>
      </c>
      <c r="C640" s="837" t="s">
        <v>410</v>
      </c>
      <c r="D640" s="827"/>
      <c r="E640" s="827"/>
      <c r="F640" s="827"/>
    </row>
    <row r="641" spans="1:6">
      <c r="A641" s="827"/>
      <c r="B641" s="577" t="s">
        <v>411</v>
      </c>
      <c r="C641" s="577">
        <v>170.52</v>
      </c>
      <c r="D641" s="829">
        <v>1060</v>
      </c>
      <c r="E641" s="827" t="s">
        <v>16</v>
      </c>
      <c r="F641" s="827">
        <f>D641*C641</f>
        <v>180751.2</v>
      </c>
    </row>
    <row r="642" spans="1:6">
      <c r="A642" s="827"/>
      <c r="B642" s="577"/>
      <c r="C642" s="577"/>
      <c r="D642" s="827"/>
      <c r="E642" s="827"/>
      <c r="F642" s="827">
        <f t="shared" ref="F642:F657" si="33">D642*C642</f>
        <v>0</v>
      </c>
    </row>
    <row r="643" spans="1:6">
      <c r="A643" s="827"/>
      <c r="B643" s="828" t="s">
        <v>364</v>
      </c>
      <c r="C643" s="577"/>
      <c r="D643" s="827"/>
      <c r="E643" s="827"/>
      <c r="F643" s="827">
        <f t="shared" si="33"/>
        <v>0</v>
      </c>
    </row>
    <row r="644" spans="1:6">
      <c r="A644" s="827"/>
      <c r="B644" s="577" t="s">
        <v>412</v>
      </c>
      <c r="C644" s="577">
        <v>114.08</v>
      </c>
      <c r="D644" s="829">
        <f>D641</f>
        <v>1060</v>
      </c>
      <c r="E644" s="827"/>
      <c r="F644" s="827">
        <f t="shared" si="33"/>
        <v>120924.8</v>
      </c>
    </row>
    <row r="645" spans="1:6">
      <c r="A645" s="827"/>
      <c r="B645" s="577" t="s">
        <v>413</v>
      </c>
      <c r="C645" s="577">
        <v>308.60000000000002</v>
      </c>
      <c r="D645" s="829">
        <f>D644</f>
        <v>1060</v>
      </c>
      <c r="E645" s="827"/>
      <c r="F645" s="827">
        <f t="shared" si="33"/>
        <v>327116</v>
      </c>
    </row>
    <row r="646" spans="1:6">
      <c r="A646" s="827"/>
      <c r="B646" s="577"/>
      <c r="C646" s="577"/>
      <c r="D646" s="827"/>
      <c r="E646" s="827"/>
      <c r="F646" s="827">
        <f t="shared" si="33"/>
        <v>0</v>
      </c>
    </row>
    <row r="647" spans="1:6">
      <c r="A647" s="827"/>
      <c r="B647" s="828" t="s">
        <v>365</v>
      </c>
      <c r="C647" s="577"/>
      <c r="D647" s="827"/>
      <c r="E647" s="827"/>
      <c r="F647" s="827">
        <f t="shared" si="33"/>
        <v>0</v>
      </c>
    </row>
    <row r="648" spans="1:6">
      <c r="A648" s="827"/>
      <c r="B648" s="577" t="s">
        <v>348</v>
      </c>
      <c r="C648" s="577">
        <v>852.91</v>
      </c>
      <c r="D648" s="829">
        <f>D645</f>
        <v>1060</v>
      </c>
      <c r="E648" s="827"/>
      <c r="F648" s="827">
        <f t="shared" si="33"/>
        <v>904084.6</v>
      </c>
    </row>
    <row r="649" spans="1:6">
      <c r="A649" s="827"/>
      <c r="B649" s="577"/>
      <c r="C649" s="577"/>
      <c r="D649" s="827"/>
      <c r="E649" s="827"/>
      <c r="F649" s="827">
        <f t="shared" si="33"/>
        <v>0</v>
      </c>
    </row>
    <row r="650" spans="1:6">
      <c r="A650" s="827"/>
      <c r="B650" s="828" t="s">
        <v>366</v>
      </c>
      <c r="C650" s="577"/>
      <c r="D650" s="827"/>
      <c r="E650" s="827"/>
      <c r="F650" s="827">
        <f t="shared" si="33"/>
        <v>0</v>
      </c>
    </row>
    <row r="651" spans="1:6">
      <c r="A651" s="827"/>
      <c r="B651" s="577" t="s">
        <v>348</v>
      </c>
      <c r="C651" s="577">
        <v>852.91</v>
      </c>
      <c r="D651" s="829">
        <f>D648</f>
        <v>1060</v>
      </c>
      <c r="E651" s="827"/>
      <c r="F651" s="827">
        <f t="shared" si="33"/>
        <v>904084.6</v>
      </c>
    </row>
    <row r="652" spans="1:6">
      <c r="A652" s="827"/>
      <c r="B652" s="577"/>
      <c r="C652" s="577"/>
      <c r="D652" s="827"/>
      <c r="E652" s="827"/>
      <c r="F652" s="827">
        <f t="shared" si="33"/>
        <v>0</v>
      </c>
    </row>
    <row r="653" spans="1:6">
      <c r="A653" s="827"/>
      <c r="B653" s="828" t="s">
        <v>367</v>
      </c>
      <c r="C653" s="577"/>
      <c r="D653" s="827"/>
      <c r="E653" s="827"/>
      <c r="F653" s="827">
        <f t="shared" si="33"/>
        <v>0</v>
      </c>
    </row>
    <row r="654" spans="1:6">
      <c r="A654" s="827"/>
      <c r="B654" s="577" t="s">
        <v>411</v>
      </c>
      <c r="C654" s="577">
        <v>236.04</v>
      </c>
      <c r="D654" s="829">
        <f>D651</f>
        <v>1060</v>
      </c>
      <c r="E654" s="827"/>
      <c r="F654" s="827">
        <f t="shared" si="33"/>
        <v>250202.4</v>
      </c>
    </row>
    <row r="655" spans="1:6">
      <c r="A655" s="827"/>
      <c r="B655" s="577"/>
      <c r="C655" s="577"/>
      <c r="D655" s="827"/>
      <c r="E655" s="827"/>
      <c r="F655" s="827">
        <f t="shared" si="33"/>
        <v>0</v>
      </c>
    </row>
    <row r="656" spans="1:6">
      <c r="A656" s="827"/>
      <c r="B656" s="828" t="s">
        <v>368</v>
      </c>
      <c r="C656" s="577"/>
      <c r="D656" s="827"/>
      <c r="E656" s="827"/>
      <c r="F656" s="827">
        <f t="shared" si="33"/>
        <v>0</v>
      </c>
    </row>
    <row r="657" spans="1:6">
      <c r="A657" s="827"/>
      <c r="B657" s="577" t="s">
        <v>411</v>
      </c>
      <c r="C657" s="577">
        <v>129.57</v>
      </c>
      <c r="D657" s="829">
        <f>D654</f>
        <v>1060</v>
      </c>
      <c r="E657" s="827"/>
      <c r="F657" s="827">
        <f t="shared" si="33"/>
        <v>137344.19999999998</v>
      </c>
    </row>
    <row r="658" spans="1:6">
      <c r="A658" s="827"/>
      <c r="B658" s="838" t="s">
        <v>105</v>
      </c>
      <c r="C658" s="839">
        <v>2664.63</v>
      </c>
      <c r="D658" s="836">
        <f>D657</f>
        <v>1060</v>
      </c>
      <c r="E658" s="835"/>
      <c r="F658" s="835">
        <f>D658*C658</f>
        <v>2824507.8000000003</v>
      </c>
    </row>
    <row r="659" spans="1:6">
      <c r="A659" s="827"/>
      <c r="B659" s="842"/>
      <c r="C659" s="681"/>
      <c r="D659" s="843"/>
      <c r="E659" s="844"/>
      <c r="F659" s="844"/>
    </row>
    <row r="660" spans="1:6">
      <c r="A660" s="827"/>
      <c r="B660" s="845" t="s">
        <v>468</v>
      </c>
      <c r="C660" s="681"/>
      <c r="D660" s="843"/>
      <c r="E660" s="844"/>
      <c r="F660" s="844"/>
    </row>
    <row r="661" spans="1:6" ht="22.5">
      <c r="A661" s="827"/>
      <c r="B661" s="605" t="s">
        <v>438</v>
      </c>
      <c r="C661" s="610">
        <v>20.21</v>
      </c>
      <c r="D661" s="843">
        <f>1200*1.18</f>
        <v>1416</v>
      </c>
      <c r="E661" s="844" t="s">
        <v>16</v>
      </c>
      <c r="F661" s="844">
        <f>D661*C661</f>
        <v>28617.360000000001</v>
      </c>
    </row>
    <row r="662" spans="1:6" ht="22.5">
      <c r="A662" s="827"/>
      <c r="B662" s="605" t="s">
        <v>450</v>
      </c>
      <c r="C662" s="610">
        <v>350</v>
      </c>
      <c r="D662" s="843">
        <f>2200*1.18</f>
        <v>2596</v>
      </c>
      <c r="E662" s="844" t="s">
        <v>16</v>
      </c>
      <c r="F662" s="844">
        <f t="shared" ref="F662:F701" si="34">D662*C662</f>
        <v>908600</v>
      </c>
    </row>
    <row r="663" spans="1:6" ht="22.5">
      <c r="A663" s="827"/>
      <c r="B663" s="605" t="s">
        <v>451</v>
      </c>
      <c r="C663" s="610">
        <v>316</v>
      </c>
      <c r="D663" s="843">
        <f>2200*1.18</f>
        <v>2596</v>
      </c>
      <c r="E663" s="844" t="s">
        <v>16</v>
      </c>
      <c r="F663" s="844">
        <f t="shared" si="34"/>
        <v>820336</v>
      </c>
    </row>
    <row r="664" spans="1:6">
      <c r="A664" s="827"/>
      <c r="B664" s="608" t="s">
        <v>206</v>
      </c>
      <c r="C664" s="610">
        <v>15</v>
      </c>
      <c r="D664" s="843">
        <f t="shared" ref="D664:D701" si="35">2200*1.18</f>
        <v>2596</v>
      </c>
      <c r="E664" s="844" t="s">
        <v>16</v>
      </c>
      <c r="F664" s="844">
        <f t="shared" si="34"/>
        <v>38940</v>
      </c>
    </row>
    <row r="665" spans="1:6" ht="22.5">
      <c r="A665" s="827"/>
      <c r="B665" s="605" t="s">
        <v>452</v>
      </c>
      <c r="C665" s="610">
        <v>430</v>
      </c>
      <c r="D665" s="843">
        <f t="shared" si="35"/>
        <v>2596</v>
      </c>
      <c r="E665" s="844" t="s">
        <v>16</v>
      </c>
      <c r="F665" s="844">
        <f t="shared" si="34"/>
        <v>1116280</v>
      </c>
    </row>
    <row r="666" spans="1:6">
      <c r="A666" s="827"/>
      <c r="B666" s="608" t="s">
        <v>210</v>
      </c>
      <c r="C666" s="610">
        <v>15</v>
      </c>
      <c r="D666" s="843">
        <f t="shared" si="35"/>
        <v>2596</v>
      </c>
      <c r="E666" s="844" t="s">
        <v>16</v>
      </c>
      <c r="F666" s="844">
        <f t="shared" si="34"/>
        <v>38940</v>
      </c>
    </row>
    <row r="667" spans="1:6" ht="22.5">
      <c r="A667" s="827"/>
      <c r="B667" s="605" t="s">
        <v>453</v>
      </c>
      <c r="C667" s="610">
        <v>430</v>
      </c>
      <c r="D667" s="843">
        <f t="shared" si="35"/>
        <v>2596</v>
      </c>
      <c r="E667" s="844" t="s">
        <v>16</v>
      </c>
      <c r="F667" s="844">
        <f t="shared" si="34"/>
        <v>1116280</v>
      </c>
    </row>
    <row r="668" spans="1:6" ht="22.5">
      <c r="A668" s="827"/>
      <c r="B668" s="605" t="s">
        <v>454</v>
      </c>
      <c r="C668" s="610">
        <v>365</v>
      </c>
      <c r="D668" s="843">
        <f t="shared" si="35"/>
        <v>2596</v>
      </c>
      <c r="E668" s="844" t="s">
        <v>16</v>
      </c>
      <c r="F668" s="844">
        <f t="shared" si="34"/>
        <v>947540</v>
      </c>
    </row>
    <row r="669" spans="1:6">
      <c r="A669" s="827"/>
      <c r="B669" s="608" t="s">
        <v>220</v>
      </c>
      <c r="C669" s="610">
        <v>264.54000000000002</v>
      </c>
      <c r="D669" s="843">
        <f t="shared" si="35"/>
        <v>2596</v>
      </c>
      <c r="E669" s="844" t="s">
        <v>16</v>
      </c>
      <c r="F669" s="844">
        <f t="shared" si="34"/>
        <v>686745.84000000008</v>
      </c>
    </row>
    <row r="670" spans="1:6">
      <c r="A670" s="827"/>
      <c r="B670" s="679" t="s">
        <v>363</v>
      </c>
      <c r="C670" s="672"/>
      <c r="D670" s="843">
        <f t="shared" si="35"/>
        <v>2596</v>
      </c>
      <c r="E670" s="844" t="s">
        <v>16</v>
      </c>
      <c r="F670" s="844">
        <f t="shared" si="34"/>
        <v>0</v>
      </c>
    </row>
    <row r="671" spans="1:6">
      <c r="A671" s="827"/>
      <c r="B671" s="608" t="s">
        <v>455</v>
      </c>
      <c r="C671" s="626">
        <v>259.66000000000003</v>
      </c>
      <c r="D671" s="843">
        <f t="shared" si="35"/>
        <v>2596</v>
      </c>
      <c r="E671" s="844" t="s">
        <v>16</v>
      </c>
      <c r="F671" s="844">
        <f t="shared" si="34"/>
        <v>674077.3600000001</v>
      </c>
    </row>
    <row r="672" spans="1:6">
      <c r="A672" s="827"/>
      <c r="B672" s="608" t="s">
        <v>456</v>
      </c>
      <c r="C672" s="626">
        <v>32.03</v>
      </c>
      <c r="D672" s="843">
        <f t="shared" si="35"/>
        <v>2596</v>
      </c>
      <c r="E672" s="844" t="s">
        <v>16</v>
      </c>
      <c r="F672" s="844">
        <f t="shared" si="34"/>
        <v>83149.88</v>
      </c>
    </row>
    <row r="673" spans="1:6">
      <c r="A673" s="827"/>
      <c r="B673" s="605" t="s">
        <v>419</v>
      </c>
      <c r="C673" s="626">
        <v>169.79</v>
      </c>
      <c r="D673" s="843">
        <f t="shared" si="35"/>
        <v>2596</v>
      </c>
      <c r="E673" s="844" t="s">
        <v>16</v>
      </c>
      <c r="F673" s="844">
        <f t="shared" si="34"/>
        <v>440774.83999999997</v>
      </c>
    </row>
    <row r="674" spans="1:6">
      <c r="A674" s="827"/>
      <c r="B674" s="608" t="s">
        <v>457</v>
      </c>
      <c r="C674" s="626">
        <v>327.79</v>
      </c>
      <c r="D674" s="843">
        <f t="shared" si="35"/>
        <v>2596</v>
      </c>
      <c r="E674" s="844" t="s">
        <v>16</v>
      </c>
      <c r="F674" s="844">
        <f t="shared" si="34"/>
        <v>850942.84000000008</v>
      </c>
    </row>
    <row r="675" spans="1:6">
      <c r="A675" s="827"/>
      <c r="B675" s="608" t="s">
        <v>464</v>
      </c>
      <c r="C675" s="626">
        <v>321.8</v>
      </c>
      <c r="D675" s="843">
        <f t="shared" si="35"/>
        <v>2596</v>
      </c>
      <c r="E675" s="844" t="s">
        <v>16</v>
      </c>
      <c r="F675" s="844">
        <f t="shared" si="34"/>
        <v>835392.8</v>
      </c>
    </row>
    <row r="676" spans="1:6">
      <c r="A676" s="827"/>
      <c r="B676" s="608"/>
      <c r="C676" s="610"/>
      <c r="D676" s="843">
        <f t="shared" si="35"/>
        <v>2596</v>
      </c>
      <c r="E676" s="844" t="s">
        <v>16</v>
      </c>
      <c r="F676" s="844">
        <f t="shared" si="34"/>
        <v>0</v>
      </c>
    </row>
    <row r="677" spans="1:6">
      <c r="A677" s="827"/>
      <c r="B677" s="681" t="s">
        <v>364</v>
      </c>
      <c r="C677" s="610"/>
      <c r="D677" s="843">
        <f t="shared" si="35"/>
        <v>2596</v>
      </c>
      <c r="E677" s="844" t="s">
        <v>16</v>
      </c>
      <c r="F677" s="844">
        <f t="shared" si="34"/>
        <v>0</v>
      </c>
    </row>
    <row r="678" spans="1:6">
      <c r="A678" s="827"/>
      <c r="B678" s="608" t="s">
        <v>455</v>
      </c>
      <c r="C678" s="626">
        <v>239.72</v>
      </c>
      <c r="D678" s="843">
        <f t="shared" si="35"/>
        <v>2596</v>
      </c>
      <c r="E678" s="844" t="s">
        <v>16</v>
      </c>
      <c r="F678" s="844">
        <f t="shared" si="34"/>
        <v>622313.12</v>
      </c>
    </row>
    <row r="679" spans="1:6">
      <c r="A679" s="827"/>
      <c r="B679" s="608" t="s">
        <v>456</v>
      </c>
      <c r="C679" s="626">
        <v>62.55</v>
      </c>
      <c r="D679" s="843">
        <f t="shared" si="35"/>
        <v>2596</v>
      </c>
      <c r="E679" s="844" t="s">
        <v>16</v>
      </c>
      <c r="F679" s="844">
        <f t="shared" si="34"/>
        <v>162379.79999999999</v>
      </c>
    </row>
    <row r="680" spans="1:6">
      <c r="A680" s="827"/>
      <c r="B680" s="605" t="s">
        <v>458</v>
      </c>
      <c r="C680" s="626">
        <v>324.77</v>
      </c>
      <c r="D680" s="843">
        <f t="shared" si="35"/>
        <v>2596</v>
      </c>
      <c r="E680" s="844" t="s">
        <v>16</v>
      </c>
      <c r="F680" s="844">
        <f t="shared" si="34"/>
        <v>843102.91999999993</v>
      </c>
    </row>
    <row r="681" spans="1:6">
      <c r="A681" s="827"/>
      <c r="B681" s="608" t="s">
        <v>459</v>
      </c>
      <c r="C681" s="626">
        <v>168</v>
      </c>
      <c r="D681" s="843">
        <f t="shared" si="35"/>
        <v>2596</v>
      </c>
      <c r="E681" s="844" t="s">
        <v>16</v>
      </c>
      <c r="F681" s="844">
        <f t="shared" si="34"/>
        <v>436128</v>
      </c>
    </row>
    <row r="682" spans="1:6">
      <c r="A682" s="827"/>
      <c r="B682" s="608" t="s">
        <v>460</v>
      </c>
      <c r="C682" s="626">
        <v>252.43</v>
      </c>
      <c r="D682" s="843">
        <f t="shared" si="35"/>
        <v>2596</v>
      </c>
      <c r="E682" s="844" t="s">
        <v>16</v>
      </c>
      <c r="F682" s="844">
        <f t="shared" si="34"/>
        <v>655308.28</v>
      </c>
    </row>
    <row r="683" spans="1:6">
      <c r="A683" s="827"/>
      <c r="B683" s="605" t="s">
        <v>463</v>
      </c>
      <c r="C683" s="626">
        <v>31.66</v>
      </c>
      <c r="D683" s="843">
        <f t="shared" si="35"/>
        <v>2596</v>
      </c>
      <c r="E683" s="844" t="s">
        <v>16</v>
      </c>
      <c r="F683" s="844">
        <f t="shared" si="34"/>
        <v>82189.36</v>
      </c>
    </row>
    <row r="684" spans="1:6">
      <c r="A684" s="827"/>
      <c r="B684" s="605"/>
      <c r="C684" s="610"/>
      <c r="D684" s="843">
        <f t="shared" si="35"/>
        <v>2596</v>
      </c>
      <c r="E684" s="844" t="s">
        <v>16</v>
      </c>
      <c r="F684" s="844">
        <f t="shared" si="34"/>
        <v>0</v>
      </c>
    </row>
    <row r="685" spans="1:6">
      <c r="A685" s="827"/>
      <c r="B685" s="682" t="s">
        <v>365</v>
      </c>
      <c r="C685" s="610"/>
      <c r="D685" s="843">
        <f t="shared" si="35"/>
        <v>2596</v>
      </c>
      <c r="E685" s="844" t="s">
        <v>16</v>
      </c>
      <c r="F685" s="844">
        <f t="shared" si="34"/>
        <v>0</v>
      </c>
    </row>
    <row r="686" spans="1:6">
      <c r="A686" s="827"/>
      <c r="B686" s="608" t="s">
        <v>455</v>
      </c>
      <c r="C686" s="626">
        <v>270.64</v>
      </c>
      <c r="D686" s="843">
        <f t="shared" si="35"/>
        <v>2596</v>
      </c>
      <c r="E686" s="844" t="s">
        <v>16</v>
      </c>
      <c r="F686" s="844">
        <f t="shared" si="34"/>
        <v>702581.44</v>
      </c>
    </row>
    <row r="687" spans="1:6">
      <c r="A687" s="827"/>
      <c r="B687" s="608" t="s">
        <v>460</v>
      </c>
      <c r="C687" s="626">
        <v>713.64</v>
      </c>
      <c r="D687" s="843">
        <f t="shared" si="35"/>
        <v>2596</v>
      </c>
      <c r="E687" s="844" t="s">
        <v>16</v>
      </c>
      <c r="F687" s="844">
        <f t="shared" si="34"/>
        <v>1852609.44</v>
      </c>
    </row>
    <row r="688" spans="1:6">
      <c r="A688" s="827"/>
      <c r="B688" s="605"/>
      <c r="C688" s="610"/>
      <c r="D688" s="843">
        <f t="shared" si="35"/>
        <v>2596</v>
      </c>
      <c r="E688" s="844" t="s">
        <v>16</v>
      </c>
      <c r="F688" s="844">
        <f t="shared" si="34"/>
        <v>0</v>
      </c>
    </row>
    <row r="689" spans="1:6">
      <c r="A689" s="827"/>
      <c r="B689" s="682" t="s">
        <v>366</v>
      </c>
      <c r="C689" s="610"/>
      <c r="D689" s="843">
        <f t="shared" si="35"/>
        <v>2596</v>
      </c>
      <c r="E689" s="844" t="s">
        <v>16</v>
      </c>
      <c r="F689" s="844">
        <f t="shared" si="34"/>
        <v>0</v>
      </c>
    </row>
    <row r="690" spans="1:6">
      <c r="A690" s="827"/>
      <c r="B690" s="608" t="s">
        <v>455</v>
      </c>
      <c r="C690" s="626">
        <v>270.64</v>
      </c>
      <c r="D690" s="843">
        <f t="shared" si="35"/>
        <v>2596</v>
      </c>
      <c r="E690" s="844" t="s">
        <v>16</v>
      </c>
      <c r="F690" s="844">
        <f t="shared" si="34"/>
        <v>702581.44</v>
      </c>
    </row>
    <row r="691" spans="1:6">
      <c r="A691" s="827"/>
      <c r="B691" s="608" t="s">
        <v>460</v>
      </c>
      <c r="C691" s="626">
        <v>713.64</v>
      </c>
      <c r="D691" s="843">
        <f t="shared" si="35"/>
        <v>2596</v>
      </c>
      <c r="E691" s="844" t="s">
        <v>16</v>
      </c>
      <c r="F691" s="844">
        <f t="shared" si="34"/>
        <v>1852609.44</v>
      </c>
    </row>
    <row r="692" spans="1:6">
      <c r="A692" s="827"/>
      <c r="B692" s="605"/>
      <c r="C692" s="610"/>
      <c r="D692" s="843">
        <f t="shared" si="35"/>
        <v>2596</v>
      </c>
      <c r="E692" s="844" t="s">
        <v>16</v>
      </c>
      <c r="F692" s="844">
        <f t="shared" si="34"/>
        <v>0</v>
      </c>
    </row>
    <row r="693" spans="1:6">
      <c r="A693" s="827"/>
      <c r="B693" s="682" t="s">
        <v>367</v>
      </c>
      <c r="C693" s="610"/>
      <c r="D693" s="843">
        <f t="shared" si="35"/>
        <v>2596</v>
      </c>
      <c r="E693" s="844" t="s">
        <v>16</v>
      </c>
      <c r="F693" s="844">
        <f t="shared" si="34"/>
        <v>0</v>
      </c>
    </row>
    <row r="694" spans="1:6">
      <c r="A694" s="827"/>
      <c r="B694" s="608" t="s">
        <v>461</v>
      </c>
      <c r="C694" s="626">
        <v>267.58999999999997</v>
      </c>
      <c r="D694" s="843">
        <f t="shared" si="35"/>
        <v>2596</v>
      </c>
      <c r="E694" s="844" t="s">
        <v>16</v>
      </c>
      <c r="F694" s="844">
        <f t="shared" si="34"/>
        <v>694663.6399999999</v>
      </c>
    </row>
    <row r="695" spans="1:6">
      <c r="A695" s="827"/>
      <c r="B695" s="605" t="s">
        <v>456</v>
      </c>
      <c r="C695" s="626">
        <v>41.35</v>
      </c>
      <c r="D695" s="843">
        <f t="shared" si="35"/>
        <v>2596</v>
      </c>
      <c r="E695" s="844" t="s">
        <v>16</v>
      </c>
      <c r="F695" s="844">
        <f t="shared" si="34"/>
        <v>107344.6</v>
      </c>
    </row>
    <row r="696" spans="1:6">
      <c r="A696" s="827"/>
      <c r="B696" s="608" t="s">
        <v>462</v>
      </c>
      <c r="C696" s="626">
        <v>112.6</v>
      </c>
      <c r="D696" s="843">
        <f t="shared" si="35"/>
        <v>2596</v>
      </c>
      <c r="E696" s="844" t="s">
        <v>16</v>
      </c>
      <c r="F696" s="844">
        <f t="shared" si="34"/>
        <v>292309.59999999998</v>
      </c>
    </row>
    <row r="697" spans="1:6">
      <c r="A697" s="827"/>
      <c r="B697" s="608" t="s">
        <v>465</v>
      </c>
      <c r="C697" s="626">
        <v>767.54</v>
      </c>
      <c r="D697" s="843">
        <f t="shared" si="35"/>
        <v>2596</v>
      </c>
      <c r="E697" s="844" t="s">
        <v>16</v>
      </c>
      <c r="F697" s="844">
        <f t="shared" si="34"/>
        <v>1992533.8399999999</v>
      </c>
    </row>
    <row r="698" spans="1:6">
      <c r="A698" s="827"/>
      <c r="B698" s="608"/>
      <c r="C698" s="683"/>
      <c r="D698" s="843">
        <f t="shared" si="35"/>
        <v>2596</v>
      </c>
      <c r="E698" s="844" t="s">
        <v>16</v>
      </c>
      <c r="F698" s="844">
        <f t="shared" si="34"/>
        <v>0</v>
      </c>
    </row>
    <row r="699" spans="1:6">
      <c r="A699" s="827"/>
      <c r="B699" s="681" t="s">
        <v>368</v>
      </c>
      <c r="C699" s="610"/>
      <c r="D699" s="843">
        <f t="shared" si="35"/>
        <v>2596</v>
      </c>
      <c r="E699" s="844" t="s">
        <v>16</v>
      </c>
      <c r="F699" s="844">
        <f t="shared" si="34"/>
        <v>0</v>
      </c>
    </row>
    <row r="700" spans="1:6">
      <c r="A700" s="827"/>
      <c r="B700" s="605" t="s">
        <v>461</v>
      </c>
      <c r="C700" s="626">
        <v>126.47</v>
      </c>
      <c r="D700" s="843">
        <f t="shared" si="35"/>
        <v>2596</v>
      </c>
      <c r="E700" s="844" t="s">
        <v>16</v>
      </c>
      <c r="F700" s="844">
        <f t="shared" si="34"/>
        <v>328316.12</v>
      </c>
    </row>
    <row r="701" spans="1:6">
      <c r="A701" s="827"/>
      <c r="B701" s="608" t="s">
        <v>465</v>
      </c>
      <c r="C701" s="626">
        <v>548.26</v>
      </c>
      <c r="D701" s="843">
        <f t="shared" si="35"/>
        <v>2596</v>
      </c>
      <c r="E701" s="844" t="s">
        <v>16</v>
      </c>
      <c r="F701" s="844">
        <f t="shared" si="34"/>
        <v>1423282.96</v>
      </c>
    </row>
    <row r="702" spans="1:6">
      <c r="A702" s="827"/>
      <c r="B702" s="838"/>
      <c r="C702" s="839"/>
      <c r="D702" s="836"/>
      <c r="E702" s="835"/>
      <c r="F702" s="835">
        <f>SUM(F661:F701)</f>
        <v>21336870.920000002</v>
      </c>
    </row>
    <row r="703" spans="1:6">
      <c r="A703" s="827"/>
      <c r="B703" s="842"/>
      <c r="C703" s="681"/>
      <c r="D703" s="843"/>
      <c r="E703" s="844"/>
      <c r="F703" s="844"/>
    </row>
    <row r="704" spans="1:6">
      <c r="A704" s="827"/>
      <c r="B704" s="838" t="s">
        <v>469</v>
      </c>
      <c r="C704" s="839">
        <v>20500</v>
      </c>
      <c r="D704" s="836" t="s">
        <v>16</v>
      </c>
      <c r="E704" s="835">
        <v>350</v>
      </c>
      <c r="F704" s="836">
        <f>E704*C704</f>
        <v>7175000</v>
      </c>
    </row>
    <row r="705" spans="1:6">
      <c r="A705" s="827"/>
      <c r="B705" s="842"/>
      <c r="C705" s="681"/>
      <c r="D705" s="843"/>
      <c r="E705" s="844"/>
      <c r="F705" s="844"/>
    </row>
    <row r="706" spans="1:6">
      <c r="A706" s="827"/>
      <c r="B706" s="838" t="s">
        <v>472</v>
      </c>
      <c r="C706" s="839"/>
      <c r="D706" s="836" t="s">
        <v>471</v>
      </c>
      <c r="E706" s="835"/>
      <c r="F706" s="835">
        <v>1000000</v>
      </c>
    </row>
    <row r="707" spans="1:6">
      <c r="A707" s="827"/>
      <c r="B707" s="842"/>
      <c r="C707" s="681"/>
      <c r="D707" s="843"/>
      <c r="E707" s="844"/>
      <c r="F707" s="844"/>
    </row>
    <row r="708" spans="1:6">
      <c r="A708" s="827"/>
      <c r="B708" s="846" t="s">
        <v>473</v>
      </c>
      <c r="C708" s="847"/>
      <c r="D708" s="848"/>
      <c r="E708" s="849"/>
      <c r="F708" s="849"/>
    </row>
    <row r="709" spans="1:6">
      <c r="A709" s="827"/>
      <c r="B709" s="842"/>
      <c r="C709" s="681"/>
      <c r="D709" s="843"/>
      <c r="E709" s="844"/>
      <c r="F709" s="844"/>
    </row>
    <row r="710" spans="1:6">
      <c r="A710" s="827"/>
      <c r="B710" s="846" t="s">
        <v>474</v>
      </c>
      <c r="C710" s="839"/>
      <c r="D710" s="836"/>
      <c r="E710" s="835"/>
      <c r="F710" s="835"/>
    </row>
    <row r="711" spans="1:6">
      <c r="A711" s="827"/>
      <c r="B711" s="842"/>
      <c r="C711" s="681"/>
      <c r="D711" s="843"/>
      <c r="E711" s="844"/>
      <c r="F711" s="844"/>
    </row>
    <row r="712" spans="1:6">
      <c r="A712" s="827"/>
      <c r="B712" s="838" t="s">
        <v>475</v>
      </c>
      <c r="C712" s="839">
        <f>C704/20</f>
        <v>1025</v>
      </c>
      <c r="D712" s="836" t="s">
        <v>16</v>
      </c>
      <c r="E712" s="835">
        <v>3200</v>
      </c>
      <c r="F712" s="836">
        <f>E712*C712</f>
        <v>3280000</v>
      </c>
    </row>
    <row r="713" spans="1:6">
      <c r="A713" s="827"/>
      <c r="B713" s="838" t="s">
        <v>478</v>
      </c>
      <c r="C713" s="839"/>
      <c r="D713" s="836" t="s">
        <v>471</v>
      </c>
      <c r="E713" s="835"/>
      <c r="F713" s="836">
        <v>700000</v>
      </c>
    </row>
    <row r="714" spans="1:6">
      <c r="A714" s="827"/>
      <c r="B714" s="842"/>
      <c r="C714" s="681"/>
      <c r="D714" s="843"/>
      <c r="E714" s="844"/>
      <c r="F714" s="844"/>
    </row>
    <row r="715" spans="1:6">
      <c r="A715" s="827"/>
      <c r="B715" s="842"/>
      <c r="C715" s="681"/>
      <c r="D715" s="843"/>
      <c r="E715" s="844"/>
      <c r="F715" s="844"/>
    </row>
    <row r="716" spans="1:6">
      <c r="A716" s="827"/>
      <c r="B716" s="842"/>
      <c r="C716" s="681"/>
      <c r="D716" s="843"/>
      <c r="E716" s="844"/>
      <c r="F716" s="844"/>
    </row>
    <row r="717" spans="1:6">
      <c r="A717" s="827"/>
      <c r="B717" s="842"/>
      <c r="C717" s="681"/>
      <c r="D717" s="843"/>
      <c r="E717" s="844"/>
      <c r="F717" s="844"/>
    </row>
    <row r="718" spans="1:6">
      <c r="A718" s="827"/>
      <c r="B718" s="842"/>
      <c r="C718" s="681"/>
      <c r="D718" s="843"/>
      <c r="E718" s="844"/>
      <c r="F718" s="844"/>
    </row>
    <row r="719" spans="1:6">
      <c r="A719" s="827"/>
      <c r="B719" s="842"/>
      <c r="C719" s="681"/>
      <c r="D719" s="843"/>
      <c r="E719" s="844"/>
      <c r="F719" s="844"/>
    </row>
    <row r="720" spans="1:6">
      <c r="A720" s="827"/>
      <c r="B720" s="842"/>
      <c r="C720" s="681"/>
      <c r="D720" s="843"/>
      <c r="E720" s="844"/>
      <c r="F720" s="844"/>
    </row>
    <row r="721" spans="1:6">
      <c r="A721" s="827"/>
      <c r="B721" s="842"/>
      <c r="C721" s="681"/>
      <c r="D721" s="843"/>
      <c r="E721" s="844"/>
      <c r="F721" s="844"/>
    </row>
    <row r="722" spans="1:6">
      <c r="A722" s="827"/>
      <c r="B722" s="842"/>
      <c r="C722" s="681"/>
      <c r="D722" s="843"/>
      <c r="E722" s="844"/>
      <c r="F722" s="844"/>
    </row>
    <row r="723" spans="1:6">
      <c r="A723" s="827"/>
      <c r="B723" s="842"/>
      <c r="C723" s="681"/>
      <c r="D723" s="843"/>
      <c r="E723" s="844"/>
      <c r="F723" s="844"/>
    </row>
    <row r="724" spans="1:6">
      <c r="A724" s="827"/>
      <c r="B724" s="842"/>
      <c r="C724" s="681"/>
      <c r="D724" s="843"/>
      <c r="E724" s="844"/>
      <c r="F724" s="844"/>
    </row>
    <row r="725" spans="1:6">
      <c r="A725" s="827"/>
      <c r="B725" s="842"/>
      <c r="C725" s="681"/>
      <c r="D725" s="843"/>
      <c r="E725" s="844"/>
      <c r="F725" s="844"/>
    </row>
    <row r="726" spans="1:6">
      <c r="A726" s="827"/>
      <c r="B726" s="842"/>
      <c r="C726" s="681"/>
      <c r="D726" s="843"/>
      <c r="E726" s="844"/>
      <c r="F726" s="844"/>
    </row>
    <row r="727" spans="1:6">
      <c r="A727" s="827"/>
      <c r="B727" s="842"/>
      <c r="C727" s="681"/>
      <c r="D727" s="843"/>
      <c r="E727" s="844"/>
      <c r="F727" s="844"/>
    </row>
    <row r="728" spans="1:6">
      <c r="A728" s="827"/>
      <c r="B728" s="842"/>
      <c r="C728" s="681"/>
      <c r="D728" s="843"/>
      <c r="E728" s="844"/>
      <c r="F728" s="844"/>
    </row>
    <row r="729" spans="1:6">
      <c r="A729" s="827"/>
      <c r="B729" s="842"/>
      <c r="C729" s="681"/>
      <c r="D729" s="843"/>
      <c r="E729" s="844"/>
      <c r="F729" s="844"/>
    </row>
    <row r="730" spans="1:6">
      <c r="A730" s="827"/>
      <c r="B730" s="842"/>
      <c r="C730" s="681"/>
      <c r="D730" s="843"/>
      <c r="E730" s="844"/>
      <c r="F730" s="844"/>
    </row>
    <row r="731" spans="1:6">
      <c r="A731" s="827"/>
      <c r="B731" s="842"/>
      <c r="C731" s="681"/>
      <c r="D731" s="843"/>
      <c r="E731" s="844"/>
      <c r="F731" s="844"/>
    </row>
    <row r="732" spans="1:6">
      <c r="A732" s="827"/>
      <c r="B732" s="842"/>
      <c r="C732" s="681"/>
      <c r="D732" s="843"/>
      <c r="E732" s="844"/>
      <c r="F732" s="844"/>
    </row>
    <row r="733" spans="1:6">
      <c r="A733" s="827"/>
      <c r="B733" s="842"/>
      <c r="C733" s="681"/>
      <c r="D733" s="843"/>
      <c r="E733" s="844"/>
      <c r="F733" s="844"/>
    </row>
    <row r="734" spans="1:6">
      <c r="A734" s="827"/>
      <c r="B734" s="842"/>
      <c r="C734" s="681"/>
      <c r="D734" s="843"/>
      <c r="E734" s="844"/>
      <c r="F734" s="844"/>
    </row>
    <row r="735" spans="1:6">
      <c r="A735" s="827"/>
      <c r="B735" s="842"/>
      <c r="C735" s="681"/>
      <c r="D735" s="843"/>
      <c r="E735" s="844"/>
      <c r="F735" s="844"/>
    </row>
    <row r="736" spans="1:6">
      <c r="A736" s="827"/>
      <c r="B736" s="842"/>
      <c r="C736" s="681"/>
      <c r="D736" s="843"/>
      <c r="E736" s="844"/>
      <c r="F736" s="844"/>
    </row>
    <row r="737" spans="1:6">
      <c r="A737" s="827"/>
      <c r="B737" s="842"/>
      <c r="C737" s="681"/>
      <c r="D737" s="843"/>
      <c r="E737" s="844"/>
      <c r="F737" s="844"/>
    </row>
    <row r="738" spans="1:6">
      <c r="A738" s="827"/>
      <c r="B738" s="842"/>
      <c r="C738" s="681"/>
      <c r="D738" s="843"/>
      <c r="E738" s="844"/>
      <c r="F738" s="844"/>
    </row>
    <row r="739" spans="1:6">
      <c r="A739" s="827"/>
      <c r="B739" s="842"/>
      <c r="C739" s="681"/>
      <c r="D739" s="843"/>
      <c r="E739" s="844"/>
      <c r="F739" s="844"/>
    </row>
    <row r="740" spans="1:6">
      <c r="A740" s="827"/>
      <c r="B740" s="842"/>
      <c r="C740" s="681"/>
      <c r="D740" s="843"/>
      <c r="E740" s="844"/>
      <c r="F740" s="844"/>
    </row>
    <row r="741" spans="1:6">
      <c r="A741" s="827"/>
      <c r="B741" s="842"/>
      <c r="C741" s="681"/>
      <c r="D741" s="843"/>
      <c r="E741" s="844"/>
      <c r="F741" s="844"/>
    </row>
    <row r="742" spans="1:6">
      <c r="A742" s="827"/>
      <c r="B742" s="842"/>
      <c r="C742" s="681"/>
      <c r="D742" s="843"/>
      <c r="E742" s="844"/>
      <c r="F742" s="844"/>
    </row>
    <row r="743" spans="1:6">
      <c r="A743" s="827"/>
      <c r="B743" s="842"/>
      <c r="C743" s="681"/>
      <c r="D743" s="843"/>
      <c r="E743" s="844"/>
      <c r="F743" s="844"/>
    </row>
    <row r="744" spans="1:6">
      <c r="A744" s="827"/>
      <c r="B744" s="842"/>
      <c r="C744" s="681"/>
      <c r="D744" s="843"/>
      <c r="E744" s="844"/>
      <c r="F744" s="844"/>
    </row>
    <row r="745" spans="1:6">
      <c r="A745" s="827"/>
      <c r="B745" s="842"/>
      <c r="C745" s="681"/>
      <c r="D745" s="843"/>
      <c r="E745" s="844"/>
      <c r="F745" s="844"/>
    </row>
    <row r="746" spans="1:6">
      <c r="A746" s="827"/>
      <c r="B746" s="842"/>
      <c r="C746" s="681"/>
      <c r="D746" s="843"/>
      <c r="E746" s="844"/>
      <c r="F746" s="844"/>
    </row>
    <row r="747" spans="1:6">
      <c r="A747" s="827"/>
      <c r="B747" s="842"/>
      <c r="C747" s="681"/>
      <c r="D747" s="843"/>
      <c r="E747" s="844"/>
      <c r="F747" s="844"/>
    </row>
    <row r="748" spans="1:6">
      <c r="A748" s="827"/>
      <c r="B748" s="842"/>
      <c r="C748" s="681"/>
      <c r="D748" s="843"/>
      <c r="E748" s="844"/>
      <c r="F748" s="844"/>
    </row>
    <row r="749" spans="1:6">
      <c r="A749" s="827"/>
      <c r="B749" s="842"/>
      <c r="C749" s="681"/>
      <c r="D749" s="843"/>
      <c r="E749" s="844"/>
      <c r="F749" s="844"/>
    </row>
    <row r="750" spans="1:6">
      <c r="A750" s="827"/>
      <c r="B750" s="842"/>
      <c r="C750" s="681"/>
      <c r="D750" s="843"/>
      <c r="E750" s="844"/>
      <c r="F750" s="844"/>
    </row>
    <row r="751" spans="1:6">
      <c r="A751" s="827"/>
      <c r="B751" s="842"/>
      <c r="C751" s="681"/>
      <c r="D751" s="843"/>
      <c r="E751" s="844"/>
      <c r="F751" s="844"/>
    </row>
    <row r="752" spans="1:6">
      <c r="A752" s="827"/>
      <c r="B752" s="842"/>
      <c r="C752" s="681"/>
      <c r="D752" s="843"/>
      <c r="E752" s="844"/>
      <c r="F752" s="844"/>
    </row>
    <row r="753" spans="1:6">
      <c r="A753" s="827"/>
      <c r="B753" s="842"/>
      <c r="C753" s="681"/>
      <c r="D753" s="843"/>
      <c r="E753" s="844"/>
      <c r="F753" s="844"/>
    </row>
    <row r="754" spans="1:6">
      <c r="A754" s="827"/>
      <c r="B754" s="842"/>
      <c r="C754" s="681"/>
      <c r="D754" s="843"/>
      <c r="E754" s="844"/>
      <c r="F754" s="844"/>
    </row>
    <row r="755" spans="1:6">
      <c r="A755" s="827"/>
      <c r="B755" s="842"/>
      <c r="C755" s="681"/>
      <c r="D755" s="843"/>
      <c r="E755" s="844"/>
      <c r="F755" s="844"/>
    </row>
    <row r="756" spans="1:6">
      <c r="A756" s="827"/>
      <c r="B756" s="842"/>
      <c r="C756" s="681"/>
      <c r="D756" s="843"/>
      <c r="E756" s="844"/>
      <c r="F756" s="844"/>
    </row>
    <row r="757" spans="1:6">
      <c r="A757" s="827"/>
      <c r="B757" s="842"/>
      <c r="C757" s="681"/>
      <c r="D757" s="843"/>
      <c r="E757" s="844"/>
      <c r="F757" s="844"/>
    </row>
    <row r="758" spans="1:6">
      <c r="A758" s="827"/>
      <c r="B758" s="842"/>
      <c r="C758" s="681"/>
      <c r="D758" s="843"/>
      <c r="E758" s="844"/>
      <c r="F758" s="844"/>
    </row>
    <row r="759" spans="1:6">
      <c r="A759" s="827"/>
      <c r="B759" s="842"/>
      <c r="C759" s="681"/>
      <c r="D759" s="843"/>
      <c r="E759" s="844"/>
      <c r="F759" s="844"/>
    </row>
    <row r="760" spans="1:6">
      <c r="A760" s="827"/>
      <c r="B760" s="842"/>
      <c r="C760" s="681"/>
      <c r="D760" s="843"/>
      <c r="E760" s="844"/>
      <c r="F760" s="844"/>
    </row>
    <row r="761" spans="1:6">
      <c r="A761" s="827"/>
      <c r="B761" s="842"/>
      <c r="C761" s="681"/>
      <c r="D761" s="843"/>
      <c r="E761" s="844"/>
      <c r="F761" s="844"/>
    </row>
    <row r="762" spans="1:6">
      <c r="A762" s="827"/>
      <c r="B762" s="842"/>
      <c r="C762" s="681"/>
      <c r="D762" s="843"/>
      <c r="E762" s="844"/>
      <c r="F762" s="844"/>
    </row>
    <row r="763" spans="1:6">
      <c r="A763" s="827"/>
      <c r="B763" s="842"/>
      <c r="C763" s="681"/>
      <c r="D763" s="843"/>
      <c r="E763" s="844"/>
      <c r="F763" s="844"/>
    </row>
    <row r="764" spans="1:6">
      <c r="A764" s="827"/>
      <c r="B764" s="842"/>
      <c r="C764" s="681"/>
      <c r="D764" s="843"/>
      <c r="E764" s="844"/>
      <c r="F764" s="844"/>
    </row>
    <row r="765" spans="1:6">
      <c r="A765" s="827"/>
      <c r="B765" s="842"/>
      <c r="C765" s="681"/>
      <c r="D765" s="843"/>
      <c r="E765" s="844"/>
      <c r="F765" s="844"/>
    </row>
    <row r="766" spans="1:6">
      <c r="A766" s="827"/>
      <c r="B766" s="842"/>
      <c r="C766" s="681"/>
      <c r="D766" s="843"/>
      <c r="E766" s="844"/>
      <c r="F766" s="844"/>
    </row>
    <row r="767" spans="1:6">
      <c r="A767" s="827"/>
      <c r="B767" s="842"/>
      <c r="C767" s="681"/>
      <c r="D767" s="843"/>
      <c r="E767" s="844"/>
      <c r="F767" s="844"/>
    </row>
    <row r="768" spans="1:6">
      <c r="A768" s="827"/>
      <c r="B768" s="842"/>
      <c r="C768" s="681"/>
      <c r="D768" s="843"/>
      <c r="E768" s="844"/>
      <c r="F768" s="844"/>
    </row>
    <row r="769" spans="1:6">
      <c r="A769" s="827"/>
      <c r="B769" s="842"/>
      <c r="C769" s="681"/>
      <c r="D769" s="843"/>
      <c r="E769" s="844"/>
      <c r="F769" s="844"/>
    </row>
    <row r="770" spans="1:6">
      <c r="A770" s="827"/>
      <c r="B770" s="842"/>
      <c r="C770" s="681"/>
      <c r="D770" s="843"/>
      <c r="E770" s="844"/>
      <c r="F770" s="844"/>
    </row>
    <row r="771" spans="1:6">
      <c r="A771" s="827"/>
      <c r="B771" s="842"/>
      <c r="C771" s="681"/>
      <c r="D771" s="843"/>
      <c r="E771" s="844"/>
      <c r="F771" s="844"/>
    </row>
    <row r="772" spans="1:6">
      <c r="A772" s="827"/>
      <c r="B772" s="842"/>
      <c r="C772" s="681"/>
      <c r="D772" s="843"/>
      <c r="E772" s="844"/>
      <c r="F772" s="844"/>
    </row>
    <row r="773" spans="1:6">
      <c r="A773" s="827"/>
      <c r="B773" s="842"/>
      <c r="C773" s="681"/>
      <c r="D773" s="843"/>
      <c r="E773" s="844"/>
      <c r="F773" s="844"/>
    </row>
    <row r="774" spans="1:6">
      <c r="A774" s="827"/>
      <c r="B774" s="842"/>
      <c r="C774" s="681"/>
      <c r="D774" s="843"/>
      <c r="E774" s="844"/>
      <c r="F774" s="844"/>
    </row>
    <row r="775" spans="1:6">
      <c r="A775" s="827"/>
      <c r="B775" s="842"/>
      <c r="C775" s="681"/>
      <c r="D775" s="843"/>
      <c r="E775" s="844"/>
      <c r="F775" s="844"/>
    </row>
    <row r="776" spans="1:6">
      <c r="A776" s="827"/>
      <c r="B776" s="842"/>
      <c r="C776" s="681"/>
      <c r="D776" s="843"/>
      <c r="E776" s="844"/>
      <c r="F776" s="844"/>
    </row>
    <row r="777" spans="1:6">
      <c r="A777" s="827"/>
      <c r="B777" s="842"/>
      <c r="C777" s="681"/>
      <c r="D777" s="843"/>
      <c r="E777" s="844"/>
      <c r="F777" s="844"/>
    </row>
    <row r="778" spans="1:6">
      <c r="A778" s="827"/>
      <c r="B778" s="842"/>
      <c r="C778" s="681"/>
      <c r="D778" s="843"/>
      <c r="E778" s="844"/>
      <c r="F778" s="844"/>
    </row>
    <row r="779" spans="1:6">
      <c r="A779" s="827"/>
      <c r="B779" s="842"/>
      <c r="C779" s="681"/>
      <c r="D779" s="843"/>
      <c r="E779" s="844"/>
      <c r="F779" s="844"/>
    </row>
    <row r="780" spans="1:6">
      <c r="A780" s="827"/>
      <c r="B780" s="842"/>
      <c r="C780" s="681"/>
      <c r="D780" s="843"/>
      <c r="E780" s="844"/>
      <c r="F780" s="844"/>
    </row>
    <row r="781" spans="1:6">
      <c r="A781" s="827"/>
      <c r="B781" s="842"/>
      <c r="C781" s="681"/>
      <c r="D781" s="843"/>
      <c r="E781" s="844"/>
      <c r="F781" s="844"/>
    </row>
    <row r="782" spans="1:6">
      <c r="A782" s="827"/>
      <c r="B782" s="842"/>
      <c r="C782" s="681"/>
      <c r="D782" s="843"/>
      <c r="E782" s="844"/>
      <c r="F782" s="844"/>
    </row>
    <row r="783" spans="1:6">
      <c r="A783" s="827"/>
      <c r="B783" s="842"/>
      <c r="C783" s="681"/>
      <c r="D783" s="843"/>
      <c r="E783" s="844"/>
      <c r="F783" s="844"/>
    </row>
    <row r="784" spans="1:6">
      <c r="A784" s="827"/>
      <c r="B784" s="842"/>
      <c r="C784" s="681"/>
      <c r="D784" s="843"/>
      <c r="E784" s="844"/>
      <c r="F784" s="844"/>
    </row>
    <row r="785" spans="1:6">
      <c r="A785" s="827"/>
      <c r="B785" s="842"/>
      <c r="C785" s="681"/>
      <c r="D785" s="843"/>
      <c r="E785" s="844"/>
      <c r="F785" s="844"/>
    </row>
    <row r="786" spans="1:6">
      <c r="A786" s="827"/>
      <c r="B786" s="842"/>
      <c r="C786" s="681"/>
      <c r="D786" s="843"/>
      <c r="E786" s="844"/>
      <c r="F786" s="844"/>
    </row>
    <row r="787" spans="1:6">
      <c r="A787" s="827"/>
      <c r="B787" s="842"/>
      <c r="C787" s="681"/>
      <c r="D787" s="843"/>
      <c r="E787" s="844"/>
      <c r="F787" s="844"/>
    </row>
    <row r="788" spans="1:6">
      <c r="A788" s="827"/>
      <c r="B788" s="842"/>
      <c r="C788" s="681"/>
      <c r="D788" s="843"/>
      <c r="E788" s="844"/>
      <c r="F788" s="844"/>
    </row>
    <row r="789" spans="1:6">
      <c r="A789" s="827"/>
      <c r="B789" s="842"/>
      <c r="C789" s="681"/>
      <c r="D789" s="843"/>
      <c r="E789" s="844"/>
      <c r="F789" s="844"/>
    </row>
    <row r="790" spans="1:6">
      <c r="A790" s="827"/>
      <c r="B790" s="842"/>
      <c r="C790" s="681"/>
      <c r="D790" s="843"/>
      <c r="E790" s="844"/>
      <c r="F790" s="844"/>
    </row>
    <row r="791" spans="1:6">
      <c r="A791" s="827"/>
      <c r="B791" s="842"/>
      <c r="C791" s="681"/>
      <c r="D791" s="843"/>
      <c r="E791" s="844"/>
      <c r="F791" s="844"/>
    </row>
    <row r="792" spans="1:6">
      <c r="A792" s="827"/>
      <c r="B792" s="842"/>
      <c r="C792" s="681"/>
      <c r="D792" s="843"/>
      <c r="E792" s="844"/>
      <c r="F792" s="844"/>
    </row>
    <row r="793" spans="1:6">
      <c r="A793" s="827"/>
      <c r="B793" s="842"/>
      <c r="C793" s="681"/>
      <c r="D793" s="843"/>
      <c r="E793" s="844"/>
      <c r="F793" s="844"/>
    </row>
    <row r="794" spans="1:6">
      <c r="A794" s="827"/>
      <c r="B794" s="842"/>
      <c r="C794" s="681"/>
      <c r="D794" s="843"/>
      <c r="E794" s="844"/>
      <c r="F794" s="844"/>
    </row>
    <row r="795" spans="1:6">
      <c r="A795" s="827"/>
      <c r="B795" s="842"/>
      <c r="C795" s="681"/>
      <c r="D795" s="843"/>
      <c r="E795" s="844"/>
      <c r="F795" s="844"/>
    </row>
    <row r="796" spans="1:6">
      <c r="A796" s="827"/>
      <c r="B796" s="842"/>
      <c r="C796" s="681"/>
      <c r="D796" s="843"/>
      <c r="E796" s="844"/>
      <c r="F796" s="844"/>
    </row>
    <row r="797" spans="1:6">
      <c r="A797" s="827"/>
      <c r="B797" s="842"/>
      <c r="C797" s="681"/>
      <c r="D797" s="843"/>
      <c r="E797" s="844"/>
      <c r="F797" s="844"/>
    </row>
    <row r="798" spans="1:6">
      <c r="A798" s="827"/>
      <c r="B798" s="842"/>
      <c r="C798" s="681"/>
      <c r="D798" s="843"/>
      <c r="E798" s="844"/>
      <c r="F798" s="844"/>
    </row>
    <row r="799" spans="1:6">
      <c r="A799" s="827"/>
      <c r="B799" s="842"/>
      <c r="C799" s="681"/>
      <c r="D799" s="843"/>
      <c r="E799" s="844"/>
      <c r="F799" s="844"/>
    </row>
    <row r="800" spans="1:6">
      <c r="A800" s="827"/>
      <c r="B800" s="842"/>
      <c r="C800" s="681"/>
      <c r="D800" s="843"/>
      <c r="E800" s="844"/>
      <c r="F800" s="844"/>
    </row>
    <row r="801" spans="1:6">
      <c r="A801" s="827"/>
      <c r="B801" s="842"/>
      <c r="C801" s="681"/>
      <c r="D801" s="843"/>
      <c r="E801" s="844"/>
      <c r="F801" s="844"/>
    </row>
    <row r="802" spans="1:6">
      <c r="A802" s="827"/>
      <c r="B802" s="842"/>
      <c r="C802" s="681"/>
      <c r="D802" s="843"/>
      <c r="E802" s="844"/>
      <c r="F802" s="844"/>
    </row>
    <row r="803" spans="1:6">
      <c r="A803" s="827"/>
      <c r="B803" s="842"/>
      <c r="C803" s="681"/>
      <c r="D803" s="843"/>
      <c r="E803" s="844"/>
      <c r="F803" s="844"/>
    </row>
    <row r="804" spans="1:6">
      <c r="A804" s="827"/>
      <c r="B804" s="842"/>
      <c r="C804" s="681"/>
      <c r="D804" s="843"/>
      <c r="E804" s="844"/>
      <c r="F804" s="844"/>
    </row>
    <row r="805" spans="1:6">
      <c r="A805" s="827"/>
      <c r="B805" s="842"/>
      <c r="C805" s="681"/>
      <c r="D805" s="843"/>
      <c r="E805" s="844"/>
      <c r="F805" s="844"/>
    </row>
    <row r="806" spans="1:6">
      <c r="A806" s="827"/>
      <c r="B806" s="842"/>
      <c r="C806" s="681"/>
      <c r="D806" s="843"/>
      <c r="E806" s="844"/>
      <c r="F806" s="844"/>
    </row>
    <row r="807" spans="1:6">
      <c r="A807" s="827"/>
      <c r="B807" s="842"/>
      <c r="C807" s="681"/>
      <c r="D807" s="843"/>
      <c r="E807" s="844"/>
      <c r="F807" s="844"/>
    </row>
    <row r="808" spans="1:6">
      <c r="A808" s="827"/>
      <c r="B808" s="842"/>
      <c r="C808" s="681"/>
      <c r="D808" s="843"/>
      <c r="E808" s="844"/>
      <c r="F808" s="844"/>
    </row>
    <row r="809" spans="1:6">
      <c r="A809" s="827"/>
      <c r="B809" s="842"/>
      <c r="C809" s="681"/>
      <c r="D809" s="843"/>
      <c r="E809" s="844"/>
      <c r="F809" s="844"/>
    </row>
    <row r="810" spans="1:6">
      <c r="A810" s="827"/>
      <c r="B810" s="842"/>
      <c r="C810" s="681"/>
      <c r="D810" s="843"/>
      <c r="E810" s="844"/>
      <c r="F810" s="844"/>
    </row>
    <row r="811" spans="1:6">
      <c r="A811" s="827"/>
      <c r="B811" s="842"/>
      <c r="C811" s="681"/>
      <c r="D811" s="843"/>
      <c r="E811" s="844"/>
      <c r="F811" s="844"/>
    </row>
    <row r="812" spans="1:6">
      <c r="A812" s="827"/>
      <c r="B812" s="842"/>
      <c r="C812" s="681"/>
      <c r="D812" s="843"/>
      <c r="E812" s="844"/>
      <c r="F812" s="844"/>
    </row>
    <row r="813" spans="1:6">
      <c r="A813" s="827"/>
      <c r="B813" s="842"/>
      <c r="C813" s="681"/>
      <c r="D813" s="843"/>
      <c r="E813" s="844"/>
      <c r="F813" s="844"/>
    </row>
    <row r="814" spans="1:6">
      <c r="A814" s="827"/>
      <c r="B814" s="842"/>
      <c r="C814" s="681"/>
      <c r="D814" s="843"/>
      <c r="E814" s="844"/>
      <c r="F814" s="844"/>
    </row>
    <row r="815" spans="1:6">
      <c r="A815" s="827"/>
      <c r="B815" s="842"/>
      <c r="C815" s="681"/>
      <c r="D815" s="843"/>
      <c r="E815" s="844"/>
      <c r="F815" s="844"/>
    </row>
    <row r="816" spans="1:6">
      <c r="A816" s="533"/>
      <c r="B816" s="533" t="s">
        <v>316</v>
      </c>
      <c r="C816" s="533"/>
      <c r="D816" s="533"/>
      <c r="E816" s="533"/>
      <c r="F816" s="841">
        <f>F604+F596+F590+F568+F558+F549+F541+F536+F529+F461+F373+F365+F265+F258+F249+F81+F658+F636+F702+F704+F706+F712+F710+F708+F713</f>
        <v>268055067.93484002</v>
      </c>
    </row>
    <row r="817" spans="1:6">
      <c r="A817" s="840"/>
      <c r="B817" s="840"/>
      <c r="C817" s="840"/>
      <c r="D817" s="840"/>
      <c r="E817" s="840"/>
      <c r="F817" s="840"/>
    </row>
    <row r="818" spans="1:6">
      <c r="A818" s="840"/>
      <c r="B818" s="840"/>
      <c r="C818" s="840"/>
      <c r="D818" s="840"/>
      <c r="E818" s="840"/>
      <c r="F818" s="840"/>
    </row>
    <row r="819" spans="1:6">
      <c r="A819" s="840"/>
      <c r="B819" s="840"/>
      <c r="C819" s="840"/>
      <c r="D819" s="840"/>
      <c r="E819" s="840"/>
      <c r="F819" s="840"/>
    </row>
    <row r="820" spans="1:6">
      <c r="A820" s="840"/>
      <c r="B820" s="840"/>
      <c r="C820" s="840"/>
      <c r="D820" s="840"/>
      <c r="E820" s="840"/>
      <c r="F820" s="840"/>
    </row>
    <row r="821" spans="1:6">
      <c r="A821" s="840"/>
      <c r="B821" s="840"/>
      <c r="C821" s="840"/>
      <c r="D821" s="840"/>
      <c r="E821" s="840"/>
      <c r="F821" s="840"/>
    </row>
    <row r="822" spans="1:6">
      <c r="A822" s="840"/>
      <c r="B822" s="840"/>
      <c r="C822" s="840"/>
      <c r="D822" s="840"/>
      <c r="E822" s="840"/>
      <c r="F822" s="840"/>
    </row>
    <row r="823" spans="1:6">
      <c r="A823" s="840"/>
      <c r="B823" s="840"/>
      <c r="C823" s="840"/>
      <c r="D823" s="840"/>
      <c r="E823" s="840"/>
      <c r="F823" s="840"/>
    </row>
    <row r="824" spans="1:6">
      <c r="A824" s="840"/>
      <c r="B824" s="840"/>
      <c r="C824" s="840"/>
      <c r="D824" s="840"/>
      <c r="E824" s="840"/>
      <c r="F824" s="840"/>
    </row>
    <row r="825" spans="1:6">
      <c r="A825" s="840"/>
      <c r="B825" s="840"/>
      <c r="C825" s="840"/>
      <c r="D825" s="840"/>
      <c r="E825" s="840"/>
      <c r="F825" s="840"/>
    </row>
    <row r="826" spans="1:6">
      <c r="A826" s="840"/>
      <c r="B826" s="840"/>
      <c r="C826" s="840"/>
      <c r="D826" s="840"/>
      <c r="E826" s="840"/>
      <c r="F826" s="840"/>
    </row>
    <row r="827" spans="1:6">
      <c r="A827" s="840"/>
      <c r="B827" s="840"/>
      <c r="C827" s="840"/>
      <c r="D827" s="840"/>
      <c r="E827" s="840"/>
      <c r="F827" s="840"/>
    </row>
    <row r="828" spans="1:6">
      <c r="A828" s="840"/>
      <c r="B828" s="840"/>
      <c r="C828" s="840"/>
      <c r="D828" s="840"/>
      <c r="E828" s="840"/>
      <c r="F828" s="840"/>
    </row>
    <row r="829" spans="1:6">
      <c r="A829" s="840"/>
      <c r="B829" s="840"/>
      <c r="C829" s="840"/>
      <c r="D829" s="840"/>
      <c r="E829" s="840"/>
      <c r="F829" s="840"/>
    </row>
    <row r="830" spans="1:6">
      <c r="A830" s="840"/>
      <c r="B830" s="840"/>
      <c r="C830" s="840"/>
      <c r="D830" s="840"/>
      <c r="E830" s="840"/>
      <c r="F830" s="840"/>
    </row>
    <row r="831" spans="1:6">
      <c r="A831" s="840"/>
      <c r="B831" s="840"/>
      <c r="C831" s="840"/>
      <c r="D831" s="840"/>
      <c r="E831" s="840"/>
      <c r="F831" s="840"/>
    </row>
    <row r="832" spans="1:6">
      <c r="A832" s="840"/>
      <c r="B832" s="840"/>
      <c r="C832" s="840"/>
      <c r="D832" s="840"/>
      <c r="E832" s="840"/>
      <c r="F832" s="840"/>
    </row>
    <row r="833" spans="1:6">
      <c r="A833" s="840"/>
      <c r="B833" s="840"/>
      <c r="C833" s="840"/>
      <c r="D833" s="840"/>
      <c r="E833" s="840"/>
      <c r="F833" s="840"/>
    </row>
    <row r="834" spans="1:6">
      <c r="A834" s="840"/>
      <c r="B834" s="840"/>
      <c r="C834" s="840"/>
      <c r="D834" s="840"/>
      <c r="E834" s="840"/>
      <c r="F834" s="840"/>
    </row>
    <row r="835" spans="1:6">
      <c r="A835" s="840"/>
      <c r="B835" s="840"/>
      <c r="C835" s="840"/>
      <c r="D835" s="840"/>
      <c r="E835" s="840"/>
      <c r="F835" s="840"/>
    </row>
    <row r="836" spans="1:6">
      <c r="A836" s="840"/>
      <c r="B836" s="840"/>
      <c r="C836" s="840"/>
      <c r="D836" s="840"/>
      <c r="E836" s="840"/>
      <c r="F836" s="840"/>
    </row>
    <row r="837" spans="1:6">
      <c r="A837" s="840"/>
      <c r="B837" s="840"/>
      <c r="C837" s="840"/>
      <c r="D837" s="840"/>
      <c r="E837" s="840"/>
      <c r="F837" s="840"/>
    </row>
    <row r="838" spans="1:6">
      <c r="A838" s="840"/>
      <c r="B838" s="840"/>
      <c r="C838" s="840"/>
      <c r="D838" s="840"/>
      <c r="E838" s="840"/>
      <c r="F838" s="840"/>
    </row>
    <row r="839" spans="1:6">
      <c r="A839" s="840"/>
      <c r="B839" s="840"/>
      <c r="C839" s="840"/>
      <c r="D839" s="840"/>
      <c r="E839" s="840"/>
      <c r="F839" s="840"/>
    </row>
    <row r="840" spans="1:6">
      <c r="A840" s="840"/>
      <c r="B840" s="840"/>
      <c r="C840" s="840"/>
      <c r="D840" s="840"/>
      <c r="E840" s="840"/>
      <c r="F840" s="840"/>
    </row>
    <row r="841" spans="1:6">
      <c r="A841" s="840"/>
      <c r="B841" s="840"/>
      <c r="C841" s="840"/>
      <c r="D841" s="840"/>
      <c r="E841" s="840"/>
      <c r="F841" s="840"/>
    </row>
    <row r="842" spans="1:6">
      <c r="A842" s="840"/>
      <c r="B842" s="840"/>
      <c r="C842" s="840"/>
      <c r="D842" s="840"/>
      <c r="E842" s="840"/>
      <c r="F842" s="840"/>
    </row>
    <row r="843" spans="1:6">
      <c r="A843" s="840"/>
      <c r="B843" s="840"/>
      <c r="C843" s="840"/>
      <c r="D843" s="840"/>
      <c r="E843" s="840"/>
      <c r="F843" s="840"/>
    </row>
    <row r="844" spans="1:6">
      <c r="A844" s="840"/>
      <c r="B844" s="840"/>
      <c r="C844" s="840"/>
      <c r="D844" s="840"/>
      <c r="E844" s="840"/>
      <c r="F844" s="840"/>
    </row>
    <row r="845" spans="1:6">
      <c r="A845" s="840"/>
      <c r="B845" s="840"/>
      <c r="C845" s="840"/>
      <c r="D845" s="840"/>
      <c r="E845" s="840"/>
      <c r="F845" s="840"/>
    </row>
    <row r="846" spans="1:6">
      <c r="A846" s="840"/>
      <c r="B846" s="840"/>
      <c r="C846" s="840"/>
      <c r="D846" s="840"/>
      <c r="E846" s="840"/>
      <c r="F846" s="840"/>
    </row>
    <row r="847" spans="1:6">
      <c r="A847" s="840"/>
      <c r="B847" s="840"/>
      <c r="C847" s="840"/>
      <c r="D847" s="840"/>
      <c r="E847" s="840"/>
      <c r="F847" s="840"/>
    </row>
    <row r="848" spans="1:6">
      <c r="A848" s="840"/>
      <c r="B848" s="840"/>
      <c r="C848" s="840"/>
      <c r="D848" s="840"/>
      <c r="E848" s="840"/>
      <c r="F848" s="840"/>
    </row>
    <row r="849" spans="1:6">
      <c r="A849" s="840"/>
      <c r="B849" s="840"/>
      <c r="C849" s="840"/>
      <c r="D849" s="840"/>
      <c r="E849" s="840"/>
      <c r="F849" s="840"/>
    </row>
    <row r="850" spans="1:6">
      <c r="A850" s="840"/>
      <c r="B850" s="840"/>
      <c r="C850" s="840"/>
      <c r="D850" s="840"/>
      <c r="E850" s="840"/>
      <c r="F850" s="840"/>
    </row>
    <row r="851" spans="1:6">
      <c r="A851" s="840"/>
      <c r="B851" s="840"/>
      <c r="C851" s="840"/>
      <c r="D851" s="840"/>
      <c r="E851" s="840"/>
      <c r="F851" s="840"/>
    </row>
    <row r="852" spans="1:6">
      <c r="A852" s="840"/>
      <c r="B852" s="840"/>
      <c r="C852" s="840"/>
      <c r="D852" s="840"/>
      <c r="E852" s="840"/>
      <c r="F852" s="840"/>
    </row>
    <row r="853" spans="1:6">
      <c r="A853" s="840"/>
      <c r="B853" s="840"/>
      <c r="C853" s="840"/>
      <c r="D853" s="840"/>
      <c r="E853" s="840"/>
      <c r="F853" s="840"/>
    </row>
    <row r="854" spans="1:6">
      <c r="A854" s="840"/>
      <c r="B854" s="840"/>
      <c r="C854" s="840"/>
      <c r="D854" s="840"/>
      <c r="E854" s="840"/>
      <c r="F854" s="840"/>
    </row>
    <row r="855" spans="1:6">
      <c r="A855" s="840"/>
      <c r="B855" s="840"/>
      <c r="C855" s="840"/>
      <c r="D855" s="840"/>
      <c r="E855" s="840"/>
      <c r="F855" s="840"/>
    </row>
    <row r="856" spans="1:6">
      <c r="A856" s="840"/>
      <c r="B856" s="840"/>
      <c r="C856" s="840"/>
      <c r="D856" s="840"/>
      <c r="E856" s="840"/>
      <c r="F856" s="840"/>
    </row>
    <row r="857" spans="1:6">
      <c r="A857" s="840"/>
      <c r="B857" s="840"/>
      <c r="C857" s="840"/>
      <c r="D857" s="840"/>
      <c r="E857" s="840"/>
      <c r="F857" s="840"/>
    </row>
    <row r="858" spans="1:6">
      <c r="A858" s="840"/>
      <c r="B858" s="840"/>
      <c r="C858" s="840"/>
      <c r="D858" s="840"/>
      <c r="E858" s="840"/>
      <c r="F858" s="840"/>
    </row>
    <row r="859" spans="1:6">
      <c r="A859" s="840"/>
      <c r="B859" s="840"/>
      <c r="C859" s="840"/>
      <c r="D859" s="840"/>
      <c r="E859" s="840"/>
      <c r="F859" s="840"/>
    </row>
    <row r="860" spans="1:6">
      <c r="A860" s="840"/>
      <c r="B860" s="840"/>
      <c r="C860" s="840"/>
      <c r="D860" s="840"/>
      <c r="E860" s="840"/>
      <c r="F860" s="840"/>
    </row>
    <row r="861" spans="1:6">
      <c r="A861" s="840"/>
      <c r="B861" s="840"/>
      <c r="C861" s="840"/>
      <c r="D861" s="840"/>
      <c r="E861" s="840"/>
      <c r="F861" s="840"/>
    </row>
    <row r="862" spans="1:6">
      <c r="A862" s="840"/>
      <c r="B862" s="840"/>
      <c r="C862" s="840"/>
      <c r="D862" s="840"/>
      <c r="E862" s="840"/>
      <c r="F862" s="840"/>
    </row>
    <row r="863" spans="1:6">
      <c r="A863" s="840"/>
      <c r="B863" s="840"/>
      <c r="C863" s="840"/>
      <c r="D863" s="840"/>
      <c r="E863" s="840"/>
      <c r="F863" s="840"/>
    </row>
    <row r="864" spans="1:6">
      <c r="A864" s="840"/>
      <c r="B864" s="840"/>
      <c r="C864" s="840"/>
      <c r="D864" s="840"/>
      <c r="E864" s="840"/>
      <c r="F864" s="840"/>
    </row>
    <row r="865" spans="1:6">
      <c r="A865" s="840"/>
      <c r="B865" s="840"/>
      <c r="C865" s="840"/>
      <c r="D865" s="840"/>
      <c r="E865" s="840"/>
      <c r="F865" s="840"/>
    </row>
    <row r="866" spans="1:6">
      <c r="A866" s="840"/>
      <c r="B866" s="840"/>
      <c r="C866" s="840"/>
      <c r="D866" s="840"/>
      <c r="E866" s="840"/>
      <c r="F866" s="840"/>
    </row>
    <row r="867" spans="1:6">
      <c r="A867" s="840"/>
      <c r="B867" s="840"/>
      <c r="C867" s="840"/>
      <c r="D867" s="840"/>
      <c r="E867" s="840"/>
      <c r="F867" s="840"/>
    </row>
    <row r="868" spans="1:6">
      <c r="A868" s="840"/>
      <c r="B868" s="840"/>
      <c r="C868" s="840"/>
      <c r="D868" s="840"/>
      <c r="E868" s="840"/>
      <c r="F868" s="840"/>
    </row>
    <row r="869" spans="1:6">
      <c r="A869" s="840"/>
      <c r="B869" s="840"/>
      <c r="C869" s="840"/>
      <c r="D869" s="840"/>
      <c r="E869" s="840"/>
      <c r="F869" s="840"/>
    </row>
    <row r="870" spans="1:6">
      <c r="A870" s="840"/>
      <c r="B870" s="840"/>
      <c r="C870" s="840"/>
      <c r="D870" s="840"/>
      <c r="E870" s="840"/>
      <c r="F870" s="840"/>
    </row>
    <row r="871" spans="1:6">
      <c r="A871" s="840"/>
      <c r="B871" s="840"/>
      <c r="C871" s="840"/>
      <c r="D871" s="840"/>
      <c r="E871" s="840"/>
      <c r="F871" s="840"/>
    </row>
    <row r="872" spans="1:6">
      <c r="A872" s="840"/>
      <c r="B872" s="840"/>
      <c r="C872" s="840"/>
      <c r="D872" s="840"/>
      <c r="E872" s="840"/>
      <c r="F872" s="840"/>
    </row>
    <row r="873" spans="1:6">
      <c r="A873" s="840"/>
      <c r="B873" s="840"/>
      <c r="C873" s="840"/>
      <c r="D873" s="840"/>
      <c r="E873" s="840"/>
      <c r="F873" s="840"/>
    </row>
    <row r="874" spans="1:6">
      <c r="A874" s="840"/>
      <c r="B874" s="840"/>
      <c r="C874" s="840"/>
      <c r="D874" s="840"/>
      <c r="E874" s="840"/>
      <c r="F874" s="840"/>
    </row>
    <row r="875" spans="1:6">
      <c r="A875" s="840"/>
      <c r="B875" s="840"/>
      <c r="C875" s="840"/>
      <c r="D875" s="840"/>
      <c r="E875" s="840"/>
      <c r="F875" s="840"/>
    </row>
    <row r="876" spans="1:6">
      <c r="A876" s="840"/>
      <c r="B876" s="840"/>
      <c r="C876" s="840"/>
      <c r="D876" s="840"/>
      <c r="E876" s="840"/>
      <c r="F876" s="840"/>
    </row>
    <row r="877" spans="1:6">
      <c r="A877" s="840"/>
      <c r="B877" s="840"/>
      <c r="C877" s="840"/>
      <c r="D877" s="840"/>
      <c r="E877" s="840"/>
      <c r="F877" s="840"/>
    </row>
    <row r="878" spans="1:6">
      <c r="A878" s="840"/>
      <c r="B878" s="840"/>
      <c r="C878" s="840"/>
      <c r="D878" s="840"/>
      <c r="E878" s="840"/>
      <c r="F878" s="840"/>
    </row>
    <row r="879" spans="1:6">
      <c r="A879" s="840"/>
      <c r="B879" s="840"/>
      <c r="C879" s="840"/>
      <c r="D879" s="840"/>
      <c r="E879" s="840"/>
      <c r="F879" s="840"/>
    </row>
    <row r="880" spans="1:6">
      <c r="A880" s="840"/>
      <c r="B880" s="840"/>
      <c r="C880" s="840"/>
      <c r="D880" s="840"/>
      <c r="E880" s="840"/>
      <c r="F880" s="840"/>
    </row>
    <row r="881" spans="1:6">
      <c r="A881" s="840"/>
      <c r="B881" s="840"/>
      <c r="C881" s="840"/>
      <c r="D881" s="840"/>
      <c r="E881" s="840"/>
      <c r="F881" s="840"/>
    </row>
    <row r="882" spans="1:6">
      <c r="A882" s="840"/>
      <c r="B882" s="840"/>
      <c r="C882" s="840"/>
      <c r="D882" s="840"/>
      <c r="E882" s="840"/>
      <c r="F882" s="840"/>
    </row>
    <row r="883" spans="1:6">
      <c r="A883" s="840"/>
      <c r="B883" s="840"/>
      <c r="C883" s="840"/>
      <c r="D883" s="840"/>
      <c r="E883" s="840"/>
      <c r="F883" s="840"/>
    </row>
    <row r="884" spans="1:6">
      <c r="A884" s="840"/>
      <c r="B884" s="840"/>
      <c r="C884" s="840"/>
      <c r="D884" s="840"/>
      <c r="E884" s="840"/>
      <c r="F884" s="840"/>
    </row>
    <row r="885" spans="1:6">
      <c r="A885" s="840"/>
      <c r="B885" s="840"/>
      <c r="C885" s="840"/>
      <c r="D885" s="840"/>
      <c r="E885" s="840"/>
      <c r="F885" s="840"/>
    </row>
    <row r="886" spans="1:6">
      <c r="A886" s="840"/>
      <c r="B886" s="840"/>
      <c r="C886" s="840"/>
      <c r="D886" s="840"/>
      <c r="E886" s="840"/>
      <c r="F886" s="840"/>
    </row>
    <row r="887" spans="1:6">
      <c r="A887" s="840"/>
      <c r="B887" s="840"/>
      <c r="C887" s="840"/>
      <c r="D887" s="840"/>
      <c r="E887" s="840"/>
      <c r="F887" s="840"/>
    </row>
    <row r="888" spans="1:6">
      <c r="A888" s="840"/>
      <c r="B888" s="840"/>
      <c r="C888" s="840"/>
      <c r="D888" s="840"/>
      <c r="E888" s="840"/>
      <c r="F888" s="840"/>
    </row>
    <row r="889" spans="1:6">
      <c r="A889" s="840"/>
      <c r="B889" s="840"/>
      <c r="C889" s="840"/>
      <c r="D889" s="840"/>
      <c r="E889" s="840"/>
      <c r="F889" s="840"/>
    </row>
    <row r="890" spans="1:6">
      <c r="A890" s="840"/>
      <c r="B890" s="840"/>
      <c r="C890" s="840"/>
      <c r="D890" s="840"/>
      <c r="E890" s="840"/>
      <c r="F890" s="840"/>
    </row>
    <row r="891" spans="1:6">
      <c r="A891" s="840"/>
      <c r="B891" s="840"/>
      <c r="C891" s="840"/>
      <c r="D891" s="840"/>
      <c r="E891" s="840"/>
      <c r="F891" s="840"/>
    </row>
    <row r="892" spans="1:6">
      <c r="A892" s="840"/>
      <c r="B892" s="840"/>
      <c r="C892" s="840"/>
      <c r="D892" s="840"/>
      <c r="E892" s="840"/>
      <c r="F892" s="840"/>
    </row>
    <row r="893" spans="1:6">
      <c r="A893" s="840"/>
      <c r="B893" s="840"/>
      <c r="C893" s="840"/>
      <c r="D893" s="840"/>
      <c r="E893" s="840"/>
      <c r="F893" s="840"/>
    </row>
    <row r="894" spans="1:6">
      <c r="A894" s="840"/>
      <c r="B894" s="840"/>
      <c r="C894" s="840"/>
      <c r="D894" s="840"/>
      <c r="E894" s="840"/>
      <c r="F894" s="840"/>
    </row>
    <row r="895" spans="1:6">
      <c r="A895" s="840"/>
      <c r="B895" s="840"/>
      <c r="C895" s="840"/>
      <c r="D895" s="840"/>
      <c r="E895" s="840"/>
      <c r="F895" s="840"/>
    </row>
    <row r="896" spans="1:6">
      <c r="A896" s="840"/>
      <c r="B896" s="840"/>
      <c r="C896" s="840"/>
      <c r="D896" s="840"/>
      <c r="E896" s="840"/>
      <c r="F896" s="840"/>
    </row>
    <row r="897" spans="1:6">
      <c r="A897" s="840"/>
      <c r="B897" s="840"/>
      <c r="C897" s="840"/>
      <c r="D897" s="840"/>
      <c r="E897" s="840"/>
      <c r="F897" s="840"/>
    </row>
    <row r="898" spans="1:6">
      <c r="A898" s="840"/>
      <c r="B898" s="840"/>
      <c r="C898" s="840"/>
      <c r="D898" s="840"/>
      <c r="E898" s="840"/>
      <c r="F898" s="840"/>
    </row>
    <row r="899" spans="1:6">
      <c r="A899" s="840"/>
      <c r="B899" s="840"/>
      <c r="C899" s="840"/>
      <c r="D899" s="840"/>
      <c r="E899" s="840"/>
      <c r="F899" s="840"/>
    </row>
    <row r="900" spans="1:6">
      <c r="A900" s="840"/>
      <c r="B900" s="840"/>
      <c r="C900" s="840"/>
      <c r="D900" s="840"/>
      <c r="E900" s="840"/>
      <c r="F900" s="840"/>
    </row>
    <row r="901" spans="1:6">
      <c r="A901" s="840"/>
      <c r="B901" s="840"/>
      <c r="C901" s="840"/>
      <c r="D901" s="840"/>
      <c r="E901" s="840"/>
      <c r="F901" s="840"/>
    </row>
    <row r="902" spans="1:6">
      <c r="A902" s="840"/>
      <c r="B902" s="840"/>
      <c r="C902" s="840"/>
      <c r="D902" s="840"/>
      <c r="E902" s="840"/>
      <c r="F902" s="840"/>
    </row>
    <row r="903" spans="1:6">
      <c r="A903" s="840"/>
      <c r="B903" s="840"/>
      <c r="C903" s="840"/>
      <c r="D903" s="840"/>
      <c r="E903" s="840"/>
      <c r="F903" s="840"/>
    </row>
    <row r="904" spans="1:6">
      <c r="A904" s="840"/>
      <c r="B904" s="840"/>
      <c r="C904" s="840"/>
      <c r="D904" s="840"/>
      <c r="E904" s="840"/>
      <c r="F904" s="840"/>
    </row>
    <row r="905" spans="1:6">
      <c r="A905" s="840"/>
      <c r="B905" s="840"/>
      <c r="C905" s="840"/>
      <c r="D905" s="840"/>
      <c r="E905" s="840"/>
      <c r="F905" s="840"/>
    </row>
    <row r="906" spans="1:6">
      <c r="A906" s="840"/>
      <c r="B906" s="840"/>
      <c r="C906" s="840"/>
      <c r="D906" s="840"/>
      <c r="E906" s="840"/>
      <c r="F906" s="840"/>
    </row>
    <row r="907" spans="1:6">
      <c r="A907" s="840"/>
      <c r="B907" s="840"/>
      <c r="C907" s="840"/>
      <c r="D907" s="840"/>
      <c r="E907" s="840"/>
      <c r="F907" s="840"/>
    </row>
    <row r="908" spans="1:6">
      <c r="A908" s="840"/>
      <c r="B908" s="840"/>
      <c r="C908" s="840"/>
      <c r="D908" s="840"/>
      <c r="E908" s="840"/>
      <c r="F908" s="840"/>
    </row>
    <row r="909" spans="1:6">
      <c r="A909" s="840"/>
      <c r="B909" s="840"/>
      <c r="C909" s="840"/>
      <c r="D909" s="840"/>
      <c r="E909" s="840"/>
      <c r="F909" s="840"/>
    </row>
    <row r="910" spans="1:6">
      <c r="A910" s="840"/>
      <c r="B910" s="840"/>
      <c r="C910" s="840"/>
      <c r="D910" s="840"/>
      <c r="E910" s="840"/>
      <c r="F910" s="840"/>
    </row>
    <row r="911" spans="1:6">
      <c r="A911" s="840"/>
      <c r="B911" s="840"/>
      <c r="C911" s="840"/>
      <c r="D911" s="840"/>
      <c r="E911" s="840"/>
      <c r="F911" s="840"/>
    </row>
    <row r="912" spans="1:6">
      <c r="A912" s="840"/>
      <c r="B912" s="840"/>
      <c r="C912" s="840"/>
      <c r="D912" s="840"/>
      <c r="E912" s="840"/>
      <c r="F912" s="840"/>
    </row>
    <row r="913" spans="1:6">
      <c r="A913" s="840"/>
      <c r="B913" s="840"/>
      <c r="C913" s="840"/>
      <c r="D913" s="840"/>
      <c r="E913" s="840"/>
      <c r="F913" s="840"/>
    </row>
    <row r="914" spans="1:6">
      <c r="A914" s="840"/>
      <c r="B914" s="840"/>
      <c r="C914" s="840"/>
      <c r="D914" s="840"/>
      <c r="E914" s="840"/>
      <c r="F914" s="840"/>
    </row>
    <row r="915" spans="1:6">
      <c r="A915" s="840"/>
      <c r="B915" s="840"/>
      <c r="C915" s="840"/>
      <c r="D915" s="840"/>
      <c r="E915" s="840"/>
      <c r="F915" s="840"/>
    </row>
    <row r="916" spans="1:6">
      <c r="A916" s="840"/>
      <c r="B916" s="840"/>
      <c r="C916" s="840"/>
      <c r="D916" s="840"/>
      <c r="E916" s="840"/>
      <c r="F916" s="840"/>
    </row>
    <row r="917" spans="1:6">
      <c r="A917" s="840"/>
      <c r="B917" s="840"/>
      <c r="C917" s="840"/>
      <c r="D917" s="840"/>
      <c r="E917" s="840"/>
      <c r="F917" s="840"/>
    </row>
    <row r="918" spans="1:6">
      <c r="A918" s="840"/>
      <c r="B918" s="840"/>
      <c r="C918" s="840"/>
      <c r="D918" s="840"/>
      <c r="E918" s="840"/>
      <c r="F918" s="840"/>
    </row>
    <row r="919" spans="1:6">
      <c r="A919" s="840"/>
      <c r="B919" s="840"/>
      <c r="C919" s="840"/>
      <c r="D919" s="840"/>
      <c r="E919" s="840"/>
      <c r="F919" s="840"/>
    </row>
    <row r="920" spans="1:6">
      <c r="A920" s="840"/>
      <c r="B920" s="840"/>
      <c r="C920" s="840"/>
      <c r="D920" s="840"/>
      <c r="E920" s="840"/>
      <c r="F920" s="840"/>
    </row>
    <row r="921" spans="1:6">
      <c r="A921" s="840"/>
      <c r="B921" s="840"/>
      <c r="C921" s="840"/>
      <c r="D921" s="840"/>
      <c r="E921" s="840"/>
      <c r="F921" s="840"/>
    </row>
    <row r="922" spans="1:6">
      <c r="A922" s="840"/>
      <c r="B922" s="840"/>
      <c r="C922" s="840"/>
      <c r="D922" s="840"/>
      <c r="E922" s="840"/>
      <c r="F922" s="840"/>
    </row>
    <row r="923" spans="1:6">
      <c r="A923" s="840"/>
      <c r="B923" s="840"/>
      <c r="C923" s="840"/>
      <c r="D923" s="840"/>
      <c r="E923" s="840"/>
      <c r="F923" s="840"/>
    </row>
    <row r="924" spans="1:6">
      <c r="A924" s="840"/>
      <c r="B924" s="840"/>
      <c r="C924" s="840"/>
      <c r="D924" s="840"/>
      <c r="E924" s="840"/>
      <c r="F924" s="840"/>
    </row>
    <row r="925" spans="1:6">
      <c r="A925" s="840"/>
      <c r="B925" s="840"/>
      <c r="C925" s="840"/>
      <c r="D925" s="840"/>
      <c r="E925" s="840"/>
      <c r="F925" s="840"/>
    </row>
    <row r="926" spans="1:6">
      <c r="A926" s="840"/>
      <c r="B926" s="840"/>
      <c r="C926" s="840"/>
      <c r="D926" s="840"/>
      <c r="E926" s="840"/>
      <c r="F926" s="840"/>
    </row>
    <row r="927" spans="1:6">
      <c r="A927" s="840"/>
      <c r="B927" s="840"/>
      <c r="C927" s="840"/>
      <c r="D927" s="840"/>
      <c r="E927" s="840"/>
      <c r="F927" s="840"/>
    </row>
    <row r="928" spans="1:6">
      <c r="A928" s="840"/>
      <c r="B928" s="840"/>
      <c r="C928" s="840"/>
      <c r="D928" s="840"/>
      <c r="E928" s="840"/>
      <c r="F928" s="840"/>
    </row>
    <row r="929" spans="1:6">
      <c r="A929" s="840"/>
      <c r="B929" s="840"/>
      <c r="C929" s="840"/>
      <c r="D929" s="840"/>
      <c r="E929" s="840"/>
      <c r="F929" s="840"/>
    </row>
    <row r="930" spans="1:6">
      <c r="A930" s="840"/>
      <c r="B930" s="840"/>
      <c r="C930" s="840"/>
      <c r="D930" s="840"/>
      <c r="E930" s="840"/>
      <c r="F930" s="840"/>
    </row>
    <row r="931" spans="1:6">
      <c r="A931" s="840"/>
      <c r="B931" s="840"/>
      <c r="C931" s="840"/>
      <c r="D931" s="840"/>
      <c r="E931" s="840"/>
      <c r="F931" s="840"/>
    </row>
    <row r="932" spans="1:6">
      <c r="A932" s="840"/>
      <c r="B932" s="840"/>
      <c r="C932" s="840"/>
      <c r="D932" s="840"/>
      <c r="E932" s="840"/>
      <c r="F932" s="840"/>
    </row>
    <row r="933" spans="1:6">
      <c r="A933" s="840"/>
      <c r="B933" s="840"/>
      <c r="C933" s="840"/>
      <c r="D933" s="840"/>
      <c r="E933" s="840"/>
      <c r="F933" s="840"/>
    </row>
    <row r="934" spans="1:6">
      <c r="A934" s="840"/>
      <c r="B934" s="840"/>
      <c r="C934" s="840"/>
      <c r="D934" s="840"/>
      <c r="E934" s="840"/>
      <c r="F934" s="840"/>
    </row>
    <row r="935" spans="1:6">
      <c r="A935" s="840"/>
      <c r="B935" s="840"/>
      <c r="C935" s="840"/>
      <c r="D935" s="840"/>
      <c r="E935" s="840"/>
      <c r="F935" s="840"/>
    </row>
    <row r="936" spans="1:6">
      <c r="A936" s="840"/>
      <c r="B936" s="840"/>
      <c r="C936" s="840"/>
      <c r="D936" s="840"/>
      <c r="E936" s="840"/>
      <c r="F936" s="840"/>
    </row>
    <row r="937" spans="1:6">
      <c r="A937" s="840"/>
      <c r="B937" s="840"/>
      <c r="C937" s="840"/>
      <c r="D937" s="840"/>
      <c r="E937" s="840"/>
      <c r="F937" s="840"/>
    </row>
    <row r="938" spans="1:6">
      <c r="A938" s="840"/>
      <c r="B938" s="840"/>
      <c r="C938" s="840"/>
      <c r="D938" s="840"/>
      <c r="E938" s="840"/>
      <c r="F938" s="840"/>
    </row>
    <row r="939" spans="1:6">
      <c r="A939" s="840"/>
      <c r="B939" s="840"/>
      <c r="C939" s="840"/>
      <c r="D939" s="840"/>
      <c r="E939" s="840"/>
      <c r="F939" s="840"/>
    </row>
    <row r="940" spans="1:6">
      <c r="A940" s="840"/>
      <c r="B940" s="840"/>
      <c r="C940" s="840"/>
      <c r="D940" s="840"/>
      <c r="E940" s="840"/>
      <c r="F940" s="840"/>
    </row>
    <row r="941" spans="1:6">
      <c r="A941" s="840"/>
      <c r="B941" s="840"/>
      <c r="C941" s="840"/>
      <c r="D941" s="840"/>
      <c r="E941" s="840"/>
      <c r="F941" s="840"/>
    </row>
    <row r="942" spans="1:6">
      <c r="A942" s="840"/>
      <c r="B942" s="840"/>
      <c r="C942" s="840"/>
      <c r="D942" s="840"/>
      <c r="E942" s="840"/>
      <c r="F942" s="840"/>
    </row>
    <row r="943" spans="1:6">
      <c r="A943" s="840"/>
      <c r="B943" s="840"/>
      <c r="C943" s="840"/>
      <c r="D943" s="840"/>
      <c r="E943" s="840"/>
      <c r="F943" s="840"/>
    </row>
    <row r="944" spans="1:6">
      <c r="A944" s="840"/>
      <c r="B944" s="840"/>
      <c r="C944" s="840"/>
      <c r="D944" s="840"/>
      <c r="E944" s="840"/>
      <c r="F944" s="840"/>
    </row>
    <row r="945" spans="1:6">
      <c r="A945" s="840"/>
      <c r="B945" s="840"/>
      <c r="C945" s="840"/>
      <c r="D945" s="840"/>
      <c r="E945" s="840"/>
      <c r="F945" s="840"/>
    </row>
    <row r="946" spans="1:6">
      <c r="A946" s="840"/>
      <c r="B946" s="840"/>
      <c r="C946" s="840"/>
      <c r="D946" s="840"/>
      <c r="E946" s="840"/>
      <c r="F946" s="840"/>
    </row>
    <row r="947" spans="1:6">
      <c r="A947" s="840"/>
      <c r="B947" s="840"/>
      <c r="C947" s="840"/>
      <c r="D947" s="840"/>
      <c r="E947" s="840"/>
      <c r="F947" s="840"/>
    </row>
    <row r="948" spans="1:6">
      <c r="A948" s="840"/>
      <c r="B948" s="840"/>
      <c r="C948" s="840"/>
      <c r="D948" s="840"/>
      <c r="E948" s="840"/>
      <c r="F948" s="840"/>
    </row>
    <row r="949" spans="1:6">
      <c r="A949" s="840"/>
      <c r="B949" s="840"/>
      <c r="C949" s="840"/>
      <c r="D949" s="840"/>
      <c r="E949" s="840"/>
      <c r="F949" s="840"/>
    </row>
    <row r="950" spans="1:6">
      <c r="A950" s="840"/>
      <c r="B950" s="840"/>
      <c r="C950" s="840"/>
      <c r="D950" s="840"/>
      <c r="E950" s="840"/>
      <c r="F950" s="840"/>
    </row>
    <row r="951" spans="1:6">
      <c r="A951" s="840"/>
      <c r="B951" s="840"/>
      <c r="C951" s="840"/>
      <c r="D951" s="840"/>
      <c r="E951" s="840"/>
      <c r="F951" s="840"/>
    </row>
    <row r="952" spans="1:6">
      <c r="A952" s="840"/>
      <c r="B952" s="840"/>
      <c r="C952" s="840"/>
      <c r="D952" s="840"/>
      <c r="E952" s="840"/>
      <c r="F952" s="840"/>
    </row>
    <row r="953" spans="1:6">
      <c r="A953" s="840"/>
      <c r="B953" s="840"/>
      <c r="C953" s="840"/>
      <c r="D953" s="840"/>
      <c r="E953" s="840"/>
      <c r="F953" s="840"/>
    </row>
    <row r="954" spans="1:6">
      <c r="A954" s="840"/>
      <c r="B954" s="840"/>
      <c r="C954" s="840"/>
      <c r="D954" s="840"/>
      <c r="E954" s="840"/>
      <c r="F954" s="840"/>
    </row>
    <row r="955" spans="1:6">
      <c r="A955" s="840"/>
      <c r="B955" s="840"/>
      <c r="C955" s="840"/>
      <c r="D955" s="840"/>
      <c r="E955" s="840"/>
      <c r="F955" s="840"/>
    </row>
    <row r="956" spans="1:6">
      <c r="A956" s="840"/>
      <c r="B956" s="840"/>
      <c r="C956" s="840"/>
      <c r="D956" s="840"/>
      <c r="E956" s="840"/>
      <c r="F956" s="840"/>
    </row>
    <row r="957" spans="1:6">
      <c r="A957" s="840"/>
      <c r="B957" s="840"/>
      <c r="C957" s="840"/>
      <c r="D957" s="840"/>
      <c r="E957" s="840"/>
      <c r="F957" s="840"/>
    </row>
    <row r="958" spans="1:6">
      <c r="A958" s="840"/>
      <c r="B958" s="840"/>
      <c r="C958" s="840"/>
      <c r="D958" s="840"/>
      <c r="E958" s="840"/>
      <c r="F958" s="840"/>
    </row>
    <row r="959" spans="1:6">
      <c r="A959" s="840"/>
      <c r="B959" s="840"/>
      <c r="C959" s="840"/>
      <c r="D959" s="840"/>
      <c r="E959" s="840"/>
      <c r="F959" s="840"/>
    </row>
    <row r="960" spans="1:6">
      <c r="A960" s="840"/>
      <c r="B960" s="840"/>
      <c r="C960" s="840"/>
      <c r="D960" s="840"/>
      <c r="E960" s="840"/>
      <c r="F960" s="840"/>
    </row>
    <row r="961" spans="1:6">
      <c r="A961" s="840"/>
      <c r="B961" s="840"/>
      <c r="C961" s="840"/>
      <c r="D961" s="840"/>
      <c r="E961" s="840"/>
      <c r="F961" s="840"/>
    </row>
    <row r="962" spans="1:6">
      <c r="A962" s="840"/>
      <c r="B962" s="840"/>
      <c r="C962" s="840"/>
      <c r="D962" s="840"/>
      <c r="E962" s="840"/>
      <c r="F962" s="840"/>
    </row>
    <row r="963" spans="1:6">
      <c r="A963" s="840"/>
      <c r="B963" s="840"/>
      <c r="C963" s="840"/>
      <c r="D963" s="840"/>
      <c r="E963" s="840"/>
      <c r="F963" s="840"/>
    </row>
    <row r="964" spans="1:6">
      <c r="A964" s="840"/>
      <c r="B964" s="840"/>
      <c r="C964" s="840"/>
      <c r="D964" s="840"/>
      <c r="E964" s="840"/>
      <c r="F964" s="840"/>
    </row>
    <row r="965" spans="1:6">
      <c r="A965" s="840"/>
      <c r="B965" s="840"/>
      <c r="C965" s="840"/>
      <c r="D965" s="840"/>
      <c r="E965" s="840"/>
      <c r="F965" s="840"/>
    </row>
    <row r="966" spans="1:6">
      <c r="A966" s="840"/>
      <c r="B966" s="840"/>
      <c r="C966" s="840"/>
      <c r="D966" s="840"/>
      <c r="E966" s="840"/>
      <c r="F966" s="840"/>
    </row>
    <row r="967" spans="1:6">
      <c r="A967" s="840"/>
      <c r="B967" s="840"/>
      <c r="C967" s="840"/>
      <c r="D967" s="840"/>
      <c r="E967" s="840"/>
      <c r="F967" s="840"/>
    </row>
    <row r="968" spans="1:6">
      <c r="A968" s="840"/>
      <c r="B968" s="840"/>
      <c r="C968" s="840"/>
      <c r="D968" s="840"/>
      <c r="E968" s="840"/>
      <c r="F968" s="840"/>
    </row>
    <row r="969" spans="1:6">
      <c r="A969" s="840"/>
      <c r="B969" s="840"/>
      <c r="C969" s="840"/>
      <c r="D969" s="840"/>
      <c r="E969" s="840"/>
      <c r="F969" s="840"/>
    </row>
    <row r="970" spans="1:6">
      <c r="A970" s="840"/>
      <c r="B970" s="840"/>
      <c r="C970" s="840"/>
      <c r="D970" s="840"/>
      <c r="E970" s="840"/>
      <c r="F970" s="840"/>
    </row>
    <row r="971" spans="1:6">
      <c r="A971" s="840"/>
      <c r="B971" s="840"/>
      <c r="C971" s="840"/>
      <c r="D971" s="840"/>
      <c r="E971" s="840"/>
      <c r="F971" s="840"/>
    </row>
    <row r="972" spans="1:6">
      <c r="A972" s="840"/>
      <c r="B972" s="840"/>
      <c r="C972" s="840"/>
      <c r="D972" s="840"/>
      <c r="E972" s="840"/>
      <c r="F972" s="840"/>
    </row>
    <row r="973" spans="1:6">
      <c r="A973" s="840"/>
      <c r="B973" s="840"/>
      <c r="C973" s="840"/>
      <c r="D973" s="840"/>
      <c r="E973" s="840"/>
      <c r="F973" s="840"/>
    </row>
    <row r="974" spans="1:6">
      <c r="A974" s="840"/>
      <c r="B974" s="840"/>
      <c r="C974" s="840"/>
      <c r="D974" s="840"/>
      <c r="E974" s="840"/>
      <c r="F974" s="840"/>
    </row>
    <row r="975" spans="1:6">
      <c r="A975" s="840"/>
      <c r="B975" s="840"/>
      <c r="C975" s="840"/>
      <c r="D975" s="840"/>
      <c r="E975" s="840"/>
      <c r="F975" s="840"/>
    </row>
    <row r="976" spans="1:6">
      <c r="A976" s="840"/>
      <c r="B976" s="840"/>
      <c r="C976" s="840"/>
      <c r="D976" s="840"/>
      <c r="E976" s="840"/>
      <c r="F976" s="840"/>
    </row>
    <row r="977" spans="1:6">
      <c r="A977" s="840"/>
      <c r="B977" s="840"/>
      <c r="C977" s="840"/>
      <c r="D977" s="840"/>
      <c r="E977" s="840"/>
      <c r="F977" s="840"/>
    </row>
    <row r="978" spans="1:6">
      <c r="A978" s="840"/>
      <c r="B978" s="840"/>
      <c r="C978" s="840"/>
      <c r="D978" s="840"/>
      <c r="E978" s="840"/>
      <c r="F978" s="840"/>
    </row>
    <row r="979" spans="1:6">
      <c r="A979" s="840"/>
      <c r="B979" s="840"/>
      <c r="C979" s="840"/>
      <c r="D979" s="840"/>
      <c r="E979" s="840"/>
      <c r="F979" s="840"/>
    </row>
    <row r="980" spans="1:6">
      <c r="A980" s="840"/>
      <c r="B980" s="840"/>
      <c r="C980" s="840"/>
      <c r="D980" s="840"/>
      <c r="E980" s="840"/>
      <c r="F980" s="840"/>
    </row>
    <row r="981" spans="1:6">
      <c r="A981" s="840"/>
      <c r="B981" s="840"/>
      <c r="C981" s="840"/>
      <c r="D981" s="840"/>
      <c r="E981" s="840"/>
      <c r="F981" s="840"/>
    </row>
    <row r="982" spans="1:6">
      <c r="A982" s="840"/>
      <c r="B982" s="840"/>
      <c r="C982" s="840"/>
      <c r="D982" s="840"/>
      <c r="E982" s="840"/>
      <c r="F982" s="840"/>
    </row>
    <row r="983" spans="1:6">
      <c r="A983" s="840"/>
      <c r="B983" s="840"/>
      <c r="C983" s="840"/>
      <c r="D983" s="840"/>
      <c r="E983" s="840"/>
      <c r="F983" s="840"/>
    </row>
    <row r="984" spans="1:6">
      <c r="A984" s="840"/>
      <c r="B984" s="840"/>
      <c r="C984" s="840"/>
      <c r="D984" s="840"/>
      <c r="E984" s="840"/>
      <c r="F984" s="840"/>
    </row>
    <row r="985" spans="1:6">
      <c r="A985" s="840"/>
      <c r="B985" s="840"/>
      <c r="C985" s="840"/>
      <c r="D985" s="840"/>
      <c r="E985" s="840"/>
      <c r="F985" s="840"/>
    </row>
    <row r="986" spans="1:6">
      <c r="A986" s="840"/>
      <c r="B986" s="840"/>
      <c r="C986" s="840"/>
      <c r="D986" s="840"/>
      <c r="E986" s="840"/>
      <c r="F986" s="840"/>
    </row>
    <row r="987" spans="1:6">
      <c r="A987" s="840"/>
      <c r="B987" s="840"/>
      <c r="C987" s="840"/>
      <c r="D987" s="840"/>
      <c r="E987" s="840"/>
      <c r="F987" s="840"/>
    </row>
    <row r="988" spans="1:6">
      <c r="A988" s="840"/>
      <c r="B988" s="840"/>
      <c r="C988" s="840"/>
      <c r="D988" s="840"/>
      <c r="E988" s="840"/>
      <c r="F988" s="840"/>
    </row>
    <row r="989" spans="1:6">
      <c r="A989" s="840"/>
      <c r="B989" s="840"/>
      <c r="C989" s="840"/>
      <c r="D989" s="840"/>
      <c r="E989" s="840"/>
      <c r="F989" s="840"/>
    </row>
    <row r="990" spans="1:6">
      <c r="A990" s="840"/>
      <c r="B990" s="840"/>
      <c r="C990" s="840"/>
      <c r="D990" s="840"/>
      <c r="E990" s="840"/>
      <c r="F990" s="840"/>
    </row>
    <row r="991" spans="1:6">
      <c r="A991" s="840"/>
      <c r="B991" s="840"/>
      <c r="C991" s="840"/>
      <c r="D991" s="840"/>
      <c r="E991" s="840"/>
      <c r="F991" s="840"/>
    </row>
    <row r="992" spans="1:6">
      <c r="A992" s="840"/>
      <c r="B992" s="840"/>
      <c r="C992" s="840"/>
      <c r="D992" s="840"/>
      <c r="E992" s="840"/>
      <c r="F992" s="840"/>
    </row>
    <row r="993" spans="1:6">
      <c r="A993" s="840"/>
      <c r="B993" s="840"/>
      <c r="C993" s="840"/>
      <c r="D993" s="840"/>
      <c r="E993" s="840"/>
      <c r="F993" s="840"/>
    </row>
    <row r="994" spans="1:6">
      <c r="A994" s="840"/>
      <c r="B994" s="840"/>
      <c r="C994" s="840"/>
      <c r="D994" s="840"/>
      <c r="E994" s="840"/>
      <c r="F994" s="840"/>
    </row>
    <row r="995" spans="1:6">
      <c r="A995" s="840"/>
      <c r="B995" s="840"/>
      <c r="C995" s="840"/>
      <c r="D995" s="840"/>
      <c r="E995" s="840"/>
      <c r="F995" s="840"/>
    </row>
    <row r="996" spans="1:6">
      <c r="A996" s="840"/>
      <c r="B996" s="840"/>
      <c r="C996" s="840"/>
      <c r="D996" s="840"/>
      <c r="E996" s="840"/>
      <c r="F996" s="840"/>
    </row>
    <row r="997" spans="1:6">
      <c r="A997" s="840"/>
      <c r="B997" s="840"/>
      <c r="C997" s="840"/>
      <c r="D997" s="840"/>
      <c r="E997" s="840"/>
      <c r="F997" s="840"/>
    </row>
    <row r="998" spans="1:6">
      <c r="A998" s="840"/>
      <c r="B998" s="840"/>
      <c r="C998" s="840"/>
      <c r="D998" s="840"/>
      <c r="E998" s="840"/>
      <c r="F998" s="840"/>
    </row>
    <row r="999" spans="1:6">
      <c r="A999" s="840"/>
      <c r="B999" s="840"/>
      <c r="C999" s="840"/>
      <c r="D999" s="840"/>
      <c r="E999" s="840"/>
      <c r="F999" s="840"/>
    </row>
    <row r="1000" spans="1:6">
      <c r="A1000" s="840"/>
      <c r="B1000" s="840"/>
      <c r="C1000" s="840"/>
      <c r="D1000" s="840"/>
      <c r="E1000" s="840"/>
      <c r="F1000" s="840"/>
    </row>
    <row r="1001" spans="1:6">
      <c r="A1001" s="840"/>
      <c r="B1001" s="840"/>
      <c r="C1001" s="840"/>
      <c r="D1001" s="840"/>
      <c r="E1001" s="840"/>
      <c r="F1001" s="840"/>
    </row>
    <row r="1002" spans="1:6">
      <c r="A1002" s="840"/>
      <c r="B1002" s="840"/>
      <c r="C1002" s="840"/>
      <c r="D1002" s="840"/>
      <c r="E1002" s="840"/>
      <c r="F1002" s="840"/>
    </row>
    <row r="1003" spans="1:6">
      <c r="A1003" s="840"/>
      <c r="B1003" s="840"/>
      <c r="C1003" s="840"/>
      <c r="D1003" s="840"/>
      <c r="E1003" s="840"/>
      <c r="F1003" s="840"/>
    </row>
    <row r="1004" spans="1:6">
      <c r="A1004" s="840"/>
      <c r="B1004" s="840"/>
      <c r="C1004" s="840"/>
      <c r="D1004" s="840"/>
      <c r="E1004" s="840"/>
      <c r="F1004" s="840"/>
    </row>
    <row r="1005" spans="1:6">
      <c r="A1005" s="840"/>
      <c r="B1005" s="840"/>
      <c r="C1005" s="840"/>
      <c r="D1005" s="840"/>
      <c r="E1005" s="840"/>
      <c r="F1005" s="840"/>
    </row>
    <row r="1006" spans="1:6">
      <c r="A1006" s="840"/>
      <c r="B1006" s="840"/>
      <c r="C1006" s="840"/>
      <c r="D1006" s="840"/>
      <c r="E1006" s="840"/>
      <c r="F1006" s="840"/>
    </row>
    <row r="1007" spans="1:6">
      <c r="A1007" s="840"/>
      <c r="B1007" s="840"/>
      <c r="C1007" s="840"/>
      <c r="D1007" s="840"/>
      <c r="E1007" s="840"/>
      <c r="F1007" s="840"/>
    </row>
    <row r="1008" spans="1:6">
      <c r="A1008" s="840"/>
      <c r="B1008" s="840"/>
      <c r="C1008" s="840"/>
      <c r="D1008" s="840"/>
      <c r="E1008" s="840"/>
      <c r="F1008" s="840"/>
    </row>
    <row r="1009" spans="1:6">
      <c r="A1009" s="840"/>
      <c r="B1009" s="840"/>
      <c r="C1009" s="840"/>
      <c r="D1009" s="840"/>
      <c r="E1009" s="840"/>
      <c r="F1009" s="840"/>
    </row>
    <row r="1010" spans="1:6">
      <c r="A1010" s="840"/>
      <c r="B1010" s="840"/>
      <c r="C1010" s="840"/>
      <c r="D1010" s="840"/>
      <c r="E1010" s="840"/>
      <c r="F1010" s="840"/>
    </row>
    <row r="1011" spans="1:6">
      <c r="A1011" s="840"/>
      <c r="B1011" s="840"/>
      <c r="C1011" s="840"/>
      <c r="D1011" s="840"/>
      <c r="E1011" s="840"/>
      <c r="F1011" s="840"/>
    </row>
    <row r="1012" spans="1:6">
      <c r="A1012" s="840"/>
      <c r="B1012" s="840"/>
      <c r="C1012" s="840"/>
      <c r="D1012" s="840"/>
      <c r="E1012" s="840"/>
      <c r="F1012" s="840"/>
    </row>
    <row r="1013" spans="1:6">
      <c r="A1013" s="840"/>
      <c r="B1013" s="840"/>
      <c r="C1013" s="840"/>
      <c r="D1013" s="840"/>
      <c r="E1013" s="840"/>
      <c r="F1013" s="840"/>
    </row>
    <row r="1014" spans="1:6">
      <c r="A1014" s="840"/>
      <c r="B1014" s="840"/>
      <c r="C1014" s="840"/>
      <c r="D1014" s="840"/>
      <c r="E1014" s="840"/>
      <c r="F1014" s="840"/>
    </row>
    <row r="1015" spans="1:6">
      <c r="A1015" s="840"/>
      <c r="B1015" s="840"/>
      <c r="C1015" s="840"/>
      <c r="D1015" s="840"/>
      <c r="E1015" s="840"/>
      <c r="F1015" s="840"/>
    </row>
    <row r="1016" spans="1:6">
      <c r="A1016" s="840"/>
      <c r="B1016" s="840"/>
      <c r="C1016" s="840"/>
      <c r="D1016" s="840"/>
      <c r="E1016" s="840"/>
      <c r="F1016" s="840"/>
    </row>
    <row r="1017" spans="1:6">
      <c r="A1017" s="840"/>
      <c r="B1017" s="840"/>
      <c r="C1017" s="840"/>
      <c r="D1017" s="840"/>
      <c r="E1017" s="840"/>
      <c r="F1017" s="840"/>
    </row>
    <row r="1018" spans="1:6">
      <c r="A1018" s="840"/>
      <c r="B1018" s="840"/>
      <c r="C1018" s="840"/>
      <c r="D1018" s="840"/>
      <c r="E1018" s="840"/>
      <c r="F1018" s="840"/>
    </row>
    <row r="1019" spans="1:6">
      <c r="A1019" s="840"/>
      <c r="B1019" s="840"/>
      <c r="C1019" s="840"/>
      <c r="D1019" s="840"/>
      <c r="E1019" s="840"/>
      <c r="F1019" s="840"/>
    </row>
  </sheetData>
  <mergeCells count="19">
    <mergeCell ref="B571:F571"/>
    <mergeCell ref="E45:E48"/>
    <mergeCell ref="E50:E51"/>
    <mergeCell ref="E56:E57"/>
    <mergeCell ref="E60:E61"/>
    <mergeCell ref="E71:E72"/>
    <mergeCell ref="A570:F570"/>
    <mergeCell ref="E21:E22"/>
    <mergeCell ref="E25:E26"/>
    <mergeCell ref="E28:E29"/>
    <mergeCell ref="E32:E33"/>
    <mergeCell ref="E37:E38"/>
    <mergeCell ref="E42:E43"/>
    <mergeCell ref="B2:F3"/>
    <mergeCell ref="B4:E4"/>
    <mergeCell ref="B5:E5"/>
    <mergeCell ref="A9:F10"/>
    <mergeCell ref="A13:A15"/>
    <mergeCell ref="E17:E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2:P51"/>
  <sheetViews>
    <sheetView tabSelected="1" topLeftCell="A28" workbookViewId="0">
      <selection activeCell="G56" sqref="G56"/>
    </sheetView>
  </sheetViews>
  <sheetFormatPr defaultRowHeight="15"/>
  <cols>
    <col min="1" max="1" width="7.28515625" bestFit="1" customWidth="1"/>
    <col min="2" max="2" width="27.42578125" style="1" customWidth="1"/>
    <col min="3" max="3" width="7.5703125" bestFit="1" customWidth="1"/>
    <col min="4" max="4" width="5.28515625" bestFit="1" customWidth="1"/>
    <col min="5" max="5" width="6" bestFit="1" customWidth="1"/>
    <col min="6" max="6" width="13.7109375" bestFit="1" customWidth="1"/>
    <col min="10" max="10" width="7.28515625" bestFit="1" customWidth="1"/>
    <col min="11" max="11" width="27.5703125" bestFit="1" customWidth="1"/>
    <col min="12" max="12" width="7.5703125" bestFit="1" customWidth="1"/>
    <col min="13" max="13" width="5.7109375" bestFit="1" customWidth="1"/>
    <col min="15" max="15" width="12.5703125" bestFit="1" customWidth="1"/>
  </cols>
  <sheetData>
    <row r="2" spans="1:16">
      <c r="A2" s="466" t="s">
        <v>48</v>
      </c>
      <c r="B2" s="467"/>
      <c r="C2" s="467"/>
      <c r="D2" s="467"/>
      <c r="E2" s="467"/>
      <c r="F2" s="467"/>
      <c r="G2" s="467"/>
      <c r="J2" s="466" t="s">
        <v>47</v>
      </c>
      <c r="K2" s="467"/>
      <c r="L2" s="467"/>
      <c r="M2" s="467"/>
      <c r="N2" s="467"/>
      <c r="O2" s="467"/>
      <c r="P2" s="467"/>
    </row>
    <row r="3" spans="1:16">
      <c r="A3" s="467"/>
      <c r="B3" s="467"/>
      <c r="C3" s="467"/>
      <c r="D3" s="467"/>
      <c r="E3" s="467"/>
      <c r="F3" s="467"/>
      <c r="G3" s="467"/>
      <c r="J3" s="467"/>
      <c r="K3" s="467"/>
      <c r="L3" s="467"/>
      <c r="M3" s="467"/>
      <c r="N3" s="467"/>
      <c r="O3" s="467"/>
      <c r="P3" s="467"/>
    </row>
    <row r="4" spans="1:16">
      <c r="A4" s="2" t="s">
        <v>0</v>
      </c>
      <c r="B4" s="3" t="s">
        <v>1</v>
      </c>
      <c r="C4" s="2" t="s">
        <v>2</v>
      </c>
      <c r="D4" s="2" t="s">
        <v>3</v>
      </c>
      <c r="E4" s="2" t="s">
        <v>4</v>
      </c>
      <c r="F4" s="2" t="s">
        <v>5</v>
      </c>
      <c r="G4" s="2" t="s">
        <v>6</v>
      </c>
      <c r="J4" s="2" t="s">
        <v>0</v>
      </c>
      <c r="K4" s="7" t="s">
        <v>1</v>
      </c>
      <c r="L4" s="2" t="s">
        <v>2</v>
      </c>
      <c r="M4" s="2" t="s">
        <v>3</v>
      </c>
      <c r="N4" s="2" t="s">
        <v>4</v>
      </c>
      <c r="O4" s="2" t="s">
        <v>5</v>
      </c>
      <c r="P4" s="2" t="s">
        <v>6</v>
      </c>
    </row>
    <row r="5" spans="1:16">
      <c r="A5" s="2" t="s">
        <v>36</v>
      </c>
      <c r="B5" s="459" t="s">
        <v>29</v>
      </c>
      <c r="C5" s="460"/>
      <c r="D5" s="460"/>
      <c r="E5" s="461"/>
      <c r="F5" s="2"/>
      <c r="G5" s="2"/>
      <c r="J5" s="2" t="s">
        <v>36</v>
      </c>
      <c r="K5" s="459" t="s">
        <v>29</v>
      </c>
      <c r="L5" s="460"/>
      <c r="M5" s="460"/>
      <c r="N5" s="461"/>
      <c r="O5" s="2"/>
      <c r="P5" s="2"/>
    </row>
    <row r="6" spans="1:16">
      <c r="A6" s="2">
        <v>1</v>
      </c>
      <c r="B6" s="5" t="s">
        <v>30</v>
      </c>
      <c r="C6" s="2">
        <f>415*9.5</f>
        <v>3942.5</v>
      </c>
      <c r="D6" s="2" t="s">
        <v>31</v>
      </c>
      <c r="E6" s="2">
        <f>1.18*1600</f>
        <v>1888</v>
      </c>
      <c r="F6" s="4">
        <f>E6*C6</f>
        <v>7443440</v>
      </c>
      <c r="G6" s="2"/>
      <c r="J6" s="2">
        <v>1</v>
      </c>
      <c r="K6" s="7" t="s">
        <v>30</v>
      </c>
      <c r="L6" s="2">
        <f>415*9.5</f>
        <v>3942.5</v>
      </c>
      <c r="M6" s="2" t="s">
        <v>31</v>
      </c>
      <c r="N6" s="2">
        <f>1.18*1600</f>
        <v>1888</v>
      </c>
      <c r="O6" s="4">
        <f>N6*L6</f>
        <v>7443440</v>
      </c>
      <c r="P6" s="2"/>
    </row>
    <row r="7" spans="1:16">
      <c r="A7" s="2"/>
      <c r="B7" s="5" t="s">
        <v>24</v>
      </c>
      <c r="C7" s="2">
        <v>130</v>
      </c>
      <c r="D7" s="2" t="s">
        <v>25</v>
      </c>
      <c r="E7" s="2">
        <f>61000+3500*1.18</f>
        <v>65130</v>
      </c>
      <c r="F7" s="4">
        <f t="shared" ref="F7:F10" si="0">E7*C7</f>
        <v>8466900</v>
      </c>
      <c r="G7" s="2"/>
      <c r="J7" s="2"/>
      <c r="K7" s="7" t="s">
        <v>24</v>
      </c>
      <c r="L7" s="2">
        <v>130</v>
      </c>
      <c r="M7" s="2" t="s">
        <v>25</v>
      </c>
      <c r="N7" s="2">
        <f>61000+3500*1.18</f>
        <v>65130</v>
      </c>
      <c r="O7" s="4">
        <f t="shared" ref="O7:O10" si="1">N7*L7</f>
        <v>8466900</v>
      </c>
      <c r="P7" s="2"/>
    </row>
    <row r="8" spans="1:16">
      <c r="A8" s="2"/>
      <c r="B8" s="5" t="s">
        <v>32</v>
      </c>
      <c r="C8" s="4">
        <f>C6*3.142*0.6*0.6/4</f>
        <v>1114.8601499999997</v>
      </c>
      <c r="D8" s="2" t="s">
        <v>9</v>
      </c>
      <c r="E8" s="2">
        <f>5200*1.18</f>
        <v>6136</v>
      </c>
      <c r="F8" s="4">
        <f t="shared" si="0"/>
        <v>6840781.8803999983</v>
      </c>
      <c r="G8" s="2"/>
      <c r="J8" s="2"/>
      <c r="K8" s="7" t="s">
        <v>32</v>
      </c>
      <c r="L8" s="4">
        <f>L6*3.142*0.6*0.6/4</f>
        <v>1114.8601499999997</v>
      </c>
      <c r="M8" s="2" t="s">
        <v>9</v>
      </c>
      <c r="N8" s="2">
        <f>5200*1.18</f>
        <v>6136</v>
      </c>
      <c r="O8" s="4">
        <f t="shared" si="1"/>
        <v>6840781.8803999983</v>
      </c>
      <c r="P8" s="2"/>
    </row>
    <row r="9" spans="1:16">
      <c r="A9" s="2"/>
      <c r="B9" s="5" t="s">
        <v>33</v>
      </c>
      <c r="C9" s="2">
        <f>C6</f>
        <v>3942.5</v>
      </c>
      <c r="D9" s="2" t="s">
        <v>31</v>
      </c>
      <c r="E9" s="2">
        <f>250*1.18</f>
        <v>295</v>
      </c>
      <c r="F9" s="4">
        <f t="shared" si="0"/>
        <v>1163037.5</v>
      </c>
      <c r="G9" s="2"/>
      <c r="J9" s="2"/>
      <c r="K9" s="7" t="s">
        <v>33</v>
      </c>
      <c r="L9" s="2">
        <f>L6</f>
        <v>3942.5</v>
      </c>
      <c r="M9" s="2" t="s">
        <v>31</v>
      </c>
      <c r="N9" s="2">
        <f>250*1.18</f>
        <v>295</v>
      </c>
      <c r="O9" s="4">
        <f t="shared" si="1"/>
        <v>1163037.5</v>
      </c>
      <c r="P9" s="2"/>
    </row>
    <row r="10" spans="1:16">
      <c r="A10" s="2"/>
      <c r="B10" s="5" t="s">
        <v>34</v>
      </c>
      <c r="C10" s="2">
        <v>41</v>
      </c>
      <c r="D10" s="2" t="s">
        <v>35</v>
      </c>
      <c r="E10" s="2">
        <f>165*1.18</f>
        <v>194.7</v>
      </c>
      <c r="F10" s="4">
        <f t="shared" si="0"/>
        <v>7982.7</v>
      </c>
      <c r="G10" s="2"/>
      <c r="J10" s="2"/>
      <c r="K10" s="7" t="s">
        <v>34</v>
      </c>
      <c r="L10" s="2">
        <v>41</v>
      </c>
      <c r="M10" s="2" t="s">
        <v>35</v>
      </c>
      <c r="N10" s="2">
        <f>165*1.18</f>
        <v>194.7</v>
      </c>
      <c r="O10" s="4">
        <f t="shared" si="1"/>
        <v>7982.7</v>
      </c>
      <c r="P10" s="2"/>
    </row>
    <row r="11" spans="1:16">
      <c r="A11" s="2"/>
      <c r="B11" s="462" t="s">
        <v>40</v>
      </c>
      <c r="C11" s="462"/>
      <c r="D11" s="462"/>
      <c r="E11" s="462"/>
      <c r="F11" s="4">
        <f>SUM(F6:F10)</f>
        <v>23922142.080399998</v>
      </c>
      <c r="G11" s="2"/>
      <c r="J11" s="2"/>
      <c r="K11" s="462" t="s">
        <v>40</v>
      </c>
      <c r="L11" s="462"/>
      <c r="M11" s="462"/>
      <c r="N11" s="462"/>
      <c r="O11" s="4">
        <f>SUM(O6:O10)</f>
        <v>23922142.080399998</v>
      </c>
      <c r="P11" s="2"/>
    </row>
    <row r="12" spans="1:16">
      <c r="A12" s="2"/>
      <c r="B12" s="462" t="s">
        <v>26</v>
      </c>
      <c r="C12" s="462"/>
      <c r="D12" s="462"/>
      <c r="E12" s="462"/>
      <c r="F12" s="6">
        <f>F11*10%</f>
        <v>2392214.2080399999</v>
      </c>
      <c r="G12" s="2"/>
      <c r="J12" s="2"/>
      <c r="K12" s="462"/>
      <c r="L12" s="462"/>
      <c r="M12" s="462"/>
      <c r="N12" s="462"/>
      <c r="O12" s="6"/>
      <c r="P12" s="2"/>
    </row>
    <row r="13" spans="1:16">
      <c r="A13" s="2"/>
      <c r="B13" s="462" t="s">
        <v>27</v>
      </c>
      <c r="C13" s="462"/>
      <c r="D13" s="462"/>
      <c r="E13" s="462"/>
      <c r="F13" s="6">
        <f>F11*5%</f>
        <v>1196107.10402</v>
      </c>
      <c r="G13" s="2"/>
      <c r="J13" s="2"/>
      <c r="K13" s="462"/>
      <c r="L13" s="462"/>
      <c r="M13" s="462"/>
      <c r="N13" s="462"/>
      <c r="O13" s="6"/>
      <c r="P13" s="2"/>
    </row>
    <row r="14" spans="1:16">
      <c r="A14" s="2"/>
      <c r="B14" s="462" t="s">
        <v>39</v>
      </c>
      <c r="C14" s="462"/>
      <c r="D14" s="462"/>
      <c r="E14" s="462"/>
      <c r="F14" s="6">
        <f>F11*2%</f>
        <v>478442.84160799999</v>
      </c>
      <c r="G14" s="2"/>
      <c r="J14" s="2"/>
      <c r="K14" s="462"/>
      <c r="L14" s="462"/>
      <c r="M14" s="462"/>
      <c r="N14" s="462"/>
      <c r="O14" s="6"/>
      <c r="P14" s="2"/>
    </row>
    <row r="15" spans="1:16">
      <c r="A15" s="2"/>
      <c r="B15" s="462" t="s">
        <v>42</v>
      </c>
      <c r="C15" s="462"/>
      <c r="D15" s="462"/>
      <c r="E15" s="462"/>
      <c r="F15" s="4">
        <f>SUM(F11:F14)</f>
        <v>27988906.234067995</v>
      </c>
      <c r="G15" s="2"/>
      <c r="J15" s="2"/>
      <c r="K15" s="462" t="s">
        <v>42</v>
      </c>
      <c r="L15" s="462"/>
      <c r="M15" s="462"/>
      <c r="N15" s="462"/>
      <c r="O15" s="4">
        <f>SUM(O11:O14)</f>
        <v>23922142.080399998</v>
      </c>
      <c r="P15" s="2"/>
    </row>
    <row r="16" spans="1:16">
      <c r="A16" s="463"/>
      <c r="B16" s="464"/>
      <c r="C16" s="464"/>
      <c r="D16" s="464"/>
      <c r="E16" s="464"/>
      <c r="F16" s="464"/>
      <c r="G16" s="465"/>
      <c r="J16" s="463"/>
      <c r="K16" s="464"/>
      <c r="L16" s="464"/>
      <c r="M16" s="464"/>
      <c r="N16" s="464"/>
      <c r="O16" s="464"/>
      <c r="P16" s="465"/>
    </row>
    <row r="17" spans="1:16">
      <c r="A17" s="2" t="s">
        <v>37</v>
      </c>
      <c r="B17" s="458" t="s">
        <v>7</v>
      </c>
      <c r="C17" s="458"/>
      <c r="D17" s="458"/>
      <c r="E17" s="458"/>
      <c r="F17" s="2"/>
      <c r="G17" s="2"/>
      <c r="J17" s="2" t="s">
        <v>37</v>
      </c>
      <c r="K17" s="458" t="s">
        <v>7</v>
      </c>
      <c r="L17" s="458"/>
      <c r="M17" s="458"/>
      <c r="N17" s="458"/>
      <c r="O17" s="2"/>
      <c r="P17" s="2"/>
    </row>
    <row r="18" spans="1:16">
      <c r="A18" s="2">
        <v>1</v>
      </c>
      <c r="B18" s="3" t="s">
        <v>8</v>
      </c>
      <c r="C18" s="2">
        <v>7285</v>
      </c>
      <c r="D18" s="2" t="s">
        <v>9</v>
      </c>
      <c r="E18" s="2">
        <f>45*1.18</f>
        <v>53.099999999999994</v>
      </c>
      <c r="F18" s="4">
        <f>E18*C18</f>
        <v>386833.49999999994</v>
      </c>
      <c r="G18" s="2"/>
      <c r="J18" s="2">
        <v>1</v>
      </c>
      <c r="K18" s="7" t="s">
        <v>8</v>
      </c>
      <c r="L18" s="2">
        <v>7285</v>
      </c>
      <c r="M18" s="2" t="s">
        <v>9</v>
      </c>
      <c r="N18" s="2">
        <f>45*1.18</f>
        <v>53.099999999999994</v>
      </c>
      <c r="O18" s="4">
        <f>N18*L18</f>
        <v>386833.49999999994</v>
      </c>
      <c r="P18" s="2"/>
    </row>
    <row r="19" spans="1:16">
      <c r="A19" s="2">
        <v>2</v>
      </c>
      <c r="B19" s="3" t="s">
        <v>10</v>
      </c>
      <c r="C19" s="2">
        <v>7285</v>
      </c>
      <c r="D19" s="2" t="s">
        <v>9</v>
      </c>
      <c r="E19" s="2">
        <f>70*1.18</f>
        <v>82.6</v>
      </c>
      <c r="F19" s="4">
        <f t="shared" ref="F19:F32" si="2">E19*C19</f>
        <v>601741</v>
      </c>
      <c r="G19" s="2"/>
      <c r="J19" s="2">
        <v>2</v>
      </c>
      <c r="K19" s="7" t="s">
        <v>10</v>
      </c>
      <c r="L19" s="2">
        <v>7285</v>
      </c>
      <c r="M19" s="2" t="s">
        <v>9</v>
      </c>
      <c r="N19" s="2">
        <f>70*1.18</f>
        <v>82.6</v>
      </c>
      <c r="O19" s="4">
        <f t="shared" ref="O19:O32" si="3">N19*L19</f>
        <v>601741</v>
      </c>
      <c r="P19" s="2"/>
    </row>
    <row r="20" spans="1:16">
      <c r="A20" s="2">
        <v>3</v>
      </c>
      <c r="B20" s="3" t="s">
        <v>11</v>
      </c>
      <c r="C20" s="2">
        <v>7285</v>
      </c>
      <c r="D20" s="2" t="s">
        <v>9</v>
      </c>
      <c r="E20" s="2">
        <f>110*1.18</f>
        <v>129.79999999999998</v>
      </c>
      <c r="F20" s="4">
        <f t="shared" si="2"/>
        <v>945592.99999999988</v>
      </c>
      <c r="G20" s="2"/>
      <c r="J20" s="2">
        <v>3</v>
      </c>
      <c r="K20" s="7" t="s">
        <v>11</v>
      </c>
      <c r="L20" s="2">
        <v>7285</v>
      </c>
      <c r="M20" s="2" t="s">
        <v>9</v>
      </c>
      <c r="N20" s="2">
        <f>110*1.18</f>
        <v>129.79999999999998</v>
      </c>
      <c r="O20" s="4">
        <f t="shared" si="3"/>
        <v>945592.99999999988</v>
      </c>
      <c r="P20" s="2"/>
    </row>
    <row r="21" spans="1:16">
      <c r="A21" s="2">
        <v>4</v>
      </c>
      <c r="B21" s="3" t="s">
        <v>13</v>
      </c>
      <c r="C21" s="2">
        <v>3504</v>
      </c>
      <c r="D21" s="2" t="s">
        <v>9</v>
      </c>
      <c r="E21" s="2">
        <f>130*1.18</f>
        <v>153.4</v>
      </c>
      <c r="F21" s="4">
        <f t="shared" ref="F21" si="4">E21*C21</f>
        <v>537513.6</v>
      </c>
      <c r="G21" s="2"/>
      <c r="J21" s="2">
        <v>4</v>
      </c>
      <c r="K21" s="7" t="s">
        <v>13</v>
      </c>
      <c r="L21" s="2">
        <v>3504</v>
      </c>
      <c r="M21" s="2" t="s">
        <v>9</v>
      </c>
      <c r="N21" s="2">
        <f>130*1.18</f>
        <v>153.4</v>
      </c>
      <c r="O21" s="4">
        <f t="shared" si="3"/>
        <v>537513.6</v>
      </c>
      <c r="P21" s="2"/>
    </row>
    <row r="22" spans="1:16">
      <c r="A22" s="2">
        <v>5</v>
      </c>
      <c r="B22" s="3" t="s">
        <v>12</v>
      </c>
      <c r="C22" s="2">
        <f>SUM(C18:C21)</f>
        <v>25359</v>
      </c>
      <c r="D22" s="2" t="s">
        <v>9</v>
      </c>
      <c r="E22" s="2">
        <f>55*1.18</f>
        <v>64.899999999999991</v>
      </c>
      <c r="F22" s="4">
        <f t="shared" si="2"/>
        <v>1645799.0999999999</v>
      </c>
      <c r="G22" s="2"/>
      <c r="J22" s="2">
        <v>5</v>
      </c>
      <c r="K22" s="7" t="s">
        <v>12</v>
      </c>
      <c r="L22" s="2">
        <f>SUM(L18:L21)</f>
        <v>25359</v>
      </c>
      <c r="M22" s="2" t="s">
        <v>9</v>
      </c>
      <c r="N22" s="2">
        <f>55*1.18</f>
        <v>64.899999999999991</v>
      </c>
      <c r="O22" s="4">
        <f t="shared" si="3"/>
        <v>1645799.0999999999</v>
      </c>
      <c r="P22" s="2"/>
    </row>
    <row r="23" spans="1:16">
      <c r="A23" s="2">
        <v>6</v>
      </c>
      <c r="B23" s="3" t="s">
        <v>14</v>
      </c>
      <c r="C23" s="2">
        <v>1391</v>
      </c>
      <c r="D23" s="2" t="s">
        <v>9</v>
      </c>
      <c r="E23" s="2">
        <f>60*1.18+E22</f>
        <v>135.69999999999999</v>
      </c>
      <c r="F23" s="4">
        <f t="shared" si="2"/>
        <v>188758.69999999998</v>
      </c>
      <c r="G23" s="2"/>
      <c r="J23" s="2">
        <v>6</v>
      </c>
      <c r="K23" s="7" t="s">
        <v>14</v>
      </c>
      <c r="L23" s="2">
        <v>1391</v>
      </c>
      <c r="M23" s="2" t="s">
        <v>9</v>
      </c>
      <c r="N23" s="2">
        <f>60*1.18+N22</f>
        <v>135.69999999999999</v>
      </c>
      <c r="O23" s="4">
        <f t="shared" si="3"/>
        <v>188758.69999999998</v>
      </c>
      <c r="P23" s="2"/>
    </row>
    <row r="24" spans="1:16">
      <c r="A24" s="2">
        <v>7</v>
      </c>
      <c r="B24" s="3" t="s">
        <v>15</v>
      </c>
      <c r="C24" s="2">
        <v>861</v>
      </c>
      <c r="D24" s="2" t="s">
        <v>16</v>
      </c>
      <c r="E24" s="2">
        <f>90*1.18</f>
        <v>106.19999999999999</v>
      </c>
      <c r="F24" s="4">
        <f t="shared" si="2"/>
        <v>91438.2</v>
      </c>
      <c r="G24" s="2"/>
      <c r="J24" s="2">
        <v>7</v>
      </c>
      <c r="K24" s="7" t="s">
        <v>15</v>
      </c>
      <c r="L24" s="2">
        <v>861</v>
      </c>
      <c r="M24" s="2" t="s">
        <v>16</v>
      </c>
      <c r="N24" s="2">
        <f>90*1.18</f>
        <v>106.19999999999999</v>
      </c>
      <c r="O24" s="4">
        <f t="shared" si="3"/>
        <v>91438.2</v>
      </c>
      <c r="P24" s="2"/>
    </row>
    <row r="25" spans="1:16">
      <c r="A25" s="2">
        <v>8</v>
      </c>
      <c r="B25" s="3" t="s">
        <v>17</v>
      </c>
      <c r="C25" s="2">
        <v>490</v>
      </c>
      <c r="D25" s="2" t="s">
        <v>9</v>
      </c>
      <c r="E25" s="2">
        <f>(1200*1.18+6313)</f>
        <v>7729</v>
      </c>
      <c r="F25" s="4">
        <f t="shared" si="2"/>
        <v>3787210</v>
      </c>
      <c r="G25" s="2"/>
      <c r="J25" s="2">
        <v>8</v>
      </c>
      <c r="K25" s="7" t="s">
        <v>17</v>
      </c>
      <c r="L25" s="2">
        <v>490</v>
      </c>
      <c r="M25" s="2" t="s">
        <v>9</v>
      </c>
      <c r="N25" s="2">
        <f>(1200*1.18+6313)</f>
        <v>7729</v>
      </c>
      <c r="O25" s="4">
        <f t="shared" si="3"/>
        <v>3787210</v>
      </c>
      <c r="P25" s="2"/>
    </row>
    <row r="26" spans="1:16">
      <c r="A26" s="2">
        <v>9</v>
      </c>
      <c r="B26" s="3" t="s">
        <v>18</v>
      </c>
      <c r="C26" s="2">
        <v>4650</v>
      </c>
      <c r="D26" s="2" t="s">
        <v>9</v>
      </c>
      <c r="E26" s="2">
        <f>1400*1.18+7500</f>
        <v>9152</v>
      </c>
      <c r="F26" s="4">
        <f t="shared" si="2"/>
        <v>42556800</v>
      </c>
      <c r="G26" s="2"/>
      <c r="J26" s="2">
        <v>9</v>
      </c>
      <c r="K26" s="7" t="s">
        <v>18</v>
      </c>
      <c r="L26" s="2">
        <v>4650</v>
      </c>
      <c r="M26" s="2" t="s">
        <v>9</v>
      </c>
      <c r="N26" s="2">
        <f>1400*1.18+7500</f>
        <v>9152</v>
      </c>
      <c r="O26" s="4">
        <f t="shared" si="3"/>
        <v>42556800</v>
      </c>
      <c r="P26" s="2"/>
    </row>
    <row r="27" spans="1:16">
      <c r="A27" s="2">
        <v>10</v>
      </c>
      <c r="B27" s="3" t="s">
        <v>19</v>
      </c>
      <c r="C27" s="2">
        <v>4810</v>
      </c>
      <c r="D27" s="2" t="s">
        <v>9</v>
      </c>
      <c r="E27" s="2">
        <f>2000*1.18+7500</f>
        <v>9860</v>
      </c>
      <c r="F27" s="4">
        <f t="shared" si="2"/>
        <v>47426600</v>
      </c>
      <c r="G27" s="2"/>
      <c r="J27" s="2">
        <v>10</v>
      </c>
      <c r="K27" s="7" t="s">
        <v>19</v>
      </c>
      <c r="L27" s="2">
        <v>4810</v>
      </c>
      <c r="M27" s="2" t="s">
        <v>9</v>
      </c>
      <c r="N27" s="2">
        <f>2000*1.18+7500</f>
        <v>9860</v>
      </c>
      <c r="O27" s="4">
        <f t="shared" si="3"/>
        <v>47426600</v>
      </c>
      <c r="P27" s="2"/>
    </row>
    <row r="28" spans="1:16">
      <c r="A28" s="2">
        <v>11</v>
      </c>
      <c r="B28" s="3" t="s">
        <v>20</v>
      </c>
      <c r="C28" s="2">
        <v>754</v>
      </c>
      <c r="D28" s="2" t="s">
        <v>9</v>
      </c>
      <c r="E28" s="2">
        <f>1400*1.18+7788</f>
        <v>9440</v>
      </c>
      <c r="F28" s="4">
        <f t="shared" si="2"/>
        <v>7117760</v>
      </c>
      <c r="G28" s="2"/>
      <c r="J28" s="2">
        <v>11</v>
      </c>
      <c r="K28" s="7" t="s">
        <v>20</v>
      </c>
      <c r="L28" s="2">
        <v>754</v>
      </c>
      <c r="M28" s="2" t="s">
        <v>9</v>
      </c>
      <c r="N28" s="2">
        <f>1400*1.18+7788</f>
        <v>9440</v>
      </c>
      <c r="O28" s="4">
        <f t="shared" si="3"/>
        <v>7117760</v>
      </c>
      <c r="P28" s="2"/>
    </row>
    <row r="29" spans="1:16">
      <c r="A29" s="2">
        <v>12</v>
      </c>
      <c r="B29" s="3" t="s">
        <v>21</v>
      </c>
      <c r="C29" s="2">
        <v>769</v>
      </c>
      <c r="D29" s="2" t="s">
        <v>9</v>
      </c>
      <c r="E29" s="2">
        <f>2000*1.18+7788</f>
        <v>10148</v>
      </c>
      <c r="F29" s="4">
        <f t="shared" si="2"/>
        <v>7803812</v>
      </c>
      <c r="G29" s="2"/>
      <c r="J29" s="2">
        <v>12</v>
      </c>
      <c r="K29" s="7" t="s">
        <v>21</v>
      </c>
      <c r="L29" s="2">
        <v>769</v>
      </c>
      <c r="M29" s="2" t="s">
        <v>9</v>
      </c>
      <c r="N29" s="2">
        <f>2000*1.18+7788</f>
        <v>10148</v>
      </c>
      <c r="O29" s="4">
        <f t="shared" si="3"/>
        <v>7803812</v>
      </c>
      <c r="P29" s="2"/>
    </row>
    <row r="30" spans="1:16">
      <c r="A30" s="2">
        <v>13</v>
      </c>
      <c r="B30" s="3" t="s">
        <v>22</v>
      </c>
      <c r="C30" s="2">
        <v>18463</v>
      </c>
      <c r="D30" s="2" t="s">
        <v>16</v>
      </c>
      <c r="E30" s="2">
        <v>650</v>
      </c>
      <c r="F30" s="4">
        <f t="shared" si="2"/>
        <v>12000950</v>
      </c>
      <c r="G30" s="2"/>
      <c r="J30" s="2">
        <v>13</v>
      </c>
      <c r="K30" s="7" t="s">
        <v>22</v>
      </c>
      <c r="L30" s="2">
        <v>18463</v>
      </c>
      <c r="M30" s="2" t="s">
        <v>16</v>
      </c>
      <c r="N30" s="2">
        <v>650</v>
      </c>
      <c r="O30" s="4">
        <f t="shared" si="3"/>
        <v>12000950</v>
      </c>
      <c r="P30" s="2"/>
    </row>
    <row r="31" spans="1:16">
      <c r="A31" s="2">
        <v>14</v>
      </c>
      <c r="B31" s="3" t="s">
        <v>23</v>
      </c>
      <c r="C31" s="2">
        <v>35556</v>
      </c>
      <c r="D31" s="2" t="s">
        <v>16</v>
      </c>
      <c r="E31" s="2">
        <v>800</v>
      </c>
      <c r="F31" s="4">
        <f t="shared" si="2"/>
        <v>28444800</v>
      </c>
      <c r="G31" s="2"/>
      <c r="J31" s="2">
        <v>14</v>
      </c>
      <c r="K31" s="7" t="s">
        <v>23</v>
      </c>
      <c r="L31" s="2">
        <v>35556</v>
      </c>
      <c r="M31" s="2" t="s">
        <v>16</v>
      </c>
      <c r="N31" s="2">
        <v>800</v>
      </c>
      <c r="O31" s="4">
        <f t="shared" si="3"/>
        <v>28444800</v>
      </c>
      <c r="P31" s="2"/>
    </row>
    <row r="32" spans="1:16">
      <c r="A32" s="2">
        <v>15</v>
      </c>
      <c r="B32" s="3" t="s">
        <v>24</v>
      </c>
      <c r="C32" s="2">
        <v>1645</v>
      </c>
      <c r="D32" s="2" t="s">
        <v>25</v>
      </c>
      <c r="E32" s="2">
        <f>61000+8000*1.18</f>
        <v>70440</v>
      </c>
      <c r="F32" s="4">
        <f t="shared" si="2"/>
        <v>115873800</v>
      </c>
      <c r="G32" s="2"/>
      <c r="J32" s="2">
        <v>15</v>
      </c>
      <c r="K32" s="7" t="s">
        <v>24</v>
      </c>
      <c r="L32" s="2">
        <v>1645</v>
      </c>
      <c r="M32" s="2" t="s">
        <v>25</v>
      </c>
      <c r="N32" s="2">
        <f>61000+8000*1.18</f>
        <v>70440</v>
      </c>
      <c r="O32" s="4">
        <f t="shared" si="3"/>
        <v>115873800</v>
      </c>
      <c r="P32" s="2"/>
    </row>
    <row r="33" spans="1:16">
      <c r="A33" s="2"/>
      <c r="B33" s="462" t="s">
        <v>40</v>
      </c>
      <c r="C33" s="462"/>
      <c r="D33" s="462"/>
      <c r="E33" s="462"/>
      <c r="F33" s="4">
        <f>SUM(F18:F32)</f>
        <v>269409409.10000002</v>
      </c>
      <c r="G33" s="2"/>
      <c r="J33" s="2"/>
      <c r="K33" s="462" t="s">
        <v>40</v>
      </c>
      <c r="L33" s="462"/>
      <c r="M33" s="462"/>
      <c r="N33" s="462"/>
      <c r="O33" s="4">
        <f>SUM(O18:O32)</f>
        <v>269409409.10000002</v>
      </c>
      <c r="P33" s="2"/>
    </row>
    <row r="34" spans="1:16">
      <c r="A34" s="2"/>
      <c r="B34" s="462" t="s">
        <v>26</v>
      </c>
      <c r="C34" s="462"/>
      <c r="D34" s="462"/>
      <c r="E34" s="462"/>
      <c r="F34" s="6">
        <f>F33*10%</f>
        <v>26940940.910000004</v>
      </c>
      <c r="G34" s="2"/>
      <c r="J34" s="2"/>
      <c r="K34" s="462"/>
      <c r="L34" s="462"/>
      <c r="M34" s="462"/>
      <c r="N34" s="462"/>
      <c r="O34" s="6"/>
      <c r="P34" s="2"/>
    </row>
    <row r="35" spans="1:16">
      <c r="A35" s="2"/>
      <c r="B35" s="462" t="s">
        <v>27</v>
      </c>
      <c r="C35" s="462"/>
      <c r="D35" s="462"/>
      <c r="E35" s="462"/>
      <c r="F35" s="6">
        <f>F33*5%</f>
        <v>13470470.455000002</v>
      </c>
      <c r="G35" s="2"/>
      <c r="J35" s="2"/>
      <c r="K35" s="462"/>
      <c r="L35" s="462"/>
      <c r="M35" s="462"/>
      <c r="N35" s="462"/>
      <c r="O35" s="6"/>
      <c r="P35" s="2"/>
    </row>
    <row r="36" spans="1:16">
      <c r="A36" s="2"/>
      <c r="B36" s="462" t="s">
        <v>39</v>
      </c>
      <c r="C36" s="462"/>
      <c r="D36" s="462"/>
      <c r="E36" s="462"/>
      <c r="F36" s="6">
        <f>F33*2%</f>
        <v>5388188.182000001</v>
      </c>
      <c r="G36" s="2"/>
      <c r="J36" s="2"/>
      <c r="K36" s="462"/>
      <c r="L36" s="462"/>
      <c r="M36" s="462"/>
      <c r="N36" s="462"/>
      <c r="O36" s="6"/>
      <c r="P36" s="2"/>
    </row>
    <row r="37" spans="1:16">
      <c r="A37" s="2"/>
      <c r="B37" s="462" t="s">
        <v>41</v>
      </c>
      <c r="C37" s="462"/>
      <c r="D37" s="462"/>
      <c r="E37" s="462"/>
      <c r="F37" s="4">
        <f>SUM(F33:F36)</f>
        <v>315209008.64700001</v>
      </c>
      <c r="G37" s="2"/>
      <c r="J37" s="2"/>
      <c r="K37" s="462" t="s">
        <v>41</v>
      </c>
      <c r="L37" s="462"/>
      <c r="M37" s="462"/>
      <c r="N37" s="462"/>
      <c r="O37" s="4">
        <f>SUM(O33:O36)</f>
        <v>269409409.10000002</v>
      </c>
      <c r="P37" s="2"/>
    </row>
    <row r="38" spans="1:16">
      <c r="A38" s="463"/>
      <c r="B38" s="464"/>
      <c r="C38" s="464"/>
      <c r="D38" s="464"/>
      <c r="E38" s="464"/>
      <c r="F38" s="464"/>
      <c r="G38" s="465"/>
      <c r="J38" s="463"/>
      <c r="K38" s="464"/>
      <c r="L38" s="464"/>
      <c r="M38" s="464"/>
      <c r="N38" s="464"/>
      <c r="O38" s="464"/>
      <c r="P38" s="465"/>
    </row>
    <row r="39" spans="1:16">
      <c r="A39" s="2" t="s">
        <v>0</v>
      </c>
      <c r="B39" s="3" t="s">
        <v>1</v>
      </c>
      <c r="C39" s="2" t="s">
        <v>2</v>
      </c>
      <c r="D39" s="2" t="s">
        <v>3</v>
      </c>
      <c r="E39" s="2" t="s">
        <v>4</v>
      </c>
      <c r="F39" s="2" t="s">
        <v>5</v>
      </c>
      <c r="G39" s="2" t="s">
        <v>6</v>
      </c>
      <c r="J39" s="2" t="s">
        <v>0</v>
      </c>
      <c r="K39" s="7" t="s">
        <v>1</v>
      </c>
      <c r="L39" s="2" t="s">
        <v>2</v>
      </c>
      <c r="M39" s="2" t="s">
        <v>3</v>
      </c>
      <c r="N39" s="2" t="s">
        <v>4</v>
      </c>
      <c r="O39" s="2" t="s">
        <v>5</v>
      </c>
      <c r="P39" s="2" t="s">
        <v>6</v>
      </c>
    </row>
    <row r="40" spans="1:16">
      <c r="A40" s="2" t="s">
        <v>38</v>
      </c>
      <c r="B40" s="458" t="s">
        <v>28</v>
      </c>
      <c r="C40" s="458"/>
      <c r="D40" s="458"/>
      <c r="E40" s="458"/>
      <c r="F40" s="4">
        <f>ORG!F816</f>
        <v>268055067.93484002</v>
      </c>
      <c r="G40" s="2"/>
      <c r="J40" s="2" t="s">
        <v>38</v>
      </c>
      <c r="K40" s="458" t="s">
        <v>28</v>
      </c>
      <c r="L40" s="458"/>
      <c r="M40" s="458"/>
      <c r="N40" s="458"/>
      <c r="O40" s="4">
        <f>BANK!F670</f>
        <v>206878401.70004004</v>
      </c>
      <c r="P40" s="2"/>
    </row>
    <row r="41" spans="1:16">
      <c r="A41">
        <v>1</v>
      </c>
      <c r="B41" s="462" t="s">
        <v>40</v>
      </c>
      <c r="C41" s="462"/>
      <c r="D41" s="462"/>
      <c r="E41" s="462"/>
      <c r="F41" s="4">
        <f>SUM(F40)</f>
        <v>268055067.93484002</v>
      </c>
      <c r="J41">
        <v>1</v>
      </c>
      <c r="K41" s="462"/>
      <c r="L41" s="462"/>
      <c r="M41" s="462"/>
      <c r="N41" s="462"/>
      <c r="O41" s="4"/>
    </row>
    <row r="42" spans="1:16">
      <c r="B42" s="462" t="s">
        <v>26</v>
      </c>
      <c r="C42" s="462"/>
      <c r="D42" s="462"/>
      <c r="E42" s="462"/>
      <c r="F42" s="6">
        <f>F41*10%</f>
        <v>26805506.793484002</v>
      </c>
      <c r="K42" s="462"/>
      <c r="L42" s="462"/>
      <c r="M42" s="462"/>
      <c r="N42" s="462"/>
      <c r="O42" s="6"/>
    </row>
    <row r="43" spans="1:16">
      <c r="B43" s="462" t="s">
        <v>27</v>
      </c>
      <c r="C43" s="462"/>
      <c r="D43" s="462"/>
      <c r="E43" s="462"/>
      <c r="F43" s="6">
        <f>F41*5%</f>
        <v>13402753.396742001</v>
      </c>
      <c r="K43" s="462"/>
      <c r="L43" s="462"/>
      <c r="M43" s="462"/>
      <c r="N43" s="462"/>
      <c r="O43" s="6"/>
    </row>
    <row r="44" spans="1:16">
      <c r="B44" s="462" t="s">
        <v>39</v>
      </c>
      <c r="C44" s="462"/>
      <c r="D44" s="462"/>
      <c r="E44" s="462"/>
      <c r="F44" s="6">
        <f>F41*2%</f>
        <v>5361101.3586968007</v>
      </c>
      <c r="K44" s="462"/>
      <c r="L44" s="462"/>
      <c r="M44" s="462"/>
      <c r="N44" s="462"/>
      <c r="O44" s="6"/>
    </row>
    <row r="45" spans="1:16">
      <c r="B45" s="462" t="s">
        <v>479</v>
      </c>
      <c r="C45" s="462"/>
      <c r="D45" s="462"/>
      <c r="E45" s="462"/>
      <c r="F45" s="4">
        <f>SUM(F41:F44)</f>
        <v>313624429.48376286</v>
      </c>
      <c r="K45" s="462" t="s">
        <v>479</v>
      </c>
      <c r="L45" s="462"/>
      <c r="M45" s="462"/>
      <c r="N45" s="462"/>
      <c r="O45" s="4">
        <f>O40</f>
        <v>206878401.70004004</v>
      </c>
    </row>
    <row r="50" spans="2:15" ht="15.75" thickBot="1"/>
    <row r="51" spans="2:15" ht="15.75" thickBot="1">
      <c r="B51" s="850" t="s">
        <v>480</v>
      </c>
      <c r="C51" s="851"/>
      <c r="D51" s="851"/>
      <c r="E51" s="851" t="s">
        <v>481</v>
      </c>
      <c r="F51" s="852">
        <f>F45+F37+F15</f>
        <v>656822344.36483085</v>
      </c>
      <c r="K51" s="850" t="s">
        <v>480</v>
      </c>
      <c r="L51" s="851"/>
      <c r="M51" s="851"/>
      <c r="N51" s="851" t="s">
        <v>481</v>
      </c>
      <c r="O51" s="852">
        <f>O45+O37+O15</f>
        <v>500209952.88044006</v>
      </c>
    </row>
  </sheetData>
  <mergeCells count="42">
    <mergeCell ref="K41:N41"/>
    <mergeCell ref="K42:N42"/>
    <mergeCell ref="K43:N43"/>
    <mergeCell ref="K44:N44"/>
    <mergeCell ref="K45:N45"/>
    <mergeCell ref="B41:E41"/>
    <mergeCell ref="B42:E42"/>
    <mergeCell ref="B43:E43"/>
    <mergeCell ref="B44:E44"/>
    <mergeCell ref="B45:E45"/>
    <mergeCell ref="J38:P38"/>
    <mergeCell ref="K40:N40"/>
    <mergeCell ref="K33:N33"/>
    <mergeCell ref="K34:N34"/>
    <mergeCell ref="K35:N35"/>
    <mergeCell ref="K36:N36"/>
    <mergeCell ref="K37:N37"/>
    <mergeCell ref="K13:N13"/>
    <mergeCell ref="K14:N14"/>
    <mergeCell ref="K15:N15"/>
    <mergeCell ref="J16:P16"/>
    <mergeCell ref="K17:N17"/>
    <mergeCell ref="A2:G3"/>
    <mergeCell ref="J2:P3"/>
    <mergeCell ref="K5:N5"/>
    <mergeCell ref="K11:N11"/>
    <mergeCell ref="K12:N12"/>
    <mergeCell ref="B40:E40"/>
    <mergeCell ref="B5:E5"/>
    <mergeCell ref="B12:E12"/>
    <mergeCell ref="B13:E13"/>
    <mergeCell ref="B15:E15"/>
    <mergeCell ref="B11:E11"/>
    <mergeCell ref="A38:G38"/>
    <mergeCell ref="A16:G16"/>
    <mergeCell ref="B17:E17"/>
    <mergeCell ref="B37:E37"/>
    <mergeCell ref="B34:E34"/>
    <mergeCell ref="B33:E33"/>
    <mergeCell ref="B35:E35"/>
    <mergeCell ref="B14:E14"/>
    <mergeCell ref="B36:E3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47"/>
  <sheetViews>
    <sheetView workbookViewId="0">
      <selection activeCell="B36" sqref="B36"/>
    </sheetView>
  </sheetViews>
  <sheetFormatPr defaultRowHeight="15"/>
  <cols>
    <col min="1" max="1" width="7.28515625" bestFit="1" customWidth="1"/>
    <col min="2" max="2" width="36.85546875" bestFit="1" customWidth="1"/>
    <col min="3" max="3" width="4.85546875" bestFit="1" customWidth="1"/>
    <col min="4" max="4" width="7.85546875" bestFit="1" customWidth="1"/>
    <col min="6" max="6" width="7.42578125" bestFit="1" customWidth="1"/>
    <col min="7" max="7" width="7.5703125" bestFit="1" customWidth="1"/>
    <col min="8" max="8" width="5.28515625" bestFit="1" customWidth="1"/>
  </cols>
  <sheetData>
    <row r="4" spans="1:9">
      <c r="A4" s="2" t="s">
        <v>0</v>
      </c>
      <c r="B4" s="2" t="s">
        <v>1</v>
      </c>
      <c r="C4" s="2" t="s">
        <v>43</v>
      </c>
      <c r="D4" s="2" t="s">
        <v>44</v>
      </c>
      <c r="E4" s="2" t="s">
        <v>45</v>
      </c>
      <c r="F4" s="2" t="s">
        <v>46</v>
      </c>
      <c r="G4" s="2" t="s">
        <v>2</v>
      </c>
      <c r="H4" s="2" t="s">
        <v>3</v>
      </c>
      <c r="I4" s="2" t="s">
        <v>6</v>
      </c>
    </row>
    <row r="5" spans="1:9">
      <c r="A5" s="2"/>
      <c r="B5" s="2" t="s">
        <v>49</v>
      </c>
      <c r="C5" s="2"/>
      <c r="D5" s="2"/>
      <c r="E5" s="2"/>
      <c r="F5" s="2"/>
      <c r="G5" s="2"/>
      <c r="H5" s="2"/>
      <c r="I5" s="2"/>
    </row>
    <row r="6" spans="1:9">
      <c r="A6" s="2"/>
      <c r="B6" s="2"/>
      <c r="C6" s="2"/>
      <c r="D6" s="2"/>
      <c r="E6" s="2"/>
      <c r="F6" s="2"/>
      <c r="G6" s="2"/>
      <c r="H6" s="2"/>
      <c r="I6" s="2"/>
    </row>
    <row r="7" spans="1:9">
      <c r="A7" s="2">
        <v>1</v>
      </c>
      <c r="B7" s="2" t="s">
        <v>52</v>
      </c>
      <c r="C7" s="2">
        <v>1</v>
      </c>
      <c r="D7" s="2">
        <v>6.2629999999999999</v>
      </c>
      <c r="E7" s="2">
        <v>0.15</v>
      </c>
      <c r="F7" s="2">
        <f>3.15-0.15</f>
        <v>3</v>
      </c>
      <c r="G7" s="8">
        <f>F7*E7*D7*C7</f>
        <v>2.8183499999999997</v>
      </c>
      <c r="H7" s="2" t="s">
        <v>9</v>
      </c>
      <c r="I7" s="2"/>
    </row>
    <row r="8" spans="1:9">
      <c r="A8" s="2">
        <v>2</v>
      </c>
      <c r="B8" s="2" t="s">
        <v>51</v>
      </c>
      <c r="C8" s="2">
        <v>1</v>
      </c>
      <c r="D8" s="2">
        <v>1.6220000000000001</v>
      </c>
      <c r="E8" s="2">
        <v>0.15</v>
      </c>
      <c r="F8" s="2">
        <f>3.15-0.15</f>
        <v>3</v>
      </c>
      <c r="G8" s="8">
        <f t="shared" ref="G8:G30" si="0">F8*E8*D8*C8</f>
        <v>0.72989999999999999</v>
      </c>
      <c r="H8" s="2" t="s">
        <v>9</v>
      </c>
      <c r="I8" s="2"/>
    </row>
    <row r="9" spans="1:9">
      <c r="A9" s="2">
        <v>3</v>
      </c>
      <c r="B9" s="2" t="s">
        <v>50</v>
      </c>
      <c r="C9" s="2">
        <v>-1</v>
      </c>
      <c r="D9" s="2">
        <v>1.5</v>
      </c>
      <c r="E9" s="2">
        <v>0.15</v>
      </c>
      <c r="F9" s="2">
        <v>2.4</v>
      </c>
      <c r="G9" s="8">
        <f t="shared" si="0"/>
        <v>-0.54</v>
      </c>
      <c r="H9" s="2" t="s">
        <v>9</v>
      </c>
      <c r="I9" s="2"/>
    </row>
    <row r="10" spans="1:9">
      <c r="A10" s="2">
        <v>4</v>
      </c>
      <c r="B10" s="2" t="s">
        <v>53</v>
      </c>
      <c r="C10" s="2">
        <v>1</v>
      </c>
      <c r="D10" s="2">
        <v>4.508</v>
      </c>
      <c r="E10" s="2">
        <v>0.15</v>
      </c>
      <c r="F10" s="2">
        <v>3</v>
      </c>
      <c r="G10" s="8">
        <f t="shared" si="0"/>
        <v>2.0286</v>
      </c>
      <c r="H10" s="2" t="s">
        <v>9</v>
      </c>
      <c r="I10" s="2"/>
    </row>
    <row r="11" spans="1:9">
      <c r="A11" s="2">
        <v>5</v>
      </c>
      <c r="B11" s="2" t="s">
        <v>53</v>
      </c>
      <c r="C11" s="2">
        <v>1</v>
      </c>
      <c r="D11" s="2">
        <v>4.9530000000000003</v>
      </c>
      <c r="E11" s="2">
        <v>0.15</v>
      </c>
      <c r="F11" s="2">
        <v>3</v>
      </c>
      <c r="G11" s="8">
        <f t="shared" si="0"/>
        <v>2.22885</v>
      </c>
      <c r="H11" s="2" t="s">
        <v>9</v>
      </c>
      <c r="I11" s="2"/>
    </row>
    <row r="12" spans="1:9">
      <c r="A12" s="2"/>
      <c r="B12" s="2" t="s">
        <v>54</v>
      </c>
      <c r="C12" s="2">
        <v>-1</v>
      </c>
      <c r="D12" s="2"/>
      <c r="E12" s="2">
        <v>0.15</v>
      </c>
      <c r="F12" s="2"/>
      <c r="G12" s="8">
        <f t="shared" si="0"/>
        <v>0</v>
      </c>
      <c r="H12" s="2" t="s">
        <v>9</v>
      </c>
      <c r="I12" s="2"/>
    </row>
    <row r="13" spans="1:9">
      <c r="A13" s="2"/>
      <c r="B13" s="2" t="s">
        <v>59</v>
      </c>
      <c r="C13" s="2">
        <v>2</v>
      </c>
      <c r="D13" s="2">
        <v>5.75</v>
      </c>
      <c r="E13" s="2">
        <v>0.23</v>
      </c>
      <c r="F13" s="2">
        <v>3</v>
      </c>
      <c r="G13" s="8">
        <f t="shared" si="0"/>
        <v>7.9350000000000005</v>
      </c>
      <c r="H13" s="2" t="s">
        <v>9</v>
      </c>
      <c r="I13" s="2"/>
    </row>
    <row r="14" spans="1:9">
      <c r="A14" s="2"/>
      <c r="B14" s="2" t="s">
        <v>55</v>
      </c>
      <c r="C14" s="2">
        <v>-1</v>
      </c>
      <c r="D14" s="2"/>
      <c r="E14" s="2">
        <v>0.23</v>
      </c>
      <c r="F14" s="2"/>
      <c r="G14" s="8">
        <f t="shared" si="0"/>
        <v>0</v>
      </c>
      <c r="H14" s="2" t="s">
        <v>9</v>
      </c>
      <c r="I14" s="2"/>
    </row>
    <row r="15" spans="1:9">
      <c r="A15" s="2"/>
      <c r="B15" s="2" t="str">
        <f>B13</f>
        <v>NORTH SIDE STAIR WALL</v>
      </c>
      <c r="C15" s="2">
        <v>2</v>
      </c>
      <c r="D15" s="2">
        <v>3.83</v>
      </c>
      <c r="E15" s="2">
        <v>0.23</v>
      </c>
      <c r="F15" s="2">
        <v>3</v>
      </c>
      <c r="G15" s="8">
        <f t="shared" si="0"/>
        <v>5.2854000000000001</v>
      </c>
      <c r="H15" s="2" t="s">
        <v>9</v>
      </c>
      <c r="I15" s="2"/>
    </row>
    <row r="16" spans="1:9">
      <c r="A16" s="2"/>
      <c r="B16" s="2" t="s">
        <v>56</v>
      </c>
      <c r="C16" s="2">
        <v>2</v>
      </c>
      <c r="D16" s="2">
        <v>1.7130000000000001</v>
      </c>
      <c r="E16" s="2">
        <v>0.15</v>
      </c>
      <c r="F16" s="2">
        <v>3</v>
      </c>
      <c r="G16" s="8">
        <f t="shared" si="0"/>
        <v>1.5416999999999998</v>
      </c>
      <c r="H16" s="2" t="s">
        <v>9</v>
      </c>
      <c r="I16" s="2"/>
    </row>
    <row r="17" spans="1:9">
      <c r="A17" s="2"/>
      <c r="B17" s="2" t="str">
        <f>B16</f>
        <v>SECURITY OFFICE</v>
      </c>
      <c r="C17" s="2">
        <v>2</v>
      </c>
      <c r="D17" s="2">
        <v>2.629</v>
      </c>
      <c r="E17" s="2">
        <v>0.15</v>
      </c>
      <c r="F17" s="2">
        <v>3</v>
      </c>
      <c r="G17" s="8">
        <f t="shared" si="0"/>
        <v>2.3660999999999999</v>
      </c>
      <c r="H17" s="2" t="s">
        <v>9</v>
      </c>
      <c r="I17" s="2"/>
    </row>
    <row r="18" spans="1:9">
      <c r="A18" s="2"/>
      <c r="B18" s="2" t="s">
        <v>57</v>
      </c>
      <c r="C18" s="2">
        <v>-1</v>
      </c>
      <c r="D18" s="2"/>
      <c r="E18" s="2">
        <v>0.15</v>
      </c>
      <c r="F18" s="2"/>
      <c r="G18" s="8">
        <f t="shared" si="0"/>
        <v>0</v>
      </c>
      <c r="H18" s="2" t="s">
        <v>9</v>
      </c>
      <c r="I18" s="2"/>
    </row>
    <row r="19" spans="1:9">
      <c r="A19" s="2"/>
      <c r="B19" s="2" t="s">
        <v>58</v>
      </c>
      <c r="C19" s="2">
        <v>-2</v>
      </c>
      <c r="D19" s="2">
        <v>1.01</v>
      </c>
      <c r="E19" s="2">
        <v>0.15</v>
      </c>
      <c r="F19" s="2">
        <v>2.4</v>
      </c>
      <c r="G19" s="8">
        <f t="shared" si="0"/>
        <v>-0.72719999999999996</v>
      </c>
      <c r="H19" s="2" t="s">
        <v>9</v>
      </c>
      <c r="I19" s="2"/>
    </row>
    <row r="20" spans="1:9">
      <c r="A20" s="2"/>
      <c r="B20" s="2" t="s">
        <v>60</v>
      </c>
      <c r="C20" s="2">
        <v>2</v>
      </c>
      <c r="D20" s="2">
        <v>5.75</v>
      </c>
      <c r="E20" s="2">
        <v>0.23</v>
      </c>
      <c r="F20" s="2">
        <v>3</v>
      </c>
      <c r="G20" s="8">
        <f t="shared" ref="G20:G22" si="1">F20*E20*D20*C20</f>
        <v>7.9350000000000005</v>
      </c>
      <c r="H20" s="2" t="s">
        <v>9</v>
      </c>
      <c r="I20" s="2"/>
    </row>
    <row r="21" spans="1:9">
      <c r="A21" s="2"/>
      <c r="B21" s="2" t="s">
        <v>55</v>
      </c>
      <c r="C21" s="2">
        <v>-1</v>
      </c>
      <c r="D21" s="2"/>
      <c r="E21" s="2">
        <v>0.23</v>
      </c>
      <c r="F21" s="2"/>
      <c r="G21" s="8">
        <f t="shared" si="1"/>
        <v>0</v>
      </c>
      <c r="H21" s="2" t="s">
        <v>9</v>
      </c>
      <c r="I21" s="2"/>
    </row>
    <row r="22" spans="1:9">
      <c r="A22" s="2"/>
      <c r="B22" s="2" t="str">
        <f>B20</f>
        <v>SOUTH SIDE STAIR WALL</v>
      </c>
      <c r="C22" s="2">
        <v>2</v>
      </c>
      <c r="D22" s="2">
        <v>3.83</v>
      </c>
      <c r="E22" s="2">
        <v>0.23</v>
      </c>
      <c r="F22" s="2">
        <v>3</v>
      </c>
      <c r="G22" s="8">
        <f t="shared" si="1"/>
        <v>5.2854000000000001</v>
      </c>
      <c r="H22" s="2" t="s">
        <v>9</v>
      </c>
      <c r="I22" s="2"/>
    </row>
    <row r="23" spans="1:9">
      <c r="A23" s="2"/>
      <c r="B23" s="2" t="s">
        <v>51</v>
      </c>
      <c r="C23" s="2">
        <v>1</v>
      </c>
      <c r="D23" s="2">
        <v>1.5</v>
      </c>
      <c r="E23" s="2">
        <v>0.23</v>
      </c>
      <c r="F23" s="2">
        <v>3</v>
      </c>
      <c r="G23" s="8">
        <f t="shared" si="0"/>
        <v>1.0350000000000001</v>
      </c>
      <c r="H23" s="2" t="s">
        <v>9</v>
      </c>
      <c r="I23" s="2"/>
    </row>
    <row r="24" spans="1:9">
      <c r="A24" s="2"/>
      <c r="B24" s="2" t="s">
        <v>61</v>
      </c>
      <c r="C24" s="2">
        <v>1</v>
      </c>
      <c r="D24" s="2">
        <v>4.05</v>
      </c>
      <c r="E24" s="2">
        <v>0.15</v>
      </c>
      <c r="F24" s="2">
        <v>3</v>
      </c>
      <c r="G24" s="8">
        <f t="shared" si="0"/>
        <v>1.8224999999999998</v>
      </c>
      <c r="H24" s="2" t="s">
        <v>9</v>
      </c>
      <c r="I24" s="2"/>
    </row>
    <row r="25" spans="1:9">
      <c r="A25" s="2"/>
      <c r="B25" s="2" t="s">
        <v>51</v>
      </c>
      <c r="C25" s="2">
        <v>1</v>
      </c>
      <c r="D25" s="2">
        <v>2.113</v>
      </c>
      <c r="E25" s="2">
        <v>0.15</v>
      </c>
      <c r="F25" s="2">
        <v>3</v>
      </c>
      <c r="G25" s="8">
        <f t="shared" si="0"/>
        <v>0.95084999999999986</v>
      </c>
      <c r="H25" s="2" t="s">
        <v>9</v>
      </c>
      <c r="I25" s="2"/>
    </row>
    <row r="26" spans="1:9">
      <c r="A26" s="2"/>
      <c r="B26" s="2" t="s">
        <v>51</v>
      </c>
      <c r="C26" s="2">
        <v>1</v>
      </c>
      <c r="D26" s="2">
        <v>2.88</v>
      </c>
      <c r="E26" s="2">
        <v>0.15</v>
      </c>
      <c r="F26" s="2">
        <v>3</v>
      </c>
      <c r="G26" s="2">
        <f t="shared" si="0"/>
        <v>1.2959999999999998</v>
      </c>
      <c r="H26" s="2" t="s">
        <v>9</v>
      </c>
      <c r="I26" s="2"/>
    </row>
    <row r="27" spans="1:9">
      <c r="A27" s="2"/>
      <c r="B27" s="2" t="s">
        <v>50</v>
      </c>
      <c r="C27" s="2">
        <v>-1</v>
      </c>
      <c r="D27" s="2">
        <v>1.5</v>
      </c>
      <c r="E27" s="2">
        <v>0.15</v>
      </c>
      <c r="F27" s="2">
        <v>2.1</v>
      </c>
      <c r="G27" s="2">
        <f t="shared" si="0"/>
        <v>-0.47250000000000003</v>
      </c>
      <c r="H27" s="2" t="s">
        <v>9</v>
      </c>
      <c r="I27" s="2"/>
    </row>
    <row r="28" spans="1:9">
      <c r="A28" s="2"/>
      <c r="B28" s="2" t="s">
        <v>62</v>
      </c>
      <c r="C28" s="2">
        <v>1</v>
      </c>
      <c r="D28" s="2">
        <v>2.6339999999999999</v>
      </c>
      <c r="E28" s="2">
        <v>0.23</v>
      </c>
      <c r="F28" s="2">
        <v>3</v>
      </c>
      <c r="G28" s="2">
        <f t="shared" si="0"/>
        <v>1.8174600000000001</v>
      </c>
      <c r="H28" s="2" t="s">
        <v>9</v>
      </c>
      <c r="I28" s="2"/>
    </row>
    <row r="29" spans="1:9">
      <c r="A29" s="2"/>
      <c r="B29" s="2" t="s">
        <v>51</v>
      </c>
      <c r="C29" s="2">
        <v>1</v>
      </c>
      <c r="D29" s="2">
        <f>2.22+1.7</f>
        <v>3.92</v>
      </c>
      <c r="E29" s="2">
        <v>0.23</v>
      </c>
      <c r="F29" s="2">
        <v>3</v>
      </c>
      <c r="G29" s="2">
        <f t="shared" si="0"/>
        <v>2.7048000000000001</v>
      </c>
      <c r="H29" s="2" t="s">
        <v>9</v>
      </c>
      <c r="I29" s="2"/>
    </row>
    <row r="30" spans="1:9">
      <c r="A30" s="2"/>
      <c r="B30" s="2" t="s">
        <v>63</v>
      </c>
      <c r="C30" s="10">
        <v>4</v>
      </c>
      <c r="D30" s="10">
        <v>30</v>
      </c>
      <c r="E30" s="10">
        <v>0.23</v>
      </c>
      <c r="F30" s="10">
        <v>3</v>
      </c>
      <c r="G30" s="2">
        <f t="shared" si="0"/>
        <v>82.800000000000011</v>
      </c>
      <c r="H30" s="2" t="s">
        <v>9</v>
      </c>
      <c r="I30" s="2"/>
    </row>
    <row r="47" spans="7:7">
      <c r="G47" s="9">
        <f>SUM(G7:G46)</f>
        <v>128.84121000000002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416"/>
  <sheetViews>
    <sheetView topLeftCell="A288" workbookViewId="0">
      <selection activeCell="B446" sqref="B446"/>
    </sheetView>
  </sheetViews>
  <sheetFormatPr defaultRowHeight="15"/>
  <cols>
    <col min="1" max="1" width="3" bestFit="1" customWidth="1"/>
    <col min="2" max="2" width="47.85546875" customWidth="1"/>
    <col min="3" max="3" width="10.42578125" bestFit="1" customWidth="1"/>
    <col min="6" max="6" width="10.7109375" bestFit="1" customWidth="1"/>
  </cols>
  <sheetData>
    <row r="6" spans="1:6" ht="67.5">
      <c r="A6" s="491">
        <v>1</v>
      </c>
      <c r="B6" s="31" t="s">
        <v>78</v>
      </c>
      <c r="C6" s="240"/>
      <c r="D6" s="241"/>
      <c r="E6" s="292"/>
      <c r="F6" s="240"/>
    </row>
    <row r="7" spans="1:6" ht="45">
      <c r="A7" s="492"/>
      <c r="B7" s="31" t="s">
        <v>79</v>
      </c>
      <c r="C7" s="240"/>
      <c r="D7" s="241"/>
      <c r="E7" s="292"/>
      <c r="F7" s="240"/>
    </row>
    <row r="8" spans="1:6" ht="45">
      <c r="A8" s="493"/>
      <c r="B8" s="31" t="s">
        <v>80</v>
      </c>
      <c r="C8" s="240"/>
      <c r="D8" s="241"/>
      <c r="E8" s="292"/>
      <c r="F8" s="240"/>
    </row>
    <row r="9" spans="1:6">
      <c r="A9" s="232"/>
      <c r="B9" s="242"/>
      <c r="C9" s="240"/>
      <c r="D9" s="240"/>
      <c r="E9" s="292"/>
      <c r="F9" s="240"/>
    </row>
    <row r="10" spans="1:6">
      <c r="A10" s="232"/>
      <c r="B10" s="242" t="s">
        <v>317</v>
      </c>
      <c r="C10" s="240">
        <v>13.3</v>
      </c>
      <c r="D10" s="241"/>
      <c r="E10" s="475" t="s">
        <v>16</v>
      </c>
      <c r="F10" s="240">
        <v>0</v>
      </c>
    </row>
    <row r="11" spans="1:6">
      <c r="A11" s="232"/>
      <c r="B11" s="242" t="s">
        <v>318</v>
      </c>
      <c r="C11" s="240">
        <v>28.34</v>
      </c>
      <c r="D11" s="241"/>
      <c r="E11" s="475"/>
      <c r="F11" s="240">
        <v>0</v>
      </c>
    </row>
    <row r="12" spans="1:6">
      <c r="A12" s="232"/>
      <c r="B12" s="242" t="s">
        <v>319</v>
      </c>
      <c r="C12" s="240">
        <v>234.74</v>
      </c>
      <c r="D12" s="241"/>
      <c r="E12" s="251"/>
      <c r="F12" s="240"/>
    </row>
    <row r="13" spans="1:6">
      <c r="A13" s="232"/>
      <c r="B13" s="242" t="s">
        <v>320</v>
      </c>
      <c r="C13" s="240">
        <v>32.28</v>
      </c>
      <c r="D13" s="241"/>
      <c r="E13" s="251"/>
      <c r="F13" s="240"/>
    </row>
    <row r="14" spans="1:6">
      <c r="A14" s="232"/>
      <c r="B14" s="242" t="s">
        <v>83</v>
      </c>
      <c r="C14" s="240">
        <v>593.17999999999995</v>
      </c>
      <c r="D14" s="241"/>
      <c r="E14" s="251"/>
      <c r="F14" s="240"/>
    </row>
    <row r="15" spans="1:6">
      <c r="A15" s="232"/>
      <c r="B15" s="242"/>
      <c r="C15" s="240"/>
      <c r="D15" s="240"/>
      <c r="E15" s="292"/>
      <c r="F15" s="240"/>
    </row>
    <row r="16" spans="1:6">
      <c r="A16" s="232"/>
      <c r="B16" s="242" t="s">
        <v>321</v>
      </c>
      <c r="C16" s="240">
        <v>256.98</v>
      </c>
      <c r="D16" s="241"/>
      <c r="E16" s="475" t="s">
        <v>16</v>
      </c>
      <c r="F16" s="240">
        <v>0</v>
      </c>
    </row>
    <row r="17" spans="1:6">
      <c r="A17" s="232"/>
      <c r="B17" s="242" t="s">
        <v>82</v>
      </c>
      <c r="C17" s="240">
        <v>24.1</v>
      </c>
      <c r="D17" s="241"/>
      <c r="E17" s="475"/>
      <c r="F17" s="240">
        <v>0</v>
      </c>
    </row>
    <row r="18" spans="1:6">
      <c r="A18" s="232"/>
      <c r="B18" s="242" t="s">
        <v>83</v>
      </c>
      <c r="C18" s="240">
        <v>1208.28</v>
      </c>
      <c r="D18" s="241"/>
      <c r="E18" s="251"/>
      <c r="F18" s="240"/>
    </row>
    <row r="19" spans="1:6">
      <c r="A19" s="232"/>
      <c r="B19" s="242"/>
      <c r="C19" s="240"/>
      <c r="D19" s="240"/>
      <c r="E19" s="292"/>
      <c r="F19" s="240"/>
    </row>
    <row r="20" spans="1:6">
      <c r="A20" s="232"/>
      <c r="B20" s="242" t="s">
        <v>322</v>
      </c>
      <c r="C20" s="240">
        <v>18.559999999999999</v>
      </c>
      <c r="D20" s="241"/>
      <c r="E20" s="475" t="s">
        <v>16</v>
      </c>
      <c r="F20" s="240">
        <v>0</v>
      </c>
    </row>
    <row r="21" spans="1:6">
      <c r="A21" s="232"/>
      <c r="B21" s="242" t="s">
        <v>323</v>
      </c>
      <c r="C21" s="240">
        <v>123.04</v>
      </c>
      <c r="D21" s="241"/>
      <c r="E21" s="475"/>
      <c r="F21" s="240">
        <v>0</v>
      </c>
    </row>
    <row r="22" spans="1:6">
      <c r="A22" s="232"/>
      <c r="B22" s="242" t="s">
        <v>324</v>
      </c>
      <c r="C22" s="240">
        <v>23.78</v>
      </c>
      <c r="D22" s="241"/>
      <c r="E22" s="251"/>
      <c r="F22" s="240"/>
    </row>
    <row r="23" spans="1:6">
      <c r="A23" s="232"/>
      <c r="B23" s="242" t="s">
        <v>325</v>
      </c>
      <c r="C23" s="240">
        <v>803.58</v>
      </c>
      <c r="D23" s="241"/>
      <c r="E23" s="251"/>
      <c r="F23" s="240"/>
    </row>
    <row r="24" spans="1:6">
      <c r="A24" s="232"/>
      <c r="B24" s="242"/>
      <c r="C24" s="240"/>
      <c r="D24" s="241"/>
      <c r="E24" s="251"/>
      <c r="F24" s="240"/>
    </row>
    <row r="25" spans="1:6">
      <c r="A25" s="232"/>
      <c r="B25" s="242" t="s">
        <v>326</v>
      </c>
      <c r="C25" s="240">
        <v>18.559999999999999</v>
      </c>
      <c r="D25" s="241"/>
      <c r="E25" s="251"/>
      <c r="F25" s="240"/>
    </row>
    <row r="26" spans="1:6">
      <c r="A26" s="232"/>
      <c r="B26" s="242" t="s">
        <v>323</v>
      </c>
      <c r="C26" s="240">
        <v>123.04</v>
      </c>
      <c r="D26" s="241"/>
      <c r="E26" s="251"/>
      <c r="F26" s="240"/>
    </row>
    <row r="27" spans="1:6">
      <c r="A27" s="232"/>
      <c r="B27" s="242" t="s">
        <v>324</v>
      </c>
      <c r="C27" s="240">
        <v>23.78</v>
      </c>
      <c r="D27" s="241"/>
      <c r="E27" s="251"/>
      <c r="F27" s="240"/>
    </row>
    <row r="28" spans="1:6">
      <c r="A28" s="232"/>
      <c r="B28" s="242" t="s">
        <v>325</v>
      </c>
      <c r="C28" s="240">
        <v>803.58</v>
      </c>
      <c r="D28" s="241"/>
      <c r="E28" s="251"/>
      <c r="F28" s="240"/>
    </row>
    <row r="29" spans="1:6">
      <c r="A29" s="232"/>
      <c r="B29" s="242"/>
      <c r="C29" s="36"/>
      <c r="D29" s="36"/>
      <c r="E29" s="37"/>
      <c r="F29" s="36"/>
    </row>
    <row r="30" spans="1:6">
      <c r="A30" s="232"/>
      <c r="B30" s="242" t="s">
        <v>327</v>
      </c>
      <c r="C30" s="370">
        <v>16.8</v>
      </c>
      <c r="D30" s="36"/>
      <c r="E30" s="37"/>
      <c r="F30" s="36"/>
    </row>
    <row r="31" spans="1:6">
      <c r="A31" s="232"/>
      <c r="B31" s="242" t="s">
        <v>328</v>
      </c>
      <c r="C31" s="240">
        <v>340.92</v>
      </c>
      <c r="D31" s="241"/>
      <c r="E31" s="475" t="s">
        <v>16</v>
      </c>
      <c r="F31" s="240">
        <v>0</v>
      </c>
    </row>
    <row r="32" spans="1:6">
      <c r="A32" s="232"/>
      <c r="B32" s="242" t="s">
        <v>329</v>
      </c>
      <c r="C32" s="268">
        <v>497.61</v>
      </c>
      <c r="D32" s="241"/>
      <c r="E32" s="475"/>
      <c r="F32" s="240">
        <v>0</v>
      </c>
    </row>
    <row r="33" spans="1:6">
      <c r="A33" s="232"/>
      <c r="B33" s="242" t="s">
        <v>330</v>
      </c>
      <c r="C33" s="268">
        <v>729.62</v>
      </c>
      <c r="D33" s="241"/>
      <c r="E33" s="251"/>
      <c r="F33" s="240"/>
    </row>
    <row r="34" spans="1:6">
      <c r="A34" s="232"/>
      <c r="B34" s="242"/>
      <c r="C34" s="240"/>
      <c r="D34" s="241"/>
      <c r="E34" s="251"/>
      <c r="F34" s="240"/>
    </row>
    <row r="35" spans="1:6">
      <c r="A35" s="232"/>
      <c r="B35" s="242" t="s">
        <v>331</v>
      </c>
      <c r="C35" s="240">
        <v>506.93</v>
      </c>
      <c r="D35" s="241"/>
      <c r="E35" s="251"/>
      <c r="F35" s="240"/>
    </row>
    <row r="36" spans="1:6">
      <c r="A36" s="232"/>
      <c r="B36" s="242" t="s">
        <v>329</v>
      </c>
      <c r="C36" s="240">
        <v>69.510000000000005</v>
      </c>
      <c r="D36" s="241"/>
      <c r="E36" s="251"/>
      <c r="F36" s="240"/>
    </row>
    <row r="37" spans="1:6">
      <c r="A37" s="232"/>
      <c r="B37" s="242" t="s">
        <v>330</v>
      </c>
      <c r="C37" s="240">
        <v>281.13</v>
      </c>
      <c r="D37" s="241"/>
      <c r="E37" s="251" t="s">
        <v>16</v>
      </c>
      <c r="F37" s="240">
        <v>0</v>
      </c>
    </row>
    <row r="38" spans="1:6">
      <c r="A38" s="232"/>
      <c r="B38" s="40"/>
      <c r="C38" s="240"/>
      <c r="D38" s="241"/>
      <c r="E38" s="251"/>
      <c r="F38" s="240"/>
    </row>
    <row r="39" spans="1:6">
      <c r="A39" s="232"/>
      <c r="B39" s="242" t="s">
        <v>104</v>
      </c>
      <c r="C39" s="414"/>
      <c r="D39" s="241"/>
      <c r="E39" s="369"/>
      <c r="F39" s="240">
        <v>0</v>
      </c>
    </row>
    <row r="40" spans="1:6" ht="15.75" thickBot="1">
      <c r="A40" s="371"/>
      <c r="B40" s="416" t="s">
        <v>105</v>
      </c>
      <c r="C40" s="268">
        <v>6771.64</v>
      </c>
      <c r="D40" s="372"/>
      <c r="E40" s="373"/>
      <c r="F40" s="374">
        <v>0</v>
      </c>
    </row>
    <row r="41" spans="1:6">
      <c r="A41" s="329"/>
      <c r="B41" s="52"/>
      <c r="C41" s="249"/>
      <c r="D41" s="264"/>
      <c r="E41" s="250"/>
      <c r="F41" s="249"/>
    </row>
    <row r="42" spans="1:6">
      <c r="A42" s="329"/>
      <c r="B42" s="52"/>
      <c r="C42" s="249"/>
      <c r="D42" s="264"/>
      <c r="E42" s="250"/>
      <c r="F42" s="249"/>
    </row>
    <row r="43" spans="1:6">
      <c r="A43" s="329"/>
      <c r="B43" s="56" t="s">
        <v>106</v>
      </c>
      <c r="C43" s="249"/>
      <c r="D43" s="264"/>
      <c r="E43" s="265"/>
      <c r="F43" s="249"/>
    </row>
    <row r="44" spans="1:6" ht="56.25">
      <c r="A44" s="232">
        <v>2</v>
      </c>
      <c r="B44" s="242" t="s">
        <v>107</v>
      </c>
      <c r="C44" s="240"/>
      <c r="D44" s="240"/>
      <c r="E44" s="292"/>
      <c r="F44" s="240"/>
    </row>
    <row r="45" spans="1:6">
      <c r="A45" s="232"/>
      <c r="B45" s="58" t="s">
        <v>108</v>
      </c>
      <c r="C45" s="233"/>
      <c r="D45" s="468"/>
      <c r="E45" s="240"/>
      <c r="F45" s="240"/>
    </row>
    <row r="46" spans="1:6">
      <c r="A46" s="232"/>
      <c r="B46" s="58" t="s">
        <v>109</v>
      </c>
      <c r="C46" s="233"/>
      <c r="D46" s="469"/>
      <c r="E46" s="240"/>
      <c r="F46" s="240"/>
    </row>
    <row r="47" spans="1:6">
      <c r="A47" s="232"/>
      <c r="B47" s="58"/>
      <c r="C47" s="233"/>
      <c r="D47" s="469"/>
      <c r="E47" s="240"/>
      <c r="F47" s="240"/>
    </row>
    <row r="48" spans="1:6">
      <c r="A48" s="232"/>
      <c r="B48" s="58" t="s">
        <v>332</v>
      </c>
      <c r="C48" s="233"/>
      <c r="D48" s="469"/>
      <c r="E48" s="240"/>
      <c r="F48" s="240"/>
    </row>
    <row r="49" spans="1:6">
      <c r="A49" s="232"/>
      <c r="B49" s="279" t="s">
        <v>333</v>
      </c>
      <c r="C49" s="257">
        <v>139.19999999999999</v>
      </c>
      <c r="D49" s="469"/>
      <c r="E49" s="240" t="s">
        <v>16</v>
      </c>
      <c r="F49" s="257">
        <v>0</v>
      </c>
    </row>
    <row r="50" spans="1:6">
      <c r="A50" s="232"/>
      <c r="B50" s="63" t="s">
        <v>334</v>
      </c>
      <c r="C50" s="257">
        <v>637.97</v>
      </c>
      <c r="D50" s="469"/>
      <c r="E50" s="240" t="s">
        <v>16</v>
      </c>
      <c r="F50" s="257">
        <v>0</v>
      </c>
    </row>
    <row r="51" spans="1:6">
      <c r="A51" s="232"/>
      <c r="B51" s="63" t="s">
        <v>335</v>
      </c>
      <c r="C51" s="260">
        <v>205.2</v>
      </c>
      <c r="D51" s="469"/>
      <c r="E51" s="240" t="s">
        <v>16</v>
      </c>
      <c r="F51" s="257">
        <v>0</v>
      </c>
    </row>
    <row r="52" spans="1:6">
      <c r="A52" s="232"/>
      <c r="B52" s="63" t="s">
        <v>336</v>
      </c>
      <c r="C52" s="260">
        <v>224.12</v>
      </c>
      <c r="D52" s="469"/>
      <c r="E52" s="240" t="s">
        <v>16</v>
      </c>
      <c r="F52" s="257">
        <v>0</v>
      </c>
    </row>
    <row r="53" spans="1:6">
      <c r="A53" s="232"/>
      <c r="B53" s="63" t="s">
        <v>337</v>
      </c>
      <c r="C53" s="260">
        <v>395.24</v>
      </c>
      <c r="D53" s="469"/>
      <c r="E53" s="240" t="s">
        <v>16</v>
      </c>
      <c r="F53" s="257"/>
    </row>
    <row r="54" spans="1:6">
      <c r="A54" s="232"/>
      <c r="B54" s="63" t="s">
        <v>338</v>
      </c>
      <c r="C54" s="260">
        <v>301.55</v>
      </c>
      <c r="D54" s="469"/>
      <c r="E54" s="240" t="s">
        <v>16</v>
      </c>
      <c r="F54" s="257"/>
    </row>
    <row r="55" spans="1:6">
      <c r="A55" s="232"/>
      <c r="B55" s="63"/>
      <c r="C55" s="385">
        <v>1903.28</v>
      </c>
      <c r="D55" s="469"/>
      <c r="E55" s="240"/>
      <c r="F55" s="257"/>
    </row>
    <row r="56" spans="1:6">
      <c r="A56" s="232"/>
      <c r="B56" s="63" t="s">
        <v>339</v>
      </c>
      <c r="C56" s="260"/>
      <c r="D56" s="469"/>
      <c r="E56" s="240"/>
      <c r="F56" s="257"/>
    </row>
    <row r="57" spans="1:6">
      <c r="A57" s="232"/>
      <c r="B57" s="279" t="s">
        <v>333</v>
      </c>
      <c r="C57" s="376">
        <v>41.67</v>
      </c>
      <c r="D57" s="469"/>
      <c r="E57" s="240" t="s">
        <v>16</v>
      </c>
      <c r="F57" s="257">
        <v>0</v>
      </c>
    </row>
    <row r="58" spans="1:6">
      <c r="A58" s="232"/>
      <c r="B58" s="63" t="s">
        <v>334</v>
      </c>
      <c r="C58" s="376">
        <v>259.66000000000003</v>
      </c>
      <c r="D58" s="469"/>
      <c r="E58" s="240" t="s">
        <v>16</v>
      </c>
      <c r="F58" s="257">
        <v>0</v>
      </c>
    </row>
    <row r="59" spans="1:6">
      <c r="A59" s="232"/>
      <c r="B59" s="63" t="s">
        <v>335</v>
      </c>
      <c r="C59" s="376">
        <v>32.03</v>
      </c>
      <c r="D59" s="469"/>
      <c r="E59" s="240" t="s">
        <v>16</v>
      </c>
      <c r="F59" s="257">
        <v>0</v>
      </c>
    </row>
    <row r="60" spans="1:6">
      <c r="A60" s="232"/>
      <c r="B60" s="63" t="s">
        <v>340</v>
      </c>
      <c r="C60" s="376">
        <v>46.1</v>
      </c>
      <c r="D60" s="469"/>
      <c r="E60" s="240" t="s">
        <v>16</v>
      </c>
      <c r="F60" s="257">
        <v>0</v>
      </c>
    </row>
    <row r="61" spans="1:6">
      <c r="A61" s="232"/>
      <c r="B61" s="63" t="s">
        <v>336</v>
      </c>
      <c r="C61" s="376">
        <v>169.79</v>
      </c>
      <c r="D61" s="469"/>
      <c r="E61" s="240" t="s">
        <v>16</v>
      </c>
      <c r="F61" s="257">
        <v>0</v>
      </c>
    </row>
    <row r="62" spans="1:6">
      <c r="A62" s="232"/>
      <c r="B62" s="63" t="s">
        <v>337</v>
      </c>
      <c r="C62" s="376">
        <v>327.79</v>
      </c>
      <c r="D62" s="469"/>
      <c r="E62" s="240" t="s">
        <v>16</v>
      </c>
      <c r="F62" s="257">
        <v>0</v>
      </c>
    </row>
    <row r="63" spans="1:6">
      <c r="A63" s="232"/>
      <c r="B63" s="63" t="s">
        <v>338</v>
      </c>
      <c r="C63" s="376">
        <v>321.8</v>
      </c>
      <c r="D63" s="469"/>
      <c r="E63" s="240" t="s">
        <v>16</v>
      </c>
      <c r="F63" s="262">
        <v>0</v>
      </c>
    </row>
    <row r="64" spans="1:6">
      <c r="A64" s="232"/>
      <c r="B64" s="63"/>
      <c r="C64" s="262">
        <v>1198.8399999999999</v>
      </c>
      <c r="D64" s="469"/>
      <c r="E64" s="240"/>
      <c r="F64" s="262"/>
    </row>
    <row r="65" spans="1:6">
      <c r="A65" s="232"/>
      <c r="B65" s="58" t="s">
        <v>341</v>
      </c>
      <c r="C65" s="262"/>
      <c r="D65" s="469"/>
      <c r="E65" s="240"/>
      <c r="F65" s="262"/>
    </row>
    <row r="66" spans="1:6">
      <c r="A66" s="232"/>
      <c r="B66" s="279" t="s">
        <v>333</v>
      </c>
      <c r="C66" s="261">
        <v>106.58</v>
      </c>
      <c r="D66" s="469"/>
      <c r="E66" s="240" t="s">
        <v>16</v>
      </c>
      <c r="F66" s="257">
        <v>0</v>
      </c>
    </row>
    <row r="67" spans="1:6">
      <c r="A67" s="232"/>
      <c r="B67" s="279" t="s">
        <v>334</v>
      </c>
      <c r="C67" s="261">
        <v>621.88</v>
      </c>
      <c r="D67" s="469"/>
      <c r="E67" s="240" t="s">
        <v>16</v>
      </c>
      <c r="F67" s="257">
        <v>0</v>
      </c>
    </row>
    <row r="68" spans="1:6">
      <c r="A68" s="232"/>
      <c r="B68" s="279" t="s">
        <v>342</v>
      </c>
      <c r="C68" s="261">
        <v>200.86</v>
      </c>
      <c r="D68" s="469"/>
      <c r="E68" s="240" t="s">
        <v>16</v>
      </c>
      <c r="F68" s="257">
        <v>0</v>
      </c>
    </row>
    <row r="69" spans="1:6">
      <c r="A69" s="232"/>
      <c r="B69" s="279" t="s">
        <v>343</v>
      </c>
      <c r="C69" s="261">
        <v>889.34</v>
      </c>
      <c r="D69" s="469"/>
      <c r="E69" s="240" t="s">
        <v>16</v>
      </c>
      <c r="F69" s="257">
        <v>0</v>
      </c>
    </row>
    <row r="70" spans="1:6">
      <c r="A70" s="232"/>
      <c r="B70" s="279" t="s">
        <v>344</v>
      </c>
      <c r="C70" s="261">
        <v>79.98</v>
      </c>
      <c r="D70" s="469"/>
      <c r="E70" s="240" t="s">
        <v>16</v>
      </c>
      <c r="F70" s="257">
        <v>0</v>
      </c>
    </row>
    <row r="71" spans="1:6">
      <c r="A71" s="232"/>
      <c r="B71" s="279" t="s">
        <v>345</v>
      </c>
      <c r="C71" s="261">
        <v>534.99</v>
      </c>
      <c r="D71" s="469"/>
      <c r="E71" s="240" t="s">
        <v>16</v>
      </c>
      <c r="F71" s="257">
        <v>0</v>
      </c>
    </row>
    <row r="72" spans="1:6">
      <c r="A72" s="232"/>
      <c r="B72" s="113"/>
      <c r="C72" s="262">
        <v>2433.63</v>
      </c>
      <c r="D72" s="469"/>
      <c r="E72" s="240"/>
      <c r="F72" s="262">
        <v>0</v>
      </c>
    </row>
    <row r="73" spans="1:6">
      <c r="A73" s="232"/>
      <c r="B73" s="58" t="s">
        <v>346</v>
      </c>
      <c r="C73" s="261"/>
      <c r="D73" s="469"/>
      <c r="E73" s="240"/>
      <c r="F73" s="257">
        <v>0</v>
      </c>
    </row>
    <row r="74" spans="1:6">
      <c r="A74" s="232"/>
      <c r="B74" s="279" t="s">
        <v>333</v>
      </c>
      <c r="C74" s="376">
        <v>41.67</v>
      </c>
      <c r="D74" s="469"/>
      <c r="E74" s="240" t="s">
        <v>16</v>
      </c>
      <c r="F74" s="257">
        <v>0</v>
      </c>
    </row>
    <row r="75" spans="1:6">
      <c r="A75" s="232"/>
      <c r="B75" s="279" t="s">
        <v>334</v>
      </c>
      <c r="C75" s="376">
        <v>239.72</v>
      </c>
      <c r="D75" s="469"/>
      <c r="E75" s="240" t="s">
        <v>16</v>
      </c>
      <c r="F75" s="257">
        <v>0</v>
      </c>
    </row>
    <row r="76" spans="1:6">
      <c r="A76" s="232"/>
      <c r="B76" s="279" t="s">
        <v>342</v>
      </c>
      <c r="C76" s="376">
        <v>62.55</v>
      </c>
      <c r="D76" s="469"/>
      <c r="E76" s="240" t="s">
        <v>16</v>
      </c>
      <c r="F76" s="257">
        <v>0</v>
      </c>
    </row>
    <row r="77" spans="1:6">
      <c r="A77" s="232"/>
      <c r="B77" s="279" t="s">
        <v>347</v>
      </c>
      <c r="C77" s="376">
        <v>47.32</v>
      </c>
      <c r="D77" s="469"/>
      <c r="E77" s="240" t="s">
        <v>16</v>
      </c>
      <c r="F77" s="257">
        <v>0</v>
      </c>
    </row>
    <row r="78" spans="1:6">
      <c r="A78" s="232"/>
      <c r="B78" s="279" t="s">
        <v>343</v>
      </c>
      <c r="C78" s="376">
        <v>324.77</v>
      </c>
      <c r="D78" s="469"/>
      <c r="E78" s="240" t="s">
        <v>16</v>
      </c>
      <c r="F78" s="257">
        <v>0</v>
      </c>
    </row>
    <row r="79" spans="1:6">
      <c r="A79" s="232"/>
      <c r="B79" s="279" t="s">
        <v>344</v>
      </c>
      <c r="C79" s="376">
        <v>168</v>
      </c>
      <c r="D79" s="469"/>
      <c r="E79" s="240" t="s">
        <v>16</v>
      </c>
      <c r="F79" s="257">
        <v>0</v>
      </c>
    </row>
    <row r="80" spans="1:6">
      <c r="A80" s="232"/>
      <c r="B80" s="279" t="s">
        <v>345</v>
      </c>
      <c r="C80" s="376">
        <v>252.43</v>
      </c>
      <c r="D80" s="469"/>
      <c r="E80" s="240" t="s">
        <v>16</v>
      </c>
      <c r="F80" s="262">
        <v>0</v>
      </c>
    </row>
    <row r="81" spans="1:6">
      <c r="A81" s="232"/>
      <c r="B81" s="279" t="s">
        <v>348</v>
      </c>
      <c r="C81" s="376">
        <v>58.8</v>
      </c>
      <c r="D81" s="469"/>
      <c r="E81" s="240" t="s">
        <v>16</v>
      </c>
      <c r="F81" s="262"/>
    </row>
    <row r="82" spans="1:6">
      <c r="A82" s="232"/>
      <c r="B82" s="279"/>
      <c r="C82" s="262">
        <v>1195.26</v>
      </c>
      <c r="D82" s="469"/>
      <c r="E82" s="240"/>
      <c r="F82" s="262"/>
    </row>
    <row r="83" spans="1:6">
      <c r="A83" s="232"/>
      <c r="B83" s="58" t="s">
        <v>349</v>
      </c>
      <c r="C83" s="261"/>
      <c r="D83" s="469"/>
      <c r="E83" s="240"/>
      <c r="F83" s="257">
        <v>0</v>
      </c>
    </row>
    <row r="84" spans="1:6">
      <c r="A84" s="232"/>
      <c r="B84" s="279" t="s">
        <v>333</v>
      </c>
      <c r="C84" s="261">
        <v>107.9</v>
      </c>
      <c r="D84" s="469"/>
      <c r="E84" s="240" t="s">
        <v>16</v>
      </c>
      <c r="F84" s="257">
        <v>0</v>
      </c>
    </row>
    <row r="85" spans="1:6">
      <c r="A85" s="232"/>
      <c r="B85" s="279" t="s">
        <v>334</v>
      </c>
      <c r="C85" s="261">
        <v>650.64</v>
      </c>
      <c r="D85" s="469"/>
      <c r="E85" s="240" t="s">
        <v>16</v>
      </c>
      <c r="F85" s="257">
        <v>0</v>
      </c>
    </row>
    <row r="86" spans="1:6">
      <c r="A86" s="232"/>
      <c r="B86" s="279" t="s">
        <v>345</v>
      </c>
      <c r="C86" s="261">
        <v>1439.47</v>
      </c>
      <c r="D86" s="469"/>
      <c r="E86" s="240" t="s">
        <v>16</v>
      </c>
      <c r="F86" s="344">
        <v>0</v>
      </c>
    </row>
    <row r="87" spans="1:6">
      <c r="A87" s="232"/>
      <c r="B87" s="279"/>
      <c r="C87" s="386">
        <v>2198.0100000000002</v>
      </c>
      <c r="D87" s="469"/>
      <c r="E87" s="240"/>
      <c r="F87" s="344"/>
    </row>
    <row r="88" spans="1:6">
      <c r="A88" s="232"/>
      <c r="B88" s="58" t="s">
        <v>350</v>
      </c>
      <c r="C88" s="261"/>
      <c r="D88" s="469"/>
      <c r="E88" s="240"/>
      <c r="F88" s="344"/>
    </row>
    <row r="89" spans="1:6">
      <c r="A89" s="232"/>
      <c r="B89" s="279" t="s">
        <v>333</v>
      </c>
      <c r="C89" s="376">
        <v>41.67</v>
      </c>
      <c r="D89" s="469"/>
      <c r="E89" s="240" t="s">
        <v>16</v>
      </c>
      <c r="F89" s="257">
        <v>0</v>
      </c>
    </row>
    <row r="90" spans="1:6">
      <c r="A90" s="232"/>
      <c r="B90" s="279" t="s">
        <v>334</v>
      </c>
      <c r="C90" s="376">
        <v>270.64</v>
      </c>
      <c r="D90" s="469"/>
      <c r="E90" s="240" t="s">
        <v>16</v>
      </c>
      <c r="F90" s="257">
        <v>0</v>
      </c>
    </row>
    <row r="91" spans="1:6">
      <c r="A91" s="232"/>
      <c r="B91" s="279" t="s">
        <v>345</v>
      </c>
      <c r="C91" s="376">
        <v>713.64</v>
      </c>
      <c r="D91" s="469"/>
      <c r="E91" s="240" t="s">
        <v>16</v>
      </c>
      <c r="F91" s="257">
        <v>0</v>
      </c>
    </row>
    <row r="92" spans="1:6">
      <c r="A92" s="232"/>
      <c r="B92" s="279" t="s">
        <v>348</v>
      </c>
      <c r="C92" s="376">
        <v>160.41999999999999</v>
      </c>
      <c r="D92" s="469"/>
      <c r="E92" s="240" t="s">
        <v>16</v>
      </c>
      <c r="F92" s="262">
        <v>0</v>
      </c>
    </row>
    <row r="93" spans="1:6">
      <c r="A93" s="232"/>
      <c r="B93" s="279"/>
      <c r="C93" s="262">
        <v>1186.3699999999999</v>
      </c>
      <c r="D93" s="469"/>
      <c r="E93" s="240"/>
      <c r="F93" s="262"/>
    </row>
    <row r="94" spans="1:6">
      <c r="A94" s="232"/>
      <c r="B94" s="58" t="s">
        <v>351</v>
      </c>
      <c r="C94" s="262"/>
      <c r="D94" s="469"/>
      <c r="E94" s="240"/>
      <c r="F94" s="262"/>
    </row>
    <row r="95" spans="1:6">
      <c r="A95" s="232"/>
      <c r="B95" s="279" t="s">
        <v>333</v>
      </c>
      <c r="C95" s="261">
        <v>107.9</v>
      </c>
      <c r="D95" s="469"/>
      <c r="E95" s="240" t="s">
        <v>16</v>
      </c>
      <c r="F95" s="257">
        <v>0</v>
      </c>
    </row>
    <row r="96" spans="1:6">
      <c r="A96" s="232"/>
      <c r="B96" s="279" t="s">
        <v>334</v>
      </c>
      <c r="C96" s="261">
        <v>650.64</v>
      </c>
      <c r="D96" s="469"/>
      <c r="E96" s="240" t="s">
        <v>16</v>
      </c>
      <c r="F96" s="257">
        <v>0</v>
      </c>
    </row>
    <row r="97" spans="1:6">
      <c r="A97" s="232"/>
      <c r="B97" s="279" t="s">
        <v>345</v>
      </c>
      <c r="C97" s="261">
        <v>1439.47</v>
      </c>
      <c r="D97" s="469"/>
      <c r="E97" s="240" t="s">
        <v>16</v>
      </c>
      <c r="F97" s="257">
        <v>0</v>
      </c>
    </row>
    <row r="98" spans="1:6">
      <c r="A98" s="232"/>
      <c r="B98" s="279"/>
      <c r="C98" s="386">
        <v>2198.0100000000002</v>
      </c>
      <c r="D98" s="469"/>
      <c r="E98" s="240"/>
      <c r="F98" s="257">
        <v>0</v>
      </c>
    </row>
    <row r="99" spans="1:6">
      <c r="A99" s="232"/>
      <c r="B99" s="58" t="s">
        <v>352</v>
      </c>
      <c r="C99" s="261"/>
      <c r="D99" s="469"/>
      <c r="E99" s="240"/>
      <c r="F99" s="257">
        <v>0</v>
      </c>
    </row>
    <row r="100" spans="1:6">
      <c r="A100" s="232"/>
      <c r="B100" s="279" t="s">
        <v>333</v>
      </c>
      <c r="C100" s="376">
        <v>41.67</v>
      </c>
      <c r="D100" s="469"/>
      <c r="E100" s="240" t="s">
        <v>16</v>
      </c>
      <c r="F100" s="257">
        <v>0</v>
      </c>
    </row>
    <row r="101" spans="1:6">
      <c r="A101" s="232"/>
      <c r="B101" s="279" t="s">
        <v>334</v>
      </c>
      <c r="C101" s="376">
        <v>270.64</v>
      </c>
      <c r="D101" s="469"/>
      <c r="E101" s="240" t="s">
        <v>16</v>
      </c>
      <c r="F101" s="262">
        <v>0</v>
      </c>
    </row>
    <row r="102" spans="1:6">
      <c r="A102" s="232"/>
      <c r="B102" s="279" t="s">
        <v>345</v>
      </c>
      <c r="C102" s="376">
        <v>713.64</v>
      </c>
      <c r="D102" s="469"/>
      <c r="E102" s="240" t="s">
        <v>16</v>
      </c>
      <c r="F102" s="257">
        <v>0</v>
      </c>
    </row>
    <row r="103" spans="1:6">
      <c r="A103" s="232"/>
      <c r="B103" s="279" t="s">
        <v>348</v>
      </c>
      <c r="C103" s="376">
        <v>160.41999999999999</v>
      </c>
      <c r="D103" s="469"/>
      <c r="E103" s="240" t="s">
        <v>16</v>
      </c>
      <c r="F103" s="257">
        <v>0</v>
      </c>
    </row>
    <row r="104" spans="1:6">
      <c r="A104" s="232"/>
      <c r="B104" s="279"/>
      <c r="C104" s="387">
        <v>1186.3699999999999</v>
      </c>
      <c r="D104" s="469"/>
      <c r="E104" s="240"/>
      <c r="F104" s="257"/>
    </row>
    <row r="105" spans="1:6">
      <c r="A105" s="232"/>
      <c r="B105" s="58" t="s">
        <v>353</v>
      </c>
      <c r="C105" s="263"/>
      <c r="D105" s="469"/>
      <c r="E105" s="240"/>
      <c r="F105" s="257"/>
    </row>
    <row r="106" spans="1:6">
      <c r="A106" s="232"/>
      <c r="B106" s="279" t="s">
        <v>333</v>
      </c>
      <c r="C106" s="263">
        <v>189.26</v>
      </c>
      <c r="D106" s="469"/>
      <c r="E106" s="240" t="s">
        <v>16</v>
      </c>
      <c r="F106" s="257">
        <v>0</v>
      </c>
    </row>
    <row r="107" spans="1:6">
      <c r="A107" s="232"/>
      <c r="B107" s="279" t="s">
        <v>334</v>
      </c>
      <c r="C107" s="263">
        <v>870.41</v>
      </c>
      <c r="D107" s="469"/>
      <c r="E107" s="240" t="s">
        <v>16</v>
      </c>
      <c r="F107" s="257">
        <v>0</v>
      </c>
    </row>
    <row r="108" spans="1:6">
      <c r="A108" s="232"/>
      <c r="B108" s="279" t="s">
        <v>335</v>
      </c>
      <c r="C108" s="263">
        <v>136.59</v>
      </c>
      <c r="D108" s="469"/>
      <c r="E108" s="240" t="s">
        <v>16</v>
      </c>
      <c r="F108" s="257">
        <v>0</v>
      </c>
    </row>
    <row r="109" spans="1:6">
      <c r="A109" s="232"/>
      <c r="B109" s="279" t="s">
        <v>336</v>
      </c>
      <c r="C109" s="263">
        <v>210.22</v>
      </c>
      <c r="D109" s="469"/>
      <c r="E109" s="240" t="s">
        <v>16</v>
      </c>
      <c r="F109" s="257">
        <v>0</v>
      </c>
    </row>
    <row r="110" spans="1:6">
      <c r="A110" s="232"/>
      <c r="B110" s="83" t="s">
        <v>354</v>
      </c>
      <c r="C110" s="257">
        <v>543.57000000000005</v>
      </c>
      <c r="D110" s="469"/>
      <c r="E110" s="240" t="s">
        <v>16</v>
      </c>
      <c r="F110" s="262">
        <v>0</v>
      </c>
    </row>
    <row r="111" spans="1:6">
      <c r="A111" s="232"/>
      <c r="B111" s="83"/>
      <c r="C111" s="262">
        <v>1950.05</v>
      </c>
      <c r="D111" s="469"/>
      <c r="E111" s="240"/>
      <c r="F111" s="262"/>
    </row>
    <row r="112" spans="1:6">
      <c r="A112" s="232"/>
      <c r="B112" s="58" t="s">
        <v>355</v>
      </c>
      <c r="C112" s="262"/>
      <c r="D112" s="469"/>
      <c r="E112" s="240"/>
      <c r="F112" s="262"/>
    </row>
    <row r="113" spans="1:6">
      <c r="A113" s="232"/>
      <c r="B113" s="279" t="s">
        <v>333</v>
      </c>
      <c r="C113" s="376">
        <v>41.67</v>
      </c>
      <c r="D113" s="469"/>
      <c r="E113" s="240" t="s">
        <v>16</v>
      </c>
      <c r="F113" s="257">
        <v>0</v>
      </c>
    </row>
    <row r="114" spans="1:6">
      <c r="A114" s="232"/>
      <c r="B114" s="279" t="s">
        <v>334</v>
      </c>
      <c r="C114" s="376">
        <v>267.58999999999997</v>
      </c>
      <c r="D114" s="469"/>
      <c r="E114" s="240" t="s">
        <v>16</v>
      </c>
      <c r="F114" s="257">
        <v>0</v>
      </c>
    </row>
    <row r="115" spans="1:6">
      <c r="A115" s="232"/>
      <c r="B115" s="279" t="s">
        <v>335</v>
      </c>
      <c r="C115" s="376">
        <v>41.35</v>
      </c>
      <c r="D115" s="469"/>
      <c r="E115" s="240" t="s">
        <v>16</v>
      </c>
      <c r="F115" s="257">
        <v>0</v>
      </c>
    </row>
    <row r="116" spans="1:6">
      <c r="A116" s="232"/>
      <c r="B116" s="279" t="s">
        <v>347</v>
      </c>
      <c r="C116" s="376">
        <v>57.04</v>
      </c>
      <c r="D116" s="469"/>
      <c r="E116" s="240" t="s">
        <v>16</v>
      </c>
      <c r="F116" s="257">
        <v>0</v>
      </c>
    </row>
    <row r="117" spans="1:6">
      <c r="A117" s="232"/>
      <c r="B117" s="279" t="s">
        <v>336</v>
      </c>
      <c r="C117" s="376">
        <v>112.6</v>
      </c>
      <c r="D117" s="469"/>
      <c r="E117" s="240" t="s">
        <v>16</v>
      </c>
      <c r="F117" s="257">
        <v>0</v>
      </c>
    </row>
    <row r="118" spans="1:6">
      <c r="A118" s="232"/>
      <c r="B118" s="83" t="s">
        <v>354</v>
      </c>
      <c r="C118" s="376">
        <v>767.54</v>
      </c>
      <c r="D118" s="469"/>
      <c r="E118" s="240" t="s">
        <v>16</v>
      </c>
      <c r="F118" s="257">
        <v>0</v>
      </c>
    </row>
    <row r="119" spans="1:6">
      <c r="A119" s="232"/>
      <c r="B119" s="83"/>
      <c r="C119" s="262">
        <v>1287.79</v>
      </c>
      <c r="D119" s="469"/>
      <c r="E119" s="240"/>
      <c r="F119" s="257"/>
    </row>
    <row r="120" spans="1:6">
      <c r="A120" s="232"/>
      <c r="B120" s="83"/>
      <c r="C120" s="257"/>
      <c r="D120" s="469"/>
      <c r="E120" s="240"/>
      <c r="F120" s="257"/>
    </row>
    <row r="121" spans="1:6">
      <c r="A121" s="232"/>
      <c r="B121" s="83"/>
      <c r="C121" s="257"/>
      <c r="D121" s="469"/>
      <c r="E121" s="240"/>
      <c r="F121" s="257"/>
    </row>
    <row r="122" spans="1:6">
      <c r="A122" s="232"/>
      <c r="B122" s="58" t="s">
        <v>356</v>
      </c>
      <c r="C122" s="257"/>
      <c r="D122" s="469"/>
      <c r="E122" s="240"/>
      <c r="F122" s="257"/>
    </row>
    <row r="123" spans="1:6">
      <c r="A123" s="232"/>
      <c r="B123" s="279" t="s">
        <v>333</v>
      </c>
      <c r="C123" s="257">
        <v>107.9</v>
      </c>
      <c r="D123" s="469"/>
      <c r="E123" s="240" t="s">
        <v>16</v>
      </c>
      <c r="F123" s="257">
        <v>0</v>
      </c>
    </row>
    <row r="124" spans="1:6">
      <c r="A124" s="232"/>
      <c r="B124" s="279" t="s">
        <v>334</v>
      </c>
      <c r="C124" s="257">
        <v>305.06</v>
      </c>
      <c r="D124" s="469"/>
      <c r="E124" s="240" t="s">
        <v>16</v>
      </c>
      <c r="F124" s="257">
        <v>0</v>
      </c>
    </row>
    <row r="125" spans="1:6">
      <c r="A125" s="232"/>
      <c r="B125" s="279" t="s">
        <v>354</v>
      </c>
      <c r="C125" s="257">
        <v>376.35</v>
      </c>
      <c r="D125" s="469"/>
      <c r="E125" s="240" t="s">
        <v>16</v>
      </c>
      <c r="F125" s="257">
        <v>0</v>
      </c>
    </row>
    <row r="126" spans="1:6">
      <c r="A126" s="243"/>
      <c r="B126" s="417"/>
      <c r="C126" s="262">
        <v>789.31</v>
      </c>
      <c r="D126" s="469"/>
      <c r="E126" s="334"/>
      <c r="F126" s="382"/>
    </row>
    <row r="127" spans="1:6">
      <c r="A127" s="243"/>
      <c r="B127" s="58" t="s">
        <v>357</v>
      </c>
      <c r="C127" s="257"/>
      <c r="D127" s="469"/>
      <c r="E127" s="334"/>
      <c r="F127" s="382"/>
    </row>
    <row r="128" spans="1:6">
      <c r="A128" s="243"/>
      <c r="B128" s="279" t="s">
        <v>333</v>
      </c>
      <c r="C128" s="257">
        <v>41.67</v>
      </c>
      <c r="D128" s="469"/>
      <c r="E128" s="240" t="s">
        <v>16</v>
      </c>
      <c r="F128" s="382"/>
    </row>
    <row r="129" spans="1:6">
      <c r="A129" s="243"/>
      <c r="B129" s="279" t="s">
        <v>334</v>
      </c>
      <c r="C129" s="257">
        <v>126.47</v>
      </c>
      <c r="D129" s="469"/>
      <c r="E129" s="240" t="s">
        <v>16</v>
      </c>
      <c r="F129" s="382"/>
    </row>
    <row r="130" spans="1:6">
      <c r="A130" s="243"/>
      <c r="B130" s="279"/>
      <c r="C130" s="257"/>
      <c r="D130" s="469"/>
      <c r="E130" s="240"/>
      <c r="F130" s="333">
        <v>0</v>
      </c>
    </row>
    <row r="131" spans="1:6">
      <c r="A131" s="383"/>
      <c r="B131" s="417"/>
      <c r="C131" s="262">
        <v>168.14</v>
      </c>
      <c r="D131" s="469"/>
      <c r="E131" s="334"/>
      <c r="F131" s="384"/>
    </row>
    <row r="132" spans="1:6" ht="15.75" thickBot="1">
      <c r="A132" s="383"/>
      <c r="B132" s="417"/>
      <c r="C132" s="388"/>
      <c r="D132" s="469"/>
      <c r="E132" s="334"/>
      <c r="F132" s="384"/>
    </row>
    <row r="133" spans="1:6" ht="15.75" thickBot="1">
      <c r="A133" s="266"/>
      <c r="B133" s="306" t="s">
        <v>105</v>
      </c>
      <c r="C133" s="381">
        <v>17695.060000000001</v>
      </c>
      <c r="D133" s="305"/>
      <c r="E133" s="293"/>
      <c r="F133" s="307">
        <v>0</v>
      </c>
    </row>
    <row r="134" spans="1:6" ht="15.75" thickBot="1">
      <c r="A134" s="329"/>
      <c r="B134" s="329"/>
      <c r="C134" s="264"/>
      <c r="D134" s="265"/>
      <c r="E134" s="249"/>
      <c r="F134" s="342"/>
    </row>
    <row r="135" spans="1:6" ht="15.75" thickBot="1">
      <c r="A135" s="244"/>
      <c r="B135" s="391" t="s">
        <v>358</v>
      </c>
      <c r="C135" s="392">
        <v>284.19</v>
      </c>
      <c r="D135" s="393"/>
      <c r="E135" s="394"/>
      <c r="F135" s="395"/>
    </row>
    <row r="136" spans="1:6">
      <c r="A136" s="329"/>
      <c r="B136" s="329"/>
      <c r="C136" s="249"/>
      <c r="D136" s="265"/>
      <c r="E136" s="249"/>
      <c r="F136" s="342"/>
    </row>
    <row r="137" spans="1:6">
      <c r="A137" s="248"/>
      <c r="B137" s="343" t="s">
        <v>176</v>
      </c>
      <c r="C137" s="235"/>
      <c r="D137" s="235"/>
      <c r="E137" s="235"/>
      <c r="F137" s="235"/>
    </row>
    <row r="138" spans="1:6" ht="90">
      <c r="A138" s="340">
        <v>3</v>
      </c>
      <c r="B138" s="418" t="s">
        <v>177</v>
      </c>
      <c r="C138" s="341"/>
      <c r="D138" s="341"/>
      <c r="E138" s="341"/>
      <c r="F138" s="341"/>
    </row>
    <row r="139" spans="1:6">
      <c r="A139" s="232"/>
      <c r="B139" s="83"/>
      <c r="C139" s="268">
        <v>5662.25</v>
      </c>
      <c r="D139" s="494"/>
      <c r="E139" s="295" t="s">
        <v>16</v>
      </c>
      <c r="F139" s="268">
        <v>0</v>
      </c>
    </row>
    <row r="140" spans="1:6">
      <c r="A140" s="239"/>
      <c r="B140" s="86" t="s">
        <v>359</v>
      </c>
      <c r="C140" s="270">
        <v>208.68</v>
      </c>
      <c r="D140" s="495"/>
      <c r="E140" s="295"/>
      <c r="F140" s="268"/>
    </row>
    <row r="141" spans="1:6" ht="15.75" thickBot="1">
      <c r="A141" s="239"/>
      <c r="B141" s="86" t="s">
        <v>178</v>
      </c>
      <c r="C141" s="269">
        <v>1414.14</v>
      </c>
      <c r="D141" s="495"/>
      <c r="E141" s="295" t="s">
        <v>16</v>
      </c>
      <c r="F141" s="268">
        <v>0</v>
      </c>
    </row>
    <row r="142" spans="1:6" ht="15.75" thickBot="1">
      <c r="A142" s="244"/>
      <c r="B142" s="419" t="s">
        <v>105</v>
      </c>
      <c r="C142" s="399">
        <v>7285.07</v>
      </c>
      <c r="D142" s="271"/>
      <c r="E142" s="272"/>
      <c r="F142" s="308">
        <v>0</v>
      </c>
    </row>
    <row r="143" spans="1:6" ht="15.75" thickBot="1">
      <c r="A143" s="329"/>
      <c r="B143" s="327"/>
      <c r="C143" s="338"/>
      <c r="D143" s="339"/>
      <c r="E143" s="330"/>
      <c r="F143" s="330"/>
    </row>
    <row r="144" spans="1:6">
      <c r="A144" s="400"/>
      <c r="B144" s="420" t="s">
        <v>360</v>
      </c>
      <c r="C144" s="401"/>
      <c r="D144" s="402"/>
      <c r="E144" s="403"/>
      <c r="F144" s="404"/>
    </row>
    <row r="145" spans="1:6">
      <c r="A145" s="405"/>
      <c r="B145" s="421" t="s">
        <v>361</v>
      </c>
      <c r="C145" s="303">
        <v>645.69000000000005</v>
      </c>
      <c r="D145" s="396" t="s">
        <v>16</v>
      </c>
      <c r="E145" s="330"/>
      <c r="F145" s="406"/>
    </row>
    <row r="146" spans="1:6" ht="15.75" thickBot="1">
      <c r="A146" s="371"/>
      <c r="B146" s="422" t="s">
        <v>106</v>
      </c>
      <c r="C146" s="407">
        <v>645.69000000000005</v>
      </c>
      <c r="D146" s="408" t="s">
        <v>16</v>
      </c>
      <c r="E146" s="409"/>
      <c r="F146" s="410"/>
    </row>
    <row r="147" spans="1:6">
      <c r="A147" s="329"/>
      <c r="B147" s="327"/>
      <c r="C147" s="338"/>
      <c r="D147" s="339"/>
      <c r="E147" s="330"/>
      <c r="F147" s="330"/>
    </row>
    <row r="148" spans="1:6">
      <c r="A148" s="234"/>
      <c r="B148" s="136" t="s">
        <v>180</v>
      </c>
      <c r="C148" s="273"/>
      <c r="D148" s="273"/>
      <c r="E148" s="273"/>
      <c r="F148" s="303" t="s">
        <v>181</v>
      </c>
    </row>
    <row r="149" spans="1:6" ht="72">
      <c r="A149" s="232">
        <v>4</v>
      </c>
      <c r="B149" s="103" t="s">
        <v>362</v>
      </c>
      <c r="C149" s="267"/>
      <c r="D149" s="267"/>
      <c r="E149" s="294"/>
      <c r="F149" s="267"/>
    </row>
    <row r="150" spans="1:6" ht="15.75" thickBot="1">
      <c r="A150" s="239"/>
      <c r="B150" s="104" t="s">
        <v>183</v>
      </c>
      <c r="C150" s="270">
        <v>322.8</v>
      </c>
      <c r="D150" s="274"/>
      <c r="E150" s="296" t="s">
        <v>16</v>
      </c>
      <c r="F150" s="270">
        <v>0</v>
      </c>
    </row>
    <row r="151" spans="1:6" ht="15.75" thickBot="1">
      <c r="A151" s="244"/>
      <c r="B151" s="423" t="s">
        <v>105</v>
      </c>
      <c r="C151" s="272"/>
      <c r="D151" s="275"/>
      <c r="E151" s="272"/>
      <c r="F151" s="308"/>
    </row>
    <row r="152" spans="1:6">
      <c r="A152" s="329"/>
      <c r="B152" s="109"/>
      <c r="C152" s="330"/>
      <c r="D152" s="331"/>
      <c r="E152" s="330"/>
      <c r="F152" s="330"/>
    </row>
    <row r="153" spans="1:6">
      <c r="A153" s="234"/>
      <c r="B153" s="424" t="s">
        <v>184</v>
      </c>
      <c r="C153" s="276"/>
      <c r="D153" s="276"/>
      <c r="E153" s="291"/>
      <c r="F153" s="291"/>
    </row>
    <row r="154" spans="1:6" ht="67.5">
      <c r="A154" s="232">
        <v>5</v>
      </c>
      <c r="B154" s="279" t="s">
        <v>185</v>
      </c>
      <c r="C154" s="268"/>
      <c r="D154" s="268"/>
      <c r="E154" s="295"/>
      <c r="F154" s="268"/>
    </row>
    <row r="155" spans="1:6">
      <c r="A155" s="258"/>
      <c r="B155" s="112"/>
      <c r="C155" s="113"/>
      <c r="D155" s="113"/>
      <c r="E155" s="114"/>
      <c r="F155" s="113"/>
    </row>
    <row r="156" spans="1:6">
      <c r="A156" s="258"/>
      <c r="B156" s="425" t="s">
        <v>363</v>
      </c>
      <c r="C156" s="113"/>
      <c r="D156" s="322"/>
      <c r="E156" s="114"/>
      <c r="F156" s="113"/>
    </row>
    <row r="157" spans="1:6">
      <c r="A157" s="232"/>
      <c r="B157" s="279" t="s">
        <v>414</v>
      </c>
      <c r="C157" s="255">
        <v>17.8</v>
      </c>
      <c r="D157" s="496"/>
      <c r="E157" s="297" t="s">
        <v>16</v>
      </c>
      <c r="F157" s="277">
        <v>0</v>
      </c>
    </row>
    <row r="158" spans="1:6">
      <c r="A158" s="232"/>
      <c r="B158" s="279" t="s">
        <v>415</v>
      </c>
      <c r="C158" s="376">
        <v>41.67</v>
      </c>
      <c r="D158" s="497"/>
      <c r="E158" s="297" t="s">
        <v>16</v>
      </c>
      <c r="F158" s="277">
        <v>0</v>
      </c>
    </row>
    <row r="159" spans="1:6">
      <c r="A159" s="232"/>
      <c r="B159" s="63" t="s">
        <v>416</v>
      </c>
      <c r="C159" s="376">
        <v>259.66000000000003</v>
      </c>
      <c r="D159" s="497"/>
      <c r="E159" s="297" t="s">
        <v>16</v>
      </c>
      <c r="F159" s="277">
        <v>0</v>
      </c>
    </row>
    <row r="160" spans="1:6">
      <c r="A160" s="232"/>
      <c r="B160" s="63" t="s">
        <v>417</v>
      </c>
      <c r="C160" s="376">
        <v>32.03</v>
      </c>
      <c r="D160" s="497"/>
      <c r="E160" s="297" t="s">
        <v>16</v>
      </c>
      <c r="F160" s="277">
        <v>0</v>
      </c>
    </row>
    <row r="161" spans="1:6">
      <c r="A161" s="232"/>
      <c r="B161" s="279" t="s">
        <v>418</v>
      </c>
      <c r="C161" s="376">
        <v>46.1</v>
      </c>
      <c r="D161" s="497"/>
      <c r="E161" s="297" t="s">
        <v>16</v>
      </c>
      <c r="F161" s="277">
        <v>0</v>
      </c>
    </row>
    <row r="162" spans="1:6">
      <c r="A162" s="232"/>
      <c r="B162" s="279" t="s">
        <v>419</v>
      </c>
      <c r="C162" s="376">
        <v>169.79</v>
      </c>
      <c r="D162" s="497"/>
      <c r="E162" s="297" t="s">
        <v>16</v>
      </c>
      <c r="F162" s="277">
        <v>0</v>
      </c>
    </row>
    <row r="163" spans="1:6">
      <c r="A163" s="232"/>
      <c r="B163" s="63" t="s">
        <v>420</v>
      </c>
      <c r="C163" s="376">
        <v>327.79</v>
      </c>
      <c r="D163" s="497"/>
      <c r="E163" s="297" t="s">
        <v>16</v>
      </c>
      <c r="F163" s="277">
        <v>0</v>
      </c>
    </row>
    <row r="164" spans="1:6">
      <c r="A164" s="232"/>
      <c r="B164" s="63" t="s">
        <v>421</v>
      </c>
      <c r="C164" s="376">
        <v>321.8</v>
      </c>
      <c r="D164" s="497"/>
      <c r="E164" s="297" t="s">
        <v>16</v>
      </c>
      <c r="F164" s="277">
        <v>0</v>
      </c>
    </row>
    <row r="165" spans="1:6">
      <c r="A165" s="232"/>
      <c r="B165" s="63"/>
      <c r="C165" s="255"/>
      <c r="D165" s="497"/>
      <c r="E165" s="297"/>
      <c r="F165" s="277"/>
    </row>
    <row r="166" spans="1:6">
      <c r="A166" s="232"/>
      <c r="B166" s="426" t="s">
        <v>364</v>
      </c>
      <c r="C166" s="255"/>
      <c r="D166" s="497"/>
      <c r="E166" s="297"/>
      <c r="F166" s="277"/>
    </row>
    <row r="167" spans="1:6">
      <c r="A167" s="232"/>
      <c r="B167" s="279" t="s">
        <v>422</v>
      </c>
      <c r="C167" s="255">
        <v>18.899999999999999</v>
      </c>
      <c r="D167" s="497"/>
      <c r="E167" s="297" t="s">
        <v>16</v>
      </c>
      <c r="F167" s="277">
        <v>0</v>
      </c>
    </row>
    <row r="168" spans="1:6">
      <c r="A168" s="232"/>
      <c r="B168" s="279" t="s">
        <v>415</v>
      </c>
      <c r="C168" s="376">
        <v>41.67</v>
      </c>
      <c r="D168" s="497"/>
      <c r="E168" s="297" t="s">
        <v>16</v>
      </c>
      <c r="F168" s="277">
        <v>0</v>
      </c>
    </row>
    <row r="169" spans="1:6">
      <c r="A169" s="232"/>
      <c r="B169" s="63" t="s">
        <v>416</v>
      </c>
      <c r="C169" s="376">
        <v>239.72</v>
      </c>
      <c r="D169" s="497"/>
      <c r="E169" s="297" t="s">
        <v>16</v>
      </c>
      <c r="F169" s="277">
        <v>0</v>
      </c>
    </row>
    <row r="170" spans="1:6">
      <c r="A170" s="232"/>
      <c r="B170" s="63" t="s">
        <v>417</v>
      </c>
      <c r="C170" s="376">
        <v>62.55</v>
      </c>
      <c r="D170" s="497"/>
      <c r="E170" s="297" t="s">
        <v>16</v>
      </c>
      <c r="F170" s="277">
        <v>0</v>
      </c>
    </row>
    <row r="171" spans="1:6">
      <c r="A171" s="232"/>
      <c r="B171" s="279" t="s">
        <v>418</v>
      </c>
      <c r="C171" s="376">
        <v>47.32</v>
      </c>
      <c r="D171" s="497"/>
      <c r="E171" s="297" t="s">
        <v>16</v>
      </c>
      <c r="F171" s="277">
        <v>0</v>
      </c>
    </row>
    <row r="172" spans="1:6">
      <c r="A172" s="232"/>
      <c r="B172" s="279" t="s">
        <v>423</v>
      </c>
      <c r="C172" s="376">
        <v>324.77</v>
      </c>
      <c r="D172" s="497"/>
      <c r="E172" s="297" t="s">
        <v>16</v>
      </c>
      <c r="F172" s="277">
        <v>0</v>
      </c>
    </row>
    <row r="173" spans="1:6">
      <c r="A173" s="232"/>
      <c r="B173" s="63" t="s">
        <v>424</v>
      </c>
      <c r="C173" s="376">
        <v>168</v>
      </c>
      <c r="D173" s="497"/>
      <c r="E173" s="297" t="s">
        <v>16</v>
      </c>
      <c r="F173" s="277">
        <v>0</v>
      </c>
    </row>
    <row r="174" spans="1:6">
      <c r="A174" s="232"/>
      <c r="B174" s="63" t="s">
        <v>425</v>
      </c>
      <c r="C174" s="376">
        <v>252.43</v>
      </c>
      <c r="D174" s="497"/>
      <c r="E174" s="297" t="s">
        <v>16</v>
      </c>
      <c r="F174" s="277">
        <v>0</v>
      </c>
    </row>
    <row r="175" spans="1:6">
      <c r="A175" s="232"/>
      <c r="B175" s="279" t="s">
        <v>426</v>
      </c>
      <c r="C175" s="376">
        <v>58.8</v>
      </c>
      <c r="D175" s="497"/>
      <c r="E175" s="297" t="s">
        <v>16</v>
      </c>
      <c r="F175" s="277">
        <v>0</v>
      </c>
    </row>
    <row r="176" spans="1:6">
      <c r="A176" s="232"/>
      <c r="B176" s="279" t="s">
        <v>427</v>
      </c>
      <c r="C176" s="376">
        <v>31.66</v>
      </c>
      <c r="D176" s="497"/>
      <c r="E176" s="297" t="s">
        <v>16</v>
      </c>
      <c r="F176" s="277"/>
    </row>
    <row r="177" spans="1:6">
      <c r="A177" s="232"/>
      <c r="B177" s="279"/>
      <c r="C177" s="255"/>
      <c r="D177" s="497"/>
      <c r="E177" s="297"/>
      <c r="F177" s="277"/>
    </row>
    <row r="178" spans="1:6">
      <c r="A178" s="232"/>
      <c r="B178" s="427" t="s">
        <v>365</v>
      </c>
      <c r="C178" s="255"/>
      <c r="D178" s="497"/>
      <c r="E178" s="297"/>
      <c r="F178" s="277"/>
    </row>
    <row r="179" spans="1:6">
      <c r="A179" s="232"/>
      <c r="B179" s="279" t="s">
        <v>422</v>
      </c>
      <c r="C179" s="255">
        <v>22.6</v>
      </c>
      <c r="D179" s="497"/>
      <c r="E179" s="297" t="s">
        <v>16</v>
      </c>
      <c r="F179" s="277">
        <v>0</v>
      </c>
    </row>
    <row r="180" spans="1:6">
      <c r="A180" s="232"/>
      <c r="B180" s="279" t="s">
        <v>415</v>
      </c>
      <c r="C180" s="376">
        <v>41.67</v>
      </c>
      <c r="D180" s="497"/>
      <c r="E180" s="297" t="s">
        <v>16</v>
      </c>
      <c r="F180" s="277">
        <v>0</v>
      </c>
    </row>
    <row r="181" spans="1:6">
      <c r="A181" s="232"/>
      <c r="B181" s="63" t="s">
        <v>416</v>
      </c>
      <c r="C181" s="376">
        <v>270.64</v>
      </c>
      <c r="D181" s="497"/>
      <c r="E181" s="297" t="s">
        <v>16</v>
      </c>
      <c r="F181" s="277">
        <v>0</v>
      </c>
    </row>
    <row r="182" spans="1:6">
      <c r="A182" s="232"/>
      <c r="B182" s="63" t="s">
        <v>425</v>
      </c>
      <c r="C182" s="376">
        <v>713.64</v>
      </c>
      <c r="D182" s="497"/>
      <c r="E182" s="297" t="s">
        <v>16</v>
      </c>
      <c r="F182" s="277">
        <v>0</v>
      </c>
    </row>
    <row r="183" spans="1:6">
      <c r="A183" s="232"/>
      <c r="B183" s="279" t="s">
        <v>428</v>
      </c>
      <c r="C183" s="376">
        <v>160.41999999999999</v>
      </c>
      <c r="D183" s="497"/>
      <c r="E183" s="297" t="s">
        <v>16</v>
      </c>
      <c r="F183" s="277">
        <v>0</v>
      </c>
    </row>
    <row r="184" spans="1:6">
      <c r="A184" s="232"/>
      <c r="B184" s="279"/>
      <c r="C184" s="255"/>
      <c r="D184" s="497"/>
      <c r="E184" s="297"/>
      <c r="F184" s="277"/>
    </row>
    <row r="185" spans="1:6">
      <c r="A185" s="232"/>
      <c r="B185" s="427" t="s">
        <v>366</v>
      </c>
      <c r="C185" s="255"/>
      <c r="D185" s="497"/>
      <c r="E185" s="297"/>
      <c r="F185" s="277"/>
    </row>
    <row r="186" spans="1:6">
      <c r="A186" s="232"/>
      <c r="B186" s="279" t="s">
        <v>429</v>
      </c>
      <c r="C186" s="255">
        <v>22.6</v>
      </c>
      <c r="D186" s="497"/>
      <c r="E186" s="297"/>
      <c r="F186" s="277"/>
    </row>
    <row r="187" spans="1:6">
      <c r="A187" s="232"/>
      <c r="B187" s="279" t="s">
        <v>415</v>
      </c>
      <c r="C187" s="376">
        <v>41.67</v>
      </c>
      <c r="D187" s="497"/>
      <c r="E187" s="297"/>
      <c r="F187" s="277"/>
    </row>
    <row r="188" spans="1:6">
      <c r="A188" s="232"/>
      <c r="B188" s="63" t="s">
        <v>416</v>
      </c>
      <c r="C188" s="376">
        <v>270.64</v>
      </c>
      <c r="D188" s="497"/>
      <c r="E188" s="297"/>
      <c r="F188" s="277"/>
    </row>
    <row r="189" spans="1:6">
      <c r="A189" s="232"/>
      <c r="B189" s="63" t="s">
        <v>425</v>
      </c>
      <c r="C189" s="376">
        <v>713.64</v>
      </c>
      <c r="D189" s="497"/>
      <c r="E189" s="297"/>
      <c r="F189" s="277"/>
    </row>
    <row r="190" spans="1:6">
      <c r="A190" s="232"/>
      <c r="B190" s="279" t="s">
        <v>430</v>
      </c>
      <c r="C190" s="376">
        <v>160.41999999999999</v>
      </c>
      <c r="D190" s="497"/>
      <c r="E190" s="297"/>
      <c r="F190" s="277"/>
    </row>
    <row r="191" spans="1:6">
      <c r="A191" s="232"/>
      <c r="B191" s="279"/>
      <c r="C191" s="255"/>
      <c r="D191" s="497"/>
      <c r="E191" s="297"/>
      <c r="F191" s="277"/>
    </row>
    <row r="192" spans="1:6">
      <c r="A192" s="232"/>
      <c r="B192" s="427" t="s">
        <v>367</v>
      </c>
      <c r="C192" s="255"/>
      <c r="D192" s="497"/>
      <c r="E192" s="297"/>
      <c r="F192" s="277"/>
    </row>
    <row r="193" spans="1:6">
      <c r="A193" s="232"/>
      <c r="B193" s="279" t="s">
        <v>422</v>
      </c>
      <c r="C193" s="255">
        <v>29.2</v>
      </c>
      <c r="D193" s="497"/>
      <c r="E193" s="297" t="s">
        <v>16</v>
      </c>
      <c r="F193" s="277">
        <v>0</v>
      </c>
    </row>
    <row r="194" spans="1:6">
      <c r="A194" s="232"/>
      <c r="B194" s="63" t="s">
        <v>415</v>
      </c>
      <c r="C194" s="376">
        <v>41.67</v>
      </c>
      <c r="D194" s="497"/>
      <c r="E194" s="297" t="s">
        <v>16</v>
      </c>
      <c r="F194" s="277">
        <v>0</v>
      </c>
    </row>
    <row r="195" spans="1:6">
      <c r="A195" s="232"/>
      <c r="B195" s="63" t="s">
        <v>431</v>
      </c>
      <c r="C195" s="376">
        <v>267.58999999999997</v>
      </c>
      <c r="D195" s="497"/>
      <c r="E195" s="297" t="s">
        <v>16</v>
      </c>
      <c r="F195" s="277">
        <v>0</v>
      </c>
    </row>
    <row r="196" spans="1:6">
      <c r="A196" s="232"/>
      <c r="B196" s="279" t="s">
        <v>417</v>
      </c>
      <c r="C196" s="376">
        <v>41.35</v>
      </c>
      <c r="D196" s="497"/>
      <c r="E196" s="297" t="s">
        <v>16</v>
      </c>
      <c r="F196" s="277">
        <v>0</v>
      </c>
    </row>
    <row r="197" spans="1:6">
      <c r="A197" s="232"/>
      <c r="B197" s="279" t="s">
        <v>418</v>
      </c>
      <c r="C197" s="376">
        <v>57.04</v>
      </c>
      <c r="D197" s="497"/>
      <c r="E197" s="297" t="s">
        <v>16</v>
      </c>
      <c r="F197" s="277">
        <v>0</v>
      </c>
    </row>
    <row r="198" spans="1:6">
      <c r="A198" s="232"/>
      <c r="B198" s="63" t="s">
        <v>419</v>
      </c>
      <c r="C198" s="376">
        <v>112.6</v>
      </c>
      <c r="D198" s="497"/>
      <c r="E198" s="297" t="s">
        <v>16</v>
      </c>
      <c r="F198" s="277">
        <v>0</v>
      </c>
    </row>
    <row r="199" spans="1:6">
      <c r="A199" s="232"/>
      <c r="B199" s="63" t="s">
        <v>432</v>
      </c>
      <c r="C199" s="376">
        <v>767.54</v>
      </c>
      <c r="D199" s="497"/>
      <c r="E199" s="297" t="s">
        <v>16</v>
      </c>
      <c r="F199" s="277">
        <v>0</v>
      </c>
    </row>
    <row r="200" spans="1:6">
      <c r="A200" s="239"/>
      <c r="B200" s="63"/>
      <c r="C200" s="377"/>
      <c r="D200" s="497"/>
      <c r="E200" s="297"/>
      <c r="F200" s="277"/>
    </row>
    <row r="201" spans="1:6">
      <c r="A201" s="239"/>
      <c r="B201" s="426" t="s">
        <v>368</v>
      </c>
      <c r="C201" s="255"/>
      <c r="D201" s="497"/>
      <c r="E201" s="297"/>
      <c r="F201" s="277"/>
    </row>
    <row r="202" spans="1:6">
      <c r="A202" s="239"/>
      <c r="B202" s="279" t="s">
        <v>422</v>
      </c>
      <c r="C202" s="255">
        <v>9</v>
      </c>
      <c r="D202" s="497"/>
      <c r="E202" s="297" t="s">
        <v>16</v>
      </c>
      <c r="F202" s="277">
        <v>0</v>
      </c>
    </row>
    <row r="203" spans="1:6">
      <c r="A203" s="239"/>
      <c r="B203" s="279" t="s">
        <v>415</v>
      </c>
      <c r="C203" s="376">
        <v>41.67</v>
      </c>
      <c r="D203" s="497"/>
      <c r="E203" s="297" t="s">
        <v>16</v>
      </c>
      <c r="F203" s="277">
        <v>0</v>
      </c>
    </row>
    <row r="204" spans="1:6">
      <c r="A204" s="239"/>
      <c r="B204" s="279" t="s">
        <v>416</v>
      </c>
      <c r="C204" s="376">
        <v>126.47</v>
      </c>
      <c r="D204" s="497"/>
      <c r="E204" s="297" t="s">
        <v>16</v>
      </c>
      <c r="F204" s="277">
        <v>0</v>
      </c>
    </row>
    <row r="205" spans="1:6">
      <c r="A205" s="239"/>
      <c r="B205" s="63" t="s">
        <v>418</v>
      </c>
      <c r="C205" s="376">
        <v>44.08</v>
      </c>
      <c r="D205" s="497"/>
      <c r="E205" s="297" t="s">
        <v>16</v>
      </c>
      <c r="F205" s="277">
        <v>0</v>
      </c>
    </row>
    <row r="206" spans="1:6">
      <c r="A206" s="239"/>
      <c r="B206" s="63" t="s">
        <v>432</v>
      </c>
      <c r="C206" s="376">
        <v>548.26</v>
      </c>
      <c r="D206" s="497"/>
      <c r="E206" s="297" t="s">
        <v>16</v>
      </c>
      <c r="F206" s="277">
        <v>0</v>
      </c>
    </row>
    <row r="207" spans="1:6">
      <c r="A207" s="239"/>
      <c r="B207" s="63" t="s">
        <v>433</v>
      </c>
      <c r="C207" s="376">
        <v>196.57</v>
      </c>
      <c r="D207" s="497"/>
      <c r="E207" s="297" t="s">
        <v>16</v>
      </c>
      <c r="F207" s="277">
        <v>0</v>
      </c>
    </row>
    <row r="208" spans="1:6" ht="15.75" thickBot="1">
      <c r="A208" s="239"/>
      <c r="B208" s="252"/>
      <c r="C208" s="252"/>
      <c r="D208" s="497"/>
      <c r="E208" s="299" t="s">
        <v>16</v>
      </c>
      <c r="F208" s="309">
        <v>0</v>
      </c>
    </row>
    <row r="209" spans="1:6" ht="15.75" thickBot="1">
      <c r="A209" s="310"/>
      <c r="B209" s="428" t="s">
        <v>105</v>
      </c>
      <c r="C209" s="311">
        <v>7163.44</v>
      </c>
      <c r="D209" s="312"/>
      <c r="E209" s="313"/>
      <c r="F209" s="314">
        <v>0</v>
      </c>
    </row>
    <row r="210" spans="1:6">
      <c r="A210" s="289"/>
      <c r="B210" s="124"/>
      <c r="C210" s="282"/>
      <c r="D210" s="355"/>
      <c r="E210" s="282"/>
      <c r="F210" s="356"/>
    </row>
    <row r="211" spans="1:6">
      <c r="A211" s="256"/>
      <c r="B211" s="63" t="s">
        <v>369</v>
      </c>
      <c r="C211" s="376"/>
      <c r="D211" s="354"/>
      <c r="E211" s="255"/>
      <c r="F211" s="398"/>
    </row>
    <row r="212" spans="1:6">
      <c r="A212" s="256"/>
      <c r="B212" s="63" t="s">
        <v>370</v>
      </c>
      <c r="C212" s="376">
        <v>62.22</v>
      </c>
      <c r="D212" s="354"/>
      <c r="E212" s="255"/>
      <c r="F212" s="398"/>
    </row>
    <row r="213" spans="1:6">
      <c r="A213" s="256"/>
      <c r="B213" s="63" t="s">
        <v>371</v>
      </c>
      <c r="C213" s="376">
        <v>98.27</v>
      </c>
      <c r="D213" s="354"/>
      <c r="E213" s="255"/>
      <c r="F213" s="398"/>
    </row>
    <row r="214" spans="1:6">
      <c r="A214" s="289"/>
      <c r="B214" s="102"/>
      <c r="C214" s="397"/>
      <c r="D214" s="355"/>
      <c r="E214" s="282"/>
      <c r="F214" s="356"/>
    </row>
    <row r="215" spans="1:6">
      <c r="A215" s="256"/>
      <c r="B215" s="429" t="s">
        <v>372</v>
      </c>
      <c r="C215" s="255"/>
      <c r="D215" s="354"/>
      <c r="E215" s="255"/>
      <c r="F215" s="398"/>
    </row>
    <row r="216" spans="1:6">
      <c r="A216" s="256"/>
      <c r="B216" s="430" t="s">
        <v>373</v>
      </c>
      <c r="C216" s="255">
        <v>1191.28</v>
      </c>
      <c r="D216" s="354"/>
      <c r="E216" s="255"/>
      <c r="F216" s="398"/>
    </row>
    <row r="217" spans="1:6">
      <c r="A217" s="256"/>
      <c r="B217" s="430"/>
      <c r="C217" s="255"/>
      <c r="D217" s="354"/>
      <c r="E217" s="255"/>
      <c r="F217" s="398"/>
    </row>
    <row r="218" spans="1:6">
      <c r="A218" s="256"/>
      <c r="B218" s="430" t="s">
        <v>374</v>
      </c>
      <c r="C218" s="255">
        <v>1191.28</v>
      </c>
      <c r="D218" s="354"/>
      <c r="E218" s="255"/>
      <c r="F218" s="398"/>
    </row>
    <row r="219" spans="1:6">
      <c r="A219" s="289"/>
      <c r="B219" s="124"/>
      <c r="C219" s="282"/>
      <c r="D219" s="355"/>
      <c r="E219" s="282"/>
      <c r="F219" s="356"/>
    </row>
    <row r="220" spans="1:6">
      <c r="A220" s="289"/>
      <c r="B220" s="124"/>
      <c r="C220" s="282"/>
      <c r="D220" s="355"/>
      <c r="E220" s="282"/>
      <c r="F220" s="356"/>
    </row>
    <row r="221" spans="1:6">
      <c r="A221" s="248"/>
      <c r="B221" s="134" t="s">
        <v>222</v>
      </c>
      <c r="C221" s="278"/>
      <c r="D221" s="278"/>
      <c r="E221" s="278"/>
      <c r="F221" s="278"/>
    </row>
    <row r="222" spans="1:6" ht="78.75">
      <c r="A222" s="256">
        <v>6</v>
      </c>
      <c r="B222" s="279" t="s">
        <v>223</v>
      </c>
      <c r="C222" s="277"/>
      <c r="D222" s="277"/>
      <c r="E222" s="298"/>
      <c r="F222" s="277"/>
    </row>
    <row r="223" spans="1:6">
      <c r="A223" s="256"/>
      <c r="B223" s="279" t="s">
        <v>375</v>
      </c>
      <c r="C223" s="255">
        <v>115.26</v>
      </c>
      <c r="D223" s="274"/>
      <c r="E223" s="297" t="s">
        <v>224</v>
      </c>
      <c r="F223" s="255">
        <v>0</v>
      </c>
    </row>
    <row r="224" spans="1:6">
      <c r="A224" s="256"/>
      <c r="B224" s="279" t="s">
        <v>376</v>
      </c>
      <c r="C224" s="255">
        <v>134.76</v>
      </c>
      <c r="D224" s="274"/>
      <c r="E224" s="297" t="s">
        <v>224</v>
      </c>
      <c r="F224" s="255">
        <v>0</v>
      </c>
    </row>
    <row r="225" spans="1:6" ht="15.75" thickBot="1">
      <c r="A225" s="287"/>
      <c r="B225" s="104"/>
      <c r="C225" s="280"/>
      <c r="D225" s="315"/>
      <c r="E225" s="299"/>
      <c r="F225" s="280"/>
    </row>
    <row r="226" spans="1:6" ht="15.75" thickBot="1">
      <c r="A226" s="288"/>
      <c r="B226" s="428" t="s">
        <v>105</v>
      </c>
      <c r="C226" s="281"/>
      <c r="D226" s="281"/>
      <c r="E226" s="281"/>
      <c r="F226" s="317">
        <v>0</v>
      </c>
    </row>
    <row r="227" spans="1:6">
      <c r="A227" s="248"/>
      <c r="B227" s="134"/>
      <c r="C227" s="282"/>
      <c r="D227" s="282"/>
      <c r="E227" s="282"/>
      <c r="F227" s="282"/>
    </row>
    <row r="228" spans="1:6">
      <c r="A228" s="234"/>
      <c r="B228" s="136"/>
      <c r="C228" s="283"/>
      <c r="D228" s="283"/>
      <c r="E228" s="283"/>
      <c r="F228" s="286"/>
    </row>
    <row r="229" spans="1:6">
      <c r="A229" s="234"/>
      <c r="B229" s="136" t="s">
        <v>225</v>
      </c>
      <c r="C229" s="283"/>
      <c r="D229" s="283"/>
      <c r="E229" s="283"/>
      <c r="F229" s="286"/>
    </row>
    <row r="230" spans="1:6" ht="101.25">
      <c r="A230" s="232">
        <v>7</v>
      </c>
      <c r="B230" s="279" t="s">
        <v>226</v>
      </c>
      <c r="C230" s="255"/>
      <c r="D230" s="255"/>
      <c r="E230" s="297"/>
      <c r="F230" s="255"/>
    </row>
    <row r="231" spans="1:6">
      <c r="A231" s="232"/>
      <c r="B231" s="63" t="s">
        <v>363</v>
      </c>
      <c r="C231" s="113"/>
      <c r="D231" s="354"/>
      <c r="E231" s="114"/>
      <c r="F231" s="113"/>
    </row>
    <row r="232" spans="1:6">
      <c r="A232" s="232"/>
      <c r="B232" s="63" t="s">
        <v>377</v>
      </c>
      <c r="C232" s="63">
        <v>3.78</v>
      </c>
      <c r="D232" s="354"/>
      <c r="E232" s="297" t="s">
        <v>16</v>
      </c>
      <c r="F232" s="113"/>
    </row>
    <row r="233" spans="1:6">
      <c r="A233" s="232"/>
      <c r="B233" s="63" t="s">
        <v>378</v>
      </c>
      <c r="C233" s="63">
        <v>16.8</v>
      </c>
      <c r="D233" s="354"/>
      <c r="E233" s="297" t="s">
        <v>16</v>
      </c>
      <c r="F233" s="113"/>
    </row>
    <row r="234" spans="1:6">
      <c r="A234" s="232"/>
      <c r="B234" s="63" t="s">
        <v>379</v>
      </c>
      <c r="C234" s="63">
        <v>22.05</v>
      </c>
      <c r="D234" s="354"/>
      <c r="E234" s="297" t="s">
        <v>16</v>
      </c>
      <c r="F234" s="113"/>
    </row>
    <row r="235" spans="1:6">
      <c r="A235" s="232"/>
      <c r="B235" s="63" t="s">
        <v>380</v>
      </c>
      <c r="C235" s="63">
        <v>6.3</v>
      </c>
      <c r="D235" s="354"/>
      <c r="E235" s="297" t="s">
        <v>16</v>
      </c>
      <c r="F235" s="113"/>
    </row>
    <row r="236" spans="1:6">
      <c r="A236" s="232"/>
      <c r="B236" s="63"/>
      <c r="C236" s="63"/>
      <c r="D236" s="354"/>
      <c r="E236" s="297"/>
      <c r="F236" s="113"/>
    </row>
    <row r="237" spans="1:6">
      <c r="A237" s="232"/>
      <c r="B237" s="63" t="s">
        <v>364</v>
      </c>
      <c r="C237" s="63"/>
      <c r="D237" s="354"/>
      <c r="E237" s="297"/>
      <c r="F237" s="113"/>
    </row>
    <row r="238" spans="1:6">
      <c r="A238" s="232"/>
      <c r="B238" s="63"/>
      <c r="C238" s="63"/>
      <c r="D238" s="354"/>
      <c r="E238" s="297"/>
      <c r="F238" s="113"/>
    </row>
    <row r="239" spans="1:6">
      <c r="A239" s="232"/>
      <c r="B239" s="63" t="s">
        <v>381</v>
      </c>
      <c r="C239" s="63">
        <v>17.32</v>
      </c>
      <c r="D239" s="354"/>
      <c r="E239" s="297" t="s">
        <v>16</v>
      </c>
      <c r="F239" s="113"/>
    </row>
    <row r="240" spans="1:6">
      <c r="A240" s="232"/>
      <c r="B240" s="63" t="s">
        <v>382</v>
      </c>
      <c r="C240" s="63">
        <v>11.34</v>
      </c>
      <c r="D240" s="354"/>
      <c r="E240" s="297" t="s">
        <v>16</v>
      </c>
      <c r="F240" s="113"/>
    </row>
    <row r="241" spans="1:6">
      <c r="A241" s="232"/>
      <c r="B241" s="63" t="s">
        <v>383</v>
      </c>
      <c r="C241" s="63">
        <v>75.599999999999994</v>
      </c>
      <c r="D241" s="354"/>
      <c r="E241" s="297" t="s">
        <v>16</v>
      </c>
      <c r="F241" s="113"/>
    </row>
    <row r="242" spans="1:6">
      <c r="A242" s="232"/>
      <c r="B242" s="63" t="s">
        <v>384</v>
      </c>
      <c r="C242" s="63">
        <v>3.15</v>
      </c>
      <c r="D242" s="354"/>
      <c r="E242" s="297" t="s">
        <v>16</v>
      </c>
      <c r="F242" s="113"/>
    </row>
    <row r="243" spans="1:6">
      <c r="A243" s="232"/>
      <c r="B243" s="63" t="s">
        <v>385</v>
      </c>
      <c r="C243" s="63">
        <v>4.2</v>
      </c>
      <c r="D243" s="354"/>
      <c r="E243" s="297" t="s">
        <v>16</v>
      </c>
      <c r="F243" s="113"/>
    </row>
    <row r="244" spans="1:6">
      <c r="A244" s="232"/>
      <c r="B244" s="63" t="s">
        <v>386</v>
      </c>
      <c r="C244" s="63">
        <v>3.57</v>
      </c>
      <c r="D244" s="354"/>
      <c r="E244" s="297" t="s">
        <v>16</v>
      </c>
      <c r="F244" s="113"/>
    </row>
    <row r="245" spans="1:6">
      <c r="A245" s="232"/>
      <c r="B245" s="63" t="s">
        <v>387</v>
      </c>
      <c r="C245" s="63">
        <v>22.68</v>
      </c>
      <c r="D245" s="354"/>
      <c r="E245" s="297" t="s">
        <v>16</v>
      </c>
      <c r="F245" s="113"/>
    </row>
    <row r="246" spans="1:6">
      <c r="A246" s="232"/>
      <c r="B246" s="63" t="s">
        <v>388</v>
      </c>
      <c r="C246" s="63">
        <v>12.6</v>
      </c>
      <c r="D246" s="354"/>
      <c r="E246" s="297" t="s">
        <v>16</v>
      </c>
      <c r="F246" s="113"/>
    </row>
    <row r="247" spans="1:6">
      <c r="A247" s="232"/>
      <c r="B247" s="63"/>
      <c r="C247" s="63"/>
      <c r="D247" s="354"/>
      <c r="E247" s="297"/>
      <c r="F247" s="113"/>
    </row>
    <row r="248" spans="1:6">
      <c r="A248" s="232"/>
      <c r="B248" s="63" t="s">
        <v>365</v>
      </c>
      <c r="C248" s="63"/>
      <c r="D248" s="354"/>
      <c r="E248" s="297"/>
      <c r="F248" s="113"/>
    </row>
    <row r="249" spans="1:6">
      <c r="A249" s="232"/>
      <c r="B249" s="63" t="s">
        <v>389</v>
      </c>
      <c r="C249" s="63">
        <v>9.4499999999999993</v>
      </c>
      <c r="D249" s="354"/>
      <c r="E249" s="297" t="s">
        <v>16</v>
      </c>
      <c r="F249" s="113"/>
    </row>
    <row r="250" spans="1:6">
      <c r="A250" s="232"/>
      <c r="B250" s="63" t="s">
        <v>390</v>
      </c>
      <c r="C250" s="63">
        <v>63</v>
      </c>
      <c r="D250" s="354"/>
      <c r="E250" s="297" t="s">
        <v>16</v>
      </c>
      <c r="F250" s="113"/>
    </row>
    <row r="251" spans="1:6">
      <c r="A251" s="232"/>
      <c r="B251" s="63" t="s">
        <v>391</v>
      </c>
      <c r="C251" s="63">
        <v>3.57</v>
      </c>
      <c r="D251" s="354"/>
      <c r="E251" s="297" t="s">
        <v>16</v>
      </c>
      <c r="F251" s="113"/>
    </row>
    <row r="252" spans="1:6">
      <c r="A252" s="232"/>
      <c r="B252" s="63" t="s">
        <v>392</v>
      </c>
      <c r="C252" s="63">
        <v>73.08</v>
      </c>
      <c r="D252" s="354"/>
      <c r="E252" s="297" t="s">
        <v>16</v>
      </c>
      <c r="F252" s="113"/>
    </row>
    <row r="253" spans="1:6">
      <c r="A253" s="232"/>
      <c r="B253" s="63" t="s">
        <v>244</v>
      </c>
      <c r="C253" s="63">
        <v>6.3</v>
      </c>
      <c r="D253" s="354"/>
      <c r="E253" s="297" t="s">
        <v>16</v>
      </c>
      <c r="F253" s="113"/>
    </row>
    <row r="254" spans="1:6">
      <c r="A254" s="232"/>
      <c r="B254" s="63"/>
      <c r="C254" s="63"/>
      <c r="D254" s="354"/>
      <c r="E254" s="297"/>
      <c r="F254" s="113"/>
    </row>
    <row r="255" spans="1:6">
      <c r="A255" s="232"/>
      <c r="B255" s="63" t="s">
        <v>366</v>
      </c>
      <c r="C255" s="63"/>
      <c r="D255" s="354"/>
      <c r="E255" s="297"/>
      <c r="F255" s="113"/>
    </row>
    <row r="256" spans="1:6">
      <c r="A256" s="232"/>
      <c r="B256" s="63" t="s">
        <v>389</v>
      </c>
      <c r="C256" s="63">
        <v>9.4499999999999993</v>
      </c>
      <c r="D256" s="354"/>
      <c r="E256" s="297" t="s">
        <v>16</v>
      </c>
      <c r="F256" s="113"/>
    </row>
    <row r="257" spans="1:6">
      <c r="A257" s="232"/>
      <c r="B257" s="63" t="s">
        <v>390</v>
      </c>
      <c r="C257" s="63">
        <v>63</v>
      </c>
      <c r="D257" s="354"/>
      <c r="E257" s="297" t="s">
        <v>16</v>
      </c>
      <c r="F257" s="113"/>
    </row>
    <row r="258" spans="1:6">
      <c r="A258" s="232"/>
      <c r="B258" s="63" t="s">
        <v>391</v>
      </c>
      <c r="C258" s="63">
        <v>3.57</v>
      </c>
      <c r="D258" s="354"/>
      <c r="E258" s="297" t="s">
        <v>16</v>
      </c>
      <c r="F258" s="113"/>
    </row>
    <row r="259" spans="1:6">
      <c r="A259" s="232"/>
      <c r="B259" s="63" t="s">
        <v>392</v>
      </c>
      <c r="C259" s="63">
        <v>73.08</v>
      </c>
      <c r="D259" s="354"/>
      <c r="E259" s="297" t="s">
        <v>16</v>
      </c>
      <c r="F259" s="113"/>
    </row>
    <row r="260" spans="1:6">
      <c r="A260" s="232"/>
      <c r="B260" s="63" t="s">
        <v>244</v>
      </c>
      <c r="C260" s="63">
        <v>6.3</v>
      </c>
      <c r="D260" s="354"/>
      <c r="E260" s="297" t="s">
        <v>16</v>
      </c>
      <c r="F260" s="113"/>
    </row>
    <row r="261" spans="1:6">
      <c r="A261" s="232"/>
      <c r="B261" s="63"/>
      <c r="C261" s="63"/>
      <c r="D261" s="354"/>
      <c r="E261" s="297"/>
      <c r="F261" s="113"/>
    </row>
    <row r="262" spans="1:6">
      <c r="A262" s="232"/>
      <c r="B262" s="63" t="s">
        <v>367</v>
      </c>
      <c r="C262" s="63"/>
      <c r="D262" s="354"/>
      <c r="E262" s="297"/>
      <c r="F262" s="113"/>
    </row>
    <row r="263" spans="1:6">
      <c r="A263" s="232"/>
      <c r="B263" s="63" t="s">
        <v>251</v>
      </c>
      <c r="C263" s="63">
        <v>1.57</v>
      </c>
      <c r="D263" s="354"/>
      <c r="E263" s="297" t="s">
        <v>16</v>
      </c>
      <c r="F263" s="113"/>
    </row>
    <row r="264" spans="1:6">
      <c r="A264" s="232"/>
      <c r="B264" s="63" t="s">
        <v>393</v>
      </c>
      <c r="C264" s="63">
        <v>12.6</v>
      </c>
      <c r="D264" s="354"/>
      <c r="E264" s="297" t="s">
        <v>16</v>
      </c>
      <c r="F264" s="113"/>
    </row>
    <row r="265" spans="1:6">
      <c r="A265" s="232"/>
      <c r="B265" s="63" t="s">
        <v>394</v>
      </c>
      <c r="C265" s="63">
        <v>3.15</v>
      </c>
      <c r="D265" s="354"/>
      <c r="E265" s="297" t="s">
        <v>16</v>
      </c>
      <c r="F265" s="113"/>
    </row>
    <row r="266" spans="1:6">
      <c r="A266" s="232"/>
      <c r="B266" s="63" t="s">
        <v>395</v>
      </c>
      <c r="C266" s="63">
        <v>29.4</v>
      </c>
      <c r="D266" s="354"/>
      <c r="E266" s="297" t="s">
        <v>16</v>
      </c>
      <c r="F266" s="113"/>
    </row>
    <row r="267" spans="1:6">
      <c r="A267" s="232"/>
      <c r="B267" s="63" t="s">
        <v>253</v>
      </c>
      <c r="C267" s="63">
        <v>6.3</v>
      </c>
      <c r="D267" s="354"/>
      <c r="E267" s="297" t="s">
        <v>16</v>
      </c>
      <c r="F267" s="113"/>
    </row>
    <row r="268" spans="1:6">
      <c r="A268" s="232"/>
      <c r="B268" s="63"/>
      <c r="C268" s="63"/>
      <c r="D268" s="354"/>
      <c r="E268" s="297"/>
      <c r="F268" s="113"/>
    </row>
    <row r="269" spans="1:6">
      <c r="A269" s="232"/>
      <c r="B269" s="63" t="s">
        <v>368</v>
      </c>
      <c r="C269" s="113"/>
      <c r="D269" s="354"/>
      <c r="E269" s="297"/>
      <c r="F269" s="113"/>
    </row>
    <row r="270" spans="1:6">
      <c r="A270" s="232"/>
      <c r="B270" s="284" t="s">
        <v>247</v>
      </c>
      <c r="C270" s="255">
        <v>1.89</v>
      </c>
      <c r="D270" s="354"/>
      <c r="E270" s="297" t="s">
        <v>16</v>
      </c>
      <c r="F270" s="255"/>
    </row>
    <row r="271" spans="1:6">
      <c r="A271" s="232"/>
      <c r="B271" s="284" t="s">
        <v>396</v>
      </c>
      <c r="C271" s="255">
        <v>12.6</v>
      </c>
      <c r="D271" s="354"/>
      <c r="E271" s="297" t="s">
        <v>16</v>
      </c>
      <c r="F271" s="255">
        <v>243600</v>
      </c>
    </row>
    <row r="272" spans="1:6">
      <c r="A272" s="232"/>
      <c r="B272" s="284" t="s">
        <v>397</v>
      </c>
      <c r="C272" s="255">
        <v>2.52</v>
      </c>
      <c r="D272" s="354"/>
      <c r="E272" s="297" t="s">
        <v>16</v>
      </c>
      <c r="F272" s="255"/>
    </row>
    <row r="273" spans="1:6">
      <c r="A273" s="232"/>
      <c r="B273" s="284" t="s">
        <v>398</v>
      </c>
      <c r="C273" s="277">
        <v>12.6</v>
      </c>
      <c r="D273" s="354"/>
      <c r="E273" s="297" t="s">
        <v>16</v>
      </c>
      <c r="F273" s="255">
        <v>264306</v>
      </c>
    </row>
    <row r="274" spans="1:6" ht="15.75" thickBot="1">
      <c r="A274" s="239"/>
      <c r="B274" s="379" t="s">
        <v>253</v>
      </c>
      <c r="C274" s="280">
        <v>6.3</v>
      </c>
      <c r="D274" s="274"/>
      <c r="E274" s="297" t="s">
        <v>16</v>
      </c>
      <c r="F274" s="280"/>
    </row>
    <row r="275" spans="1:6" ht="15.75" thickBot="1">
      <c r="A275" s="306"/>
      <c r="B275" s="285" t="s">
        <v>105</v>
      </c>
      <c r="C275" s="318">
        <v>599.12</v>
      </c>
      <c r="D275" s="319"/>
      <c r="E275" s="320"/>
      <c r="F275" s="317">
        <v>507906</v>
      </c>
    </row>
    <row r="276" spans="1:6">
      <c r="A276" s="345"/>
      <c r="B276" s="346"/>
      <c r="C276" s="347"/>
      <c r="D276" s="331"/>
      <c r="E276" s="348"/>
      <c r="F276" s="348"/>
    </row>
    <row r="277" spans="1:6">
      <c r="A277" s="345">
        <v>8</v>
      </c>
      <c r="B277" s="357" t="s">
        <v>257</v>
      </c>
      <c r="C277" s="347"/>
      <c r="D277" s="331"/>
      <c r="E277" s="348"/>
      <c r="F277" s="348"/>
    </row>
    <row r="278" spans="1:6">
      <c r="A278" s="349"/>
      <c r="B278" s="380" t="s">
        <v>363</v>
      </c>
      <c r="C278" s="350"/>
      <c r="D278" s="351"/>
      <c r="E278" s="352"/>
      <c r="F278" s="352"/>
    </row>
    <row r="279" spans="1:6">
      <c r="A279" s="349"/>
      <c r="B279" s="380" t="s">
        <v>259</v>
      </c>
      <c r="C279" s="353">
        <v>6.36</v>
      </c>
      <c r="D279" s="351"/>
      <c r="E279" s="297" t="s">
        <v>16</v>
      </c>
      <c r="F279" s="352"/>
    </row>
    <row r="280" spans="1:6">
      <c r="A280" s="349"/>
      <c r="B280" s="380" t="s">
        <v>260</v>
      </c>
      <c r="C280" s="353">
        <v>3.6</v>
      </c>
      <c r="D280" s="351"/>
      <c r="E280" s="297" t="s">
        <v>16</v>
      </c>
      <c r="F280" s="352"/>
    </row>
    <row r="281" spans="1:6">
      <c r="A281" s="349"/>
      <c r="B281" s="380" t="s">
        <v>261</v>
      </c>
      <c r="C281" s="353">
        <v>2.4</v>
      </c>
      <c r="D281" s="351"/>
      <c r="E281" s="297" t="s">
        <v>16</v>
      </c>
      <c r="F281" s="352"/>
    </row>
    <row r="282" spans="1:6">
      <c r="A282" s="349"/>
      <c r="B282" s="380" t="s">
        <v>399</v>
      </c>
      <c r="C282" s="353">
        <v>67.2</v>
      </c>
      <c r="D282" s="351"/>
      <c r="E282" s="297" t="s">
        <v>16</v>
      </c>
      <c r="F282" s="352"/>
    </row>
    <row r="283" spans="1:6">
      <c r="A283" s="349"/>
      <c r="B283" s="380"/>
      <c r="C283" s="353"/>
      <c r="D283" s="351"/>
      <c r="E283" s="352"/>
      <c r="F283" s="352"/>
    </row>
    <row r="284" spans="1:6">
      <c r="A284" s="349"/>
      <c r="B284" s="380" t="s">
        <v>364</v>
      </c>
      <c r="C284" s="353"/>
      <c r="D284" s="351"/>
      <c r="E284" s="352"/>
      <c r="F284" s="352"/>
    </row>
    <row r="285" spans="1:6">
      <c r="A285" s="349"/>
      <c r="B285" s="380" t="s">
        <v>262</v>
      </c>
      <c r="C285" s="353">
        <v>1.8</v>
      </c>
      <c r="D285" s="351"/>
      <c r="E285" s="297" t="s">
        <v>16</v>
      </c>
      <c r="F285" s="352"/>
    </row>
    <row r="286" spans="1:6">
      <c r="A286" s="349"/>
      <c r="B286" s="380" t="s">
        <v>400</v>
      </c>
      <c r="C286" s="353">
        <v>57.6</v>
      </c>
      <c r="D286" s="351"/>
      <c r="E286" s="297" t="s">
        <v>16</v>
      </c>
      <c r="F286" s="352"/>
    </row>
    <row r="287" spans="1:6">
      <c r="A287" s="349"/>
      <c r="B287" s="380"/>
      <c r="C287" s="353"/>
      <c r="D287" s="351"/>
      <c r="E287" s="352"/>
      <c r="F287" s="352"/>
    </row>
    <row r="288" spans="1:6">
      <c r="A288" s="349"/>
      <c r="B288" s="380" t="s">
        <v>365</v>
      </c>
      <c r="C288" s="353"/>
      <c r="D288" s="351"/>
      <c r="E288" s="352"/>
      <c r="F288" s="352"/>
    </row>
    <row r="289" spans="1:6">
      <c r="A289" s="349"/>
      <c r="B289" s="380" t="s">
        <v>263</v>
      </c>
      <c r="C289" s="353">
        <v>3.18</v>
      </c>
      <c r="D289" s="351"/>
      <c r="E289" s="297" t="s">
        <v>16</v>
      </c>
      <c r="F289" s="352"/>
    </row>
    <row r="290" spans="1:6">
      <c r="A290" s="349"/>
      <c r="B290" s="380" t="s">
        <v>260</v>
      </c>
      <c r="C290" s="353">
        <v>1.8</v>
      </c>
      <c r="D290" s="351"/>
      <c r="E290" s="297" t="s">
        <v>16</v>
      </c>
      <c r="F290" s="352"/>
    </row>
    <row r="291" spans="1:6">
      <c r="A291" s="349"/>
      <c r="B291" s="380" t="s">
        <v>400</v>
      </c>
      <c r="C291" s="353">
        <v>57.6</v>
      </c>
      <c r="D291" s="351"/>
      <c r="E291" s="297"/>
      <c r="F291" s="352"/>
    </row>
    <row r="292" spans="1:6">
      <c r="A292" s="349"/>
      <c r="B292" s="380"/>
      <c r="C292" s="353"/>
      <c r="D292" s="351"/>
      <c r="E292" s="352"/>
      <c r="F292" s="352"/>
    </row>
    <row r="293" spans="1:6">
      <c r="A293" s="349"/>
      <c r="B293" s="380" t="s">
        <v>366</v>
      </c>
      <c r="C293" s="353"/>
      <c r="D293" s="351"/>
      <c r="E293" s="352"/>
      <c r="F293" s="352"/>
    </row>
    <row r="294" spans="1:6">
      <c r="A294" s="349"/>
      <c r="B294" s="380" t="s">
        <v>264</v>
      </c>
      <c r="C294" s="353">
        <v>3.18</v>
      </c>
      <c r="D294" s="351"/>
      <c r="E294" s="297" t="s">
        <v>16</v>
      </c>
      <c r="F294" s="352"/>
    </row>
    <row r="295" spans="1:6">
      <c r="A295" s="349"/>
      <c r="B295" s="380" t="s">
        <v>265</v>
      </c>
      <c r="C295" s="353">
        <v>1.8</v>
      </c>
      <c r="D295" s="351"/>
      <c r="E295" s="297" t="s">
        <v>16</v>
      </c>
      <c r="F295" s="352"/>
    </row>
    <row r="296" spans="1:6">
      <c r="A296" s="349"/>
      <c r="B296" s="380" t="s">
        <v>400</v>
      </c>
      <c r="C296" s="353">
        <v>57.6</v>
      </c>
      <c r="D296" s="351"/>
      <c r="E296" s="297" t="s">
        <v>16</v>
      </c>
      <c r="F296" s="352"/>
    </row>
    <row r="297" spans="1:6">
      <c r="A297" s="349"/>
      <c r="B297" s="380"/>
      <c r="C297" s="353"/>
      <c r="D297" s="351"/>
      <c r="E297" s="352"/>
      <c r="F297" s="352"/>
    </row>
    <row r="298" spans="1:6">
      <c r="A298" s="349"/>
      <c r="B298" s="380" t="s">
        <v>367</v>
      </c>
      <c r="C298" s="353"/>
      <c r="D298" s="351"/>
      <c r="E298" s="352"/>
      <c r="F298" s="352"/>
    </row>
    <row r="299" spans="1:6">
      <c r="A299" s="349"/>
      <c r="B299" s="380" t="s">
        <v>267</v>
      </c>
      <c r="C299" s="353">
        <v>3.18</v>
      </c>
      <c r="D299" s="351"/>
      <c r="E299" s="297" t="s">
        <v>16</v>
      </c>
      <c r="F299" s="352"/>
    </row>
    <row r="300" spans="1:6">
      <c r="A300" s="349"/>
      <c r="B300" s="380" t="s">
        <v>268</v>
      </c>
      <c r="C300" s="353">
        <v>1.8</v>
      </c>
      <c r="D300" s="351"/>
      <c r="E300" s="297" t="s">
        <v>16</v>
      </c>
      <c r="F300" s="352"/>
    </row>
    <row r="301" spans="1:6">
      <c r="A301" s="349"/>
      <c r="B301" s="380" t="s">
        <v>401</v>
      </c>
      <c r="C301" s="353">
        <v>70.400000000000006</v>
      </c>
      <c r="D301" s="351"/>
      <c r="E301" s="297" t="s">
        <v>16</v>
      </c>
      <c r="F301" s="352"/>
    </row>
    <row r="302" spans="1:6">
      <c r="A302" s="349"/>
      <c r="B302" s="380"/>
      <c r="C302" s="353"/>
      <c r="D302" s="351"/>
      <c r="E302" s="352"/>
      <c r="F302" s="352"/>
    </row>
    <row r="303" spans="1:6">
      <c r="A303" s="349"/>
      <c r="B303" s="380" t="s">
        <v>368</v>
      </c>
      <c r="C303" s="353"/>
      <c r="D303" s="351"/>
      <c r="E303" s="352"/>
      <c r="F303" s="352"/>
    </row>
    <row r="304" spans="1:6">
      <c r="A304" s="349"/>
      <c r="B304" s="380" t="s">
        <v>267</v>
      </c>
      <c r="C304" s="353">
        <v>3.18</v>
      </c>
      <c r="D304" s="351"/>
      <c r="E304" s="297" t="s">
        <v>16</v>
      </c>
      <c r="F304" s="352"/>
    </row>
    <row r="305" spans="1:6">
      <c r="A305" s="349"/>
      <c r="B305" s="380" t="s">
        <v>268</v>
      </c>
      <c r="C305" s="353">
        <v>1.8</v>
      </c>
      <c r="D305" s="351"/>
      <c r="E305" s="297" t="s">
        <v>16</v>
      </c>
      <c r="F305" s="352"/>
    </row>
    <row r="306" spans="1:6">
      <c r="A306" s="349"/>
      <c r="B306" s="380"/>
      <c r="C306" s="353"/>
      <c r="D306" s="351"/>
      <c r="E306" s="352"/>
      <c r="F306" s="352"/>
    </row>
    <row r="307" spans="1:6">
      <c r="A307" s="232"/>
      <c r="B307" s="284"/>
      <c r="C307" s="277">
        <v>344.48</v>
      </c>
      <c r="D307" s="354"/>
      <c r="E307" s="297" t="s">
        <v>16</v>
      </c>
      <c r="F307" s="255"/>
    </row>
    <row r="308" spans="1:6">
      <c r="A308" s="304"/>
      <c r="B308" s="236"/>
      <c r="C308" s="254"/>
      <c r="D308" s="238"/>
      <c r="E308" s="247"/>
      <c r="F308" s="321"/>
    </row>
    <row r="309" spans="1:6" ht="45">
      <c r="A309" s="232">
        <v>10</v>
      </c>
      <c r="B309" s="242" t="s">
        <v>275</v>
      </c>
      <c r="C309" s="241"/>
      <c r="D309" s="241"/>
      <c r="E309" s="300"/>
      <c r="F309" s="241"/>
    </row>
    <row r="310" spans="1:6">
      <c r="A310" s="232"/>
      <c r="B310" s="242" t="s">
        <v>276</v>
      </c>
      <c r="C310" s="241"/>
      <c r="D310" s="241"/>
      <c r="E310" s="300"/>
      <c r="F310" s="241"/>
    </row>
    <row r="311" spans="1:6">
      <c r="A311" s="232"/>
      <c r="B311" s="242" t="s">
        <v>277</v>
      </c>
      <c r="C311" s="241"/>
      <c r="D311" s="241"/>
      <c r="E311" s="300"/>
      <c r="F311" s="241"/>
    </row>
    <row r="312" spans="1:6" ht="15.75" thickBot="1">
      <c r="A312" s="336"/>
      <c r="B312" s="42" t="s">
        <v>278</v>
      </c>
      <c r="C312" s="280">
        <v>20</v>
      </c>
      <c r="D312" s="253">
        <v>0</v>
      </c>
      <c r="E312" s="301" t="s">
        <v>16</v>
      </c>
      <c r="F312" s="241">
        <v>0</v>
      </c>
    </row>
    <row r="313" spans="1:6" ht="15.75" thickBot="1">
      <c r="A313" s="335"/>
      <c r="B313" s="431" t="s">
        <v>105</v>
      </c>
      <c r="C313" s="245"/>
      <c r="D313" s="245"/>
      <c r="E313" s="245"/>
      <c r="F313" s="259">
        <v>0</v>
      </c>
    </row>
    <row r="314" spans="1:6">
      <c r="A314" s="177"/>
      <c r="B314" s="432" t="s">
        <v>279</v>
      </c>
      <c r="C314" s="252"/>
      <c r="D314" s="252"/>
      <c r="E314" s="252"/>
      <c r="F314" s="302"/>
    </row>
    <row r="315" spans="1:6" ht="45">
      <c r="A315" s="256">
        <v>11</v>
      </c>
      <c r="B315" s="279" t="s">
        <v>280</v>
      </c>
      <c r="C315" s="255"/>
      <c r="D315" s="255"/>
      <c r="E315" s="297"/>
      <c r="F315" s="255"/>
    </row>
    <row r="316" spans="1:6">
      <c r="A316" s="287"/>
      <c r="B316" s="104" t="s">
        <v>281</v>
      </c>
      <c r="C316" s="378">
        <v>17695.060000000001</v>
      </c>
      <c r="D316" s="280">
        <v>0</v>
      </c>
      <c r="E316" s="299" t="s">
        <v>16</v>
      </c>
      <c r="F316" s="255">
        <v>0</v>
      </c>
    </row>
    <row r="317" spans="1:6" ht="15.75" thickBot="1">
      <c r="A317" s="322"/>
      <c r="B317" s="322"/>
      <c r="C317" s="322"/>
      <c r="D317" s="322"/>
      <c r="E317" s="323"/>
      <c r="F317" s="322"/>
    </row>
    <row r="318" spans="1:6" ht="15.75" thickBot="1">
      <c r="A318" s="324"/>
      <c r="B318" s="433" t="s">
        <v>105</v>
      </c>
      <c r="C318" s="320"/>
      <c r="D318" s="320"/>
      <c r="E318" s="325"/>
      <c r="F318" s="317">
        <v>0</v>
      </c>
    </row>
    <row r="319" spans="1:6">
      <c r="A319" s="327"/>
      <c r="B319" s="124"/>
      <c r="C319" s="348"/>
      <c r="D319" s="348"/>
      <c r="E319" s="348"/>
      <c r="F319" s="348"/>
    </row>
    <row r="320" spans="1:6">
      <c r="A320" s="289"/>
      <c r="B320" s="134"/>
      <c r="C320" s="282"/>
      <c r="D320" s="282"/>
      <c r="E320" s="282"/>
      <c r="F320" s="282"/>
    </row>
    <row r="321" spans="1:6" ht="56.25">
      <c r="A321" s="256">
        <v>12</v>
      </c>
      <c r="B321" s="279" t="s">
        <v>283</v>
      </c>
      <c r="C321" s="255"/>
      <c r="D321" s="255"/>
      <c r="E321" s="297"/>
      <c r="F321" s="316"/>
    </row>
    <row r="322" spans="1:6">
      <c r="A322" s="256"/>
      <c r="B322" s="279" t="s">
        <v>284</v>
      </c>
      <c r="C322" s="261">
        <v>5662.25</v>
      </c>
      <c r="D322" s="255">
        <v>0</v>
      </c>
      <c r="E322" s="297" t="s">
        <v>16</v>
      </c>
      <c r="F322" s="290">
        <v>0</v>
      </c>
    </row>
    <row r="323" spans="1:6" ht="15.75" thickBot="1">
      <c r="A323" s="287"/>
      <c r="B323" s="104" t="s">
        <v>178</v>
      </c>
      <c r="C323" s="280">
        <v>1414.14</v>
      </c>
      <c r="D323" s="280"/>
      <c r="E323" s="297" t="s">
        <v>16</v>
      </c>
      <c r="F323" s="290">
        <v>0</v>
      </c>
    </row>
    <row r="324" spans="1:6" ht="15.75" thickBot="1">
      <c r="A324" s="324"/>
      <c r="B324" s="433" t="s">
        <v>105</v>
      </c>
      <c r="C324" s="311">
        <v>7076.39</v>
      </c>
      <c r="D324" s="311"/>
      <c r="E324" s="313"/>
      <c r="F324" s="317">
        <v>0</v>
      </c>
    </row>
    <row r="325" spans="1:6">
      <c r="A325" s="327"/>
      <c r="B325" s="124"/>
      <c r="C325" s="282"/>
      <c r="D325" s="282"/>
      <c r="E325" s="282"/>
      <c r="F325" s="332"/>
    </row>
    <row r="326" spans="1:6" ht="33.75">
      <c r="A326" s="256">
        <v>13</v>
      </c>
      <c r="B326" s="279" t="s">
        <v>285</v>
      </c>
      <c r="C326" s="255"/>
      <c r="D326" s="255"/>
      <c r="E326" s="297"/>
      <c r="F326" s="255"/>
    </row>
    <row r="327" spans="1:6">
      <c r="A327" s="256"/>
      <c r="B327" s="279" t="s">
        <v>286</v>
      </c>
      <c r="C327" s="255"/>
      <c r="D327" s="255"/>
      <c r="E327" s="297"/>
      <c r="F327" s="255"/>
    </row>
    <row r="328" spans="1:6">
      <c r="A328" s="287"/>
      <c r="B328" s="104" t="s">
        <v>402</v>
      </c>
      <c r="C328" s="280">
        <v>1729.17</v>
      </c>
      <c r="D328" s="280"/>
      <c r="E328" s="299"/>
      <c r="F328" s="280"/>
    </row>
    <row r="329" spans="1:6" ht="15.75" thickBot="1">
      <c r="A329" s="287"/>
      <c r="B329" s="104" t="s">
        <v>403</v>
      </c>
      <c r="C329" s="280">
        <v>1195.3900000000001</v>
      </c>
      <c r="D329" s="280"/>
      <c r="E329" s="299" t="s">
        <v>16</v>
      </c>
      <c r="F329" s="280">
        <v>0</v>
      </c>
    </row>
    <row r="330" spans="1:6" ht="15.75" thickBot="1">
      <c r="A330" s="324"/>
      <c r="B330" s="433" t="s">
        <v>105</v>
      </c>
      <c r="C330" s="311">
        <v>2924.56</v>
      </c>
      <c r="D330" s="311"/>
      <c r="E330" s="313"/>
      <c r="F330" s="326">
        <v>0</v>
      </c>
    </row>
    <row r="331" spans="1:6">
      <c r="A331" s="327"/>
      <c r="B331" s="124"/>
      <c r="C331" s="282"/>
      <c r="D331" s="282"/>
      <c r="E331" s="282"/>
      <c r="F331" s="328"/>
    </row>
    <row r="332" spans="1:6">
      <c r="A332" s="327"/>
      <c r="B332" s="124"/>
      <c r="C332" s="282"/>
      <c r="D332" s="282"/>
      <c r="E332" s="282"/>
      <c r="F332" s="328"/>
    </row>
    <row r="333" spans="1:6">
      <c r="A333" s="256">
        <v>14</v>
      </c>
      <c r="B333" s="279" t="s">
        <v>289</v>
      </c>
      <c r="C333" s="255" t="s">
        <v>290</v>
      </c>
      <c r="D333" s="255"/>
      <c r="E333" s="255"/>
      <c r="F333" s="255"/>
    </row>
    <row r="334" spans="1:6">
      <c r="A334" s="256"/>
      <c r="B334" s="279" t="s">
        <v>291</v>
      </c>
      <c r="C334" s="255">
        <v>4</v>
      </c>
      <c r="D334" s="255">
        <v>800000</v>
      </c>
      <c r="E334" s="255"/>
      <c r="F334" s="255">
        <v>3200000</v>
      </c>
    </row>
    <row r="335" spans="1:6">
      <c r="A335" s="256"/>
      <c r="B335" s="279" t="s">
        <v>292</v>
      </c>
      <c r="C335" s="255">
        <v>2</v>
      </c>
      <c r="D335" s="277">
        <v>1100000</v>
      </c>
      <c r="E335" s="255"/>
      <c r="F335" s="255">
        <v>2200000</v>
      </c>
    </row>
    <row r="336" spans="1:6" ht="15.75" thickBot="1">
      <c r="A336" s="322"/>
      <c r="B336" s="191"/>
      <c r="C336" s="191"/>
      <c r="D336" s="191"/>
      <c r="E336" s="191"/>
      <c r="F336" s="191"/>
    </row>
    <row r="337" spans="1:6" ht="15.75" thickBot="1">
      <c r="A337" s="192"/>
      <c r="B337" s="433" t="s">
        <v>105</v>
      </c>
      <c r="C337" s="434">
        <v>6</v>
      </c>
      <c r="D337" s="435"/>
      <c r="E337" s="435"/>
      <c r="F337" s="337">
        <v>5400000</v>
      </c>
    </row>
    <row r="338" spans="1:6" ht="15.75" thickBot="1">
      <c r="A338" s="289"/>
      <c r="B338" s="196"/>
      <c r="C338" s="196"/>
      <c r="D338" s="196"/>
      <c r="E338" s="196"/>
      <c r="F338" s="196"/>
    </row>
    <row r="339" spans="1:6" ht="18.75" thickBot="1">
      <c r="A339" s="470"/>
      <c r="B339" s="471"/>
      <c r="C339" s="471"/>
      <c r="D339" s="471"/>
      <c r="E339" s="471"/>
      <c r="F339" s="472"/>
    </row>
    <row r="340" spans="1:6">
      <c r="A340" s="368">
        <v>15</v>
      </c>
      <c r="B340" s="473" t="s">
        <v>294</v>
      </c>
      <c r="C340" s="473"/>
      <c r="D340" s="473"/>
      <c r="E340" s="473"/>
      <c r="F340" s="474"/>
    </row>
    <row r="341" spans="1:6">
      <c r="A341" s="198"/>
      <c r="B341" s="63" t="s">
        <v>295</v>
      </c>
      <c r="C341" s="63" t="s">
        <v>296</v>
      </c>
      <c r="D341" s="63" t="s">
        <v>297</v>
      </c>
      <c r="E341" s="63" t="s">
        <v>298</v>
      </c>
      <c r="F341" s="199"/>
    </row>
    <row r="342" spans="1:6">
      <c r="A342" s="198"/>
      <c r="B342" s="63" t="s">
        <v>299</v>
      </c>
      <c r="C342" s="63">
        <v>38.04</v>
      </c>
      <c r="D342" s="63">
        <v>4</v>
      </c>
      <c r="E342" s="63">
        <v>152.16</v>
      </c>
      <c r="F342" s="199"/>
    </row>
    <row r="343" spans="1:6">
      <c r="A343" s="198"/>
      <c r="B343" s="63" t="s">
        <v>300</v>
      </c>
      <c r="C343" s="63">
        <v>28.13</v>
      </c>
      <c r="D343" s="63">
        <v>4</v>
      </c>
      <c r="E343" s="63">
        <v>112.52</v>
      </c>
      <c r="F343" s="199"/>
    </row>
    <row r="344" spans="1:6">
      <c r="A344" s="198"/>
      <c r="B344" s="63" t="s">
        <v>301</v>
      </c>
      <c r="C344" s="63">
        <v>17.940000000000001</v>
      </c>
      <c r="D344" s="63">
        <v>4</v>
      </c>
      <c r="E344" s="63">
        <v>71.760000000000005</v>
      </c>
      <c r="F344" s="199"/>
    </row>
    <row r="345" spans="1:6">
      <c r="A345" s="198"/>
      <c r="B345" s="63" t="s">
        <v>302</v>
      </c>
      <c r="C345" s="63">
        <v>32.729999999999997</v>
      </c>
      <c r="D345" s="63">
        <v>4</v>
      </c>
      <c r="E345" s="63">
        <v>130.91999999999999</v>
      </c>
      <c r="F345" s="199"/>
    </row>
    <row r="346" spans="1:6">
      <c r="A346" s="198"/>
      <c r="B346" s="63"/>
      <c r="C346" s="63"/>
      <c r="D346" s="63"/>
      <c r="E346" s="63">
        <v>0</v>
      </c>
      <c r="F346" s="199"/>
    </row>
    <row r="347" spans="1:6">
      <c r="A347" s="198"/>
      <c r="B347" s="63" t="s">
        <v>269</v>
      </c>
      <c r="C347" s="63"/>
      <c r="D347" s="63"/>
      <c r="E347" s="63">
        <v>0</v>
      </c>
      <c r="F347" s="199"/>
    </row>
    <row r="348" spans="1:6">
      <c r="A348" s="198"/>
      <c r="B348" s="63" t="s">
        <v>303</v>
      </c>
      <c r="C348" s="63">
        <v>6</v>
      </c>
      <c r="D348" s="63">
        <v>4</v>
      </c>
      <c r="E348" s="63">
        <v>24</v>
      </c>
      <c r="F348" s="199"/>
    </row>
    <row r="349" spans="1:6">
      <c r="A349" s="198"/>
      <c r="B349" s="63" t="s">
        <v>304</v>
      </c>
      <c r="C349" s="63">
        <v>2.74</v>
      </c>
      <c r="D349" s="63">
        <v>4</v>
      </c>
      <c r="E349" s="63">
        <v>10.96</v>
      </c>
      <c r="F349" s="199"/>
    </row>
    <row r="350" spans="1:6">
      <c r="A350" s="198"/>
      <c r="B350" s="63" t="s">
        <v>305</v>
      </c>
      <c r="C350" s="63">
        <v>3.48</v>
      </c>
      <c r="D350" s="63">
        <v>8</v>
      </c>
      <c r="E350" s="63">
        <v>27.84</v>
      </c>
      <c r="F350" s="199"/>
    </row>
    <row r="351" spans="1:6">
      <c r="A351" s="198"/>
      <c r="B351" s="63" t="s">
        <v>306</v>
      </c>
      <c r="C351" s="63">
        <v>4.1500000000000004</v>
      </c>
      <c r="D351" s="63">
        <v>8</v>
      </c>
      <c r="E351" s="63">
        <v>33.200000000000003</v>
      </c>
      <c r="F351" s="199"/>
    </row>
    <row r="352" spans="1:6">
      <c r="A352" s="198"/>
      <c r="B352" s="63" t="s">
        <v>307</v>
      </c>
      <c r="C352" s="63">
        <v>3.55</v>
      </c>
      <c r="D352" s="63">
        <v>8</v>
      </c>
      <c r="E352" s="63">
        <v>28.4</v>
      </c>
      <c r="F352" s="199"/>
    </row>
    <row r="353" spans="1:6">
      <c r="A353" s="198"/>
      <c r="B353" s="63" t="s">
        <v>308</v>
      </c>
      <c r="C353" s="63">
        <v>2.2000000000000002</v>
      </c>
      <c r="D353" s="63">
        <v>4</v>
      </c>
      <c r="E353" s="63">
        <v>8.8000000000000007</v>
      </c>
      <c r="F353" s="199"/>
    </row>
    <row r="354" spans="1:6">
      <c r="A354" s="358"/>
      <c r="B354" s="201" t="s">
        <v>309</v>
      </c>
      <c r="C354" s="353">
        <v>4.05</v>
      </c>
      <c r="D354" s="353">
        <v>4</v>
      </c>
      <c r="E354" s="63">
        <v>16.2</v>
      </c>
      <c r="F354" s="359"/>
    </row>
    <row r="355" spans="1:6">
      <c r="A355" s="358"/>
      <c r="B355" s="201" t="s">
        <v>310</v>
      </c>
      <c r="C355" s="353">
        <v>3.41</v>
      </c>
      <c r="D355" s="353">
        <v>4</v>
      </c>
      <c r="E355" s="63">
        <v>13.64</v>
      </c>
      <c r="F355" s="359"/>
    </row>
    <row r="356" spans="1:6">
      <c r="A356" s="358"/>
      <c r="B356" s="201" t="s">
        <v>311</v>
      </c>
      <c r="C356" s="353">
        <v>4.43</v>
      </c>
      <c r="D356" s="353">
        <v>4</v>
      </c>
      <c r="E356" s="63">
        <v>17.72</v>
      </c>
      <c r="F356" s="359"/>
    </row>
    <row r="357" spans="1:6">
      <c r="A357" s="358"/>
      <c r="B357" s="201" t="s">
        <v>312</v>
      </c>
      <c r="C357" s="353">
        <v>2.75</v>
      </c>
      <c r="D357" s="353">
        <v>4</v>
      </c>
      <c r="E357" s="63">
        <v>11</v>
      </c>
      <c r="F357" s="359"/>
    </row>
    <row r="358" spans="1:6" ht="15.75" thickBot="1">
      <c r="A358" s="360"/>
      <c r="B358" s="436" t="s">
        <v>105</v>
      </c>
      <c r="C358" s="361"/>
      <c r="D358" s="361"/>
      <c r="E358" s="363">
        <v>659.12</v>
      </c>
      <c r="F358" s="362"/>
    </row>
    <row r="359" spans="1:6">
      <c r="A359" s="248"/>
      <c r="B359" s="207"/>
      <c r="C359" s="237"/>
      <c r="D359" s="237"/>
      <c r="E359" s="237"/>
      <c r="F359" s="237"/>
    </row>
    <row r="360" spans="1:6" ht="15.75" thickBot="1">
      <c r="A360" s="212"/>
      <c r="B360" s="212"/>
      <c r="C360" s="212"/>
      <c r="D360" s="212"/>
      <c r="E360" s="212"/>
      <c r="F360" s="212"/>
    </row>
    <row r="361" spans="1:6">
      <c r="A361" s="364">
        <v>17</v>
      </c>
      <c r="B361" s="214" t="s">
        <v>314</v>
      </c>
      <c r="C361" s="215"/>
      <c r="D361" s="216"/>
      <c r="E361" s="216"/>
      <c r="F361" s="217"/>
    </row>
    <row r="362" spans="1:6" ht="15.75" thickBot="1">
      <c r="A362" s="218"/>
      <c r="B362" s="436" t="s">
        <v>105</v>
      </c>
      <c r="C362" s="375">
        <v>53.83</v>
      </c>
      <c r="D362" s="366"/>
      <c r="E362" s="365"/>
      <c r="F362" s="367">
        <v>0</v>
      </c>
    </row>
    <row r="363" spans="1:6">
      <c r="A363" s="212"/>
      <c r="B363" s="207"/>
      <c r="C363" s="411"/>
      <c r="D363" s="412"/>
      <c r="E363" s="413"/>
      <c r="F363" s="249"/>
    </row>
    <row r="364" spans="1:6" ht="15.75" thickBot="1">
      <c r="A364" s="223"/>
      <c r="B364" s="246"/>
      <c r="C364" s="223"/>
      <c r="D364" s="250"/>
      <c r="E364" s="223"/>
      <c r="F364" s="249"/>
    </row>
    <row r="365" spans="1:6">
      <c r="A365" s="437">
        <v>18</v>
      </c>
      <c r="B365" s="438" t="s">
        <v>404</v>
      </c>
      <c r="C365" s="439" t="s">
        <v>405</v>
      </c>
      <c r="D365" s="252"/>
      <c r="E365" s="252"/>
      <c r="F365" s="252"/>
    </row>
    <row r="366" spans="1:6">
      <c r="A366" s="229"/>
      <c r="B366" s="36"/>
      <c r="C366" s="440"/>
      <c r="D366" s="252"/>
      <c r="E366" s="252"/>
      <c r="F366" s="252"/>
    </row>
    <row r="367" spans="1:6">
      <c r="A367" s="229"/>
      <c r="B367" s="36" t="s">
        <v>363</v>
      </c>
      <c r="C367" s="440">
        <v>6</v>
      </c>
      <c r="D367" s="252"/>
      <c r="E367" s="252"/>
      <c r="F367" s="252"/>
    </row>
    <row r="368" spans="1:6">
      <c r="A368" s="229"/>
      <c r="B368" s="63" t="s">
        <v>364</v>
      </c>
      <c r="C368" s="440">
        <v>16</v>
      </c>
      <c r="D368" s="252"/>
      <c r="E368" s="252"/>
      <c r="F368" s="252"/>
    </row>
    <row r="369" spans="1:6">
      <c r="A369" s="229"/>
      <c r="B369" s="63" t="s">
        <v>365</v>
      </c>
      <c r="C369" s="440">
        <v>32</v>
      </c>
      <c r="D369" s="252"/>
      <c r="E369" s="252"/>
      <c r="F369" s="252"/>
    </row>
    <row r="370" spans="1:6">
      <c r="A370" s="229"/>
      <c r="B370" s="63" t="s">
        <v>366</v>
      </c>
      <c r="C370" s="440">
        <v>32</v>
      </c>
      <c r="D370" s="252"/>
      <c r="E370" s="252"/>
      <c r="F370" s="252"/>
    </row>
    <row r="371" spans="1:6">
      <c r="A371" s="229"/>
      <c r="B371" s="63" t="s">
        <v>367</v>
      </c>
      <c r="C371" s="440">
        <v>8</v>
      </c>
      <c r="D371" s="252"/>
      <c r="E371" s="252"/>
      <c r="F371" s="252"/>
    </row>
    <row r="372" spans="1:6" ht="15.75" thickBot="1">
      <c r="A372" s="441"/>
      <c r="B372" s="442" t="s">
        <v>368</v>
      </c>
      <c r="C372" s="443">
        <v>6</v>
      </c>
      <c r="D372" s="252"/>
      <c r="E372" s="252"/>
      <c r="F372" s="252"/>
    </row>
    <row r="373" spans="1:6" ht="15.75" thickBot="1">
      <c r="A373" s="444"/>
      <c r="B373" s="389" t="s">
        <v>105</v>
      </c>
      <c r="C373" s="445">
        <v>100</v>
      </c>
      <c r="D373" s="252"/>
      <c r="E373" s="252"/>
      <c r="F373" s="252"/>
    </row>
    <row r="374" spans="1:6">
      <c r="A374" s="446"/>
      <c r="B374" s="447" t="s">
        <v>406</v>
      </c>
      <c r="C374" s="448"/>
      <c r="D374" s="252"/>
      <c r="E374" s="252"/>
      <c r="F374" s="252"/>
    </row>
    <row r="375" spans="1:6">
      <c r="A375" s="229"/>
      <c r="B375" s="36"/>
      <c r="C375" s="440"/>
      <c r="D375" s="252"/>
      <c r="E375" s="252"/>
      <c r="F375" s="252"/>
    </row>
    <row r="376" spans="1:6">
      <c r="A376" s="229"/>
      <c r="B376" s="36" t="s">
        <v>363</v>
      </c>
      <c r="C376" s="440">
        <v>4</v>
      </c>
      <c r="D376" s="252"/>
      <c r="E376" s="252"/>
      <c r="F376" s="252"/>
    </row>
    <row r="377" spans="1:6">
      <c r="A377" s="229"/>
      <c r="B377" s="63" t="s">
        <v>364</v>
      </c>
      <c r="C377" s="440">
        <v>3</v>
      </c>
      <c r="D377" s="252"/>
      <c r="E377" s="252"/>
      <c r="F377" s="252"/>
    </row>
    <row r="378" spans="1:6">
      <c r="A378" s="229"/>
      <c r="B378" s="63" t="s">
        <v>367</v>
      </c>
      <c r="C378" s="440">
        <v>5</v>
      </c>
      <c r="D378" s="252"/>
      <c r="E378" s="252"/>
      <c r="F378" s="252"/>
    </row>
    <row r="379" spans="1:6" ht="15.75" thickBot="1">
      <c r="A379" s="441"/>
      <c r="B379" s="442" t="s">
        <v>368</v>
      </c>
      <c r="C379" s="443">
        <v>4</v>
      </c>
      <c r="D379" s="252"/>
      <c r="E379" s="252"/>
      <c r="F379" s="252"/>
    </row>
    <row r="380" spans="1:6" ht="15.75" thickBot="1">
      <c r="A380" s="444"/>
      <c r="B380" s="389" t="s">
        <v>105</v>
      </c>
      <c r="C380" s="445">
        <v>16</v>
      </c>
      <c r="D380" s="252"/>
      <c r="E380" s="252"/>
      <c r="F380" s="252"/>
    </row>
    <row r="381" spans="1:6">
      <c r="A381" s="446"/>
      <c r="B381" s="447" t="s">
        <v>407</v>
      </c>
      <c r="C381" s="448"/>
      <c r="D381" s="252"/>
      <c r="E381" s="252"/>
      <c r="F381" s="252"/>
    </row>
    <row r="382" spans="1:6">
      <c r="A382" s="229"/>
      <c r="B382" s="63" t="s">
        <v>364</v>
      </c>
      <c r="C382" s="440">
        <v>12</v>
      </c>
      <c r="D382" s="252"/>
      <c r="E382" s="252"/>
      <c r="F382" s="252"/>
    </row>
    <row r="383" spans="1:6">
      <c r="A383" s="229"/>
      <c r="B383" s="63" t="s">
        <v>365</v>
      </c>
      <c r="C383" s="440">
        <v>30</v>
      </c>
      <c r="D383" s="252"/>
      <c r="E383" s="252"/>
      <c r="F383" s="252"/>
    </row>
    <row r="384" spans="1:6" ht="15.75" thickBot="1">
      <c r="A384" s="441"/>
      <c r="B384" s="442" t="s">
        <v>366</v>
      </c>
      <c r="C384" s="443">
        <v>30</v>
      </c>
      <c r="D384" s="252"/>
      <c r="E384" s="252"/>
      <c r="F384" s="252"/>
    </row>
    <row r="385" spans="1:6" ht="15.75" thickBot="1">
      <c r="A385" s="444"/>
      <c r="B385" s="389" t="s">
        <v>105</v>
      </c>
      <c r="C385" s="445">
        <v>72</v>
      </c>
      <c r="D385" s="252"/>
      <c r="E385" s="252"/>
      <c r="F385" s="252"/>
    </row>
    <row r="386" spans="1:6">
      <c r="A386" s="446"/>
      <c r="B386" s="447" t="s">
        <v>408</v>
      </c>
      <c r="C386" s="448"/>
      <c r="D386" s="252"/>
      <c r="E386" s="252"/>
      <c r="F386" s="252"/>
    </row>
    <row r="387" spans="1:6">
      <c r="A387" s="229"/>
      <c r="B387" s="36"/>
      <c r="C387" s="440"/>
      <c r="D387" s="252"/>
      <c r="E387" s="252"/>
      <c r="F387" s="252"/>
    </row>
    <row r="388" spans="1:6">
      <c r="A388" s="229"/>
      <c r="B388" s="36" t="s">
        <v>363</v>
      </c>
      <c r="C388" s="440">
        <v>5</v>
      </c>
      <c r="D388" s="252"/>
      <c r="E388" s="252"/>
      <c r="F388" s="252"/>
    </row>
    <row r="389" spans="1:6">
      <c r="A389" s="229"/>
      <c r="B389" s="63" t="s">
        <v>364</v>
      </c>
      <c r="C389" s="440">
        <v>17</v>
      </c>
      <c r="D389" s="252"/>
      <c r="E389" s="252"/>
      <c r="F389" s="252"/>
    </row>
    <row r="390" spans="1:6">
      <c r="A390" s="229"/>
      <c r="B390" s="63" t="s">
        <v>365</v>
      </c>
      <c r="C390" s="440">
        <v>32</v>
      </c>
      <c r="D390" s="252"/>
      <c r="E390" s="252"/>
      <c r="F390" s="252"/>
    </row>
    <row r="391" spans="1:6">
      <c r="A391" s="229"/>
      <c r="B391" s="63" t="s">
        <v>366</v>
      </c>
      <c r="C391" s="440">
        <v>32</v>
      </c>
      <c r="D391" s="252"/>
      <c r="E391" s="252"/>
      <c r="F391" s="252"/>
    </row>
    <row r="392" spans="1:6">
      <c r="A392" s="229"/>
      <c r="B392" s="63" t="s">
        <v>367</v>
      </c>
      <c r="C392" s="440">
        <v>7</v>
      </c>
      <c r="D392" s="252"/>
      <c r="E392" s="252"/>
      <c r="F392" s="252"/>
    </row>
    <row r="393" spans="1:6" ht="15.75" thickBot="1">
      <c r="A393" s="441"/>
      <c r="B393" s="442" t="s">
        <v>368</v>
      </c>
      <c r="C393" s="443">
        <v>5</v>
      </c>
      <c r="D393" s="252"/>
      <c r="E393" s="252"/>
      <c r="F393" s="252"/>
    </row>
    <row r="394" spans="1:6" ht="15.75" thickBot="1">
      <c r="A394" s="444"/>
      <c r="B394" s="389" t="s">
        <v>105</v>
      </c>
      <c r="C394" s="445">
        <v>98</v>
      </c>
      <c r="D394" s="11"/>
      <c r="E394" s="11"/>
      <c r="F394" s="11"/>
    </row>
    <row r="395" spans="1:6" ht="15.75" thickBot="1">
      <c r="A395" s="252"/>
      <c r="B395" s="252"/>
      <c r="C395" s="252"/>
      <c r="D395" s="11"/>
      <c r="E395" s="11"/>
      <c r="F395" s="11"/>
    </row>
    <row r="396" spans="1:6">
      <c r="A396" s="437"/>
      <c r="B396" s="215" t="s">
        <v>409</v>
      </c>
      <c r="C396" s="228"/>
      <c r="D396" s="11"/>
      <c r="E396" s="11"/>
      <c r="F396" s="11"/>
    </row>
    <row r="397" spans="1:6">
      <c r="A397" s="229"/>
      <c r="B397" s="302"/>
      <c r="C397" s="230"/>
      <c r="D397" s="11"/>
      <c r="E397" s="11"/>
      <c r="F397" s="11"/>
    </row>
    <row r="398" spans="1:6">
      <c r="A398" s="229"/>
      <c r="B398" s="449" t="s">
        <v>363</v>
      </c>
      <c r="C398" s="390" t="s">
        <v>410</v>
      </c>
      <c r="D398" s="11"/>
      <c r="E398" s="11"/>
      <c r="F398" s="11"/>
    </row>
    <row r="399" spans="1:6">
      <c r="A399" s="229"/>
      <c r="B399" s="36" t="s">
        <v>411</v>
      </c>
      <c r="C399" s="440">
        <v>170.52</v>
      </c>
      <c r="D399" s="11"/>
      <c r="E399" s="11"/>
      <c r="F399" s="11"/>
    </row>
    <row r="400" spans="1:6">
      <c r="A400" s="229"/>
      <c r="B400" s="36"/>
      <c r="C400" s="440"/>
      <c r="D400" s="11"/>
      <c r="E400" s="11"/>
      <c r="F400" s="11"/>
    </row>
    <row r="401" spans="1:6">
      <c r="A401" s="229"/>
      <c r="B401" s="449" t="s">
        <v>364</v>
      </c>
      <c r="C401" s="440"/>
      <c r="D401" s="11"/>
      <c r="E401" s="11"/>
      <c r="F401" s="11"/>
    </row>
    <row r="402" spans="1:6">
      <c r="A402" s="229"/>
      <c r="B402" s="36" t="s">
        <v>412</v>
      </c>
      <c r="C402" s="440">
        <v>114.08</v>
      </c>
      <c r="D402" s="11"/>
      <c r="E402" s="11"/>
      <c r="F402" s="11"/>
    </row>
    <row r="403" spans="1:6">
      <c r="A403" s="229"/>
      <c r="B403" s="36" t="s">
        <v>413</v>
      </c>
      <c r="C403" s="440">
        <v>308.60000000000002</v>
      </c>
      <c r="D403" s="11"/>
      <c r="E403" s="11"/>
      <c r="F403" s="11"/>
    </row>
    <row r="404" spans="1:6">
      <c r="A404" s="229"/>
      <c r="B404" s="36"/>
      <c r="C404" s="440"/>
      <c r="D404" s="11"/>
      <c r="E404" s="11"/>
      <c r="F404" s="11"/>
    </row>
    <row r="405" spans="1:6">
      <c r="A405" s="229"/>
      <c r="B405" s="449" t="s">
        <v>365</v>
      </c>
      <c r="C405" s="440"/>
      <c r="D405" s="11"/>
      <c r="E405" s="11"/>
      <c r="F405" s="11"/>
    </row>
    <row r="406" spans="1:6">
      <c r="A406" s="229"/>
      <c r="B406" s="36" t="s">
        <v>348</v>
      </c>
      <c r="C406" s="440">
        <v>852.91</v>
      </c>
      <c r="D406" s="11"/>
      <c r="E406" s="11"/>
      <c r="F406" s="11"/>
    </row>
    <row r="407" spans="1:6">
      <c r="A407" s="229"/>
      <c r="B407" s="36"/>
      <c r="C407" s="440"/>
      <c r="D407" s="11"/>
      <c r="E407" s="11"/>
      <c r="F407" s="11"/>
    </row>
    <row r="408" spans="1:6">
      <c r="A408" s="229"/>
      <c r="B408" s="449" t="s">
        <v>366</v>
      </c>
      <c r="C408" s="440"/>
      <c r="D408" s="11"/>
      <c r="E408" s="11"/>
      <c r="F408" s="11"/>
    </row>
    <row r="409" spans="1:6">
      <c r="A409" s="229"/>
      <c r="B409" s="36" t="s">
        <v>348</v>
      </c>
      <c r="C409" s="440">
        <v>852.91</v>
      </c>
      <c r="D409" s="11"/>
      <c r="E409" s="11"/>
      <c r="F409" s="11"/>
    </row>
    <row r="410" spans="1:6">
      <c r="A410" s="229"/>
      <c r="B410" s="36"/>
      <c r="C410" s="440"/>
      <c r="D410" s="11"/>
      <c r="E410" s="11"/>
      <c r="F410" s="11"/>
    </row>
    <row r="411" spans="1:6">
      <c r="A411" s="229"/>
      <c r="B411" s="449" t="s">
        <v>367</v>
      </c>
      <c r="C411" s="440"/>
      <c r="D411" s="11"/>
      <c r="E411" s="11"/>
      <c r="F411" s="11"/>
    </row>
    <row r="412" spans="1:6">
      <c r="A412" s="229"/>
      <c r="B412" s="36" t="s">
        <v>411</v>
      </c>
      <c r="C412" s="440">
        <v>236.04</v>
      </c>
      <c r="D412" s="11"/>
      <c r="E412" s="11"/>
      <c r="F412" s="11"/>
    </row>
    <row r="413" spans="1:6">
      <c r="A413" s="229"/>
      <c r="B413" s="36"/>
      <c r="C413" s="440"/>
      <c r="D413" s="11"/>
      <c r="E413" s="11"/>
      <c r="F413" s="11"/>
    </row>
    <row r="414" spans="1:6">
      <c r="A414" s="229"/>
      <c r="B414" s="449" t="s">
        <v>368</v>
      </c>
      <c r="C414" s="440"/>
      <c r="D414" s="11"/>
      <c r="E414" s="11"/>
      <c r="F414" s="11"/>
    </row>
    <row r="415" spans="1:6" ht="15.75" thickBot="1">
      <c r="A415" s="441"/>
      <c r="B415" s="450" t="s">
        <v>411</v>
      </c>
      <c r="C415" s="443">
        <v>129.57</v>
      </c>
      <c r="D415" s="11"/>
      <c r="E415" s="11"/>
      <c r="F415" s="11"/>
    </row>
    <row r="416" spans="1:6" ht="15.75" thickBot="1">
      <c r="A416" s="444"/>
      <c r="B416" s="389" t="s">
        <v>105</v>
      </c>
      <c r="C416" s="445">
        <v>2664.63</v>
      </c>
      <c r="D416" s="11"/>
      <c r="E416" s="11"/>
      <c r="F416" s="11"/>
    </row>
  </sheetData>
  <mergeCells count="10">
    <mergeCell ref="A339:F339"/>
    <mergeCell ref="B340:F340"/>
    <mergeCell ref="D139:D141"/>
    <mergeCell ref="D157:D208"/>
    <mergeCell ref="A6:A8"/>
    <mergeCell ref="D45:D132"/>
    <mergeCell ref="E16:E17"/>
    <mergeCell ref="E31:E32"/>
    <mergeCell ref="E20:E21"/>
    <mergeCell ref="E10: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BANK</vt:lpstr>
      <vt:lpstr>ORG</vt:lpstr>
      <vt:lpstr>TOTAL COST</vt:lpstr>
      <vt:lpstr>Sheet2</vt:lpstr>
      <vt:lpstr>2</vt:lpstr>
      <vt:lpstr>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2022-10-05T09:58:52Z</dcterms:modified>
</cp:coreProperties>
</file>