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47A7BEB-F28D-4E19-99F7-3A26A4E541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5" sheetId="6" r:id="rId5"/>
    <sheet name="Sheet4" sheetId="5" r:id="rId6"/>
  </sheets>
  <definedNames>
    <definedName name="_xlnm._FilterDatabase" localSheetId="0" hidden="1">Crowdfunding!$A$1:$U$1001</definedName>
    <definedName name="_xlchart.v1.0" hidden="1">Sheet4!$O$2:$O$930</definedName>
    <definedName name="_xlchart.v1.1" hidden="1">Sheet4!$P$1</definedName>
    <definedName name="_xlchart.v1.2" hidden="1">Sheet4!$P$2:$P$930</definedName>
  </definedNames>
  <calcPr calcId="191029" concurrentCalc="0"/>
  <pivotCaches>
    <pivotCache cacheId="2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3" l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F13" i="6"/>
  <c r="E13" i="6"/>
  <c r="D13" i="6"/>
  <c r="G13" i="6"/>
  <c r="J13" i="6"/>
  <c r="I13" i="6"/>
  <c r="H13" i="6"/>
  <c r="F12" i="6"/>
  <c r="E12" i="6"/>
  <c r="D12" i="6"/>
  <c r="G12" i="6"/>
  <c r="J12" i="6"/>
  <c r="I12" i="6"/>
  <c r="H12" i="6"/>
  <c r="F11" i="6"/>
  <c r="E11" i="6"/>
  <c r="D11" i="6"/>
  <c r="G11" i="6"/>
  <c r="J11" i="6"/>
  <c r="I11" i="6"/>
  <c r="H11" i="6"/>
  <c r="F10" i="6"/>
  <c r="E10" i="6"/>
  <c r="D10" i="6"/>
  <c r="G10" i="6"/>
  <c r="J10" i="6"/>
  <c r="I10" i="6"/>
  <c r="H10" i="6"/>
  <c r="F9" i="6"/>
  <c r="E9" i="6"/>
  <c r="D9" i="6"/>
  <c r="G9" i="6"/>
  <c r="J9" i="6"/>
  <c r="I9" i="6"/>
  <c r="H9" i="6"/>
  <c r="F8" i="6"/>
  <c r="E8" i="6"/>
  <c r="D8" i="6"/>
  <c r="G8" i="6"/>
  <c r="J8" i="6"/>
  <c r="I8" i="6"/>
  <c r="H8" i="6"/>
  <c r="F7" i="6"/>
  <c r="E7" i="6"/>
  <c r="D7" i="6"/>
  <c r="G7" i="6"/>
  <c r="J7" i="6"/>
  <c r="I7" i="6"/>
  <c r="H7" i="6"/>
  <c r="F6" i="6"/>
  <c r="E6" i="6"/>
  <c r="D6" i="6"/>
  <c r="G6" i="6"/>
  <c r="J6" i="6"/>
  <c r="I6" i="6"/>
  <c r="H6" i="6"/>
  <c r="F5" i="6"/>
  <c r="E5" i="6"/>
  <c r="D5" i="6"/>
  <c r="G5" i="6"/>
  <c r="J5" i="6"/>
  <c r="I5" i="6"/>
  <c r="H5" i="6"/>
  <c r="F4" i="6"/>
  <c r="E4" i="6"/>
  <c r="D4" i="6"/>
  <c r="G4" i="6"/>
  <c r="J4" i="6"/>
  <c r="I4" i="6"/>
  <c r="H4" i="6"/>
  <c r="F3" i="6"/>
  <c r="E3" i="6"/>
  <c r="D3" i="6"/>
  <c r="G3" i="6"/>
  <c r="J3" i="6"/>
  <c r="I3" i="6"/>
  <c r="H3" i="6"/>
  <c r="F2" i="6"/>
  <c r="E2" i="6"/>
  <c r="D2" i="6"/>
  <c r="G2" i="6"/>
  <c r="J2" i="6"/>
  <c r="I2" i="6"/>
  <c r="H2" i="6"/>
  <c r="I20" i="5"/>
  <c r="I19" i="5"/>
  <c r="I18" i="5"/>
  <c r="I17" i="5"/>
  <c r="I16" i="5"/>
  <c r="I15" i="5"/>
  <c r="I11" i="5"/>
  <c r="I10" i="5"/>
  <c r="I9" i="5"/>
  <c r="I8" i="5"/>
  <c r="I7" i="5"/>
  <c r="I6" i="5"/>
  <c r="M3" i="1"/>
  <c r="O3" i="1"/>
  <c r="M4" i="1"/>
  <c r="O4" i="1"/>
  <c r="M5" i="1"/>
  <c r="O5" i="1"/>
  <c r="M6" i="1"/>
  <c r="O6" i="1"/>
  <c r="M7" i="1"/>
  <c r="O7" i="1"/>
  <c r="M8" i="1"/>
  <c r="O8" i="1"/>
  <c r="M9" i="1"/>
  <c r="O9" i="1"/>
  <c r="M10" i="1"/>
  <c r="O10" i="1"/>
  <c r="M11" i="1"/>
  <c r="O11" i="1"/>
  <c r="M12" i="1"/>
  <c r="O12" i="1"/>
  <c r="M13" i="1"/>
  <c r="O13" i="1"/>
  <c r="M14" i="1"/>
  <c r="O14" i="1"/>
  <c r="M15" i="1"/>
  <c r="O15" i="1"/>
  <c r="M16" i="1"/>
  <c r="O16" i="1"/>
  <c r="M17" i="1"/>
  <c r="O17" i="1"/>
  <c r="M18" i="1"/>
  <c r="O18" i="1"/>
  <c r="M19" i="1"/>
  <c r="O19" i="1"/>
  <c r="M20" i="1"/>
  <c r="O20" i="1"/>
  <c r="M21" i="1"/>
  <c r="O21" i="1"/>
  <c r="M22" i="1"/>
  <c r="O22" i="1"/>
  <c r="M23" i="1"/>
  <c r="O23" i="1"/>
  <c r="M24" i="1"/>
  <c r="O24" i="1"/>
  <c r="M25" i="1"/>
  <c r="O25" i="1"/>
  <c r="M26" i="1"/>
  <c r="O26" i="1"/>
  <c r="M27" i="1"/>
  <c r="O27" i="1"/>
  <c r="M28" i="1"/>
  <c r="O28" i="1"/>
  <c r="M29" i="1"/>
  <c r="O29" i="1"/>
  <c r="M30" i="1"/>
  <c r="O30" i="1"/>
  <c r="M31" i="1"/>
  <c r="O31" i="1"/>
  <c r="M32" i="1"/>
  <c r="O32" i="1"/>
  <c r="M33" i="1"/>
  <c r="O33" i="1"/>
  <c r="M34" i="1"/>
  <c r="O34" i="1"/>
  <c r="M35" i="1"/>
  <c r="O35" i="1"/>
  <c r="M36" i="1"/>
  <c r="O36" i="1"/>
  <c r="M37" i="1"/>
  <c r="O37" i="1"/>
  <c r="M38" i="1"/>
  <c r="O38" i="1"/>
  <c r="M39" i="1"/>
  <c r="O39" i="1"/>
  <c r="M40" i="1"/>
  <c r="O40" i="1"/>
  <c r="M41" i="1"/>
  <c r="O41" i="1"/>
  <c r="M42" i="1"/>
  <c r="O42" i="1"/>
  <c r="M43" i="1"/>
  <c r="O43" i="1"/>
  <c r="M44" i="1"/>
  <c r="O44" i="1"/>
  <c r="M45" i="1"/>
  <c r="O45" i="1"/>
  <c r="M46" i="1"/>
  <c r="O46" i="1"/>
  <c r="M47" i="1"/>
  <c r="O47" i="1"/>
  <c r="M48" i="1"/>
  <c r="O48" i="1"/>
  <c r="M49" i="1"/>
  <c r="O49" i="1"/>
  <c r="M50" i="1"/>
  <c r="O50" i="1"/>
  <c r="M51" i="1"/>
  <c r="O51" i="1"/>
  <c r="M52" i="1"/>
  <c r="O52" i="1"/>
  <c r="M53" i="1"/>
  <c r="O53" i="1"/>
  <c r="M54" i="1"/>
  <c r="O54" i="1"/>
  <c r="M55" i="1"/>
  <c r="O55" i="1"/>
  <c r="M56" i="1"/>
  <c r="O56" i="1"/>
  <c r="M57" i="1"/>
  <c r="O57" i="1"/>
  <c r="M58" i="1"/>
  <c r="O58" i="1"/>
  <c r="M59" i="1"/>
  <c r="O59" i="1"/>
  <c r="M60" i="1"/>
  <c r="O60" i="1"/>
  <c r="M61" i="1"/>
  <c r="O61" i="1"/>
  <c r="M62" i="1"/>
  <c r="O62" i="1"/>
  <c r="M63" i="1"/>
  <c r="O63" i="1"/>
  <c r="M64" i="1"/>
  <c r="O64" i="1"/>
  <c r="M65" i="1"/>
  <c r="O65" i="1"/>
  <c r="M66" i="1"/>
  <c r="O66" i="1"/>
  <c r="M67" i="1"/>
  <c r="O67" i="1"/>
  <c r="M68" i="1"/>
  <c r="O68" i="1"/>
  <c r="M69" i="1"/>
  <c r="O69" i="1"/>
  <c r="M70" i="1"/>
  <c r="O70" i="1"/>
  <c r="M71" i="1"/>
  <c r="O71" i="1"/>
  <c r="M72" i="1"/>
  <c r="O72" i="1"/>
  <c r="M73" i="1"/>
  <c r="O73" i="1"/>
  <c r="M74" i="1"/>
  <c r="O74" i="1"/>
  <c r="M75" i="1"/>
  <c r="O75" i="1"/>
  <c r="M76" i="1"/>
  <c r="O76" i="1"/>
  <c r="M77" i="1"/>
  <c r="O77" i="1"/>
  <c r="M78" i="1"/>
  <c r="O78" i="1"/>
  <c r="M79" i="1"/>
  <c r="O79" i="1"/>
  <c r="M80" i="1"/>
  <c r="O80" i="1"/>
  <c r="M81" i="1"/>
  <c r="O81" i="1"/>
  <c r="M82" i="1"/>
  <c r="O82" i="1"/>
  <c r="M83" i="1"/>
  <c r="O83" i="1"/>
  <c r="M84" i="1"/>
  <c r="O84" i="1"/>
  <c r="M85" i="1"/>
  <c r="O85" i="1"/>
  <c r="M86" i="1"/>
  <c r="O86" i="1"/>
  <c r="M87" i="1"/>
  <c r="O87" i="1"/>
  <c r="M88" i="1"/>
  <c r="O88" i="1"/>
  <c r="M89" i="1"/>
  <c r="O89" i="1"/>
  <c r="M90" i="1"/>
  <c r="O90" i="1"/>
  <c r="M91" i="1"/>
  <c r="O91" i="1"/>
  <c r="M92" i="1"/>
  <c r="O92" i="1"/>
  <c r="M93" i="1"/>
  <c r="O93" i="1"/>
  <c r="M94" i="1"/>
  <c r="O94" i="1"/>
  <c r="M95" i="1"/>
  <c r="O95" i="1"/>
  <c r="M96" i="1"/>
  <c r="O96" i="1"/>
  <c r="M97" i="1"/>
  <c r="O97" i="1"/>
  <c r="M98" i="1"/>
  <c r="O98" i="1"/>
  <c r="M99" i="1"/>
  <c r="O99" i="1"/>
  <c r="M100" i="1"/>
  <c r="O100" i="1"/>
  <c r="M101" i="1"/>
  <c r="O101" i="1"/>
  <c r="M102" i="1"/>
  <c r="O102" i="1"/>
  <c r="M103" i="1"/>
  <c r="O103" i="1"/>
  <c r="M104" i="1"/>
  <c r="O104" i="1"/>
  <c r="M105" i="1"/>
  <c r="O105" i="1"/>
  <c r="M106" i="1"/>
  <c r="O106" i="1"/>
  <c r="M107" i="1"/>
  <c r="O107" i="1"/>
  <c r="M108" i="1"/>
  <c r="O108" i="1"/>
  <c r="M109" i="1"/>
  <c r="O109" i="1"/>
  <c r="M110" i="1"/>
  <c r="O110" i="1"/>
  <c r="M111" i="1"/>
  <c r="O111" i="1"/>
  <c r="M112" i="1"/>
  <c r="O112" i="1"/>
  <c r="M113" i="1"/>
  <c r="O113" i="1"/>
  <c r="M114" i="1"/>
  <c r="O114" i="1"/>
  <c r="M115" i="1"/>
  <c r="O115" i="1"/>
  <c r="M116" i="1"/>
  <c r="O116" i="1"/>
  <c r="M117" i="1"/>
  <c r="O117" i="1"/>
  <c r="M118" i="1"/>
  <c r="O118" i="1"/>
  <c r="M119" i="1"/>
  <c r="O119" i="1"/>
  <c r="M120" i="1"/>
  <c r="O120" i="1"/>
  <c r="M121" i="1"/>
  <c r="O121" i="1"/>
  <c r="M122" i="1"/>
  <c r="O122" i="1"/>
  <c r="M123" i="1"/>
  <c r="O123" i="1"/>
  <c r="M124" i="1"/>
  <c r="O124" i="1"/>
  <c r="M125" i="1"/>
  <c r="O125" i="1"/>
  <c r="M126" i="1"/>
  <c r="O126" i="1"/>
  <c r="M127" i="1"/>
  <c r="O127" i="1"/>
  <c r="M128" i="1"/>
  <c r="O128" i="1"/>
  <c r="M129" i="1"/>
  <c r="O129" i="1"/>
  <c r="M130" i="1"/>
  <c r="O130" i="1"/>
  <c r="M131" i="1"/>
  <c r="O131" i="1"/>
  <c r="M132" i="1"/>
  <c r="O132" i="1"/>
  <c r="M133" i="1"/>
  <c r="O133" i="1"/>
  <c r="M134" i="1"/>
  <c r="O134" i="1"/>
  <c r="M135" i="1"/>
  <c r="O135" i="1"/>
  <c r="M136" i="1"/>
  <c r="O136" i="1"/>
  <c r="M137" i="1"/>
  <c r="O137" i="1"/>
  <c r="M138" i="1"/>
  <c r="O138" i="1"/>
  <c r="M139" i="1"/>
  <c r="O139" i="1"/>
  <c r="M140" i="1"/>
  <c r="O140" i="1"/>
  <c r="M141" i="1"/>
  <c r="O141" i="1"/>
  <c r="M142" i="1"/>
  <c r="O142" i="1"/>
  <c r="M143" i="1"/>
  <c r="O143" i="1"/>
  <c r="M144" i="1"/>
  <c r="O144" i="1"/>
  <c r="M145" i="1"/>
  <c r="O145" i="1"/>
  <c r="M146" i="1"/>
  <c r="O146" i="1"/>
  <c r="M147" i="1"/>
  <c r="O147" i="1"/>
  <c r="M148" i="1"/>
  <c r="O148" i="1"/>
  <c r="M149" i="1"/>
  <c r="O149" i="1"/>
  <c r="M150" i="1"/>
  <c r="O150" i="1"/>
  <c r="M151" i="1"/>
  <c r="O151" i="1"/>
  <c r="M152" i="1"/>
  <c r="O152" i="1"/>
  <c r="M153" i="1"/>
  <c r="O153" i="1"/>
  <c r="M154" i="1"/>
  <c r="O154" i="1"/>
  <c r="M155" i="1"/>
  <c r="O155" i="1"/>
  <c r="M156" i="1"/>
  <c r="O156" i="1"/>
  <c r="M157" i="1"/>
  <c r="O157" i="1"/>
  <c r="M158" i="1"/>
  <c r="O158" i="1"/>
  <c r="M159" i="1"/>
  <c r="O159" i="1"/>
  <c r="M160" i="1"/>
  <c r="O160" i="1"/>
  <c r="M161" i="1"/>
  <c r="O161" i="1"/>
  <c r="M162" i="1"/>
  <c r="O162" i="1"/>
  <c r="M163" i="1"/>
  <c r="O163" i="1"/>
  <c r="M164" i="1"/>
  <c r="O164" i="1"/>
  <c r="M165" i="1"/>
  <c r="O165" i="1"/>
  <c r="M166" i="1"/>
  <c r="O166" i="1"/>
  <c r="M167" i="1"/>
  <c r="O167" i="1"/>
  <c r="M168" i="1"/>
  <c r="O168" i="1"/>
  <c r="M169" i="1"/>
  <c r="O169" i="1"/>
  <c r="M170" i="1"/>
  <c r="O170" i="1"/>
  <c r="M171" i="1"/>
  <c r="O171" i="1"/>
  <c r="M172" i="1"/>
  <c r="O172" i="1"/>
  <c r="M173" i="1"/>
  <c r="O173" i="1"/>
  <c r="M174" i="1"/>
  <c r="O174" i="1"/>
  <c r="M175" i="1"/>
  <c r="O175" i="1"/>
  <c r="M176" i="1"/>
  <c r="O176" i="1"/>
  <c r="M177" i="1"/>
  <c r="O177" i="1"/>
  <c r="M178" i="1"/>
  <c r="O178" i="1"/>
  <c r="M179" i="1"/>
  <c r="O179" i="1"/>
  <c r="M180" i="1"/>
  <c r="O180" i="1"/>
  <c r="M181" i="1"/>
  <c r="O181" i="1"/>
  <c r="M182" i="1"/>
  <c r="O182" i="1"/>
  <c r="M183" i="1"/>
  <c r="O183" i="1"/>
  <c r="M184" i="1"/>
  <c r="O184" i="1"/>
  <c r="M185" i="1"/>
  <c r="O185" i="1"/>
  <c r="M186" i="1"/>
  <c r="O186" i="1"/>
  <c r="M187" i="1"/>
  <c r="O187" i="1"/>
  <c r="M188" i="1"/>
  <c r="O188" i="1"/>
  <c r="M189" i="1"/>
  <c r="O189" i="1"/>
  <c r="M190" i="1"/>
  <c r="O190" i="1"/>
  <c r="M191" i="1"/>
  <c r="O191" i="1"/>
  <c r="M192" i="1"/>
  <c r="O192" i="1"/>
  <c r="M193" i="1"/>
  <c r="O193" i="1"/>
  <c r="M194" i="1"/>
  <c r="O194" i="1"/>
  <c r="M195" i="1"/>
  <c r="O195" i="1"/>
  <c r="M196" i="1"/>
  <c r="O196" i="1"/>
  <c r="M197" i="1"/>
  <c r="O197" i="1"/>
  <c r="M198" i="1"/>
  <c r="O198" i="1"/>
  <c r="M199" i="1"/>
  <c r="O199" i="1"/>
  <c r="M200" i="1"/>
  <c r="O200" i="1"/>
  <c r="M201" i="1"/>
  <c r="O201" i="1"/>
  <c r="M202" i="1"/>
  <c r="O202" i="1"/>
  <c r="M203" i="1"/>
  <c r="O203" i="1"/>
  <c r="M204" i="1"/>
  <c r="O204" i="1"/>
  <c r="M205" i="1"/>
  <c r="O205" i="1"/>
  <c r="M206" i="1"/>
  <c r="O206" i="1"/>
  <c r="M207" i="1"/>
  <c r="O207" i="1"/>
  <c r="M208" i="1"/>
  <c r="O208" i="1"/>
  <c r="M209" i="1"/>
  <c r="O209" i="1"/>
  <c r="M210" i="1"/>
  <c r="O210" i="1"/>
  <c r="M211" i="1"/>
  <c r="O211" i="1"/>
  <c r="M212" i="1"/>
  <c r="O212" i="1"/>
  <c r="M213" i="1"/>
  <c r="O213" i="1"/>
  <c r="M214" i="1"/>
  <c r="O214" i="1"/>
  <c r="M215" i="1"/>
  <c r="O215" i="1"/>
  <c r="M216" i="1"/>
  <c r="O216" i="1"/>
  <c r="M217" i="1"/>
  <c r="O217" i="1"/>
  <c r="M218" i="1"/>
  <c r="O218" i="1"/>
  <c r="M219" i="1"/>
  <c r="O219" i="1"/>
  <c r="M220" i="1"/>
  <c r="O220" i="1"/>
  <c r="M221" i="1"/>
  <c r="O221" i="1"/>
  <c r="M222" i="1"/>
  <c r="O222" i="1"/>
  <c r="M223" i="1"/>
  <c r="O223" i="1"/>
  <c r="M224" i="1"/>
  <c r="O224" i="1"/>
  <c r="M225" i="1"/>
  <c r="O225" i="1"/>
  <c r="M226" i="1"/>
  <c r="O226" i="1"/>
  <c r="M227" i="1"/>
  <c r="O227" i="1"/>
  <c r="M228" i="1"/>
  <c r="O228" i="1"/>
  <c r="M229" i="1"/>
  <c r="O229" i="1"/>
  <c r="M230" i="1"/>
  <c r="O230" i="1"/>
  <c r="M231" i="1"/>
  <c r="O231" i="1"/>
  <c r="M232" i="1"/>
  <c r="O232" i="1"/>
  <c r="M233" i="1"/>
  <c r="O233" i="1"/>
  <c r="M234" i="1"/>
  <c r="O234" i="1"/>
  <c r="M235" i="1"/>
  <c r="O235" i="1"/>
  <c r="M236" i="1"/>
  <c r="O236" i="1"/>
  <c r="M237" i="1"/>
  <c r="O237" i="1"/>
  <c r="M238" i="1"/>
  <c r="O238" i="1"/>
  <c r="M239" i="1"/>
  <c r="O239" i="1"/>
  <c r="M240" i="1"/>
  <c r="O240" i="1"/>
  <c r="M241" i="1"/>
  <c r="O241" i="1"/>
  <c r="M242" i="1"/>
  <c r="O242" i="1"/>
  <c r="M243" i="1"/>
  <c r="O243" i="1"/>
  <c r="M244" i="1"/>
  <c r="O244" i="1"/>
  <c r="M245" i="1"/>
  <c r="O245" i="1"/>
  <c r="M246" i="1"/>
  <c r="O246" i="1"/>
  <c r="M247" i="1"/>
  <c r="O247" i="1"/>
  <c r="M248" i="1"/>
  <c r="O248" i="1"/>
  <c r="M249" i="1"/>
  <c r="O249" i="1"/>
  <c r="M250" i="1"/>
  <c r="O250" i="1"/>
  <c r="M251" i="1"/>
  <c r="O251" i="1"/>
  <c r="M252" i="1"/>
  <c r="O252" i="1"/>
  <c r="M253" i="1"/>
  <c r="O253" i="1"/>
  <c r="M254" i="1"/>
  <c r="O254" i="1"/>
  <c r="M255" i="1"/>
  <c r="O255" i="1"/>
  <c r="M256" i="1"/>
  <c r="O256" i="1"/>
  <c r="M257" i="1"/>
  <c r="O257" i="1"/>
  <c r="M258" i="1"/>
  <c r="O258" i="1"/>
  <c r="M259" i="1"/>
  <c r="O259" i="1"/>
  <c r="M260" i="1"/>
  <c r="O260" i="1"/>
  <c r="M261" i="1"/>
  <c r="O261" i="1"/>
  <c r="M262" i="1"/>
  <c r="O262" i="1"/>
  <c r="M263" i="1"/>
  <c r="O263" i="1"/>
  <c r="M264" i="1"/>
  <c r="O264" i="1"/>
  <c r="M265" i="1"/>
  <c r="O265" i="1"/>
  <c r="M266" i="1"/>
  <c r="O266" i="1"/>
  <c r="M267" i="1"/>
  <c r="O267" i="1"/>
  <c r="M268" i="1"/>
  <c r="O268" i="1"/>
  <c r="M269" i="1"/>
  <c r="O269" i="1"/>
  <c r="M270" i="1"/>
  <c r="O270" i="1"/>
  <c r="M271" i="1"/>
  <c r="O271" i="1"/>
  <c r="M272" i="1"/>
  <c r="O272" i="1"/>
  <c r="M273" i="1"/>
  <c r="O273" i="1"/>
  <c r="M274" i="1"/>
  <c r="O274" i="1"/>
  <c r="M275" i="1"/>
  <c r="O275" i="1"/>
  <c r="M276" i="1"/>
  <c r="O276" i="1"/>
  <c r="M277" i="1"/>
  <c r="O277" i="1"/>
  <c r="M278" i="1"/>
  <c r="O278" i="1"/>
  <c r="M279" i="1"/>
  <c r="O279" i="1"/>
  <c r="M280" i="1"/>
  <c r="O280" i="1"/>
  <c r="M281" i="1"/>
  <c r="O281" i="1"/>
  <c r="M282" i="1"/>
  <c r="O282" i="1"/>
  <c r="M283" i="1"/>
  <c r="O283" i="1"/>
  <c r="M284" i="1"/>
  <c r="O284" i="1"/>
  <c r="M285" i="1"/>
  <c r="O285" i="1"/>
  <c r="M286" i="1"/>
  <c r="O286" i="1"/>
  <c r="M287" i="1"/>
  <c r="O287" i="1"/>
  <c r="M288" i="1"/>
  <c r="O288" i="1"/>
  <c r="M289" i="1"/>
  <c r="O289" i="1"/>
  <c r="M290" i="1"/>
  <c r="O290" i="1"/>
  <c r="M291" i="1"/>
  <c r="O291" i="1"/>
  <c r="M292" i="1"/>
  <c r="O292" i="1"/>
  <c r="M293" i="1"/>
  <c r="O293" i="1"/>
  <c r="M294" i="1"/>
  <c r="O294" i="1"/>
  <c r="M295" i="1"/>
  <c r="O295" i="1"/>
  <c r="M296" i="1"/>
  <c r="O296" i="1"/>
  <c r="M297" i="1"/>
  <c r="O297" i="1"/>
  <c r="M298" i="1"/>
  <c r="O298" i="1"/>
  <c r="M299" i="1"/>
  <c r="O299" i="1"/>
  <c r="M300" i="1"/>
  <c r="O300" i="1"/>
  <c r="M301" i="1"/>
  <c r="O301" i="1"/>
  <c r="M302" i="1"/>
  <c r="O302" i="1"/>
  <c r="M303" i="1"/>
  <c r="O303" i="1"/>
  <c r="M304" i="1"/>
  <c r="O304" i="1"/>
  <c r="M305" i="1"/>
  <c r="O305" i="1"/>
  <c r="M306" i="1"/>
  <c r="O306" i="1"/>
  <c r="M307" i="1"/>
  <c r="O307" i="1"/>
  <c r="M308" i="1"/>
  <c r="O308" i="1"/>
  <c r="M309" i="1"/>
  <c r="O309" i="1"/>
  <c r="M310" i="1"/>
  <c r="O310" i="1"/>
  <c r="M311" i="1"/>
  <c r="O311" i="1"/>
  <c r="M312" i="1"/>
  <c r="O312" i="1"/>
  <c r="M313" i="1"/>
  <c r="O313" i="1"/>
  <c r="M314" i="1"/>
  <c r="O314" i="1"/>
  <c r="M315" i="1"/>
  <c r="O315" i="1"/>
  <c r="M316" i="1"/>
  <c r="O316" i="1"/>
  <c r="M317" i="1"/>
  <c r="O317" i="1"/>
  <c r="M318" i="1"/>
  <c r="O318" i="1"/>
  <c r="M319" i="1"/>
  <c r="O319" i="1"/>
  <c r="M320" i="1"/>
  <c r="O320" i="1"/>
  <c r="M321" i="1"/>
  <c r="O321" i="1"/>
  <c r="M322" i="1"/>
  <c r="O322" i="1"/>
  <c r="M323" i="1"/>
  <c r="O323" i="1"/>
  <c r="M324" i="1"/>
  <c r="O324" i="1"/>
  <c r="M325" i="1"/>
  <c r="O325" i="1"/>
  <c r="M326" i="1"/>
  <c r="O326" i="1"/>
  <c r="M327" i="1"/>
  <c r="O327" i="1"/>
  <c r="M328" i="1"/>
  <c r="O328" i="1"/>
  <c r="M329" i="1"/>
  <c r="O329" i="1"/>
  <c r="M330" i="1"/>
  <c r="O330" i="1"/>
  <c r="M331" i="1"/>
  <c r="O331" i="1"/>
  <c r="M332" i="1"/>
  <c r="O332" i="1"/>
  <c r="M333" i="1"/>
  <c r="O333" i="1"/>
  <c r="M334" i="1"/>
  <c r="O334" i="1"/>
  <c r="M335" i="1"/>
  <c r="O335" i="1"/>
  <c r="M336" i="1"/>
  <c r="O336" i="1"/>
  <c r="M337" i="1"/>
  <c r="O337" i="1"/>
  <c r="M338" i="1"/>
  <c r="O338" i="1"/>
  <c r="M339" i="1"/>
  <c r="O339" i="1"/>
  <c r="M340" i="1"/>
  <c r="O340" i="1"/>
  <c r="M341" i="1"/>
  <c r="O341" i="1"/>
  <c r="M342" i="1"/>
  <c r="O342" i="1"/>
  <c r="M343" i="1"/>
  <c r="O343" i="1"/>
  <c r="M344" i="1"/>
  <c r="O344" i="1"/>
  <c r="M345" i="1"/>
  <c r="O345" i="1"/>
  <c r="M346" i="1"/>
  <c r="O346" i="1"/>
  <c r="M347" i="1"/>
  <c r="O347" i="1"/>
  <c r="M348" i="1"/>
  <c r="O348" i="1"/>
  <c r="M349" i="1"/>
  <c r="O349" i="1"/>
  <c r="M350" i="1"/>
  <c r="O350" i="1"/>
  <c r="M351" i="1"/>
  <c r="O351" i="1"/>
  <c r="M352" i="1"/>
  <c r="O352" i="1"/>
  <c r="M353" i="1"/>
  <c r="O353" i="1"/>
  <c r="M354" i="1"/>
  <c r="O354" i="1"/>
  <c r="M355" i="1"/>
  <c r="O355" i="1"/>
  <c r="M356" i="1"/>
  <c r="O356" i="1"/>
  <c r="M357" i="1"/>
  <c r="O357" i="1"/>
  <c r="M358" i="1"/>
  <c r="O358" i="1"/>
  <c r="M359" i="1"/>
  <c r="O359" i="1"/>
  <c r="M360" i="1"/>
  <c r="O360" i="1"/>
  <c r="M361" i="1"/>
  <c r="O361" i="1"/>
  <c r="M362" i="1"/>
  <c r="O362" i="1"/>
  <c r="M363" i="1"/>
  <c r="O363" i="1"/>
  <c r="M364" i="1"/>
  <c r="O364" i="1"/>
  <c r="M365" i="1"/>
  <c r="O365" i="1"/>
  <c r="M366" i="1"/>
  <c r="O366" i="1"/>
  <c r="M367" i="1"/>
  <c r="O367" i="1"/>
  <c r="M368" i="1"/>
  <c r="O368" i="1"/>
  <c r="M369" i="1"/>
  <c r="O369" i="1"/>
  <c r="M370" i="1"/>
  <c r="O370" i="1"/>
  <c r="M371" i="1"/>
  <c r="O371" i="1"/>
  <c r="M372" i="1"/>
  <c r="O372" i="1"/>
  <c r="M373" i="1"/>
  <c r="O373" i="1"/>
  <c r="M374" i="1"/>
  <c r="O374" i="1"/>
  <c r="M375" i="1"/>
  <c r="O375" i="1"/>
  <c r="M376" i="1"/>
  <c r="O376" i="1"/>
  <c r="M377" i="1"/>
  <c r="O377" i="1"/>
  <c r="M378" i="1"/>
  <c r="O378" i="1"/>
  <c r="M379" i="1"/>
  <c r="O379" i="1"/>
  <c r="M380" i="1"/>
  <c r="O380" i="1"/>
  <c r="M381" i="1"/>
  <c r="O381" i="1"/>
  <c r="M382" i="1"/>
  <c r="O382" i="1"/>
  <c r="M383" i="1"/>
  <c r="O383" i="1"/>
  <c r="M384" i="1"/>
  <c r="O384" i="1"/>
  <c r="M385" i="1"/>
  <c r="O385" i="1"/>
  <c r="M386" i="1"/>
  <c r="O386" i="1"/>
  <c r="M387" i="1"/>
  <c r="O387" i="1"/>
  <c r="M388" i="1"/>
  <c r="O388" i="1"/>
  <c r="M389" i="1"/>
  <c r="O389" i="1"/>
  <c r="M390" i="1"/>
  <c r="O390" i="1"/>
  <c r="M391" i="1"/>
  <c r="O391" i="1"/>
  <c r="M392" i="1"/>
  <c r="O392" i="1"/>
  <c r="M393" i="1"/>
  <c r="O393" i="1"/>
  <c r="M394" i="1"/>
  <c r="O394" i="1"/>
  <c r="M395" i="1"/>
  <c r="O395" i="1"/>
  <c r="M396" i="1"/>
  <c r="O396" i="1"/>
  <c r="M397" i="1"/>
  <c r="O397" i="1"/>
  <c r="M398" i="1"/>
  <c r="O398" i="1"/>
  <c r="M399" i="1"/>
  <c r="O399" i="1"/>
  <c r="M400" i="1"/>
  <c r="O400" i="1"/>
  <c r="M401" i="1"/>
  <c r="O401" i="1"/>
  <c r="M402" i="1"/>
  <c r="O402" i="1"/>
  <c r="M403" i="1"/>
  <c r="O403" i="1"/>
  <c r="M404" i="1"/>
  <c r="O404" i="1"/>
  <c r="M405" i="1"/>
  <c r="O405" i="1"/>
  <c r="M406" i="1"/>
  <c r="O406" i="1"/>
  <c r="M407" i="1"/>
  <c r="O407" i="1"/>
  <c r="M408" i="1"/>
  <c r="O408" i="1"/>
  <c r="M409" i="1"/>
  <c r="O409" i="1"/>
  <c r="M410" i="1"/>
  <c r="O410" i="1"/>
  <c r="M411" i="1"/>
  <c r="O411" i="1"/>
  <c r="M412" i="1"/>
  <c r="O412" i="1"/>
  <c r="M413" i="1"/>
  <c r="O413" i="1"/>
  <c r="M414" i="1"/>
  <c r="O414" i="1"/>
  <c r="M415" i="1"/>
  <c r="O415" i="1"/>
  <c r="M416" i="1"/>
  <c r="O416" i="1"/>
  <c r="M417" i="1"/>
  <c r="O417" i="1"/>
  <c r="M418" i="1"/>
  <c r="O418" i="1"/>
  <c r="M419" i="1"/>
  <c r="O419" i="1"/>
  <c r="M420" i="1"/>
  <c r="O420" i="1"/>
  <c r="M421" i="1"/>
  <c r="O421" i="1"/>
  <c r="M422" i="1"/>
  <c r="O422" i="1"/>
  <c r="M423" i="1"/>
  <c r="O423" i="1"/>
  <c r="M424" i="1"/>
  <c r="O424" i="1"/>
  <c r="M425" i="1"/>
  <c r="O425" i="1"/>
  <c r="M426" i="1"/>
  <c r="O426" i="1"/>
  <c r="M427" i="1"/>
  <c r="O427" i="1"/>
  <c r="M428" i="1"/>
  <c r="O428" i="1"/>
  <c r="M429" i="1"/>
  <c r="O429" i="1"/>
  <c r="M430" i="1"/>
  <c r="O430" i="1"/>
  <c r="M431" i="1"/>
  <c r="O431" i="1"/>
  <c r="M432" i="1"/>
  <c r="O432" i="1"/>
  <c r="M433" i="1"/>
  <c r="O433" i="1"/>
  <c r="M434" i="1"/>
  <c r="O434" i="1"/>
  <c r="M435" i="1"/>
  <c r="O435" i="1"/>
  <c r="M436" i="1"/>
  <c r="O436" i="1"/>
  <c r="M437" i="1"/>
  <c r="O437" i="1"/>
  <c r="M438" i="1"/>
  <c r="O438" i="1"/>
  <c r="M439" i="1"/>
  <c r="O439" i="1"/>
  <c r="M440" i="1"/>
  <c r="O440" i="1"/>
  <c r="M441" i="1"/>
  <c r="O441" i="1"/>
  <c r="M442" i="1"/>
  <c r="O442" i="1"/>
  <c r="M443" i="1"/>
  <c r="O443" i="1"/>
  <c r="M444" i="1"/>
  <c r="O444" i="1"/>
  <c r="M445" i="1"/>
  <c r="O445" i="1"/>
  <c r="M446" i="1"/>
  <c r="O446" i="1"/>
  <c r="M447" i="1"/>
  <c r="O447" i="1"/>
  <c r="M448" i="1"/>
  <c r="O448" i="1"/>
  <c r="M449" i="1"/>
  <c r="O449" i="1"/>
  <c r="M450" i="1"/>
  <c r="O450" i="1"/>
  <c r="M451" i="1"/>
  <c r="O451" i="1"/>
  <c r="M452" i="1"/>
  <c r="O452" i="1"/>
  <c r="M453" i="1"/>
  <c r="O453" i="1"/>
  <c r="M454" i="1"/>
  <c r="O454" i="1"/>
  <c r="M455" i="1"/>
  <c r="O455" i="1"/>
  <c r="M456" i="1"/>
  <c r="O456" i="1"/>
  <c r="M457" i="1"/>
  <c r="O457" i="1"/>
  <c r="M458" i="1"/>
  <c r="O458" i="1"/>
  <c r="M459" i="1"/>
  <c r="O459" i="1"/>
  <c r="M460" i="1"/>
  <c r="O460" i="1"/>
  <c r="M461" i="1"/>
  <c r="O461" i="1"/>
  <c r="M462" i="1"/>
  <c r="O462" i="1"/>
  <c r="M463" i="1"/>
  <c r="O463" i="1"/>
  <c r="M464" i="1"/>
  <c r="O464" i="1"/>
  <c r="M465" i="1"/>
  <c r="O465" i="1"/>
  <c r="M466" i="1"/>
  <c r="O466" i="1"/>
  <c r="M467" i="1"/>
  <c r="O467" i="1"/>
  <c r="M468" i="1"/>
  <c r="O468" i="1"/>
  <c r="M469" i="1"/>
  <c r="O469" i="1"/>
  <c r="M470" i="1"/>
  <c r="O470" i="1"/>
  <c r="M471" i="1"/>
  <c r="O471" i="1"/>
  <c r="M472" i="1"/>
  <c r="O472" i="1"/>
  <c r="M473" i="1"/>
  <c r="O473" i="1"/>
  <c r="M474" i="1"/>
  <c r="O474" i="1"/>
  <c r="M475" i="1"/>
  <c r="O475" i="1"/>
  <c r="M476" i="1"/>
  <c r="O476" i="1"/>
  <c r="M477" i="1"/>
  <c r="O477" i="1"/>
  <c r="M478" i="1"/>
  <c r="O478" i="1"/>
  <c r="M479" i="1"/>
  <c r="O479" i="1"/>
  <c r="M480" i="1"/>
  <c r="O480" i="1"/>
  <c r="M481" i="1"/>
  <c r="O481" i="1"/>
  <c r="M482" i="1"/>
  <c r="O482" i="1"/>
  <c r="M483" i="1"/>
  <c r="O483" i="1"/>
  <c r="M484" i="1"/>
  <c r="O484" i="1"/>
  <c r="M485" i="1"/>
  <c r="O485" i="1"/>
  <c r="M486" i="1"/>
  <c r="O486" i="1"/>
  <c r="M487" i="1"/>
  <c r="O487" i="1"/>
  <c r="M488" i="1"/>
  <c r="O488" i="1"/>
  <c r="M489" i="1"/>
  <c r="O489" i="1"/>
  <c r="M490" i="1"/>
  <c r="O490" i="1"/>
  <c r="M491" i="1"/>
  <c r="O491" i="1"/>
  <c r="M492" i="1"/>
  <c r="O492" i="1"/>
  <c r="M493" i="1"/>
  <c r="O493" i="1"/>
  <c r="M494" i="1"/>
  <c r="O494" i="1"/>
  <c r="M495" i="1"/>
  <c r="O495" i="1"/>
  <c r="M496" i="1"/>
  <c r="O496" i="1"/>
  <c r="M497" i="1"/>
  <c r="O497" i="1"/>
  <c r="M498" i="1"/>
  <c r="O498" i="1"/>
  <c r="M499" i="1"/>
  <c r="O499" i="1"/>
  <c r="M500" i="1"/>
  <c r="O500" i="1"/>
  <c r="M501" i="1"/>
  <c r="O501" i="1"/>
  <c r="M502" i="1"/>
  <c r="O502" i="1"/>
  <c r="M503" i="1"/>
  <c r="O503" i="1"/>
  <c r="M504" i="1"/>
  <c r="O504" i="1"/>
  <c r="M505" i="1"/>
  <c r="O505" i="1"/>
  <c r="M506" i="1"/>
  <c r="O506" i="1"/>
  <c r="M507" i="1"/>
  <c r="O507" i="1"/>
  <c r="M508" i="1"/>
  <c r="O508" i="1"/>
  <c r="M509" i="1"/>
  <c r="O509" i="1"/>
  <c r="M510" i="1"/>
  <c r="O510" i="1"/>
  <c r="M511" i="1"/>
  <c r="O511" i="1"/>
  <c r="M512" i="1"/>
  <c r="O512" i="1"/>
  <c r="M513" i="1"/>
  <c r="O513" i="1"/>
  <c r="M514" i="1"/>
  <c r="O514" i="1"/>
  <c r="M515" i="1"/>
  <c r="O515" i="1"/>
  <c r="M516" i="1"/>
  <c r="O516" i="1"/>
  <c r="M517" i="1"/>
  <c r="O517" i="1"/>
  <c r="M518" i="1"/>
  <c r="O518" i="1"/>
  <c r="M519" i="1"/>
  <c r="O519" i="1"/>
  <c r="M520" i="1"/>
  <c r="O520" i="1"/>
  <c r="M521" i="1"/>
  <c r="O521" i="1"/>
  <c r="M522" i="1"/>
  <c r="O522" i="1"/>
  <c r="M523" i="1"/>
  <c r="O523" i="1"/>
  <c r="M524" i="1"/>
  <c r="O524" i="1"/>
  <c r="M525" i="1"/>
  <c r="O525" i="1"/>
  <c r="M526" i="1"/>
  <c r="O526" i="1"/>
  <c r="M527" i="1"/>
  <c r="O527" i="1"/>
  <c r="M528" i="1"/>
  <c r="O528" i="1"/>
  <c r="M529" i="1"/>
  <c r="O529" i="1"/>
  <c r="M530" i="1"/>
  <c r="O530" i="1"/>
  <c r="M531" i="1"/>
  <c r="O531" i="1"/>
  <c r="M532" i="1"/>
  <c r="O532" i="1"/>
  <c r="M533" i="1"/>
  <c r="O533" i="1"/>
  <c r="M534" i="1"/>
  <c r="O534" i="1"/>
  <c r="M535" i="1"/>
  <c r="O535" i="1"/>
  <c r="M536" i="1"/>
  <c r="O536" i="1"/>
  <c r="M537" i="1"/>
  <c r="O537" i="1"/>
  <c r="M538" i="1"/>
  <c r="O538" i="1"/>
  <c r="M539" i="1"/>
  <c r="O539" i="1"/>
  <c r="M540" i="1"/>
  <c r="O540" i="1"/>
  <c r="M541" i="1"/>
  <c r="O541" i="1"/>
  <c r="M542" i="1"/>
  <c r="O542" i="1"/>
  <c r="M543" i="1"/>
  <c r="O543" i="1"/>
  <c r="M544" i="1"/>
  <c r="O544" i="1"/>
  <c r="M545" i="1"/>
  <c r="O545" i="1"/>
  <c r="M546" i="1"/>
  <c r="O546" i="1"/>
  <c r="M547" i="1"/>
  <c r="O547" i="1"/>
  <c r="M548" i="1"/>
  <c r="O548" i="1"/>
  <c r="M549" i="1"/>
  <c r="O549" i="1"/>
  <c r="M550" i="1"/>
  <c r="O550" i="1"/>
  <c r="M551" i="1"/>
  <c r="O551" i="1"/>
  <c r="M552" i="1"/>
  <c r="O552" i="1"/>
  <c r="M553" i="1"/>
  <c r="O553" i="1"/>
  <c r="M554" i="1"/>
  <c r="O554" i="1"/>
  <c r="M555" i="1"/>
  <c r="O555" i="1"/>
  <c r="M556" i="1"/>
  <c r="O556" i="1"/>
  <c r="M557" i="1"/>
  <c r="O557" i="1"/>
  <c r="M558" i="1"/>
  <c r="O558" i="1"/>
  <c r="M559" i="1"/>
  <c r="O559" i="1"/>
  <c r="M560" i="1"/>
  <c r="O560" i="1"/>
  <c r="M561" i="1"/>
  <c r="O561" i="1"/>
  <c r="M562" i="1"/>
  <c r="O562" i="1"/>
  <c r="M563" i="1"/>
  <c r="O563" i="1"/>
  <c r="M564" i="1"/>
  <c r="O564" i="1"/>
  <c r="M565" i="1"/>
  <c r="O565" i="1"/>
  <c r="M566" i="1"/>
  <c r="O566" i="1"/>
  <c r="M567" i="1"/>
  <c r="O567" i="1"/>
  <c r="M568" i="1"/>
  <c r="O568" i="1"/>
  <c r="M569" i="1"/>
  <c r="O569" i="1"/>
  <c r="M570" i="1"/>
  <c r="O570" i="1"/>
  <c r="M571" i="1"/>
  <c r="O571" i="1"/>
  <c r="M572" i="1"/>
  <c r="O572" i="1"/>
  <c r="M573" i="1"/>
  <c r="O573" i="1"/>
  <c r="M574" i="1"/>
  <c r="O574" i="1"/>
  <c r="M575" i="1"/>
  <c r="O575" i="1"/>
  <c r="M576" i="1"/>
  <c r="O576" i="1"/>
  <c r="M577" i="1"/>
  <c r="O577" i="1"/>
  <c r="M578" i="1"/>
  <c r="O578" i="1"/>
  <c r="M579" i="1"/>
  <c r="O579" i="1"/>
  <c r="M580" i="1"/>
  <c r="O580" i="1"/>
  <c r="M581" i="1"/>
  <c r="O581" i="1"/>
  <c r="M582" i="1"/>
  <c r="O582" i="1"/>
  <c r="M583" i="1"/>
  <c r="O583" i="1"/>
  <c r="M584" i="1"/>
  <c r="O584" i="1"/>
  <c r="M585" i="1"/>
  <c r="O585" i="1"/>
  <c r="M586" i="1"/>
  <c r="O586" i="1"/>
  <c r="M587" i="1"/>
  <c r="O587" i="1"/>
  <c r="M588" i="1"/>
  <c r="O588" i="1"/>
  <c r="M589" i="1"/>
  <c r="O589" i="1"/>
  <c r="M590" i="1"/>
  <c r="O590" i="1"/>
  <c r="M591" i="1"/>
  <c r="O591" i="1"/>
  <c r="M592" i="1"/>
  <c r="O592" i="1"/>
  <c r="M593" i="1"/>
  <c r="O593" i="1"/>
  <c r="M594" i="1"/>
  <c r="O594" i="1"/>
  <c r="M595" i="1"/>
  <c r="O595" i="1"/>
  <c r="M596" i="1"/>
  <c r="O596" i="1"/>
  <c r="M597" i="1"/>
  <c r="O597" i="1"/>
  <c r="M598" i="1"/>
  <c r="O598" i="1"/>
  <c r="M599" i="1"/>
  <c r="O599" i="1"/>
  <c r="M600" i="1"/>
  <c r="O600" i="1"/>
  <c r="M601" i="1"/>
  <c r="O601" i="1"/>
  <c r="M602" i="1"/>
  <c r="O602" i="1"/>
  <c r="M603" i="1"/>
  <c r="O603" i="1"/>
  <c r="M604" i="1"/>
  <c r="O604" i="1"/>
  <c r="M605" i="1"/>
  <c r="O605" i="1"/>
  <c r="M606" i="1"/>
  <c r="O606" i="1"/>
  <c r="M607" i="1"/>
  <c r="O607" i="1"/>
  <c r="M608" i="1"/>
  <c r="O608" i="1"/>
  <c r="M609" i="1"/>
  <c r="O609" i="1"/>
  <c r="M610" i="1"/>
  <c r="O610" i="1"/>
  <c r="M611" i="1"/>
  <c r="O611" i="1"/>
  <c r="M612" i="1"/>
  <c r="O612" i="1"/>
  <c r="M613" i="1"/>
  <c r="O613" i="1"/>
  <c r="M614" i="1"/>
  <c r="O614" i="1"/>
  <c r="M615" i="1"/>
  <c r="O615" i="1"/>
  <c r="M616" i="1"/>
  <c r="O616" i="1"/>
  <c r="M617" i="1"/>
  <c r="O617" i="1"/>
  <c r="M618" i="1"/>
  <c r="O618" i="1"/>
  <c r="M619" i="1"/>
  <c r="O619" i="1"/>
  <c r="M620" i="1"/>
  <c r="O620" i="1"/>
  <c r="M621" i="1"/>
  <c r="O621" i="1"/>
  <c r="M622" i="1"/>
  <c r="O622" i="1"/>
  <c r="M623" i="1"/>
  <c r="O623" i="1"/>
  <c r="M624" i="1"/>
  <c r="O624" i="1"/>
  <c r="M625" i="1"/>
  <c r="O625" i="1"/>
  <c r="M626" i="1"/>
  <c r="O626" i="1"/>
  <c r="M627" i="1"/>
  <c r="O627" i="1"/>
  <c r="M628" i="1"/>
  <c r="O628" i="1"/>
  <c r="M629" i="1"/>
  <c r="O629" i="1"/>
  <c r="M630" i="1"/>
  <c r="O630" i="1"/>
  <c r="M631" i="1"/>
  <c r="O631" i="1"/>
  <c r="M632" i="1"/>
  <c r="O632" i="1"/>
  <c r="M633" i="1"/>
  <c r="O633" i="1"/>
  <c r="M634" i="1"/>
  <c r="O634" i="1"/>
  <c r="M635" i="1"/>
  <c r="O635" i="1"/>
  <c r="M636" i="1"/>
  <c r="O636" i="1"/>
  <c r="M637" i="1"/>
  <c r="O637" i="1"/>
  <c r="M638" i="1"/>
  <c r="O638" i="1"/>
  <c r="M639" i="1"/>
  <c r="O639" i="1"/>
  <c r="M640" i="1"/>
  <c r="O640" i="1"/>
  <c r="M641" i="1"/>
  <c r="O641" i="1"/>
  <c r="M642" i="1"/>
  <c r="O642" i="1"/>
  <c r="M643" i="1"/>
  <c r="O643" i="1"/>
  <c r="M644" i="1"/>
  <c r="O644" i="1"/>
  <c r="M645" i="1"/>
  <c r="O645" i="1"/>
  <c r="M646" i="1"/>
  <c r="O646" i="1"/>
  <c r="M647" i="1"/>
  <c r="O647" i="1"/>
  <c r="M648" i="1"/>
  <c r="O648" i="1"/>
  <c r="M649" i="1"/>
  <c r="O649" i="1"/>
  <c r="M650" i="1"/>
  <c r="O650" i="1"/>
  <c r="M651" i="1"/>
  <c r="O651" i="1"/>
  <c r="M652" i="1"/>
  <c r="O652" i="1"/>
  <c r="M653" i="1"/>
  <c r="O653" i="1"/>
  <c r="M654" i="1"/>
  <c r="O654" i="1"/>
  <c r="M655" i="1"/>
  <c r="O655" i="1"/>
  <c r="M656" i="1"/>
  <c r="O656" i="1"/>
  <c r="M657" i="1"/>
  <c r="O657" i="1"/>
  <c r="M658" i="1"/>
  <c r="O658" i="1"/>
  <c r="M659" i="1"/>
  <c r="O659" i="1"/>
  <c r="M660" i="1"/>
  <c r="O660" i="1"/>
  <c r="M661" i="1"/>
  <c r="O661" i="1"/>
  <c r="M662" i="1"/>
  <c r="O662" i="1"/>
  <c r="M663" i="1"/>
  <c r="O663" i="1"/>
  <c r="M664" i="1"/>
  <c r="O664" i="1"/>
  <c r="M665" i="1"/>
  <c r="O665" i="1"/>
  <c r="M666" i="1"/>
  <c r="O666" i="1"/>
  <c r="M667" i="1"/>
  <c r="O667" i="1"/>
  <c r="M668" i="1"/>
  <c r="O668" i="1"/>
  <c r="M669" i="1"/>
  <c r="O669" i="1"/>
  <c r="M670" i="1"/>
  <c r="O670" i="1"/>
  <c r="M671" i="1"/>
  <c r="O671" i="1"/>
  <c r="M672" i="1"/>
  <c r="O672" i="1"/>
  <c r="M673" i="1"/>
  <c r="O673" i="1"/>
  <c r="M674" i="1"/>
  <c r="O674" i="1"/>
  <c r="M675" i="1"/>
  <c r="O675" i="1"/>
  <c r="M676" i="1"/>
  <c r="O676" i="1"/>
  <c r="M677" i="1"/>
  <c r="O677" i="1"/>
  <c r="M678" i="1"/>
  <c r="O678" i="1"/>
  <c r="M679" i="1"/>
  <c r="O679" i="1"/>
  <c r="M680" i="1"/>
  <c r="O680" i="1"/>
  <c r="M681" i="1"/>
  <c r="O681" i="1"/>
  <c r="M682" i="1"/>
  <c r="O682" i="1"/>
  <c r="M683" i="1"/>
  <c r="O683" i="1"/>
  <c r="M684" i="1"/>
  <c r="O684" i="1"/>
  <c r="M685" i="1"/>
  <c r="O685" i="1"/>
  <c r="M686" i="1"/>
  <c r="O686" i="1"/>
  <c r="M687" i="1"/>
  <c r="O687" i="1"/>
  <c r="M688" i="1"/>
  <c r="O688" i="1"/>
  <c r="M689" i="1"/>
  <c r="O689" i="1"/>
  <c r="M690" i="1"/>
  <c r="O690" i="1"/>
  <c r="M691" i="1"/>
  <c r="O691" i="1"/>
  <c r="M692" i="1"/>
  <c r="O692" i="1"/>
  <c r="M693" i="1"/>
  <c r="O693" i="1"/>
  <c r="M694" i="1"/>
  <c r="O694" i="1"/>
  <c r="M695" i="1"/>
  <c r="O695" i="1"/>
  <c r="M696" i="1"/>
  <c r="O696" i="1"/>
  <c r="M697" i="1"/>
  <c r="O697" i="1"/>
  <c r="M698" i="1"/>
  <c r="O698" i="1"/>
  <c r="M699" i="1"/>
  <c r="O699" i="1"/>
  <c r="M700" i="1"/>
  <c r="O700" i="1"/>
  <c r="M701" i="1"/>
  <c r="O701" i="1"/>
  <c r="M702" i="1"/>
  <c r="O702" i="1"/>
  <c r="M703" i="1"/>
  <c r="O703" i="1"/>
  <c r="M704" i="1"/>
  <c r="O704" i="1"/>
  <c r="M705" i="1"/>
  <c r="O705" i="1"/>
  <c r="M706" i="1"/>
  <c r="O706" i="1"/>
  <c r="M707" i="1"/>
  <c r="O707" i="1"/>
  <c r="M708" i="1"/>
  <c r="O708" i="1"/>
  <c r="M709" i="1"/>
  <c r="O709" i="1"/>
  <c r="M710" i="1"/>
  <c r="O710" i="1"/>
  <c r="M711" i="1"/>
  <c r="O711" i="1"/>
  <c r="M712" i="1"/>
  <c r="O712" i="1"/>
  <c r="M713" i="1"/>
  <c r="O713" i="1"/>
  <c r="M714" i="1"/>
  <c r="O714" i="1"/>
  <c r="M715" i="1"/>
  <c r="O715" i="1"/>
  <c r="M716" i="1"/>
  <c r="O716" i="1"/>
  <c r="M717" i="1"/>
  <c r="O717" i="1"/>
  <c r="M718" i="1"/>
  <c r="O718" i="1"/>
  <c r="M719" i="1"/>
  <c r="O719" i="1"/>
  <c r="M720" i="1"/>
  <c r="O720" i="1"/>
  <c r="M721" i="1"/>
  <c r="O721" i="1"/>
  <c r="M722" i="1"/>
  <c r="O722" i="1"/>
  <c r="M723" i="1"/>
  <c r="O723" i="1"/>
  <c r="M724" i="1"/>
  <c r="O724" i="1"/>
  <c r="M725" i="1"/>
  <c r="O725" i="1"/>
  <c r="M726" i="1"/>
  <c r="O726" i="1"/>
  <c r="M727" i="1"/>
  <c r="O727" i="1"/>
  <c r="M728" i="1"/>
  <c r="O728" i="1"/>
  <c r="M729" i="1"/>
  <c r="O729" i="1"/>
  <c r="M730" i="1"/>
  <c r="O730" i="1"/>
  <c r="M731" i="1"/>
  <c r="O731" i="1"/>
  <c r="M732" i="1"/>
  <c r="O732" i="1"/>
  <c r="M733" i="1"/>
  <c r="O733" i="1"/>
  <c r="M734" i="1"/>
  <c r="O734" i="1"/>
  <c r="M735" i="1"/>
  <c r="O735" i="1"/>
  <c r="M736" i="1"/>
  <c r="O736" i="1"/>
  <c r="M737" i="1"/>
  <c r="O737" i="1"/>
  <c r="M738" i="1"/>
  <c r="O738" i="1"/>
  <c r="M739" i="1"/>
  <c r="O739" i="1"/>
  <c r="M740" i="1"/>
  <c r="O740" i="1"/>
  <c r="M741" i="1"/>
  <c r="O741" i="1"/>
  <c r="M742" i="1"/>
  <c r="O742" i="1"/>
  <c r="M743" i="1"/>
  <c r="O743" i="1"/>
  <c r="M744" i="1"/>
  <c r="O744" i="1"/>
  <c r="M745" i="1"/>
  <c r="O745" i="1"/>
  <c r="M746" i="1"/>
  <c r="O746" i="1"/>
  <c r="M747" i="1"/>
  <c r="O747" i="1"/>
  <c r="M748" i="1"/>
  <c r="O748" i="1"/>
  <c r="M749" i="1"/>
  <c r="O749" i="1"/>
  <c r="M750" i="1"/>
  <c r="O750" i="1"/>
  <c r="M751" i="1"/>
  <c r="O751" i="1"/>
  <c r="M752" i="1"/>
  <c r="O752" i="1"/>
  <c r="M753" i="1"/>
  <c r="O753" i="1"/>
  <c r="M754" i="1"/>
  <c r="O754" i="1"/>
  <c r="M755" i="1"/>
  <c r="O755" i="1"/>
  <c r="M756" i="1"/>
  <c r="O756" i="1"/>
  <c r="M757" i="1"/>
  <c r="O757" i="1"/>
  <c r="M758" i="1"/>
  <c r="O758" i="1"/>
  <c r="M759" i="1"/>
  <c r="O759" i="1"/>
  <c r="M760" i="1"/>
  <c r="O760" i="1"/>
  <c r="M761" i="1"/>
  <c r="O761" i="1"/>
  <c r="M762" i="1"/>
  <c r="O762" i="1"/>
  <c r="M763" i="1"/>
  <c r="O763" i="1"/>
  <c r="M764" i="1"/>
  <c r="O764" i="1"/>
  <c r="M765" i="1"/>
  <c r="O765" i="1"/>
  <c r="M766" i="1"/>
  <c r="O766" i="1"/>
  <c r="M767" i="1"/>
  <c r="O767" i="1"/>
  <c r="M768" i="1"/>
  <c r="O768" i="1"/>
  <c r="M769" i="1"/>
  <c r="O769" i="1"/>
  <c r="M770" i="1"/>
  <c r="O770" i="1"/>
  <c r="M771" i="1"/>
  <c r="O771" i="1"/>
  <c r="M772" i="1"/>
  <c r="O772" i="1"/>
  <c r="M773" i="1"/>
  <c r="O773" i="1"/>
  <c r="M774" i="1"/>
  <c r="O774" i="1"/>
  <c r="M775" i="1"/>
  <c r="O775" i="1"/>
  <c r="M776" i="1"/>
  <c r="O776" i="1"/>
  <c r="M777" i="1"/>
  <c r="O777" i="1"/>
  <c r="M778" i="1"/>
  <c r="O778" i="1"/>
  <c r="M779" i="1"/>
  <c r="O779" i="1"/>
  <c r="M780" i="1"/>
  <c r="O780" i="1"/>
  <c r="M781" i="1"/>
  <c r="O781" i="1"/>
  <c r="M782" i="1"/>
  <c r="O782" i="1"/>
  <c r="M783" i="1"/>
  <c r="O783" i="1"/>
  <c r="M784" i="1"/>
  <c r="O784" i="1"/>
  <c r="M785" i="1"/>
  <c r="O785" i="1"/>
  <c r="M786" i="1"/>
  <c r="O786" i="1"/>
  <c r="M787" i="1"/>
  <c r="O787" i="1"/>
  <c r="M788" i="1"/>
  <c r="O788" i="1"/>
  <c r="M789" i="1"/>
  <c r="O789" i="1"/>
  <c r="M790" i="1"/>
  <c r="O790" i="1"/>
  <c r="M791" i="1"/>
  <c r="O791" i="1"/>
  <c r="M792" i="1"/>
  <c r="O792" i="1"/>
  <c r="M793" i="1"/>
  <c r="O793" i="1"/>
  <c r="M794" i="1"/>
  <c r="O794" i="1"/>
  <c r="M795" i="1"/>
  <c r="O795" i="1"/>
  <c r="M796" i="1"/>
  <c r="O796" i="1"/>
  <c r="M797" i="1"/>
  <c r="O797" i="1"/>
  <c r="M798" i="1"/>
  <c r="O798" i="1"/>
  <c r="M799" i="1"/>
  <c r="O799" i="1"/>
  <c r="M800" i="1"/>
  <c r="O800" i="1"/>
  <c r="M801" i="1"/>
  <c r="O801" i="1"/>
  <c r="M802" i="1"/>
  <c r="O802" i="1"/>
  <c r="M803" i="1"/>
  <c r="O803" i="1"/>
  <c r="M804" i="1"/>
  <c r="O804" i="1"/>
  <c r="M805" i="1"/>
  <c r="O805" i="1"/>
  <c r="M806" i="1"/>
  <c r="O806" i="1"/>
  <c r="M807" i="1"/>
  <c r="O807" i="1"/>
  <c r="M808" i="1"/>
  <c r="O808" i="1"/>
  <c r="M809" i="1"/>
  <c r="O809" i="1"/>
  <c r="M810" i="1"/>
  <c r="O810" i="1"/>
  <c r="M811" i="1"/>
  <c r="O811" i="1"/>
  <c r="M812" i="1"/>
  <c r="O812" i="1"/>
  <c r="M813" i="1"/>
  <c r="O813" i="1"/>
  <c r="M814" i="1"/>
  <c r="O814" i="1"/>
  <c r="M815" i="1"/>
  <c r="O815" i="1"/>
  <c r="M816" i="1"/>
  <c r="O816" i="1"/>
  <c r="M817" i="1"/>
  <c r="O817" i="1"/>
  <c r="M818" i="1"/>
  <c r="O818" i="1"/>
  <c r="M819" i="1"/>
  <c r="O819" i="1"/>
  <c r="M820" i="1"/>
  <c r="O820" i="1"/>
  <c r="M821" i="1"/>
  <c r="O821" i="1"/>
  <c r="M822" i="1"/>
  <c r="O822" i="1"/>
  <c r="M823" i="1"/>
  <c r="O823" i="1"/>
  <c r="M824" i="1"/>
  <c r="O824" i="1"/>
  <c r="M825" i="1"/>
  <c r="O825" i="1"/>
  <c r="M826" i="1"/>
  <c r="O826" i="1"/>
  <c r="M827" i="1"/>
  <c r="O827" i="1"/>
  <c r="M828" i="1"/>
  <c r="O828" i="1"/>
  <c r="M829" i="1"/>
  <c r="O829" i="1"/>
  <c r="M830" i="1"/>
  <c r="O830" i="1"/>
  <c r="M831" i="1"/>
  <c r="O831" i="1"/>
  <c r="M832" i="1"/>
  <c r="O832" i="1"/>
  <c r="M833" i="1"/>
  <c r="O833" i="1"/>
  <c r="M834" i="1"/>
  <c r="O834" i="1"/>
  <c r="M835" i="1"/>
  <c r="O835" i="1"/>
  <c r="M836" i="1"/>
  <c r="O836" i="1"/>
  <c r="M837" i="1"/>
  <c r="O837" i="1"/>
  <c r="M838" i="1"/>
  <c r="O838" i="1"/>
  <c r="M839" i="1"/>
  <c r="O839" i="1"/>
  <c r="M840" i="1"/>
  <c r="O840" i="1"/>
  <c r="M841" i="1"/>
  <c r="O841" i="1"/>
  <c r="M842" i="1"/>
  <c r="O842" i="1"/>
  <c r="M843" i="1"/>
  <c r="O843" i="1"/>
  <c r="M844" i="1"/>
  <c r="O844" i="1"/>
  <c r="M845" i="1"/>
  <c r="O845" i="1"/>
  <c r="M846" i="1"/>
  <c r="O846" i="1"/>
  <c r="M847" i="1"/>
  <c r="O847" i="1"/>
  <c r="M848" i="1"/>
  <c r="O848" i="1"/>
  <c r="M849" i="1"/>
  <c r="O849" i="1"/>
  <c r="M850" i="1"/>
  <c r="O850" i="1"/>
  <c r="M851" i="1"/>
  <c r="O851" i="1"/>
  <c r="M852" i="1"/>
  <c r="O852" i="1"/>
  <c r="M853" i="1"/>
  <c r="O853" i="1"/>
  <c r="M854" i="1"/>
  <c r="O854" i="1"/>
  <c r="M855" i="1"/>
  <c r="O855" i="1"/>
  <c r="M856" i="1"/>
  <c r="O856" i="1"/>
  <c r="M857" i="1"/>
  <c r="O857" i="1"/>
  <c r="M858" i="1"/>
  <c r="O858" i="1"/>
  <c r="M859" i="1"/>
  <c r="O859" i="1"/>
  <c r="M860" i="1"/>
  <c r="O860" i="1"/>
  <c r="M861" i="1"/>
  <c r="O861" i="1"/>
  <c r="M862" i="1"/>
  <c r="O862" i="1"/>
  <c r="M863" i="1"/>
  <c r="O863" i="1"/>
  <c r="M864" i="1"/>
  <c r="O864" i="1"/>
  <c r="M865" i="1"/>
  <c r="O865" i="1"/>
  <c r="M866" i="1"/>
  <c r="O866" i="1"/>
  <c r="M867" i="1"/>
  <c r="O867" i="1"/>
  <c r="M868" i="1"/>
  <c r="O868" i="1"/>
  <c r="M869" i="1"/>
  <c r="O869" i="1"/>
  <c r="M870" i="1"/>
  <c r="O870" i="1"/>
  <c r="M871" i="1"/>
  <c r="O871" i="1"/>
  <c r="M872" i="1"/>
  <c r="O872" i="1"/>
  <c r="M873" i="1"/>
  <c r="O873" i="1"/>
  <c r="M874" i="1"/>
  <c r="O874" i="1"/>
  <c r="M875" i="1"/>
  <c r="O875" i="1"/>
  <c r="M876" i="1"/>
  <c r="O876" i="1"/>
  <c r="M877" i="1"/>
  <c r="O877" i="1"/>
  <c r="M878" i="1"/>
  <c r="O878" i="1"/>
  <c r="M879" i="1"/>
  <c r="O879" i="1"/>
  <c r="M880" i="1"/>
  <c r="O880" i="1"/>
  <c r="M881" i="1"/>
  <c r="O881" i="1"/>
  <c r="M882" i="1"/>
  <c r="O882" i="1"/>
  <c r="M883" i="1"/>
  <c r="O883" i="1"/>
  <c r="M884" i="1"/>
  <c r="O884" i="1"/>
  <c r="M885" i="1"/>
  <c r="O885" i="1"/>
  <c r="M886" i="1"/>
  <c r="O886" i="1"/>
  <c r="M887" i="1"/>
  <c r="O887" i="1"/>
  <c r="M888" i="1"/>
  <c r="O888" i="1"/>
  <c r="M889" i="1"/>
  <c r="O889" i="1"/>
  <c r="M890" i="1"/>
  <c r="O890" i="1"/>
  <c r="M891" i="1"/>
  <c r="O891" i="1"/>
  <c r="M892" i="1"/>
  <c r="O892" i="1"/>
  <c r="M893" i="1"/>
  <c r="O893" i="1"/>
  <c r="M894" i="1"/>
  <c r="O894" i="1"/>
  <c r="M895" i="1"/>
  <c r="O895" i="1"/>
  <c r="M896" i="1"/>
  <c r="O896" i="1"/>
  <c r="M897" i="1"/>
  <c r="O897" i="1"/>
  <c r="M898" i="1"/>
  <c r="O898" i="1"/>
  <c r="M899" i="1"/>
  <c r="O899" i="1"/>
  <c r="M900" i="1"/>
  <c r="O900" i="1"/>
  <c r="M901" i="1"/>
  <c r="O901" i="1"/>
  <c r="M902" i="1"/>
  <c r="O902" i="1"/>
  <c r="M903" i="1"/>
  <c r="O903" i="1"/>
  <c r="M904" i="1"/>
  <c r="O904" i="1"/>
  <c r="M905" i="1"/>
  <c r="O905" i="1"/>
  <c r="M906" i="1"/>
  <c r="O906" i="1"/>
  <c r="M907" i="1"/>
  <c r="O907" i="1"/>
  <c r="M908" i="1"/>
  <c r="O908" i="1"/>
  <c r="M909" i="1"/>
  <c r="O909" i="1"/>
  <c r="M910" i="1"/>
  <c r="O910" i="1"/>
  <c r="M911" i="1"/>
  <c r="O911" i="1"/>
  <c r="M912" i="1"/>
  <c r="O912" i="1"/>
  <c r="M913" i="1"/>
  <c r="O913" i="1"/>
  <c r="M914" i="1"/>
  <c r="O914" i="1"/>
  <c r="M915" i="1"/>
  <c r="O915" i="1"/>
  <c r="M916" i="1"/>
  <c r="O916" i="1"/>
  <c r="M917" i="1"/>
  <c r="O917" i="1"/>
  <c r="M918" i="1"/>
  <c r="O918" i="1"/>
  <c r="M919" i="1"/>
  <c r="O919" i="1"/>
  <c r="M920" i="1"/>
  <c r="O920" i="1"/>
  <c r="M921" i="1"/>
  <c r="O921" i="1"/>
  <c r="M922" i="1"/>
  <c r="O922" i="1"/>
  <c r="M923" i="1"/>
  <c r="O923" i="1"/>
  <c r="M924" i="1"/>
  <c r="O924" i="1"/>
  <c r="M925" i="1"/>
  <c r="O925" i="1"/>
  <c r="M926" i="1"/>
  <c r="O926" i="1"/>
  <c r="M927" i="1"/>
  <c r="O927" i="1"/>
  <c r="M928" i="1"/>
  <c r="O928" i="1"/>
  <c r="M929" i="1"/>
  <c r="O929" i="1"/>
  <c r="M930" i="1"/>
  <c r="O930" i="1"/>
  <c r="M931" i="1"/>
  <c r="O931" i="1"/>
  <c r="M932" i="1"/>
  <c r="O932" i="1"/>
  <c r="M933" i="1"/>
  <c r="O933" i="1"/>
  <c r="M934" i="1"/>
  <c r="O934" i="1"/>
  <c r="M935" i="1"/>
  <c r="O935" i="1"/>
  <c r="M936" i="1"/>
  <c r="O936" i="1"/>
  <c r="M937" i="1"/>
  <c r="O937" i="1"/>
  <c r="M938" i="1"/>
  <c r="O938" i="1"/>
  <c r="M939" i="1"/>
  <c r="O939" i="1"/>
  <c r="M940" i="1"/>
  <c r="O940" i="1"/>
  <c r="M941" i="1"/>
  <c r="O941" i="1"/>
  <c r="M942" i="1"/>
  <c r="O942" i="1"/>
  <c r="M943" i="1"/>
  <c r="O943" i="1"/>
  <c r="M944" i="1"/>
  <c r="O944" i="1"/>
  <c r="M945" i="1"/>
  <c r="O945" i="1"/>
  <c r="M946" i="1"/>
  <c r="O946" i="1"/>
  <c r="M947" i="1"/>
  <c r="O947" i="1"/>
  <c r="M948" i="1"/>
  <c r="O948" i="1"/>
  <c r="M949" i="1"/>
  <c r="O949" i="1"/>
  <c r="M950" i="1"/>
  <c r="O950" i="1"/>
  <c r="M951" i="1"/>
  <c r="O951" i="1"/>
  <c r="M952" i="1"/>
  <c r="O952" i="1"/>
  <c r="M953" i="1"/>
  <c r="O953" i="1"/>
  <c r="M954" i="1"/>
  <c r="O954" i="1"/>
  <c r="M955" i="1"/>
  <c r="O955" i="1"/>
  <c r="M956" i="1"/>
  <c r="O956" i="1"/>
  <c r="M957" i="1"/>
  <c r="O957" i="1"/>
  <c r="M958" i="1"/>
  <c r="O958" i="1"/>
  <c r="M959" i="1"/>
  <c r="O959" i="1"/>
  <c r="M960" i="1"/>
  <c r="O960" i="1"/>
  <c r="M961" i="1"/>
  <c r="O961" i="1"/>
  <c r="M962" i="1"/>
  <c r="O962" i="1"/>
  <c r="M963" i="1"/>
  <c r="O963" i="1"/>
  <c r="M964" i="1"/>
  <c r="O964" i="1"/>
  <c r="M965" i="1"/>
  <c r="O965" i="1"/>
  <c r="M966" i="1"/>
  <c r="O966" i="1"/>
  <c r="M967" i="1"/>
  <c r="O967" i="1"/>
  <c r="M968" i="1"/>
  <c r="O968" i="1"/>
  <c r="M969" i="1"/>
  <c r="O969" i="1"/>
  <c r="M970" i="1"/>
  <c r="O970" i="1"/>
  <c r="M971" i="1"/>
  <c r="O971" i="1"/>
  <c r="M972" i="1"/>
  <c r="O972" i="1"/>
  <c r="M973" i="1"/>
  <c r="O973" i="1"/>
  <c r="M974" i="1"/>
  <c r="O974" i="1"/>
  <c r="M975" i="1"/>
  <c r="O975" i="1"/>
  <c r="M976" i="1"/>
  <c r="O976" i="1"/>
  <c r="M977" i="1"/>
  <c r="O977" i="1"/>
  <c r="M978" i="1"/>
  <c r="O978" i="1"/>
  <c r="M979" i="1"/>
  <c r="O979" i="1"/>
  <c r="M980" i="1"/>
  <c r="O980" i="1"/>
  <c r="M981" i="1"/>
  <c r="O981" i="1"/>
  <c r="M982" i="1"/>
  <c r="O982" i="1"/>
  <c r="M983" i="1"/>
  <c r="O983" i="1"/>
  <c r="M984" i="1"/>
  <c r="O984" i="1"/>
  <c r="M985" i="1"/>
  <c r="O985" i="1"/>
  <c r="M986" i="1"/>
  <c r="O986" i="1"/>
  <c r="M987" i="1"/>
  <c r="O987" i="1"/>
  <c r="M988" i="1"/>
  <c r="O988" i="1"/>
  <c r="M989" i="1"/>
  <c r="O989" i="1"/>
  <c r="M990" i="1"/>
  <c r="O990" i="1"/>
  <c r="M991" i="1"/>
  <c r="O991" i="1"/>
  <c r="M992" i="1"/>
  <c r="O992" i="1"/>
  <c r="M993" i="1"/>
  <c r="O993" i="1"/>
  <c r="M994" i="1"/>
  <c r="O994" i="1"/>
  <c r="M995" i="1"/>
  <c r="O995" i="1"/>
  <c r="M996" i="1"/>
  <c r="O996" i="1"/>
  <c r="M997" i="1"/>
  <c r="O997" i="1"/>
  <c r="M998" i="1"/>
  <c r="O998" i="1"/>
  <c r="M999" i="1"/>
  <c r="O999" i="1"/>
  <c r="M1000" i="1"/>
  <c r="O1000" i="1"/>
  <c r="M1001" i="1"/>
  <c r="O1001" i="1"/>
  <c r="M2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T1001" i="1" a="1"/>
  <c r="T1001" i="1"/>
  <c r="T1000" i="1" a="1"/>
  <c r="T1000" i="1"/>
  <c r="T999" i="1" a="1"/>
  <c r="T999" i="1"/>
  <c r="T998" i="1" a="1"/>
  <c r="T998" i="1"/>
  <c r="T997" i="1" a="1"/>
  <c r="T997" i="1"/>
  <c r="T996" i="1" a="1"/>
  <c r="T996" i="1"/>
  <c r="T995" i="1" a="1"/>
  <c r="T995" i="1"/>
  <c r="T994" i="1" a="1"/>
  <c r="T994" i="1"/>
  <c r="T993" i="1" a="1"/>
  <c r="T993" i="1"/>
  <c r="T992" i="1" a="1"/>
  <c r="T992" i="1"/>
  <c r="T991" i="1" a="1"/>
  <c r="T991" i="1"/>
  <c r="T990" i="1" a="1"/>
  <c r="T990" i="1"/>
  <c r="T989" i="1" a="1"/>
  <c r="T989" i="1"/>
  <c r="T988" i="1" a="1"/>
  <c r="T988" i="1"/>
  <c r="T987" i="1" a="1"/>
  <c r="T987" i="1"/>
  <c r="T986" i="1" a="1"/>
  <c r="T986" i="1"/>
  <c r="T985" i="1" a="1"/>
  <c r="T985" i="1"/>
  <c r="T984" i="1" a="1"/>
  <c r="T984" i="1"/>
  <c r="T983" i="1" a="1"/>
  <c r="T983" i="1"/>
  <c r="T982" i="1" a="1"/>
  <c r="T982" i="1"/>
  <c r="T981" i="1" a="1"/>
  <c r="T981" i="1"/>
  <c r="T980" i="1" a="1"/>
  <c r="T980" i="1"/>
  <c r="T979" i="1" a="1"/>
  <c r="T979" i="1"/>
  <c r="T978" i="1" a="1"/>
  <c r="T978" i="1"/>
  <c r="T977" i="1" a="1"/>
  <c r="T977" i="1"/>
  <c r="T976" i="1" a="1"/>
  <c r="T976" i="1"/>
  <c r="T975" i="1" a="1"/>
  <c r="T975" i="1"/>
  <c r="T974" i="1" a="1"/>
  <c r="T974" i="1"/>
  <c r="T973" i="1" a="1"/>
  <c r="T973" i="1"/>
  <c r="T972" i="1" a="1"/>
  <c r="T972" i="1"/>
  <c r="T971" i="1" a="1"/>
  <c r="T971" i="1"/>
  <c r="T970" i="1" a="1"/>
  <c r="T970" i="1"/>
  <c r="T969" i="1" a="1"/>
  <c r="T969" i="1"/>
  <c r="T968" i="1" a="1"/>
  <c r="T968" i="1"/>
  <c r="T967" i="1" a="1"/>
  <c r="T967" i="1"/>
  <c r="T966" i="1" a="1"/>
  <c r="T966" i="1"/>
  <c r="T965" i="1" a="1"/>
  <c r="T965" i="1"/>
  <c r="T964" i="1" a="1"/>
  <c r="T964" i="1"/>
  <c r="T963" i="1" a="1"/>
  <c r="T963" i="1"/>
  <c r="T962" i="1" a="1"/>
  <c r="T962" i="1"/>
  <c r="T961" i="1" a="1"/>
  <c r="T961" i="1"/>
  <c r="T960" i="1" a="1"/>
  <c r="T960" i="1"/>
  <c r="T959" i="1" a="1"/>
  <c r="T959" i="1"/>
  <c r="T958" i="1" a="1"/>
  <c r="T958" i="1"/>
  <c r="T957" i="1" a="1"/>
  <c r="T957" i="1"/>
  <c r="T956" i="1" a="1"/>
  <c r="T956" i="1"/>
  <c r="T955" i="1" a="1"/>
  <c r="T955" i="1"/>
  <c r="T954" i="1" a="1"/>
  <c r="T954" i="1"/>
  <c r="T953" i="1" a="1"/>
  <c r="T953" i="1"/>
  <c r="T952" i="1" a="1"/>
  <c r="T952" i="1"/>
  <c r="T951" i="1" a="1"/>
  <c r="T951" i="1"/>
  <c r="T950" i="1" a="1"/>
  <c r="T950" i="1"/>
  <c r="T949" i="1" a="1"/>
  <c r="T949" i="1"/>
  <c r="T948" i="1" a="1"/>
  <c r="T948" i="1"/>
  <c r="T947" i="1" a="1"/>
  <c r="T947" i="1"/>
  <c r="T946" i="1" a="1"/>
  <c r="T946" i="1"/>
  <c r="T945" i="1" a="1"/>
  <c r="T945" i="1"/>
  <c r="T944" i="1" a="1"/>
  <c r="T944" i="1"/>
  <c r="T943" i="1" a="1"/>
  <c r="T943" i="1"/>
  <c r="T942" i="1" a="1"/>
  <c r="T942" i="1"/>
  <c r="T941" i="1" a="1"/>
  <c r="T941" i="1"/>
  <c r="T940" i="1" a="1"/>
  <c r="T940" i="1"/>
  <c r="T939" i="1" a="1"/>
  <c r="T939" i="1"/>
  <c r="T938" i="1" a="1"/>
  <c r="T938" i="1"/>
  <c r="T937" i="1" a="1"/>
  <c r="T937" i="1"/>
  <c r="T936" i="1" a="1"/>
  <c r="T936" i="1"/>
  <c r="T935" i="1" a="1"/>
  <c r="T935" i="1"/>
  <c r="T934" i="1" a="1"/>
  <c r="T934" i="1"/>
  <c r="T933" i="1" a="1"/>
  <c r="T933" i="1"/>
  <c r="T932" i="1" a="1"/>
  <c r="T932" i="1"/>
  <c r="T931" i="1" a="1"/>
  <c r="T931" i="1"/>
  <c r="T930" i="1" a="1"/>
  <c r="T930" i="1"/>
  <c r="T929" i="1" a="1"/>
  <c r="T929" i="1"/>
  <c r="T928" i="1" a="1"/>
  <c r="T928" i="1"/>
  <c r="T927" i="1" a="1"/>
  <c r="T927" i="1"/>
  <c r="T926" i="1" a="1"/>
  <c r="T926" i="1"/>
  <c r="T925" i="1" a="1"/>
  <c r="T925" i="1"/>
  <c r="T924" i="1" a="1"/>
  <c r="T924" i="1"/>
  <c r="T923" i="1" a="1"/>
  <c r="T923" i="1"/>
  <c r="T922" i="1" a="1"/>
  <c r="T922" i="1"/>
  <c r="T921" i="1" a="1"/>
  <c r="T921" i="1"/>
  <c r="T920" i="1" a="1"/>
  <c r="T920" i="1"/>
  <c r="T919" i="1" a="1"/>
  <c r="T919" i="1"/>
  <c r="T918" i="1" a="1"/>
  <c r="T918" i="1"/>
  <c r="T917" i="1" a="1"/>
  <c r="T917" i="1"/>
  <c r="T916" i="1" a="1"/>
  <c r="T916" i="1"/>
  <c r="T915" i="1" a="1"/>
  <c r="T915" i="1"/>
  <c r="T914" i="1" a="1"/>
  <c r="T914" i="1"/>
  <c r="T913" i="1" a="1"/>
  <c r="T913" i="1"/>
  <c r="T912" i="1" a="1"/>
  <c r="T912" i="1"/>
  <c r="T911" i="1" a="1"/>
  <c r="T911" i="1"/>
  <c r="T910" i="1" a="1"/>
  <c r="T910" i="1"/>
  <c r="T909" i="1" a="1"/>
  <c r="T909" i="1"/>
  <c r="T908" i="1" a="1"/>
  <c r="T908" i="1"/>
  <c r="T907" i="1" a="1"/>
  <c r="T907" i="1"/>
  <c r="T906" i="1" a="1"/>
  <c r="T906" i="1"/>
  <c r="T905" i="1" a="1"/>
  <c r="T905" i="1"/>
  <c r="T904" i="1" a="1"/>
  <c r="T904" i="1"/>
  <c r="T903" i="1" a="1"/>
  <c r="T903" i="1"/>
  <c r="T902" i="1" a="1"/>
  <c r="T902" i="1"/>
  <c r="T901" i="1" a="1"/>
  <c r="T901" i="1"/>
  <c r="T900" i="1" a="1"/>
  <c r="T900" i="1"/>
  <c r="T899" i="1" a="1"/>
  <c r="T899" i="1"/>
  <c r="T898" i="1" a="1"/>
  <c r="T898" i="1"/>
  <c r="T897" i="1" a="1"/>
  <c r="T897" i="1"/>
  <c r="T896" i="1" a="1"/>
  <c r="T896" i="1"/>
  <c r="T895" i="1" a="1"/>
  <c r="T895" i="1"/>
  <c r="T894" i="1" a="1"/>
  <c r="T894" i="1"/>
  <c r="T893" i="1" a="1"/>
  <c r="T893" i="1"/>
  <c r="T892" i="1" a="1"/>
  <c r="T892" i="1"/>
  <c r="T891" i="1" a="1"/>
  <c r="T891" i="1"/>
  <c r="T890" i="1" a="1"/>
  <c r="T890" i="1"/>
  <c r="T889" i="1" a="1"/>
  <c r="T889" i="1"/>
  <c r="T888" i="1" a="1"/>
  <c r="T888" i="1"/>
  <c r="T887" i="1" a="1"/>
  <c r="T887" i="1"/>
  <c r="T886" i="1" a="1"/>
  <c r="T886" i="1"/>
  <c r="T885" i="1" a="1"/>
  <c r="T885" i="1"/>
  <c r="T884" i="1" a="1"/>
  <c r="T884" i="1"/>
  <c r="T883" i="1" a="1"/>
  <c r="T883" i="1"/>
  <c r="T882" i="1" a="1"/>
  <c r="T882" i="1"/>
  <c r="T881" i="1" a="1"/>
  <c r="T881" i="1"/>
  <c r="T880" i="1" a="1"/>
  <c r="T880" i="1"/>
  <c r="T879" i="1" a="1"/>
  <c r="T879" i="1"/>
  <c r="T878" i="1" a="1"/>
  <c r="T878" i="1"/>
  <c r="T877" i="1" a="1"/>
  <c r="T877" i="1"/>
  <c r="T876" i="1" a="1"/>
  <c r="T876" i="1"/>
  <c r="T875" i="1" a="1"/>
  <c r="T875" i="1"/>
  <c r="T874" i="1" a="1"/>
  <c r="T874" i="1"/>
  <c r="T873" i="1" a="1"/>
  <c r="T873" i="1"/>
  <c r="T872" i="1" a="1"/>
  <c r="T872" i="1"/>
  <c r="T871" i="1" a="1"/>
  <c r="T871" i="1"/>
  <c r="T870" i="1" a="1"/>
  <c r="T870" i="1"/>
  <c r="T869" i="1" a="1"/>
  <c r="T869" i="1"/>
  <c r="T868" i="1" a="1"/>
  <c r="T868" i="1"/>
  <c r="T867" i="1" a="1"/>
  <c r="T867" i="1"/>
  <c r="T866" i="1" a="1"/>
  <c r="T866" i="1"/>
  <c r="T865" i="1" a="1"/>
  <c r="T865" i="1"/>
  <c r="T864" i="1" a="1"/>
  <c r="T864" i="1"/>
  <c r="T863" i="1" a="1"/>
  <c r="T863" i="1"/>
  <c r="T862" i="1" a="1"/>
  <c r="T862" i="1"/>
  <c r="T861" i="1" a="1"/>
  <c r="T861" i="1"/>
  <c r="T860" i="1" a="1"/>
  <c r="T860" i="1"/>
  <c r="T859" i="1" a="1"/>
  <c r="T859" i="1"/>
  <c r="T858" i="1" a="1"/>
  <c r="T858" i="1"/>
  <c r="T857" i="1" a="1"/>
  <c r="T857" i="1"/>
  <c r="T856" i="1" a="1"/>
  <c r="T856" i="1"/>
  <c r="T855" i="1" a="1"/>
  <c r="T855" i="1"/>
  <c r="T854" i="1" a="1"/>
  <c r="T854" i="1"/>
  <c r="T853" i="1" a="1"/>
  <c r="T853" i="1"/>
  <c r="T852" i="1" a="1"/>
  <c r="T852" i="1"/>
  <c r="T851" i="1" a="1"/>
  <c r="T851" i="1"/>
  <c r="T850" i="1" a="1"/>
  <c r="T850" i="1"/>
  <c r="T849" i="1" a="1"/>
  <c r="T849" i="1"/>
  <c r="T848" i="1" a="1"/>
  <c r="T848" i="1"/>
  <c r="T847" i="1" a="1"/>
  <c r="T847" i="1"/>
  <c r="T846" i="1" a="1"/>
  <c r="T846" i="1"/>
  <c r="T845" i="1" a="1"/>
  <c r="T845" i="1"/>
  <c r="T844" i="1" a="1"/>
  <c r="T844" i="1"/>
  <c r="T843" i="1" a="1"/>
  <c r="T843" i="1"/>
  <c r="T842" i="1" a="1"/>
  <c r="T842" i="1"/>
  <c r="T841" i="1" a="1"/>
  <c r="T841" i="1"/>
  <c r="T840" i="1" a="1"/>
  <c r="T840" i="1"/>
  <c r="T839" i="1" a="1"/>
  <c r="T839" i="1"/>
  <c r="T838" i="1" a="1"/>
  <c r="T838" i="1"/>
  <c r="T837" i="1" a="1"/>
  <c r="T837" i="1"/>
  <c r="T836" i="1" a="1"/>
  <c r="T836" i="1"/>
  <c r="T835" i="1" a="1"/>
  <c r="T835" i="1"/>
  <c r="T834" i="1" a="1"/>
  <c r="T834" i="1"/>
  <c r="T833" i="1" a="1"/>
  <c r="T833" i="1"/>
  <c r="T832" i="1" a="1"/>
  <c r="T832" i="1"/>
  <c r="T831" i="1" a="1"/>
  <c r="T831" i="1"/>
  <c r="T830" i="1" a="1"/>
  <c r="T830" i="1"/>
  <c r="T829" i="1" a="1"/>
  <c r="T829" i="1"/>
  <c r="T828" i="1" a="1"/>
  <c r="T828" i="1"/>
  <c r="T827" i="1" a="1"/>
  <c r="T827" i="1"/>
  <c r="T826" i="1" a="1"/>
  <c r="T826" i="1"/>
  <c r="T825" i="1" a="1"/>
  <c r="T825" i="1"/>
  <c r="T824" i="1" a="1"/>
  <c r="T824" i="1"/>
  <c r="T823" i="1" a="1"/>
  <c r="T823" i="1"/>
  <c r="T822" i="1" a="1"/>
  <c r="T822" i="1"/>
  <c r="T821" i="1" a="1"/>
  <c r="T821" i="1"/>
  <c r="T820" i="1" a="1"/>
  <c r="T820" i="1"/>
  <c r="T819" i="1" a="1"/>
  <c r="T819" i="1"/>
  <c r="T818" i="1" a="1"/>
  <c r="T818" i="1"/>
  <c r="T817" i="1" a="1"/>
  <c r="T817" i="1"/>
  <c r="T816" i="1" a="1"/>
  <c r="T816" i="1"/>
  <c r="T815" i="1" a="1"/>
  <c r="T815" i="1"/>
  <c r="T814" i="1" a="1"/>
  <c r="T814" i="1"/>
  <c r="T813" i="1" a="1"/>
  <c r="T813" i="1"/>
  <c r="T812" i="1" a="1"/>
  <c r="T812" i="1"/>
  <c r="T811" i="1" a="1"/>
  <c r="T811" i="1"/>
  <c r="T810" i="1" a="1"/>
  <c r="T810" i="1"/>
  <c r="T809" i="1" a="1"/>
  <c r="T809" i="1"/>
  <c r="T808" i="1" a="1"/>
  <c r="T808" i="1"/>
  <c r="T807" i="1" a="1"/>
  <c r="T807" i="1"/>
  <c r="T806" i="1" a="1"/>
  <c r="T806" i="1"/>
  <c r="T805" i="1" a="1"/>
  <c r="T805" i="1"/>
  <c r="T804" i="1" a="1"/>
  <c r="T804" i="1"/>
  <c r="T803" i="1" a="1"/>
  <c r="T803" i="1"/>
  <c r="T802" i="1" a="1"/>
  <c r="T802" i="1"/>
  <c r="T801" i="1" a="1"/>
  <c r="T801" i="1"/>
  <c r="T800" i="1" a="1"/>
  <c r="T800" i="1"/>
  <c r="T799" i="1" a="1"/>
  <c r="T799" i="1"/>
  <c r="T798" i="1" a="1"/>
  <c r="T798" i="1"/>
  <c r="T797" i="1" a="1"/>
  <c r="T797" i="1"/>
  <c r="T796" i="1" a="1"/>
  <c r="T796" i="1"/>
  <c r="T795" i="1" a="1"/>
  <c r="T795" i="1"/>
  <c r="T794" i="1" a="1"/>
  <c r="T794" i="1"/>
  <c r="T793" i="1" a="1"/>
  <c r="T793" i="1"/>
  <c r="T792" i="1" a="1"/>
  <c r="T792" i="1"/>
  <c r="T791" i="1" a="1"/>
  <c r="T791" i="1"/>
  <c r="T790" i="1" a="1"/>
  <c r="T790" i="1"/>
  <c r="T789" i="1" a="1"/>
  <c r="T789" i="1"/>
  <c r="T788" i="1" a="1"/>
  <c r="T788" i="1"/>
  <c r="T787" i="1" a="1"/>
  <c r="T787" i="1"/>
  <c r="T786" i="1" a="1"/>
  <c r="T786" i="1"/>
  <c r="T785" i="1" a="1"/>
  <c r="T785" i="1"/>
  <c r="T784" i="1" a="1"/>
  <c r="T784" i="1"/>
  <c r="T783" i="1" a="1"/>
  <c r="T783" i="1"/>
  <c r="T782" i="1" a="1"/>
  <c r="T782" i="1"/>
  <c r="T781" i="1" a="1"/>
  <c r="T781" i="1"/>
  <c r="T780" i="1" a="1"/>
  <c r="T780" i="1"/>
  <c r="T779" i="1" a="1"/>
  <c r="T779" i="1"/>
  <c r="T778" i="1" a="1"/>
  <c r="T778" i="1"/>
  <c r="T777" i="1" a="1"/>
  <c r="T777" i="1"/>
  <c r="T776" i="1" a="1"/>
  <c r="T776" i="1"/>
  <c r="T775" i="1" a="1"/>
  <c r="T775" i="1"/>
  <c r="T774" i="1" a="1"/>
  <c r="T774" i="1"/>
  <c r="T773" i="1" a="1"/>
  <c r="T773" i="1"/>
  <c r="T772" i="1" a="1"/>
  <c r="T772" i="1"/>
  <c r="T771" i="1" a="1"/>
  <c r="T771" i="1"/>
  <c r="T770" i="1" a="1"/>
  <c r="T770" i="1"/>
  <c r="T769" i="1" a="1"/>
  <c r="T769" i="1"/>
  <c r="T768" i="1" a="1"/>
  <c r="T768" i="1"/>
  <c r="T767" i="1" a="1"/>
  <c r="T767" i="1"/>
  <c r="T766" i="1" a="1"/>
  <c r="T766" i="1"/>
  <c r="T765" i="1" a="1"/>
  <c r="T765" i="1"/>
  <c r="T764" i="1" a="1"/>
  <c r="T764" i="1"/>
  <c r="T763" i="1" a="1"/>
  <c r="T763" i="1"/>
  <c r="T762" i="1" a="1"/>
  <c r="T762" i="1"/>
  <c r="T761" i="1" a="1"/>
  <c r="T761" i="1"/>
  <c r="T760" i="1" a="1"/>
  <c r="T760" i="1"/>
  <c r="T759" i="1" a="1"/>
  <c r="T759" i="1"/>
  <c r="T758" i="1" a="1"/>
  <c r="T758" i="1"/>
  <c r="T757" i="1" a="1"/>
  <c r="T757" i="1"/>
  <c r="T756" i="1" a="1"/>
  <c r="T756" i="1"/>
  <c r="T755" i="1" a="1"/>
  <c r="T755" i="1"/>
  <c r="T754" i="1" a="1"/>
  <c r="T754" i="1"/>
  <c r="T753" i="1" a="1"/>
  <c r="T753" i="1"/>
  <c r="T752" i="1" a="1"/>
  <c r="T752" i="1"/>
  <c r="T751" i="1" a="1"/>
  <c r="T751" i="1"/>
  <c r="T750" i="1" a="1"/>
  <c r="T750" i="1"/>
  <c r="T749" i="1" a="1"/>
  <c r="T749" i="1"/>
  <c r="T748" i="1" a="1"/>
  <c r="T748" i="1"/>
  <c r="T747" i="1" a="1"/>
  <c r="T747" i="1"/>
  <c r="T746" i="1" a="1"/>
  <c r="T746" i="1"/>
  <c r="T745" i="1" a="1"/>
  <c r="T745" i="1"/>
  <c r="T744" i="1" a="1"/>
  <c r="T744" i="1"/>
  <c r="T743" i="1" a="1"/>
  <c r="T743" i="1"/>
  <c r="T742" i="1" a="1"/>
  <c r="T742" i="1"/>
  <c r="T741" i="1" a="1"/>
  <c r="T741" i="1"/>
  <c r="T740" i="1" a="1"/>
  <c r="T740" i="1"/>
  <c r="T739" i="1" a="1"/>
  <c r="T739" i="1"/>
  <c r="T738" i="1" a="1"/>
  <c r="T738" i="1"/>
  <c r="T737" i="1" a="1"/>
  <c r="T737" i="1"/>
  <c r="T736" i="1" a="1"/>
  <c r="T736" i="1"/>
  <c r="T735" i="1" a="1"/>
  <c r="T735" i="1"/>
  <c r="T734" i="1" a="1"/>
  <c r="T734" i="1"/>
  <c r="T733" i="1" a="1"/>
  <c r="T733" i="1"/>
  <c r="T732" i="1" a="1"/>
  <c r="T732" i="1"/>
  <c r="T731" i="1" a="1"/>
  <c r="T731" i="1"/>
  <c r="T730" i="1" a="1"/>
  <c r="T730" i="1"/>
  <c r="T729" i="1" a="1"/>
  <c r="T729" i="1"/>
  <c r="T728" i="1" a="1"/>
  <c r="T728" i="1"/>
  <c r="T727" i="1" a="1"/>
  <c r="T727" i="1"/>
  <c r="T726" i="1" a="1"/>
  <c r="T726" i="1"/>
  <c r="T725" i="1" a="1"/>
  <c r="T725" i="1"/>
  <c r="T724" i="1" a="1"/>
  <c r="T724" i="1"/>
  <c r="T723" i="1" a="1"/>
  <c r="T723" i="1"/>
  <c r="T722" i="1" a="1"/>
  <c r="T722" i="1"/>
  <c r="T721" i="1" a="1"/>
  <c r="T721" i="1"/>
  <c r="T720" i="1" a="1"/>
  <c r="T720" i="1"/>
  <c r="T719" i="1" a="1"/>
  <c r="T719" i="1"/>
  <c r="T718" i="1" a="1"/>
  <c r="T718" i="1"/>
  <c r="T717" i="1" a="1"/>
  <c r="T717" i="1"/>
  <c r="T716" i="1" a="1"/>
  <c r="T716" i="1"/>
  <c r="T715" i="1" a="1"/>
  <c r="T715" i="1"/>
  <c r="T714" i="1" a="1"/>
  <c r="T714" i="1"/>
  <c r="T713" i="1" a="1"/>
  <c r="T713" i="1"/>
  <c r="T712" i="1" a="1"/>
  <c r="T712" i="1"/>
  <c r="T711" i="1" a="1"/>
  <c r="T711" i="1"/>
  <c r="T710" i="1" a="1"/>
  <c r="T710" i="1"/>
  <c r="T709" i="1" a="1"/>
  <c r="T709" i="1"/>
  <c r="T708" i="1" a="1"/>
  <c r="T708" i="1"/>
  <c r="T707" i="1" a="1"/>
  <c r="T707" i="1"/>
  <c r="T706" i="1" a="1"/>
  <c r="T706" i="1"/>
  <c r="T705" i="1" a="1"/>
  <c r="T705" i="1"/>
  <c r="T704" i="1" a="1"/>
  <c r="T704" i="1"/>
  <c r="T703" i="1" a="1"/>
  <c r="T703" i="1"/>
  <c r="T702" i="1" a="1"/>
  <c r="T702" i="1"/>
  <c r="T701" i="1" a="1"/>
  <c r="T701" i="1"/>
  <c r="T700" i="1" a="1"/>
  <c r="T700" i="1"/>
  <c r="T699" i="1" a="1"/>
  <c r="T699" i="1"/>
  <c r="T698" i="1" a="1"/>
  <c r="T698" i="1"/>
  <c r="T697" i="1" a="1"/>
  <c r="T697" i="1"/>
  <c r="T696" i="1" a="1"/>
  <c r="T696" i="1"/>
  <c r="T695" i="1" a="1"/>
  <c r="T695" i="1"/>
  <c r="T694" i="1" a="1"/>
  <c r="T694" i="1"/>
  <c r="T693" i="1" a="1"/>
  <c r="T693" i="1"/>
  <c r="T692" i="1" a="1"/>
  <c r="T692" i="1"/>
  <c r="T691" i="1" a="1"/>
  <c r="T691" i="1"/>
  <c r="T690" i="1" a="1"/>
  <c r="T690" i="1"/>
  <c r="T689" i="1" a="1"/>
  <c r="T689" i="1"/>
  <c r="T688" i="1" a="1"/>
  <c r="T688" i="1"/>
  <c r="T687" i="1" a="1"/>
  <c r="T687" i="1"/>
  <c r="T686" i="1" a="1"/>
  <c r="T686" i="1"/>
  <c r="T685" i="1" a="1"/>
  <c r="T685" i="1"/>
  <c r="T684" i="1" a="1"/>
  <c r="T684" i="1"/>
  <c r="T683" i="1" a="1"/>
  <c r="T683" i="1"/>
  <c r="T682" i="1" a="1"/>
  <c r="T682" i="1"/>
  <c r="T681" i="1" a="1"/>
  <c r="T681" i="1"/>
  <c r="T680" i="1" a="1"/>
  <c r="T680" i="1"/>
  <c r="T679" i="1" a="1"/>
  <c r="T679" i="1"/>
  <c r="T678" i="1" a="1"/>
  <c r="T678" i="1"/>
  <c r="T677" i="1" a="1"/>
  <c r="T677" i="1"/>
  <c r="T676" i="1" a="1"/>
  <c r="T676" i="1"/>
  <c r="T675" i="1" a="1"/>
  <c r="T675" i="1"/>
  <c r="T674" i="1" a="1"/>
  <c r="T674" i="1"/>
  <c r="T673" i="1" a="1"/>
  <c r="T673" i="1"/>
  <c r="T672" i="1" a="1"/>
  <c r="T672" i="1"/>
  <c r="T671" i="1" a="1"/>
  <c r="T671" i="1"/>
  <c r="T670" i="1" a="1"/>
  <c r="T670" i="1"/>
  <c r="T669" i="1" a="1"/>
  <c r="T669" i="1"/>
  <c r="T668" i="1" a="1"/>
  <c r="T668" i="1"/>
  <c r="T667" i="1" a="1"/>
  <c r="T667" i="1"/>
  <c r="T666" i="1" a="1"/>
  <c r="T666" i="1"/>
  <c r="T665" i="1" a="1"/>
  <c r="T665" i="1"/>
  <c r="T664" i="1" a="1"/>
  <c r="T664" i="1"/>
  <c r="T663" i="1" a="1"/>
  <c r="T663" i="1"/>
  <c r="T662" i="1" a="1"/>
  <c r="T662" i="1"/>
  <c r="T661" i="1" a="1"/>
  <c r="T661" i="1"/>
  <c r="T660" i="1" a="1"/>
  <c r="T660" i="1"/>
  <c r="T659" i="1" a="1"/>
  <c r="T659" i="1"/>
  <c r="T658" i="1" a="1"/>
  <c r="T658" i="1"/>
  <c r="T657" i="1" a="1"/>
  <c r="T657" i="1"/>
  <c r="T656" i="1" a="1"/>
  <c r="T656" i="1"/>
  <c r="T655" i="1" a="1"/>
  <c r="T655" i="1"/>
  <c r="T654" i="1" a="1"/>
  <c r="T654" i="1"/>
  <c r="T653" i="1" a="1"/>
  <c r="T653" i="1"/>
  <c r="T652" i="1" a="1"/>
  <c r="T652" i="1"/>
  <c r="T651" i="1" a="1"/>
  <c r="T651" i="1"/>
  <c r="T650" i="1" a="1"/>
  <c r="T650" i="1"/>
  <c r="T649" i="1" a="1"/>
  <c r="T649" i="1"/>
  <c r="T648" i="1" a="1"/>
  <c r="T648" i="1"/>
  <c r="T647" i="1" a="1"/>
  <c r="T647" i="1"/>
  <c r="T646" i="1" a="1"/>
  <c r="T646" i="1"/>
  <c r="T645" i="1" a="1"/>
  <c r="T645" i="1"/>
  <c r="T644" i="1" a="1"/>
  <c r="T644" i="1"/>
  <c r="T643" i="1" a="1"/>
  <c r="T643" i="1"/>
  <c r="T642" i="1" a="1"/>
  <c r="T642" i="1"/>
  <c r="T641" i="1" a="1"/>
  <c r="T641" i="1"/>
  <c r="T640" i="1" a="1"/>
  <c r="T640" i="1"/>
  <c r="T639" i="1" a="1"/>
  <c r="T639" i="1"/>
  <c r="T638" i="1" a="1"/>
  <c r="T638" i="1"/>
  <c r="T637" i="1" a="1"/>
  <c r="T637" i="1"/>
  <c r="T636" i="1" a="1"/>
  <c r="T636" i="1"/>
  <c r="T635" i="1" a="1"/>
  <c r="T635" i="1"/>
  <c r="T634" i="1" a="1"/>
  <c r="T634" i="1"/>
  <c r="T633" i="1" a="1"/>
  <c r="T633" i="1"/>
  <c r="T632" i="1" a="1"/>
  <c r="T632" i="1"/>
  <c r="T631" i="1" a="1"/>
  <c r="T631" i="1"/>
  <c r="T630" i="1" a="1"/>
  <c r="T630" i="1"/>
  <c r="T629" i="1" a="1"/>
  <c r="T629" i="1"/>
  <c r="T628" i="1" a="1"/>
  <c r="T628" i="1"/>
  <c r="T627" i="1" a="1"/>
  <c r="T627" i="1"/>
  <c r="T626" i="1" a="1"/>
  <c r="T626" i="1"/>
  <c r="T625" i="1" a="1"/>
  <c r="T625" i="1"/>
  <c r="T624" i="1" a="1"/>
  <c r="T624" i="1"/>
  <c r="T623" i="1" a="1"/>
  <c r="T623" i="1"/>
  <c r="T622" i="1" a="1"/>
  <c r="T622" i="1"/>
  <c r="T621" i="1" a="1"/>
  <c r="T621" i="1"/>
  <c r="T620" i="1" a="1"/>
  <c r="T620" i="1"/>
  <c r="T619" i="1" a="1"/>
  <c r="T619" i="1"/>
  <c r="T618" i="1" a="1"/>
  <c r="T618" i="1"/>
  <c r="T617" i="1" a="1"/>
  <c r="T617" i="1"/>
  <c r="T616" i="1" a="1"/>
  <c r="T616" i="1"/>
  <c r="T615" i="1" a="1"/>
  <c r="T615" i="1"/>
  <c r="T614" i="1" a="1"/>
  <c r="T614" i="1"/>
  <c r="T613" i="1" a="1"/>
  <c r="T613" i="1"/>
  <c r="T612" i="1" a="1"/>
  <c r="T612" i="1"/>
  <c r="T611" i="1" a="1"/>
  <c r="T611" i="1"/>
  <c r="T610" i="1" a="1"/>
  <c r="T610" i="1"/>
  <c r="T609" i="1" a="1"/>
  <c r="T609" i="1"/>
  <c r="T608" i="1" a="1"/>
  <c r="T608" i="1"/>
  <c r="T607" i="1" a="1"/>
  <c r="T607" i="1"/>
  <c r="T606" i="1" a="1"/>
  <c r="T606" i="1"/>
  <c r="T605" i="1" a="1"/>
  <c r="T605" i="1"/>
  <c r="T604" i="1" a="1"/>
  <c r="T604" i="1"/>
  <c r="T603" i="1" a="1"/>
  <c r="T603" i="1"/>
  <c r="T602" i="1" a="1"/>
  <c r="T602" i="1"/>
  <c r="T601" i="1" a="1"/>
  <c r="T601" i="1"/>
  <c r="T600" i="1" a="1"/>
  <c r="T600" i="1"/>
  <c r="T599" i="1" a="1"/>
  <c r="T599" i="1"/>
  <c r="T598" i="1" a="1"/>
  <c r="T598" i="1"/>
  <c r="T597" i="1" a="1"/>
  <c r="T597" i="1"/>
  <c r="T596" i="1" a="1"/>
  <c r="T596" i="1"/>
  <c r="T595" i="1" a="1"/>
  <c r="T595" i="1"/>
  <c r="T594" i="1" a="1"/>
  <c r="T594" i="1"/>
  <c r="T593" i="1" a="1"/>
  <c r="T593" i="1"/>
  <c r="T592" i="1" a="1"/>
  <c r="T592" i="1"/>
  <c r="T591" i="1" a="1"/>
  <c r="T591" i="1"/>
  <c r="T590" i="1" a="1"/>
  <c r="T590" i="1"/>
  <c r="T589" i="1" a="1"/>
  <c r="T589" i="1"/>
  <c r="T588" i="1" a="1"/>
  <c r="T588" i="1"/>
  <c r="T587" i="1" a="1"/>
  <c r="T587" i="1"/>
  <c r="T586" i="1" a="1"/>
  <c r="T586" i="1"/>
  <c r="T585" i="1" a="1"/>
  <c r="T585" i="1"/>
  <c r="T584" i="1" a="1"/>
  <c r="T584" i="1"/>
  <c r="T583" i="1" a="1"/>
  <c r="T583" i="1"/>
  <c r="T582" i="1" a="1"/>
  <c r="T582" i="1"/>
  <c r="T581" i="1" a="1"/>
  <c r="T581" i="1"/>
  <c r="T580" i="1" a="1"/>
  <c r="T580" i="1"/>
  <c r="T579" i="1" a="1"/>
  <c r="T579" i="1"/>
  <c r="T578" i="1" a="1"/>
  <c r="T578" i="1"/>
  <c r="T577" i="1" a="1"/>
  <c r="T577" i="1"/>
  <c r="T576" i="1" a="1"/>
  <c r="T576" i="1"/>
  <c r="T575" i="1" a="1"/>
  <c r="T575" i="1"/>
  <c r="T574" i="1" a="1"/>
  <c r="T574" i="1"/>
  <c r="T573" i="1" a="1"/>
  <c r="T573" i="1"/>
  <c r="T572" i="1" a="1"/>
  <c r="T572" i="1"/>
  <c r="T571" i="1" a="1"/>
  <c r="T571" i="1"/>
  <c r="T570" i="1" a="1"/>
  <c r="T570" i="1"/>
  <c r="T569" i="1" a="1"/>
  <c r="T569" i="1"/>
  <c r="T568" i="1" a="1"/>
  <c r="T568" i="1"/>
  <c r="T567" i="1" a="1"/>
  <c r="T567" i="1"/>
  <c r="T566" i="1" a="1"/>
  <c r="T566" i="1"/>
  <c r="T565" i="1" a="1"/>
  <c r="T565" i="1"/>
  <c r="T564" i="1" a="1"/>
  <c r="T564" i="1"/>
  <c r="T563" i="1" a="1"/>
  <c r="T563" i="1"/>
  <c r="T562" i="1" a="1"/>
  <c r="T562" i="1"/>
  <c r="T561" i="1" a="1"/>
  <c r="T561" i="1"/>
  <c r="T560" i="1" a="1"/>
  <c r="T560" i="1"/>
  <c r="T559" i="1" a="1"/>
  <c r="T559" i="1"/>
  <c r="T558" i="1" a="1"/>
  <c r="T558" i="1"/>
  <c r="T557" i="1" a="1"/>
  <c r="T557" i="1"/>
  <c r="T556" i="1" a="1"/>
  <c r="T556" i="1"/>
  <c r="T555" i="1" a="1"/>
  <c r="T555" i="1"/>
  <c r="T554" i="1" a="1"/>
  <c r="T554" i="1"/>
  <c r="T553" i="1" a="1"/>
  <c r="T553" i="1"/>
  <c r="T552" i="1" a="1"/>
  <c r="T552" i="1"/>
  <c r="T551" i="1" a="1"/>
  <c r="T551" i="1"/>
  <c r="T550" i="1" a="1"/>
  <c r="T550" i="1"/>
  <c r="T549" i="1" a="1"/>
  <c r="T549" i="1"/>
  <c r="T548" i="1" a="1"/>
  <c r="T548" i="1"/>
  <c r="T547" i="1" a="1"/>
  <c r="T547" i="1"/>
  <c r="T546" i="1" a="1"/>
  <c r="T546" i="1"/>
  <c r="T545" i="1" a="1"/>
  <c r="T545" i="1"/>
  <c r="T544" i="1" a="1"/>
  <c r="T544" i="1"/>
  <c r="T543" i="1" a="1"/>
  <c r="T543" i="1"/>
  <c r="T542" i="1" a="1"/>
  <c r="T542" i="1"/>
  <c r="T541" i="1" a="1"/>
  <c r="T541" i="1"/>
  <c r="T540" i="1" a="1"/>
  <c r="T540" i="1"/>
  <c r="T539" i="1" a="1"/>
  <c r="T539" i="1"/>
  <c r="T538" i="1" a="1"/>
  <c r="T538" i="1"/>
  <c r="T537" i="1" a="1"/>
  <c r="T537" i="1"/>
  <c r="T536" i="1" a="1"/>
  <c r="T536" i="1"/>
  <c r="T535" i="1" a="1"/>
  <c r="T535" i="1"/>
  <c r="T534" i="1" a="1"/>
  <c r="T534" i="1"/>
  <c r="T533" i="1" a="1"/>
  <c r="T533" i="1"/>
  <c r="T532" i="1" a="1"/>
  <c r="T532" i="1"/>
  <c r="T531" i="1" a="1"/>
  <c r="T531" i="1"/>
  <c r="T530" i="1" a="1"/>
  <c r="T530" i="1"/>
  <c r="T529" i="1" a="1"/>
  <c r="T529" i="1"/>
  <c r="T528" i="1" a="1"/>
  <c r="T528" i="1"/>
  <c r="T527" i="1" a="1"/>
  <c r="T527" i="1"/>
  <c r="T526" i="1" a="1"/>
  <c r="T526" i="1"/>
  <c r="T525" i="1" a="1"/>
  <c r="T525" i="1"/>
  <c r="T524" i="1" a="1"/>
  <c r="T524" i="1"/>
  <c r="T523" i="1" a="1"/>
  <c r="T523" i="1"/>
  <c r="T522" i="1" a="1"/>
  <c r="T522" i="1"/>
  <c r="T521" i="1" a="1"/>
  <c r="T521" i="1"/>
  <c r="T520" i="1" a="1"/>
  <c r="T520" i="1"/>
  <c r="T519" i="1" a="1"/>
  <c r="T519" i="1"/>
  <c r="T518" i="1" a="1"/>
  <c r="T518" i="1"/>
  <c r="T517" i="1" a="1"/>
  <c r="T517" i="1"/>
  <c r="T516" i="1" a="1"/>
  <c r="T516" i="1"/>
  <c r="T515" i="1" a="1"/>
  <c r="T515" i="1"/>
  <c r="T514" i="1" a="1"/>
  <c r="T514" i="1"/>
  <c r="T513" i="1" a="1"/>
  <c r="T513" i="1"/>
  <c r="T512" i="1" a="1"/>
  <c r="T512" i="1"/>
  <c r="T511" i="1" a="1"/>
  <c r="T511" i="1"/>
  <c r="T510" i="1" a="1"/>
  <c r="T510" i="1"/>
  <c r="T509" i="1" a="1"/>
  <c r="T509" i="1"/>
  <c r="T508" i="1" a="1"/>
  <c r="T508" i="1"/>
  <c r="T507" i="1" a="1"/>
  <c r="T507" i="1"/>
  <c r="T506" i="1" a="1"/>
  <c r="T506" i="1"/>
  <c r="T505" i="1" a="1"/>
  <c r="T505" i="1"/>
  <c r="T504" i="1" a="1"/>
  <c r="T504" i="1"/>
  <c r="T503" i="1" a="1"/>
  <c r="T503" i="1"/>
  <c r="T502" i="1" a="1"/>
  <c r="T502" i="1"/>
  <c r="T501" i="1" a="1"/>
  <c r="T501" i="1"/>
  <c r="T500" i="1" a="1"/>
  <c r="T500" i="1"/>
  <c r="T499" i="1" a="1"/>
  <c r="T499" i="1"/>
  <c r="T498" i="1" a="1"/>
  <c r="T498" i="1"/>
  <c r="T497" i="1" a="1"/>
  <c r="T497" i="1"/>
  <c r="T496" i="1" a="1"/>
  <c r="T496" i="1"/>
  <c r="T495" i="1" a="1"/>
  <c r="T495" i="1"/>
  <c r="T494" i="1" a="1"/>
  <c r="T494" i="1"/>
  <c r="T493" i="1" a="1"/>
  <c r="T493" i="1"/>
  <c r="T492" i="1" a="1"/>
  <c r="T492" i="1"/>
  <c r="T491" i="1" a="1"/>
  <c r="T491" i="1"/>
  <c r="T490" i="1" a="1"/>
  <c r="T490" i="1"/>
  <c r="T489" i="1" a="1"/>
  <c r="T489" i="1"/>
  <c r="T488" i="1" a="1"/>
  <c r="T488" i="1"/>
  <c r="T487" i="1" a="1"/>
  <c r="T487" i="1"/>
  <c r="T486" i="1" a="1"/>
  <c r="T486" i="1"/>
  <c r="T485" i="1" a="1"/>
  <c r="T485" i="1"/>
  <c r="T484" i="1" a="1"/>
  <c r="T484" i="1"/>
  <c r="T483" i="1" a="1"/>
  <c r="T483" i="1"/>
  <c r="T482" i="1" a="1"/>
  <c r="T482" i="1"/>
  <c r="T481" i="1" a="1"/>
  <c r="T481" i="1"/>
  <c r="T480" i="1" a="1"/>
  <c r="T480" i="1"/>
  <c r="T479" i="1" a="1"/>
  <c r="T479" i="1"/>
  <c r="T478" i="1" a="1"/>
  <c r="T478" i="1"/>
  <c r="T477" i="1" a="1"/>
  <c r="T477" i="1"/>
  <c r="T476" i="1" a="1"/>
  <c r="T476" i="1"/>
  <c r="T475" i="1" a="1"/>
  <c r="T475" i="1"/>
  <c r="T474" i="1" a="1"/>
  <c r="T474" i="1"/>
  <c r="T473" i="1" a="1"/>
  <c r="T473" i="1"/>
  <c r="T472" i="1" a="1"/>
  <c r="T472" i="1"/>
  <c r="T471" i="1" a="1"/>
  <c r="T471" i="1"/>
  <c r="T470" i="1" a="1"/>
  <c r="T470" i="1"/>
  <c r="T469" i="1" a="1"/>
  <c r="T469" i="1"/>
  <c r="T468" i="1" a="1"/>
  <c r="T468" i="1"/>
  <c r="T467" i="1" a="1"/>
  <c r="T467" i="1"/>
  <c r="T466" i="1" a="1"/>
  <c r="T466" i="1"/>
  <c r="T465" i="1" a="1"/>
  <c r="T465" i="1"/>
  <c r="T464" i="1" a="1"/>
  <c r="T464" i="1"/>
  <c r="T463" i="1" a="1"/>
  <c r="T463" i="1"/>
  <c r="T462" i="1" a="1"/>
  <c r="T462" i="1"/>
  <c r="T461" i="1" a="1"/>
  <c r="T461" i="1"/>
  <c r="T460" i="1" a="1"/>
  <c r="T460" i="1"/>
  <c r="T459" i="1" a="1"/>
  <c r="T459" i="1"/>
  <c r="T458" i="1" a="1"/>
  <c r="T458" i="1"/>
  <c r="T457" i="1" a="1"/>
  <c r="T457" i="1"/>
  <c r="T456" i="1" a="1"/>
  <c r="T456" i="1"/>
  <c r="T455" i="1" a="1"/>
  <c r="T455" i="1"/>
  <c r="T454" i="1" a="1"/>
  <c r="T454" i="1"/>
  <c r="T453" i="1" a="1"/>
  <c r="T453" i="1"/>
  <c r="T452" i="1" a="1"/>
  <c r="T452" i="1"/>
  <c r="T451" i="1" a="1"/>
  <c r="T451" i="1"/>
  <c r="T450" i="1" a="1"/>
  <c r="T450" i="1"/>
  <c r="T449" i="1" a="1"/>
  <c r="T449" i="1"/>
  <c r="T448" i="1" a="1"/>
  <c r="T448" i="1"/>
  <c r="T447" i="1" a="1"/>
  <c r="T447" i="1"/>
  <c r="T446" i="1" a="1"/>
  <c r="T446" i="1"/>
  <c r="T445" i="1" a="1"/>
  <c r="T445" i="1"/>
  <c r="T444" i="1" a="1"/>
  <c r="T444" i="1"/>
  <c r="T443" i="1" a="1"/>
  <c r="T443" i="1"/>
  <c r="T442" i="1" a="1"/>
  <c r="T442" i="1"/>
  <c r="T441" i="1" a="1"/>
  <c r="T441" i="1"/>
  <c r="T440" i="1" a="1"/>
  <c r="T440" i="1"/>
  <c r="T439" i="1" a="1"/>
  <c r="T439" i="1"/>
  <c r="T438" i="1" a="1"/>
  <c r="T438" i="1"/>
  <c r="T437" i="1" a="1"/>
  <c r="T437" i="1"/>
  <c r="T436" i="1" a="1"/>
  <c r="T436" i="1"/>
  <c r="T435" i="1" a="1"/>
  <c r="T435" i="1"/>
  <c r="T434" i="1" a="1"/>
  <c r="T434" i="1"/>
  <c r="T433" i="1" a="1"/>
  <c r="T433" i="1"/>
  <c r="T432" i="1" a="1"/>
  <c r="T432" i="1"/>
  <c r="T431" i="1" a="1"/>
  <c r="T431" i="1"/>
  <c r="T430" i="1" a="1"/>
  <c r="T430" i="1"/>
  <c r="T429" i="1" a="1"/>
  <c r="T429" i="1"/>
  <c r="T428" i="1" a="1"/>
  <c r="T428" i="1"/>
  <c r="T427" i="1" a="1"/>
  <c r="T427" i="1"/>
  <c r="T426" i="1" a="1"/>
  <c r="T426" i="1"/>
  <c r="T425" i="1" a="1"/>
  <c r="T425" i="1"/>
  <c r="T424" i="1" a="1"/>
  <c r="T424" i="1"/>
  <c r="T423" i="1" a="1"/>
  <c r="T423" i="1"/>
  <c r="T422" i="1" a="1"/>
  <c r="T422" i="1"/>
  <c r="T421" i="1" a="1"/>
  <c r="T421" i="1"/>
  <c r="T420" i="1" a="1"/>
  <c r="T420" i="1"/>
  <c r="T419" i="1" a="1"/>
  <c r="T419" i="1"/>
  <c r="T418" i="1" a="1"/>
  <c r="T418" i="1"/>
  <c r="T417" i="1" a="1"/>
  <c r="T417" i="1"/>
  <c r="T416" i="1" a="1"/>
  <c r="T416" i="1"/>
  <c r="T415" i="1" a="1"/>
  <c r="T415" i="1"/>
  <c r="T414" i="1" a="1"/>
  <c r="T414" i="1"/>
  <c r="T413" i="1" a="1"/>
  <c r="T413" i="1"/>
  <c r="T412" i="1" a="1"/>
  <c r="T412" i="1"/>
  <c r="T411" i="1" a="1"/>
  <c r="T411" i="1"/>
  <c r="T410" i="1" a="1"/>
  <c r="T410" i="1"/>
  <c r="T409" i="1" a="1"/>
  <c r="T409" i="1"/>
  <c r="T408" i="1" a="1"/>
  <c r="T408" i="1"/>
  <c r="T407" i="1" a="1"/>
  <c r="T407" i="1"/>
  <c r="T406" i="1" a="1"/>
  <c r="T406" i="1"/>
  <c r="T405" i="1" a="1"/>
  <c r="T405" i="1"/>
  <c r="T404" i="1" a="1"/>
  <c r="T404" i="1"/>
  <c r="T403" i="1" a="1"/>
  <c r="T403" i="1"/>
  <c r="T402" i="1" a="1"/>
  <c r="T402" i="1"/>
  <c r="T401" i="1" a="1"/>
  <c r="T401" i="1"/>
  <c r="T400" i="1" a="1"/>
  <c r="T400" i="1"/>
  <c r="T399" i="1" a="1"/>
  <c r="T399" i="1"/>
  <c r="T398" i="1" a="1"/>
  <c r="T398" i="1"/>
  <c r="T397" i="1" a="1"/>
  <c r="T397" i="1"/>
  <c r="T396" i="1" a="1"/>
  <c r="T396" i="1"/>
  <c r="T395" i="1" a="1"/>
  <c r="T395" i="1"/>
  <c r="T394" i="1" a="1"/>
  <c r="T394" i="1"/>
  <c r="T393" i="1" a="1"/>
  <c r="T393" i="1"/>
  <c r="T392" i="1" a="1"/>
  <c r="T392" i="1"/>
  <c r="T391" i="1" a="1"/>
  <c r="T391" i="1"/>
  <c r="T390" i="1" a="1"/>
  <c r="T390" i="1"/>
  <c r="T389" i="1" a="1"/>
  <c r="T389" i="1"/>
  <c r="T388" i="1" a="1"/>
  <c r="T388" i="1"/>
  <c r="T387" i="1" a="1"/>
  <c r="T387" i="1"/>
  <c r="T386" i="1" a="1"/>
  <c r="T386" i="1"/>
  <c r="T385" i="1" a="1"/>
  <c r="T385" i="1"/>
  <c r="T384" i="1" a="1"/>
  <c r="T384" i="1"/>
  <c r="T383" i="1" a="1"/>
  <c r="T383" i="1"/>
  <c r="T382" i="1" a="1"/>
  <c r="T382" i="1"/>
  <c r="T381" i="1" a="1"/>
  <c r="T381" i="1"/>
  <c r="T380" i="1" a="1"/>
  <c r="T380" i="1"/>
  <c r="T379" i="1" a="1"/>
  <c r="T379" i="1"/>
  <c r="T378" i="1" a="1"/>
  <c r="T378" i="1"/>
  <c r="T377" i="1" a="1"/>
  <c r="T377" i="1"/>
  <c r="T376" i="1" a="1"/>
  <c r="T376" i="1"/>
  <c r="T375" i="1" a="1"/>
  <c r="T375" i="1"/>
  <c r="T374" i="1" a="1"/>
  <c r="T374" i="1"/>
  <c r="T373" i="1" a="1"/>
  <c r="T373" i="1"/>
  <c r="T372" i="1" a="1"/>
  <c r="T372" i="1"/>
  <c r="T371" i="1" a="1"/>
  <c r="T371" i="1"/>
  <c r="T370" i="1" a="1"/>
  <c r="T370" i="1"/>
  <c r="T369" i="1" a="1"/>
  <c r="T369" i="1"/>
  <c r="T368" i="1" a="1"/>
  <c r="T368" i="1"/>
  <c r="T367" i="1" a="1"/>
  <c r="T367" i="1"/>
  <c r="T366" i="1" a="1"/>
  <c r="T366" i="1"/>
  <c r="T365" i="1" a="1"/>
  <c r="T365" i="1"/>
  <c r="T364" i="1" a="1"/>
  <c r="T364" i="1"/>
  <c r="T363" i="1" a="1"/>
  <c r="T363" i="1"/>
  <c r="T362" i="1" a="1"/>
  <c r="T362" i="1"/>
  <c r="T361" i="1" a="1"/>
  <c r="T361" i="1"/>
  <c r="T360" i="1" a="1"/>
  <c r="T360" i="1"/>
  <c r="T359" i="1" a="1"/>
  <c r="T359" i="1"/>
  <c r="T358" i="1" a="1"/>
  <c r="T358" i="1"/>
  <c r="T357" i="1" a="1"/>
  <c r="T357" i="1"/>
  <c r="T356" i="1" a="1"/>
  <c r="T356" i="1"/>
  <c r="T355" i="1" a="1"/>
  <c r="T355" i="1"/>
  <c r="T354" i="1" a="1"/>
  <c r="T354" i="1"/>
  <c r="T353" i="1" a="1"/>
  <c r="T353" i="1"/>
  <c r="T352" i="1" a="1"/>
  <c r="T352" i="1"/>
  <c r="T351" i="1" a="1"/>
  <c r="T351" i="1"/>
  <c r="T350" i="1" a="1"/>
  <c r="T350" i="1"/>
  <c r="T349" i="1" a="1"/>
  <c r="T349" i="1"/>
  <c r="T348" i="1" a="1"/>
  <c r="T348" i="1"/>
  <c r="T347" i="1" a="1"/>
  <c r="T347" i="1"/>
  <c r="T346" i="1" a="1"/>
  <c r="T346" i="1"/>
  <c r="T345" i="1" a="1"/>
  <c r="T345" i="1"/>
  <c r="T344" i="1" a="1"/>
  <c r="T344" i="1"/>
  <c r="T343" i="1" a="1"/>
  <c r="T343" i="1"/>
  <c r="T342" i="1" a="1"/>
  <c r="T342" i="1"/>
  <c r="T341" i="1" a="1"/>
  <c r="T341" i="1"/>
  <c r="T340" i="1" a="1"/>
  <c r="T340" i="1"/>
  <c r="T339" i="1" a="1"/>
  <c r="T339" i="1"/>
  <c r="T338" i="1" a="1"/>
  <c r="T338" i="1"/>
  <c r="T337" i="1" a="1"/>
  <c r="T337" i="1"/>
  <c r="T336" i="1" a="1"/>
  <c r="T336" i="1"/>
  <c r="T335" i="1" a="1"/>
  <c r="T335" i="1"/>
  <c r="T334" i="1" a="1"/>
  <c r="T334" i="1"/>
  <c r="T333" i="1" a="1"/>
  <c r="T333" i="1"/>
  <c r="T332" i="1" a="1"/>
  <c r="T332" i="1"/>
  <c r="T331" i="1" a="1"/>
  <c r="T331" i="1"/>
  <c r="T330" i="1" a="1"/>
  <c r="T330" i="1"/>
  <c r="T329" i="1" a="1"/>
  <c r="T329" i="1"/>
  <c r="T328" i="1" a="1"/>
  <c r="T328" i="1"/>
  <c r="T327" i="1" a="1"/>
  <c r="T327" i="1"/>
  <c r="T326" i="1" a="1"/>
  <c r="T326" i="1"/>
  <c r="T325" i="1" a="1"/>
  <c r="T325" i="1"/>
  <c r="T324" i="1" a="1"/>
  <c r="T324" i="1"/>
  <c r="T323" i="1" a="1"/>
  <c r="T323" i="1"/>
  <c r="T322" i="1" a="1"/>
  <c r="T322" i="1"/>
  <c r="T321" i="1" a="1"/>
  <c r="T321" i="1"/>
  <c r="T320" i="1" a="1"/>
  <c r="T320" i="1"/>
  <c r="T319" i="1" a="1"/>
  <c r="T319" i="1"/>
  <c r="T318" i="1" a="1"/>
  <c r="T318" i="1"/>
  <c r="T317" i="1" a="1"/>
  <c r="T317" i="1"/>
  <c r="T316" i="1" a="1"/>
  <c r="T316" i="1"/>
  <c r="T315" i="1" a="1"/>
  <c r="T315" i="1"/>
  <c r="T314" i="1" a="1"/>
  <c r="T314" i="1"/>
  <c r="T313" i="1" a="1"/>
  <c r="T313" i="1"/>
  <c r="T312" i="1" a="1"/>
  <c r="T312" i="1"/>
  <c r="T311" i="1" a="1"/>
  <c r="T311" i="1"/>
  <c r="T310" i="1" a="1"/>
  <c r="T310" i="1"/>
  <c r="T309" i="1" a="1"/>
  <c r="T309" i="1"/>
  <c r="T308" i="1" a="1"/>
  <c r="T308" i="1"/>
  <c r="T307" i="1" a="1"/>
  <c r="T307" i="1"/>
  <c r="T306" i="1" a="1"/>
  <c r="T306" i="1"/>
  <c r="T305" i="1" a="1"/>
  <c r="T305" i="1"/>
  <c r="T304" i="1" a="1"/>
  <c r="T304" i="1"/>
  <c r="T303" i="1" a="1"/>
  <c r="T303" i="1"/>
  <c r="T302" i="1" a="1"/>
  <c r="T302" i="1"/>
  <c r="T301" i="1" a="1"/>
  <c r="T301" i="1"/>
  <c r="T300" i="1" a="1"/>
  <c r="T300" i="1"/>
  <c r="T299" i="1" a="1"/>
  <c r="T299" i="1"/>
  <c r="T298" i="1" a="1"/>
  <c r="T298" i="1"/>
  <c r="T297" i="1" a="1"/>
  <c r="T297" i="1"/>
  <c r="T296" i="1" a="1"/>
  <c r="T296" i="1"/>
  <c r="T295" i="1" a="1"/>
  <c r="T295" i="1"/>
  <c r="T294" i="1" a="1"/>
  <c r="T294" i="1"/>
  <c r="T293" i="1" a="1"/>
  <c r="T293" i="1"/>
  <c r="T292" i="1" a="1"/>
  <c r="T292" i="1"/>
  <c r="T291" i="1" a="1"/>
  <c r="T291" i="1"/>
  <c r="T290" i="1" a="1"/>
  <c r="T290" i="1"/>
  <c r="T289" i="1" a="1"/>
  <c r="T289" i="1"/>
  <c r="T288" i="1" a="1"/>
  <c r="T288" i="1"/>
  <c r="T287" i="1" a="1"/>
  <c r="T287" i="1"/>
  <c r="T286" i="1" a="1"/>
  <c r="T286" i="1"/>
  <c r="T285" i="1" a="1"/>
  <c r="T285" i="1"/>
  <c r="T284" i="1" a="1"/>
  <c r="T284" i="1"/>
  <c r="T283" i="1" a="1"/>
  <c r="T283" i="1"/>
  <c r="T282" i="1" a="1"/>
  <c r="T282" i="1"/>
  <c r="T281" i="1" a="1"/>
  <c r="T281" i="1"/>
  <c r="T280" i="1" a="1"/>
  <c r="T280" i="1"/>
  <c r="T279" i="1" a="1"/>
  <c r="T279" i="1"/>
  <c r="T278" i="1" a="1"/>
  <c r="T278" i="1"/>
  <c r="T277" i="1" a="1"/>
  <c r="T277" i="1"/>
  <c r="T276" i="1" a="1"/>
  <c r="T276" i="1"/>
  <c r="T275" i="1" a="1"/>
  <c r="T275" i="1"/>
  <c r="T274" i="1" a="1"/>
  <c r="T274" i="1"/>
  <c r="T273" i="1" a="1"/>
  <c r="T273" i="1"/>
  <c r="T272" i="1" a="1"/>
  <c r="T272" i="1"/>
  <c r="T271" i="1" a="1"/>
  <c r="T271" i="1"/>
  <c r="T270" i="1" a="1"/>
  <c r="T270" i="1"/>
  <c r="T269" i="1" a="1"/>
  <c r="T269" i="1"/>
  <c r="T268" i="1" a="1"/>
  <c r="T268" i="1"/>
  <c r="T267" i="1" a="1"/>
  <c r="T267" i="1"/>
  <c r="T266" i="1" a="1"/>
  <c r="T266" i="1"/>
  <c r="T265" i="1" a="1"/>
  <c r="T265" i="1"/>
  <c r="T264" i="1" a="1"/>
  <c r="T264" i="1"/>
  <c r="T263" i="1" a="1"/>
  <c r="T263" i="1"/>
  <c r="T262" i="1" a="1"/>
  <c r="T262" i="1"/>
  <c r="T261" i="1" a="1"/>
  <c r="T261" i="1"/>
  <c r="T260" i="1" a="1"/>
  <c r="T260" i="1"/>
  <c r="T259" i="1" a="1"/>
  <c r="T259" i="1"/>
  <c r="T258" i="1" a="1"/>
  <c r="T258" i="1"/>
  <c r="T257" i="1" a="1"/>
  <c r="T257" i="1"/>
  <c r="T256" i="1" a="1"/>
  <c r="T256" i="1"/>
  <c r="T255" i="1" a="1"/>
  <c r="T255" i="1"/>
  <c r="T254" i="1" a="1"/>
  <c r="T254" i="1"/>
  <c r="T253" i="1" a="1"/>
  <c r="T253" i="1"/>
  <c r="T252" i="1" a="1"/>
  <c r="T252" i="1"/>
  <c r="T251" i="1" a="1"/>
  <c r="T251" i="1"/>
  <c r="T250" i="1" a="1"/>
  <c r="T250" i="1"/>
  <c r="T249" i="1" a="1"/>
  <c r="T249" i="1"/>
  <c r="T248" i="1" a="1"/>
  <c r="T248" i="1"/>
  <c r="T247" i="1" a="1"/>
  <c r="T247" i="1"/>
  <c r="T246" i="1" a="1"/>
  <c r="T246" i="1"/>
  <c r="T245" i="1" a="1"/>
  <c r="T245" i="1"/>
  <c r="T244" i="1" a="1"/>
  <c r="T244" i="1"/>
  <c r="T243" i="1" a="1"/>
  <c r="T243" i="1"/>
  <c r="T242" i="1" a="1"/>
  <c r="T242" i="1"/>
  <c r="T241" i="1" a="1"/>
  <c r="T241" i="1"/>
  <c r="T240" i="1" a="1"/>
  <c r="T240" i="1"/>
  <c r="T239" i="1" a="1"/>
  <c r="T239" i="1"/>
  <c r="T238" i="1" a="1"/>
  <c r="T238" i="1"/>
  <c r="T237" i="1" a="1"/>
  <c r="T237" i="1"/>
  <c r="T236" i="1" a="1"/>
  <c r="T236" i="1"/>
  <c r="T235" i="1" a="1"/>
  <c r="T235" i="1"/>
  <c r="T234" i="1" a="1"/>
  <c r="T234" i="1"/>
  <c r="T233" i="1" a="1"/>
  <c r="T233" i="1"/>
  <c r="T232" i="1" a="1"/>
  <c r="T232" i="1"/>
  <c r="T231" i="1" a="1"/>
  <c r="T231" i="1"/>
  <c r="T230" i="1" a="1"/>
  <c r="T230" i="1"/>
  <c r="T229" i="1" a="1"/>
  <c r="T229" i="1"/>
  <c r="T228" i="1" a="1"/>
  <c r="T228" i="1"/>
  <c r="T227" i="1" a="1"/>
  <c r="T227" i="1"/>
  <c r="T226" i="1" a="1"/>
  <c r="T226" i="1"/>
  <c r="T225" i="1" a="1"/>
  <c r="T225" i="1"/>
  <c r="T224" i="1" a="1"/>
  <c r="T224" i="1"/>
  <c r="T223" i="1" a="1"/>
  <c r="T223" i="1"/>
  <c r="T222" i="1" a="1"/>
  <c r="T222" i="1"/>
  <c r="T221" i="1" a="1"/>
  <c r="T221" i="1"/>
  <c r="T220" i="1" a="1"/>
  <c r="T220" i="1"/>
  <c r="T219" i="1" a="1"/>
  <c r="T219" i="1"/>
  <c r="T218" i="1" a="1"/>
  <c r="T218" i="1"/>
  <c r="T217" i="1" a="1"/>
  <c r="T217" i="1"/>
  <c r="T216" i="1" a="1"/>
  <c r="T216" i="1"/>
  <c r="T215" i="1" a="1"/>
  <c r="T215" i="1"/>
  <c r="T214" i="1" a="1"/>
  <c r="T214" i="1"/>
  <c r="T213" i="1" a="1"/>
  <c r="T213" i="1"/>
  <c r="T212" i="1" a="1"/>
  <c r="T212" i="1"/>
  <c r="T211" i="1" a="1"/>
  <c r="T211" i="1"/>
  <c r="T210" i="1" a="1"/>
  <c r="T210" i="1"/>
  <c r="T209" i="1" a="1"/>
  <c r="T209" i="1"/>
  <c r="T208" i="1" a="1"/>
  <c r="T208" i="1"/>
  <c r="T207" i="1" a="1"/>
  <c r="T207" i="1"/>
  <c r="T206" i="1" a="1"/>
  <c r="T206" i="1"/>
  <c r="T205" i="1" a="1"/>
  <c r="T205" i="1"/>
  <c r="T204" i="1" a="1"/>
  <c r="T204" i="1"/>
  <c r="T203" i="1" a="1"/>
  <c r="T203" i="1"/>
  <c r="T202" i="1" a="1"/>
  <c r="T202" i="1"/>
  <c r="T201" i="1" a="1"/>
  <c r="T201" i="1"/>
  <c r="T200" i="1" a="1"/>
  <c r="T200" i="1"/>
  <c r="T199" i="1" a="1"/>
  <c r="T199" i="1"/>
  <c r="T198" i="1" a="1"/>
  <c r="T198" i="1"/>
  <c r="T197" i="1" a="1"/>
  <c r="T197" i="1"/>
  <c r="T196" i="1" a="1"/>
  <c r="T196" i="1"/>
  <c r="T195" i="1" a="1"/>
  <c r="T195" i="1"/>
  <c r="T194" i="1" a="1"/>
  <c r="T194" i="1"/>
  <c r="T193" i="1" a="1"/>
  <c r="T193" i="1"/>
  <c r="T192" i="1" a="1"/>
  <c r="T192" i="1"/>
  <c r="T191" i="1" a="1"/>
  <c r="T191" i="1"/>
  <c r="T190" i="1" a="1"/>
  <c r="T190" i="1"/>
  <c r="T189" i="1" a="1"/>
  <c r="T189" i="1"/>
  <c r="T188" i="1" a="1"/>
  <c r="T188" i="1"/>
  <c r="T187" i="1" a="1"/>
  <c r="T187" i="1"/>
  <c r="T186" i="1" a="1"/>
  <c r="T186" i="1"/>
  <c r="T185" i="1" a="1"/>
  <c r="T185" i="1"/>
  <c r="T184" i="1" a="1"/>
  <c r="T184" i="1"/>
  <c r="T183" i="1" a="1"/>
  <c r="T183" i="1"/>
  <c r="T182" i="1" a="1"/>
  <c r="T182" i="1"/>
  <c r="T181" i="1" a="1"/>
  <c r="T181" i="1"/>
  <c r="T180" i="1" a="1"/>
  <c r="T180" i="1"/>
  <c r="T179" i="1" a="1"/>
  <c r="T179" i="1"/>
  <c r="T178" i="1" a="1"/>
  <c r="T178" i="1"/>
  <c r="T177" i="1" a="1"/>
  <c r="T177" i="1"/>
  <c r="T176" i="1" a="1"/>
  <c r="T176" i="1"/>
  <c r="T175" i="1" a="1"/>
  <c r="T175" i="1"/>
  <c r="T174" i="1" a="1"/>
  <c r="T174" i="1"/>
  <c r="T173" i="1" a="1"/>
  <c r="T173" i="1"/>
  <c r="T172" i="1" a="1"/>
  <c r="T172" i="1"/>
  <c r="T171" i="1" a="1"/>
  <c r="T171" i="1"/>
  <c r="T170" i="1" a="1"/>
  <c r="T170" i="1"/>
  <c r="T169" i="1" a="1"/>
  <c r="T169" i="1"/>
  <c r="T168" i="1" a="1"/>
  <c r="T168" i="1"/>
  <c r="T167" i="1" a="1"/>
  <c r="T167" i="1"/>
  <c r="T166" i="1" a="1"/>
  <c r="T166" i="1"/>
  <c r="T165" i="1" a="1"/>
  <c r="T165" i="1"/>
  <c r="T164" i="1" a="1"/>
  <c r="T164" i="1"/>
  <c r="T163" i="1" a="1"/>
  <c r="T163" i="1"/>
  <c r="T162" i="1" a="1"/>
  <c r="T162" i="1"/>
  <c r="T161" i="1" a="1"/>
  <c r="T161" i="1"/>
  <c r="T160" i="1" a="1"/>
  <c r="T160" i="1"/>
  <c r="T159" i="1" a="1"/>
  <c r="T159" i="1"/>
  <c r="T158" i="1" a="1"/>
  <c r="T158" i="1"/>
  <c r="T157" i="1" a="1"/>
  <c r="T157" i="1"/>
  <c r="T156" i="1" a="1"/>
  <c r="T156" i="1"/>
  <c r="T155" i="1" a="1"/>
  <c r="T155" i="1"/>
  <c r="T154" i="1" a="1"/>
  <c r="T154" i="1"/>
  <c r="T153" i="1" a="1"/>
  <c r="T153" i="1"/>
  <c r="T152" i="1" a="1"/>
  <c r="T152" i="1"/>
  <c r="T151" i="1" a="1"/>
  <c r="T151" i="1"/>
  <c r="T150" i="1" a="1"/>
  <c r="T150" i="1"/>
  <c r="T149" i="1" a="1"/>
  <c r="T149" i="1"/>
  <c r="T148" i="1" a="1"/>
  <c r="T148" i="1"/>
  <c r="T147" i="1" a="1"/>
  <c r="T147" i="1"/>
  <c r="T146" i="1" a="1"/>
  <c r="T146" i="1"/>
  <c r="T145" i="1" a="1"/>
  <c r="T145" i="1"/>
  <c r="T144" i="1" a="1"/>
  <c r="T144" i="1"/>
  <c r="T143" i="1" a="1"/>
  <c r="T143" i="1"/>
  <c r="T142" i="1" a="1"/>
  <c r="T142" i="1"/>
  <c r="T141" i="1" a="1"/>
  <c r="T141" i="1"/>
  <c r="T140" i="1" a="1"/>
  <c r="T140" i="1"/>
  <c r="T139" i="1" a="1"/>
  <c r="T139" i="1"/>
  <c r="T138" i="1" a="1"/>
  <c r="T138" i="1"/>
  <c r="T137" i="1" a="1"/>
  <c r="T137" i="1"/>
  <c r="T136" i="1" a="1"/>
  <c r="T136" i="1"/>
  <c r="T135" i="1" a="1"/>
  <c r="T135" i="1"/>
  <c r="T134" i="1" a="1"/>
  <c r="T134" i="1"/>
  <c r="T133" i="1" a="1"/>
  <c r="T133" i="1"/>
  <c r="T132" i="1" a="1"/>
  <c r="T132" i="1"/>
  <c r="T131" i="1" a="1"/>
  <c r="T131" i="1"/>
  <c r="T130" i="1" a="1"/>
  <c r="T130" i="1"/>
  <c r="T129" i="1" a="1"/>
  <c r="T129" i="1"/>
  <c r="T128" i="1" a="1"/>
  <c r="T128" i="1"/>
  <c r="T127" i="1" a="1"/>
  <c r="T127" i="1"/>
  <c r="T126" i="1" a="1"/>
  <c r="T126" i="1"/>
  <c r="T125" i="1" a="1"/>
  <c r="T125" i="1"/>
  <c r="T124" i="1" a="1"/>
  <c r="T124" i="1"/>
  <c r="T123" i="1" a="1"/>
  <c r="T123" i="1"/>
  <c r="T122" i="1" a="1"/>
  <c r="T122" i="1"/>
  <c r="T121" i="1" a="1"/>
  <c r="T121" i="1"/>
  <c r="T120" i="1" a="1"/>
  <c r="T120" i="1"/>
  <c r="T119" i="1" a="1"/>
  <c r="T119" i="1"/>
  <c r="T118" i="1" a="1"/>
  <c r="T118" i="1"/>
  <c r="T117" i="1" a="1"/>
  <c r="T117" i="1"/>
  <c r="T116" i="1" a="1"/>
  <c r="T116" i="1"/>
  <c r="T115" i="1" a="1"/>
  <c r="T115" i="1"/>
  <c r="T114" i="1" a="1"/>
  <c r="T114" i="1"/>
  <c r="T113" i="1" a="1"/>
  <c r="T113" i="1"/>
  <c r="T112" i="1" a="1"/>
  <c r="T112" i="1"/>
  <c r="T111" i="1" a="1"/>
  <c r="T111" i="1"/>
  <c r="T110" i="1" a="1"/>
  <c r="T110" i="1"/>
  <c r="T109" i="1" a="1"/>
  <c r="T109" i="1"/>
  <c r="T108" i="1" a="1"/>
  <c r="T108" i="1"/>
  <c r="T107" i="1" a="1"/>
  <c r="T107" i="1"/>
  <c r="T106" i="1" a="1"/>
  <c r="T106" i="1"/>
  <c r="T105" i="1" a="1"/>
  <c r="T105" i="1"/>
  <c r="T104" i="1" a="1"/>
  <c r="T104" i="1"/>
  <c r="T103" i="1" a="1"/>
  <c r="T103" i="1"/>
  <c r="T102" i="1" a="1"/>
  <c r="T102" i="1"/>
  <c r="T101" i="1" a="1"/>
  <c r="T101" i="1"/>
  <c r="T100" i="1" a="1"/>
  <c r="T100" i="1"/>
  <c r="T99" i="1" a="1"/>
  <c r="T99" i="1"/>
  <c r="T98" i="1" a="1"/>
  <c r="T98" i="1"/>
  <c r="T97" i="1" a="1"/>
  <c r="T97" i="1"/>
  <c r="T96" i="1" a="1"/>
  <c r="T96" i="1"/>
  <c r="T95" i="1" a="1"/>
  <c r="T95" i="1"/>
  <c r="T94" i="1" a="1"/>
  <c r="T94" i="1"/>
  <c r="T93" i="1" a="1"/>
  <c r="T93" i="1"/>
  <c r="T92" i="1" a="1"/>
  <c r="T92" i="1"/>
  <c r="T91" i="1" a="1"/>
  <c r="T91" i="1"/>
  <c r="T90" i="1" a="1"/>
  <c r="T90" i="1"/>
  <c r="T89" i="1" a="1"/>
  <c r="T89" i="1"/>
  <c r="T88" i="1" a="1"/>
  <c r="T88" i="1"/>
  <c r="T87" i="1" a="1"/>
  <c r="T87" i="1"/>
  <c r="T86" i="1" a="1"/>
  <c r="T86" i="1"/>
  <c r="T85" i="1" a="1"/>
  <c r="T85" i="1"/>
  <c r="T84" i="1" a="1"/>
  <c r="T84" i="1"/>
  <c r="T83" i="1" a="1"/>
  <c r="T83" i="1"/>
  <c r="T82" i="1" a="1"/>
  <c r="T82" i="1"/>
  <c r="T81" i="1" a="1"/>
  <c r="T81" i="1"/>
  <c r="T80" i="1" a="1"/>
  <c r="T80" i="1"/>
  <c r="T79" i="1" a="1"/>
  <c r="T79" i="1"/>
  <c r="T78" i="1" a="1"/>
  <c r="T78" i="1"/>
  <c r="T77" i="1" a="1"/>
  <c r="T77" i="1"/>
  <c r="T76" i="1" a="1"/>
  <c r="T76" i="1"/>
  <c r="T75" i="1" a="1"/>
  <c r="T75" i="1"/>
  <c r="T74" i="1" a="1"/>
  <c r="T74" i="1"/>
  <c r="T73" i="1" a="1"/>
  <c r="T73" i="1"/>
  <c r="T72" i="1" a="1"/>
  <c r="T72" i="1"/>
  <c r="T71" i="1" a="1"/>
  <c r="T71" i="1"/>
  <c r="T70" i="1" a="1"/>
  <c r="T70" i="1"/>
  <c r="T69" i="1" a="1"/>
  <c r="T69" i="1"/>
  <c r="T68" i="1" a="1"/>
  <c r="T68" i="1"/>
  <c r="T67" i="1" a="1"/>
  <c r="T67" i="1"/>
  <c r="T66" i="1" a="1"/>
  <c r="T66" i="1"/>
  <c r="T65" i="1" a="1"/>
  <c r="T65" i="1"/>
  <c r="T64" i="1" a="1"/>
  <c r="T64" i="1"/>
  <c r="T63" i="1" a="1"/>
  <c r="T63" i="1"/>
  <c r="T62" i="1" a="1"/>
  <c r="T62" i="1"/>
  <c r="T61" i="1" a="1"/>
  <c r="T61" i="1"/>
  <c r="T60" i="1" a="1"/>
  <c r="T60" i="1"/>
  <c r="T59" i="1" a="1"/>
  <c r="T59" i="1"/>
  <c r="T58" i="1" a="1"/>
  <c r="T58" i="1"/>
  <c r="T57" i="1" a="1"/>
  <c r="T57" i="1"/>
  <c r="T56" i="1" a="1"/>
  <c r="T56" i="1"/>
  <c r="T55" i="1" a="1"/>
  <c r="T55" i="1"/>
  <c r="T54" i="1" a="1"/>
  <c r="T54" i="1"/>
  <c r="T53" i="1" a="1"/>
  <c r="T53" i="1"/>
  <c r="T52" i="1" a="1"/>
  <c r="T52" i="1"/>
  <c r="T51" i="1" a="1"/>
  <c r="T51" i="1"/>
  <c r="T50" i="1" a="1"/>
  <c r="T50" i="1"/>
  <c r="T49" i="1" a="1"/>
  <c r="T49" i="1"/>
  <c r="T48" i="1" a="1"/>
  <c r="T48" i="1"/>
  <c r="T47" i="1" a="1"/>
  <c r="T47" i="1"/>
  <c r="T46" i="1" a="1"/>
  <c r="T46" i="1"/>
  <c r="T45" i="1" a="1"/>
  <c r="T45" i="1"/>
  <c r="T44" i="1" a="1"/>
  <c r="T44" i="1"/>
  <c r="T43" i="1" a="1"/>
  <c r="T43" i="1"/>
  <c r="T42" i="1" a="1"/>
  <c r="T42" i="1"/>
  <c r="T41" i="1" a="1"/>
  <c r="T41" i="1"/>
  <c r="T40" i="1" a="1"/>
  <c r="T40" i="1"/>
  <c r="T39" i="1" a="1"/>
  <c r="T39" i="1"/>
  <c r="T38" i="1" a="1"/>
  <c r="T38" i="1"/>
  <c r="T37" i="1" a="1"/>
  <c r="T37" i="1"/>
  <c r="T36" i="1" a="1"/>
  <c r="T36" i="1"/>
  <c r="T35" i="1" a="1"/>
  <c r="T35" i="1"/>
  <c r="T34" i="1" a="1"/>
  <c r="T34" i="1"/>
  <c r="T33" i="1" a="1"/>
  <c r="T33" i="1"/>
  <c r="T32" i="1" a="1"/>
  <c r="T32" i="1"/>
  <c r="T31" i="1" a="1"/>
  <c r="T31" i="1"/>
  <c r="T30" i="1" a="1"/>
  <c r="T30" i="1"/>
  <c r="T29" i="1" a="1"/>
  <c r="T29" i="1"/>
  <c r="T28" i="1" a="1"/>
  <c r="T28" i="1"/>
  <c r="T27" i="1" a="1"/>
  <c r="T27" i="1"/>
  <c r="T26" i="1" a="1"/>
  <c r="T26" i="1"/>
  <c r="T25" i="1" a="1"/>
  <c r="T25" i="1"/>
  <c r="T24" i="1" a="1"/>
  <c r="T24" i="1"/>
  <c r="T23" i="1" a="1"/>
  <c r="T23" i="1"/>
  <c r="T22" i="1" a="1"/>
  <c r="T22" i="1"/>
  <c r="T21" i="1" a="1"/>
  <c r="T21" i="1"/>
  <c r="T20" i="1" a="1"/>
  <c r="T20" i="1"/>
  <c r="T19" i="1" a="1"/>
  <c r="T19" i="1"/>
  <c r="T18" i="1" a="1"/>
  <c r="T18" i="1"/>
  <c r="T17" i="1" a="1"/>
  <c r="T17" i="1"/>
  <c r="T16" i="1" a="1"/>
  <c r="T16" i="1"/>
  <c r="T15" i="1" a="1"/>
  <c r="T15" i="1"/>
  <c r="T14" i="1" a="1"/>
  <c r="T14" i="1"/>
  <c r="T13" i="1" a="1"/>
  <c r="T13" i="1"/>
  <c r="T12" i="1" a="1"/>
  <c r="T12" i="1"/>
  <c r="T11" i="1" a="1"/>
  <c r="T11" i="1"/>
  <c r="T10" i="1" a="1"/>
  <c r="T10" i="1"/>
  <c r="T9" i="1" a="1"/>
  <c r="T9" i="1"/>
  <c r="T8" i="1" a="1"/>
  <c r="T8" i="1"/>
  <c r="T7" i="1" a="1"/>
  <c r="T7" i="1"/>
  <c r="T6" i="1" a="1"/>
  <c r="T6" i="1"/>
  <c r="T5" i="1" a="1"/>
  <c r="T5" i="1"/>
  <c r="T4" i="1" a="1"/>
  <c r="T4" i="1"/>
  <c r="T3" i="1" a="1"/>
  <c r="T3" i="1"/>
  <c r="T2" i="1" a="1"/>
  <c r="T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<sst xmlns="http://schemas.openxmlformats.org/spreadsheetml/2006/main" count="8007" uniqueCount="2121">
  <si>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</si>
  <si>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</si>
  <si>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</si>
  <si>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</si>
  <si>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</si>
  <si>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</si>
  <si>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</si>
  <si>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</si>
  <si>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</si>
  <si>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</si>
  <si>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</si>
  <si>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</si>
  <si>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</si>
  <si>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</si>
  <si>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</si>
  <si>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</si>
  <si>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</si>
  <si>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</si>
  <si>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</si>
  <si>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</si>
  <si>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</si>
  <si>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</si>
  <si>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</si>
  <si>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</si>
  <si>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</si>
  <si>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</si>
  <si>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</si>
  <si>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</si>
  <si>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</si>
  <si>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</si>
  <si>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</si>
  <si>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</si>
  <si>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</si>
  <si>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</si>
  <si>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</si>
  <si>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</si>
  <si>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</si>
  <si>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</si>
  <si>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</si>
  <si>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</si>
  <si>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</si>
  <si>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</si>
  <si>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</si>
  <si>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</si>
  <si>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</si>
  <si>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</si>
  <si>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</si>
  <si>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</si>
  <si>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</si>
  <si>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</si>
  <si>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</si>
  <si>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</si>
  <si>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</si>
  <si>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</si>
  <si>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</si>
  <si>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</si>
  <si>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</si>
  <si>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</si>
  <si>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</si>
  <si>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</si>
  <si>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</si>
  <si>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</si>
  <si>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</si>
  <si>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</si>
  <si>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</si>
  <si>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</si>
  <si>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</si>
  <si>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</si>
  <si>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</si>
  <si>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</si>
  <si>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</si>
  <si>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</si>
  <si>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</si>
  <si>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</si>
  <si>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</si>
  <si>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</si>
  <si>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</si>
  <si>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</si>
  <si>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</si>
  <si>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</si>
  <si>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</si>
  <si>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</si>
  <si>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</si>
  <si>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</si>
  <si>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</si>
  <si>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</si>
  <si>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</si>
  <si>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</si>
  <si>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</si>
  <si>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</si>
  <si>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</si>
  <si>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</si>
  <si>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</si>
  <si>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</si>
  <si>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</si>
  <si>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</si>
  <si>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</si>
  <si>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</si>
  <si>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</si>
  <si>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</si>
  <si>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</si>
  <si>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</si>
  <si>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</si>
  <si>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</si>
  <si>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</si>
  <si>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</si>
  <si>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</si>
  <si>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</si>
  <si>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</si>
  <si>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</si>
  <si>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</si>
  <si>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</si>
  <si>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</si>
  <si>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</si>
  <si>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</si>
  <si>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</si>
  <si>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</si>
  <si>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</si>
  <si>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</si>
  <si>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</si>
  <si>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</si>
  <si>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</si>
  <si>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</si>
  <si>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</si>
  <si>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</si>
  <si>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</si>
  <si>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</si>
  <si>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</si>
  <si>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</si>
  <si>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</si>
  <si>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</si>
  <si>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</si>
  <si>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</si>
  <si>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</si>
  <si>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</si>
  <si>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</si>
  <si>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</si>
  <si>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</si>
  <si>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</si>
  <si>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</si>
  <si>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</si>
  <si>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</si>
  <si>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</si>
  <si>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</si>
  <si>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</si>
  <si>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</si>
  <si>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</si>
  <si>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</si>
  <si>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</si>
  <si>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</si>
  <si>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</si>
  <si>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</si>
  <si>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</si>
  <si>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</si>
  <si>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</si>
  <si>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</si>
  <si>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</si>
  <si>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</si>
  <si>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</si>
  <si>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</si>
  <si>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</si>
  <si>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</si>
  <si>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</si>
  <si>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</si>
  <si>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</si>
  <si>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</si>
  <si>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</si>
  <si>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</si>
  <si>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</si>
  <si>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</si>
  <si>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</si>
  <si>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</si>
  <si>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</si>
  <si>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</si>
  <si>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</si>
  <si>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</si>
  <si>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</si>
  <si>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</si>
  <si>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</si>
  <si>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</si>
  <si>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</si>
  <si>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</si>
  <si>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</si>
  <si>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</si>
  <si>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</si>
  <si>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</si>
  <si>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</si>
  <si>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</si>
  <si>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</si>
  <si>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</si>
  <si>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</si>
  <si>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</si>
  <si>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</si>
  <si>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</si>
  <si>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</si>
  <si>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</si>
  <si>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</si>
  <si>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</si>
  <si>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</si>
  <si>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</si>
  <si>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</si>
  <si>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</si>
  <si>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</si>
  <si>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</si>
  <si>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</si>
  <si>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</si>
  <si>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</si>
  <si>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</si>
  <si>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</si>
  <si>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</si>
  <si>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</si>
  <si>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</si>
  <si>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</si>
  <si>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</si>
  <si>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</si>
  <si>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</si>
  <si>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</si>
  <si>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</si>
  <si>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</si>
  <si>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</si>
  <si>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</si>
  <si>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</si>
  <si>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</si>
  <si>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</si>
  <si>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</si>
  <si>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</si>
  <si>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</si>
  <si>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</si>
  <si>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</si>
  <si>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</si>
  <si>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</si>
  <si>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</si>
  <si>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</si>
  <si>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</si>
  <si>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</si>
  <si>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</si>
  <si>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</si>
  <si>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</si>
  <si>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</si>
  <si>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</si>
  <si>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</si>
  <si>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</si>
  <si>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</si>
  <si>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</si>
  <si>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</si>
  <si>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</si>
  <si>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</si>
  <si>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</si>
  <si>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</si>
  <si>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</si>
  <si>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</si>
  <si>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</si>
  <si>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</si>
  <si>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</si>
  <si>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</si>
  <si>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</si>
  <si>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</si>
  <si>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</si>
  <si>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</si>
  <si>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</si>
  <si>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</si>
  <si>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</si>
  <si>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</si>
  <si>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</si>
  <si>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</si>
  <si>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</si>
  <si>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</si>
  <si>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</si>
  <si>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</si>
  <si>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</si>
  <si>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</si>
  <si>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</si>
  <si>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</si>
  <si>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</si>
  <si>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</si>
  <si>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</si>
  <si>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</si>
  <si>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</si>
  <si>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</si>
  <si>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</si>
  <si>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</si>
  <si>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</si>
  <si>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</si>
  <si>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</si>
  <si>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</si>
  <si>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</si>
  <si>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</si>
  <si>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</si>
  <si>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</si>
  <si>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</si>
  <si>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</si>
  <si>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</si>
  <si>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</si>
  <si>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</si>
  <si>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</si>
  <si>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</si>
  <si>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</si>
  <si>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</si>
  <si>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</si>
  <si>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</si>
  <si>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</si>
  <si>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</si>
  <si>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</si>
  <si>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</si>
  <si>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</si>
  <si>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</si>
  <si>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</si>
  <si>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</si>
  <si>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</si>
  <si>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</si>
  <si>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</si>
  <si>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</si>
  <si>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</si>
  <si>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</si>
  <si>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</si>
  <si>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</si>
  <si>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</si>
  <si>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</si>
  <si>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</si>
  <si>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</si>
  <si>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</si>
  <si>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</si>
  <si>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</si>
  <si>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</si>
  <si>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</si>
  <si>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</si>
  <si>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</si>
  <si>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</si>
  <si>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</si>
  <si>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</si>
  <si>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</si>
  <si>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</si>
  <si>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</si>
  <si>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</si>
  <si>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</si>
  <si>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</si>
  <si>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</si>
  <si>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</si>
  <si>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</si>
  <si>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</si>
  <si>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</si>
  <si>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</si>
  <si>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</si>
  <si>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</si>
  <si>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</si>
  <si>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</si>
  <si>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</si>
  <si>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</si>
  <si>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</si>
  <si>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</si>
  <si>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</si>
  <si>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</si>
  <si>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</si>
  <si>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</si>
  <si>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</si>
  <si>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</si>
  <si>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</si>
  <si>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</si>
  <si>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</si>
  <si>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</si>
  <si>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</si>
  <si>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</si>
  <si>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</si>
  <si>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</si>
  <si>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</si>
  <si>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</si>
  <si>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</si>
  <si>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</si>
  <si>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</si>
  <si>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</si>
  <si>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</si>
  <si>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</si>
  <si>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</si>
  <si>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</si>
  <si>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</si>
  <si>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</si>
  <si>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</si>
  <si>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</si>
  <si>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</si>
  <si>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</si>
  <si>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</si>
  <si>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</si>
  <si>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</si>
  <si>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</si>
  <si>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</si>
  <si>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</si>
  <si>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</si>
  <si>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</si>
  <si>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</si>
  <si>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</si>
  <si>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</si>
  <si>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</si>
  <si>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</si>
  <si>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</si>
  <si>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</si>
  <si>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</si>
  <si>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</si>
  <si>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</si>
  <si>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</si>
  <si>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</si>
  <si>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</si>
  <si>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</si>
  <si>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</si>
  <si>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</si>
  <si>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</si>
  <si>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</si>
  <si>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</si>
  <si>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</si>
  <si>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</si>
  <si>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</si>
  <si>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</si>
  <si>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</si>
  <si>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</si>
  <si>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</si>
  <si>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</si>
  <si>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</si>
  <si>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</si>
  <si>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</si>
  <si>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</si>
  <si>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</si>
  <si>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</si>
  <si>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</si>
  <si>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</si>
  <si>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</si>
  <si>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</si>
  <si>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</si>
  <si>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</si>
  <si>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</si>
  <si>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</si>
  <si>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</si>
  <si>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</si>
  <si>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</si>
  <si>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</si>
  <si>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</si>
  <si>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</si>
  <si>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</si>
  <si>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</si>
  <si>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</si>
  <si>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</si>
  <si>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</si>
  <si>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</si>
  <si>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</si>
  <si>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</si>
  <si>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</si>
  <si>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</si>
  <si>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</si>
  <si>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</si>
  <si>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</si>
  <si>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</si>
  <si>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</si>
  <si>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</si>
  <si>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</si>
  <si>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</si>
  <si>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</si>
  <si>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</si>
  <si>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</si>
  <si>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</si>
  <si>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</si>
  <si>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</si>
  <si>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</si>
  <si>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</si>
  <si>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</si>
  <si>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</si>
  <si>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</si>
  <si>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</si>
  <si>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</si>
  <si>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</si>
  <si>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</si>
  <si>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</si>
  <si>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</si>
  <si>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</si>
  <si>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</si>
  <si>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</si>
  <si>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</si>
  <si>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</si>
  <si>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</si>
  <si>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</si>
  <si>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</si>
  <si>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</si>
  <si>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</si>
  <si>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</si>
  <si>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</si>
  <si>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</si>
  <si>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</si>
  <si>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</si>
  <si>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</si>
  <si>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</si>
  <si>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</si>
  <si>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</si>
  <si>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</si>
  <si>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</si>
  <si>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</si>
  <si>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</si>
  <si>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</si>
  <si>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</si>
  <si>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</si>
  <si>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</si>
  <si>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</si>
  <si>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</si>
  <si>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</si>
  <si>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</si>
  <si>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</si>
  <si>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</si>
  <si>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</si>
  <si>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</si>
  <si>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</si>
  <si>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</si>
  <si>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</si>
  <si>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</si>
  <si>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</si>
  <si>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</si>
  <si>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</si>
  <si>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</si>
  <si>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</si>
  <si>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</si>
  <si>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</si>
  <si>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</si>
  <si>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</si>
  <si>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</si>
  <si>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</si>
  <si>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</si>
  <si>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</si>
  <si>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</si>
  <si>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</si>
  <si>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</si>
  <si>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</si>
  <si>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</si>
  <si>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</si>
  <si>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</si>
  <si>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</si>
  <si>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</si>
  <si>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</si>
  <si>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</si>
  <si>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</si>
  <si>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</si>
  <si>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</si>
  <si>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</si>
  <si>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</si>
  <si>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</si>
  <si>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</si>
  <si>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</si>
  <si>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</si>
  <si>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</si>
  <si>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</si>
  <si>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</si>
  <si>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</si>
  <si>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</si>
  <si>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</si>
  <si>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</si>
  <si>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</si>
  <si>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</si>
  <si>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</si>
  <si>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</si>
  <si>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</si>
  <si>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</si>
  <si>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</si>
  <si>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</si>
  <si>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</si>
  <si>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</si>
  <si>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</si>
  <si>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</si>
  <si>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</si>
  <si>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</si>
  <si>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</si>
  <si>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</si>
  <si>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</si>
  <si>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</si>
  <si>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</si>
  <si>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</si>
  <si>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</si>
  <si>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</si>
  <si>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</si>
  <si>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</si>
  <si>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</si>
  <si>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</si>
  <si>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</si>
  <si>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</si>
  <si>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</si>
  <si>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</si>
  <si>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</si>
  <si>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</si>
  <si>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</si>
  <si>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</si>
  <si>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</si>
  <si>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</si>
  <si>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</si>
  <si>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</si>
  <si>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</si>
  <si>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</si>
  <si>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</si>
  <si>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</si>
  <si>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</si>
  <si>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</si>
  <si>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</si>
  <si>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</si>
  <si>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</si>
  <si>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</si>
  <si>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</si>
  <si>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</si>
  <si>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</si>
  <si>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</si>
  <si>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</si>
  <si>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</si>
  <si>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</si>
  <si>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</si>
  <si>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</si>
  <si>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</si>
  <si>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</si>
  <si>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</si>
  <si>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</si>
  <si>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</si>
  <si>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</si>
  <si>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</si>
  <si>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</si>
  <si>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</si>
  <si>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</si>
  <si>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</si>
  <si>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</si>
  <si>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</si>
  <si>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</si>
  <si>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</si>
  <si>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</si>
  <si>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</si>
  <si>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</si>
  <si>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</si>
  <si>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</si>
  <si>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</si>
  <si>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</si>
  <si>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</si>
  <si>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</si>
  <si>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</si>
  <si>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</si>
  <si>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</si>
  <si>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</si>
  <si>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</si>
  <si>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</si>
  <si>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</si>
  <si>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</si>
  <si>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</si>
  <si>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</si>
  <si>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</si>
  <si>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</si>
  <si>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</si>
  <si>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</si>
  <si>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</si>
  <si>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</si>
  <si>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</si>
  <si>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</si>
  <si>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</si>
  <si>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</si>
  <si>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</si>
  <si>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</si>
  <si>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</si>
  <si>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</si>
  <si>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</si>
  <si>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</si>
  <si>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</si>
  <si>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</si>
  <si>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</si>
  <si>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</si>
  <si>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</si>
  <si>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</si>
  <si>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</si>
  <si>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</si>
  <si>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</si>
  <si>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</si>
  <si>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</si>
  <si>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</si>
  <si>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</si>
  <si>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</si>
  <si>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</si>
  <si>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</si>
  <si>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</si>
  <si>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</si>
  <si>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</si>
  <si>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</si>
  <si>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</si>
  <si>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</si>
  <si>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</si>
  <si>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</si>
  <si>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</si>
  <si>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</si>
  <si>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</si>
  <si>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</si>
  <si>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</si>
  <si>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</si>
  <si>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</si>
  <si>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</si>
  <si>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</si>
  <si>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</si>
  <si>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</si>
  <si>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</si>
  <si>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</si>
  <si>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</si>
  <si>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</si>
  <si>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</si>
  <si>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</si>
  <si>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</si>
  <si>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</si>
  <si>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</si>
  <si>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</si>
  <si>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</si>
  <si>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</si>
  <si>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</si>
  <si>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</si>
  <si>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</si>
  <si>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</si>
  <si>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</si>
  <si>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</si>
  <si>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</si>
  <si>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</si>
  <si>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</si>
  <si>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</si>
  <si>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</si>
  <si>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</si>
  <si>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</si>
  <si>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</si>
  <si>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</si>
  <si>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</si>
  <si>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</si>
  <si>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</si>
  <si>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</si>
  <si>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</si>
  <si>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</si>
  <si>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</si>
  <si>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</si>
  <si>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</si>
  <si>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</si>
  <si>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</si>
  <si>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</si>
  <si>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</si>
  <si>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</si>
  <si>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</si>
  <si>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</si>
  <si>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</si>
  <si>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</si>
  <si>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</si>
  <si>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</si>
  <si>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</si>
  <si>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</si>
  <si>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</si>
  <si>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</si>
  <si>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</si>
  <si>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</si>
  <si>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</si>
  <si>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</si>
  <si>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</si>
  <si>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</si>
  <si>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</si>
  <si>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</si>
  <si>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</si>
  <si>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</si>
  <si>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</si>
  <si>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</si>
  <si>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</si>
  <si>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</si>
  <si>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</si>
  <si>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</si>
  <si>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</si>
  <si>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</si>
  <si>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</si>
  <si>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</si>
  <si>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</si>
  <si>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</si>
  <si>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</si>
  <si>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</si>
  <si>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</si>
  <si>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</si>
  <si>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</si>
  <si>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</si>
  <si>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</si>
  <si>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</si>
  <si>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</si>
  <si>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</si>
  <si>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</si>
  <si>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</si>
  <si>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</si>
  <si>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</si>
  <si>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</si>
  <si>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</si>
  <si>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</si>
  <si>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</si>
  <si>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</si>
  <si>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</si>
  <si>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</si>
  <si>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</si>
  <si>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</si>
  <si>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</si>
  <si>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</si>
  <si>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</si>
  <si>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</si>
  <si>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</si>
  <si>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</si>
  <si>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</si>
  <si>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</si>
  <si>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</si>
  <si>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</si>
  <si>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</si>
  <si>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</si>
  <si>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</si>
  <si>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</si>
  <si>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</si>
  <si>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</si>
  <si>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</si>
  <si>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</si>
  <si>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</si>
  <si>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</si>
  <si>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</si>
  <si>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</si>
  <si>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</si>
  <si>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</si>
  <si>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</si>
  <si>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</si>
  <si>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</si>
  <si>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</si>
  <si>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</si>
  <si>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</si>
  <si>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</si>
  <si>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</si>
  <si>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</si>
  <si>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</si>
  <si>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</si>
  <si>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</si>
  <si>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</si>
  <si>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</si>
  <si>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</si>
  <si>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</si>
  <si>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</si>
  <si>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</si>
  <si>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</si>
  <si>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</si>
  <si>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</si>
  <si>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</si>
  <si>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</si>
  <si>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</si>
  <si>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</si>
  <si>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</si>
  <si>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</si>
  <si>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</si>
  <si>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</si>
  <si>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</si>
  <si>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</si>
  <si>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</si>
  <si>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</si>
  <si>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</si>
  <si>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</si>
  <si>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</si>
  <si>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</si>
  <si>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</si>
  <si>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</si>
  <si>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</si>
  <si>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</si>
  <si>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</si>
  <si>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</si>
  <si>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</si>
  <si>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</si>
  <si>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</si>
  <si>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</si>
  <si>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</si>
  <si>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</si>
  <si>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</si>
  <si>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</si>
  <si>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</si>
  <si>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</si>
  <si>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</si>
  <si>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</si>
  <si>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</si>
  <si>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</si>
  <si>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</si>
  <si>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</si>
  <si>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</si>
  <si>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</si>
  <si>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</si>
  <si>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</si>
  <si>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</si>
  <si>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</si>
  <si>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</si>
  <si>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</si>
  <si>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</si>
  <si>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</si>
  <si>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</si>
  <si>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</si>
  <si>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</si>
  <si>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</si>
  <si>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</si>
  <si>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</si>
  <si>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</si>
  <si>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</si>
  <si>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</si>
  <si>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</si>
  <si>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</si>
  <si>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</si>
  <si>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</si>
  <si>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</si>
  <si>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</si>
  <si>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</si>
  <si>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</si>
  <si>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</si>
  <si>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</si>
  <si>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</si>
  <si>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</si>
  <si>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</si>
  <si>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</si>
  <si>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</si>
  <si>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</si>
  <si>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</si>
  <si>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</si>
  <si>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</si>
  <si>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</si>
  <si>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</si>
  <si>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</si>
  <si>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</si>
  <si>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</si>
  <si>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</si>
  <si>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</si>
  <si>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</si>
  <si>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</si>
  <si>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</si>
  <si>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</si>
  <si>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</si>
  <si>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</si>
  <si>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</si>
  <si>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</si>
  <si>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</si>
  <si>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</si>
  <si>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</si>
  <si>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</si>
  <si>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</si>
  <si>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</si>
  <si>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</si>
  <si>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</si>
  <si>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</si>
  <si>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</si>
  <si>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</si>
  <si>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</si>
  <si>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</si>
  <si>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</si>
  <si>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</si>
  <si>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</si>
  <si>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</si>
  <si>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</si>
  <si>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</si>
  <si>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</si>
  <si>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</si>
  <si>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</si>
  <si>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</si>
  <si>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</si>
  <si>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</si>
  <si>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</si>
  <si>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</si>
  <si>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</si>
  <si>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</si>
  <si>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</si>
  <si>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</si>
  <si>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</si>
  <si>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</si>
  <si>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</si>
  <si>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</si>
  <si>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</si>
  <si>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</si>
  <si>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</si>
  <si>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</si>
  <si>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</si>
  <si>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</si>
  <si>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</si>
  <si>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</si>
  <si>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</si>
  <si>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</si>
  <si>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</si>
  <si>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</si>
  <si>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</si>
  <si>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</si>
  <si>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</si>
  <si>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</si>
  <si>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</si>
  <si>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</si>
  <si>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</si>
  <si>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</si>
  <si>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</si>
  <si>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</si>
  <si>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</si>
  <si>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</si>
  <si>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</si>
  <si>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</si>
  <si>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</si>
  <si>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</si>
  <si>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</si>
  <si>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</si>
  <si>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</si>
  <si>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</si>
  <si>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</si>
  <si>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</si>
  <si>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</si>
  <si>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</si>
  <si>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</si>
  <si>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</si>
  <si>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</si>
  <si>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</si>
  <si>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</si>
  <si>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</si>
  <si>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</si>
  <si>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</si>
  <si>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</si>
  <si>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</si>
  <si>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</si>
  <si>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</si>
  <si>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</si>
  <si>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</si>
  <si>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</si>
  <si>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</si>
  <si>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</si>
  <si>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</si>
  <si>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</si>
  <si>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</si>
  <si>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</si>
  <si>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</si>
  <si>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</si>
  <si>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</si>
  <si>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</si>
  <si>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</si>
  <si>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</si>
  <si>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</si>
  <si>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</si>
  <si>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</si>
  <si>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</si>
  <si>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</si>
  <si>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</si>
  <si>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</si>
  <si>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</si>
  <si>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</si>
  <si>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</si>
  <si>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</si>
  <si>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</si>
  <si>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</si>
  <si>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</si>
  <si>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</si>
  <si>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</si>
  <si>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</si>
  <si>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</si>
  <si>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</si>
  <si>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</si>
  <si>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</si>
  <si>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</si>
  <si>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</si>
  <si>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</si>
  <si>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</si>
  <si>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</si>
  <si>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</si>
  <si>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</si>
  <si>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</si>
  <si>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</si>
  <si>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</si>
  <si>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</si>
  <si>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</si>
  <si>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</si>
  <si>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</si>
  <si>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</si>
  <si>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</si>
  <si>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</si>
  <si>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</si>
  <si>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</si>
  <si>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</si>
  <si>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</si>
  <si>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</si>
  <si>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</si>
  <si>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</si>
  <si>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</si>
  <si>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</si>
  <si>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</si>
  <si>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</si>
  <si>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</si>
  <si>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</si>
  <si>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</si>
  <si>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</si>
  <si>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</si>
  <si>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</si>
  <si>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</si>
  <si>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</si>
  <si>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</si>
  <si>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</si>
  <si>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</si>
  <si>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</si>
  <si>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</si>
  <si>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</si>
  <si>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</si>
  <si>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</si>
  <si>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</si>
  <si>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</si>
  <si>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</si>
  <si>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</si>
  <si>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</si>
  <si>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</si>
  <si>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</si>
  <si>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</si>
  <si>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</si>
  <si>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</si>
  <si>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</si>
  <si>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</si>
  <si>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</si>
  <si>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</si>
  <si>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</si>
  <si>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</si>
  <si>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</si>
  <si>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</si>
  <si>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</si>
  <si>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</si>
  <si>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</si>
  <si>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</si>
  <si>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</si>
  <si>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</si>
  <si>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</si>
  <si>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</si>
  <si>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</si>
  <si>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</si>
  <si>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</si>
  <si>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</si>
  <si>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</si>
  <si>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</si>
  <si>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</si>
  <si>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</si>
  <si>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</si>
  <si>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</si>
  <si>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</si>
  <si>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</si>
  <si>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</si>
  <si>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</si>
  <si>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</si>
  <si>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</si>
  <si>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</si>
  <si>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</si>
  <si>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</si>
  <si>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</si>
  <si>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</si>
  <si>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</si>
  <si>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</si>
  <si>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</si>
  <si>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</si>
  <si>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</si>
  <si>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</si>
  <si>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</si>
  <si>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</si>
  <si>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</si>
  <si>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</si>
  <si>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</si>
  <si>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</si>
  <si>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</si>
  <si>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</si>
  <si>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</si>
  <si>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</si>
  <si>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</si>
  <si>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</si>
  <si>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</si>
  <si>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</si>
  <si>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</si>
  <si>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</si>
  <si>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</si>
  <si>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</si>
  <si>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</si>
  <si>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</si>
  <si>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</si>
  <si>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</si>
  <si>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</si>
  <si>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</si>
  <si>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</si>
  <si>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</si>
  <si>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</si>
  <si>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</si>
  <si>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</si>
  <si>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</si>
  <si>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</si>
  <si>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</si>
  <si>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</si>
  <si>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</si>
  <si>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</si>
  <si>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</si>
  <si>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</si>
  <si>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</si>
  <si>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</si>
  <si>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</si>
  <si>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</si>
  <si>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</si>
  <si>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</si>
  <si>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</si>
  <si>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</si>
  <si>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</si>
  <si>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</si>
  <si>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</si>
  <si>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</si>
  <si>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</si>
  <si>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</si>
  <si>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</si>
  <si>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</si>
  <si>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</si>
  <si>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</si>
  <si>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</si>
  <si>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</si>
  <si>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</si>
  <si>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</si>
  <si>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</si>
  <si>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</si>
  <si>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</si>
  <si>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</si>
  <si>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</si>
  <si>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</si>
  <si>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</si>
  <si>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</si>
  <si>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</si>
  <si>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</si>
  <si>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</si>
  <si>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</si>
  <si>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</si>
  <si>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</si>
  <si>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</si>
  <si>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</si>
  <si>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</si>
  <si>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</si>
  <si>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</si>
  <si>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</si>
  <si>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</si>
  <si>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</si>
  <si>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</si>
  <si>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</si>
  <si>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</si>
  <si>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</si>
  <si>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</si>
  <si>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</si>
  <si>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</si>
  <si>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</si>
  <si>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</si>
  <si>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</si>
  <si>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</si>
  <si>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</si>
  <si>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</si>
  <si>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</si>
  <si>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</si>
  <si>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</si>
  <si>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</si>
  <si>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</si>
  <si>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</si>
  <si>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</si>
  <si>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</si>
  <si>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</si>
  <si>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</si>
  <si>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</si>
  <si>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</si>
  <si>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</si>
  <si>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</si>
  <si>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</si>
  <si>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</si>
  <si>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</si>
  <si>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</si>
  <si>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</si>
  <si>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</si>
  <si>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</si>
  <si>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</si>
  <si>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</si>
  <si>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</si>
  <si>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</si>
  <si>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</si>
  <si>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</si>
  <si>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</si>
  <si>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</si>
  <si>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</si>
  <si>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</si>
  <si>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</si>
  <si>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</si>
  <si>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</si>
  <si>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</si>
  <si>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</si>
  <si>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</si>
  <si>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</si>
  <si>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</si>
  <si>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</si>
  <si>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</si>
  <si>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</si>
  <si>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</si>
  <si>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</si>
  <si>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</si>
  <si>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</si>
  <si>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</si>
  <si>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</si>
  <si>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</si>
  <si>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</si>
  <si>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</si>
  <si>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</si>
  <si>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</si>
  <si>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</si>
  <si>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</si>
  <si>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</si>
  <si>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</si>
  <si>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</si>
  <si>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</si>
  <si>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</si>
  <si>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</si>
  <si>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</si>
  <si>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</si>
  <si>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</si>
  <si>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</si>
  <si>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</si>
  <si>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</si>
  <si>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</si>
  <si>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</si>
  <si>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</si>
  <si>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</si>
  <si>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</si>
  <si>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</si>
  <si>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</si>
  <si>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</si>
  <si>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</si>
  <si>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</si>
  <si>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</si>
  <si>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</si>
  <si>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</si>
  <si>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</si>
  <si>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</si>
  <si>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</si>
  <si>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</si>
  <si>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</si>
  <si>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</si>
  <si>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</si>
  <si>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</si>
  <si>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</si>
  <si>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</si>
  <si>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</si>
  <si>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</si>
  <si>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</si>
  <si>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</si>
  <si>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</si>
  <si>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</si>
  <si>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</si>
  <si>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</si>
  <si>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</si>
  <si>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</si>
  <si>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</si>
  <si>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</si>
  <si>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</si>
  <si>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</si>
  <si>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</si>
  <si>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</si>
  <si>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</si>
  <si>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</si>
  <si>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</si>
  <si>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</si>
  <si>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</si>
  <si>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</si>
  <si>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</si>
  <si>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</si>
  <si>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</si>
  <si>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</si>
  <si>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</si>
  <si>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</si>
  <si>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</si>
  <si>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</si>
  <si>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</si>
  <si>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</si>
  <si>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</si>
  <si>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</si>
  <si>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</si>
  <si>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</si>
  <si>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</si>
  <si>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</si>
  <si>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</si>
  <si>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</si>
  <si>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</si>
  <si>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</si>
  <si>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</si>
  <si>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</si>
  <si>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</si>
  <si>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</si>
  <si>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</si>
  <si>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</si>
  <si>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</si>
  <si>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</si>
  <si>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</si>
  <si>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</si>
  <si>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</si>
  <si>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</si>
  <si>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</si>
  <si>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</si>
  <si>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</si>
  <si>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</si>
  <si>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</si>
  <si>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</si>
  <si>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</si>
  <si>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</si>
  <si>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</si>
  <si>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</si>
  <si>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</si>
  <si>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</si>
  <si>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</si>
  <si>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</si>
  <si>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</si>
  <si>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</si>
  <si>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</si>
  <si>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</si>
  <si>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</si>
  <si>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</si>
  <si>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</si>
  <si>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</si>
  <si>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</si>
  <si>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</si>
  <si>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</si>
  <si>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</si>
  <si>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</si>
  <si>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</si>
  <si>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</si>
  <si>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</si>
  <si>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</si>
  <si>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</si>
  <si>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</si>
  <si>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</si>
  <si>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</si>
  <si>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</si>
  <si>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</si>
  <si>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</si>
  <si>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</si>
  <si>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</si>
  <si>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</si>
  <si>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</si>
  <si>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</si>
  <si>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</si>
  <si>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</si>
  <si>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</si>
  <si>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</si>
  <si>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</si>
  <si>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</si>
  <si>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</si>
  <si>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</si>
  <si>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</si>
  <si>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</si>
  <si>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</si>
  <si>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</si>
  <si>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</si>
  <si>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</si>
  <si>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</si>
  <si>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</si>
  <si>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</si>
  <si>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</si>
  <si>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</si>
  <si>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</si>
  <si>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</si>
  <si>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</si>
  <si>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</si>
  <si>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</si>
  <si>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</si>
  <si>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</si>
  <si>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</si>
  <si>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</si>
  <si>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</si>
  <si>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</si>
  <si>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</si>
  <si>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</si>
  <si>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</si>
  <si>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</si>
  <si>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</si>
  <si>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</si>
  <si>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</si>
  <si>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</si>
  <si>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</si>
  <si>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</si>
  <si>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</si>
  <si>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</si>
  <si>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</si>
  <si>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</si>
  <si>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</si>
  <si>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</si>
  <si>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</si>
  <si>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</si>
  <si>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</si>
  <si>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</si>
  <si>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</si>
  <si>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</si>
  <si>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</si>
  <si>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</si>
  <si>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</si>
  <si>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</si>
  <si>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</si>
  <si>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</si>
  <si>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</si>
  <si>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</si>
  <si>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</si>
  <si>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</si>
  <si>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</si>
  <si>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</si>
  <si>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</si>
  <si>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</si>
  <si>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</si>
  <si>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</si>
  <si>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</si>
  <si>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</si>
  <si>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</si>
  <si>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</si>
  <si>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</si>
  <si>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</si>
  <si>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</si>
  <si>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</si>
  <si>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</si>
  <si>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</si>
  <si>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</si>
  <si>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</si>
  <si>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</si>
  <si>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</si>
  <si>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</si>
  <si>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</si>
  <si>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</si>
  <si>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</si>
  <si>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</si>
  <si>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</si>
  <si>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</si>
  <si>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</si>
  <si>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</si>
  <si>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</si>
  <si>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</si>
  <si>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</si>
  <si>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</si>
  <si>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</si>
  <si>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</si>
  <si>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</si>
  <si>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</si>
  <si>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</si>
  <si>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</si>
  <si>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</si>
  <si>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</si>
  <si>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</si>
  <si>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</si>
  <si>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</si>
  <si>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</si>
  <si>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</si>
  <si>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</si>
  <si>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</si>
  <si>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</si>
  <si>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</si>
  <si>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</si>
  <si>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</si>
  <si>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</si>
  <si>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</si>
  <si>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</si>
  <si>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</si>
  <si>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</si>
  <si>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</si>
  <si>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</si>
  <si>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</si>
  <si>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</si>
  <si>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</si>
  <si>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</si>
  <si>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</si>
  <si>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</si>
  <si>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</si>
  <si>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</si>
  <si>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</si>
  <si>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</si>
  <si>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</si>
  <si>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</si>
  <si>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</si>
  <si>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</si>
  <si>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</si>
  <si>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</si>
  <si>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</si>
  <si>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</si>
  <si>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</si>
  <si>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</si>
  <si>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</si>
  <si>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</si>
  <si>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</si>
  <si>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</si>
  <si>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</si>
  <si>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</si>
  <si>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</si>
  <si>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</si>
  <si>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</si>
  <si>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</si>
  <si>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</si>
  <si>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</si>
  <si>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</si>
  <si>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</si>
  <si>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</si>
  <si>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</si>
  <si>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</si>
  <si>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</si>
  <si>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</si>
  <si>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</si>
  <si>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</si>
  <si>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</si>
  <si>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</si>
  <si>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</si>
  <si>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</si>
  <si>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</si>
  <si>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</si>
  <si>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</si>
  <si>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</si>
  <si>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</si>
  <si>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</si>
  <si>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</si>
  <si>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</si>
  <si>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</si>
  <si>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</si>
  <si>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</si>
  <si>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</si>
  <si>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</si>
  <si>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</si>
  <si>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</si>
  <si>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</si>
  <si>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</si>
  <si>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</si>
  <si>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</si>
  <si>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</si>
  <si>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</si>
  <si>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</si>
  <si>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</si>
  <si>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</si>
  <si>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</si>
  <si>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</si>
  <si>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</si>
  <si>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</si>
  <si>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</si>
  <si>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</si>
  <si>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</si>
  <si>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</si>
  <si>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</si>
  <si>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</si>
  <si>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</si>
  <si>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</si>
  <si>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</si>
  <si>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</si>
  <si>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</si>
  <si>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</si>
  <si>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</si>
  <si>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</si>
  <si>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</si>
  <si>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</si>
  <si>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</si>
  <si>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</si>
  <si>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</si>
  <si>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</si>
  <si>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</si>
  <si>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</si>
  <si>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</si>
  <si>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</si>
  <si>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</si>
  <si>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</si>
  <si>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</si>
  <si>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</si>
  <si>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</si>
  <si>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</si>
  <si>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</si>
  <si>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</si>
  <si>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</si>
  <si>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</si>
  <si>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</si>
  <si>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</si>
  <si>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</si>
  <si>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</si>
  <si>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</si>
  <si>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</si>
  <si>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</si>
  <si>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</si>
  <si>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</si>
  <si>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</si>
  <si>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</si>
  <si>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</si>
  <si>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</si>
  <si>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</si>
  <si>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</si>
  <si>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</si>
  <si>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</si>
  <si>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</si>
  <si>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</si>
  <si>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</si>
  <si>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</si>
  <si>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</si>
  <si>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</si>
  <si>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</si>
  <si>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</si>
  <si>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</si>
  <si>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</si>
  <si>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</si>
  <si>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</si>
  <si>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</si>
  <si>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</si>
  <si>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</si>
  <si>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</si>
  <si>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</si>
  <si>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</si>
  <si>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</si>
  <si>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</si>
  <si>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</si>
  <si>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</si>
  <si>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</si>
  <si>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</si>
  <si>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</si>
  <si>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</si>
  <si>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</si>
  <si>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</si>
  <si>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</si>
  <si>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</si>
  <si>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</si>
  <si>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</si>
  <si>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</si>
  <si>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</si>
  <si>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</si>
  <si>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</si>
  <si>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</si>
  <si>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</si>
  <si>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</si>
  <si>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</si>
  <si>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</si>
  <si>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</si>
  <si>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</si>
  <si>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</si>
  <si>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</si>
  <si>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</si>
  <si>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</si>
  <si>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</si>
  <si>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</si>
  <si>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</si>
  <si>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</si>
  <si>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</si>
  <si>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</si>
  <si>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</si>
  <si>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</si>
  <si>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</si>
  <si>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</si>
  <si>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</si>
  <si>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</si>
  <si>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</si>
  <si>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</si>
  <si>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</si>
  <si>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</si>
  <si>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</si>
  <si>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</si>
  <si>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</si>
  <si>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</si>
  <si>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</si>
  <si>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</si>
  <si>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</si>
  <si>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</si>
  <si>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</si>
  <si>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</si>
  <si>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</si>
  <si>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</si>
  <si>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</si>
  <si>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</si>
  <si>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</si>
  <si>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</si>
  <si>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</si>
  <si>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</si>
  <si>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</si>
  <si>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</si>
  <si>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</si>
  <si>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</si>
  <si>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</si>
  <si>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</si>
  <si>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</si>
  <si>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</si>
  <si>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</si>
  <si>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</si>
  <si>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</si>
  <si>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</si>
  <si>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</si>
  <si>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</si>
  <si>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</si>
  <si>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</si>
  <si>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</si>
  <si>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</si>
  <si>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</si>
  <si>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</si>
  <si>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</si>
  <si>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</si>
  <si>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</si>
  <si>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</si>
  <si>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</si>
  <si>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</si>
  <si>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</si>
  <si>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</si>
  <si>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</si>
  <si>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</si>
  <si>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</si>
  <si>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</si>
  <si>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</si>
  <si>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</si>
  <si>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</si>
  <si>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</si>
  <si>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</si>
  <si>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</si>
  <si>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</si>
  <si>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</si>
  <si>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</si>
  <si>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</si>
  <si>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</si>
  <si>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</si>
  <si>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</si>
  <si>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</si>
  <si>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</si>
  <si>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</si>
  <si>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</si>
  <si>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</si>
  <si>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</si>
  <si>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</si>
  <si>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</si>
  <si>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</si>
  <si>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</si>
  <si>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</si>
  <si>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</si>
  <si>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</si>
  <si>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</si>
  <si>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</si>
  <si>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</si>
  <si>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</si>
  <si>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</si>
  <si>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</si>
  <si>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</si>
  <si>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</si>
  <si>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</si>
  <si>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</si>
  <si>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</si>
  <si>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</si>
  <si>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</si>
  <si>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</si>
  <si>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</si>
  <si>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</si>
  <si>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</si>
  <si>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</si>
  <si>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</si>
  <si>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</si>
  <si>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</si>
  <si>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</si>
  <si>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</si>
  <si>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</si>
  <si>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</si>
  <si>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</si>
  <si>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</si>
  <si>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</si>
  <si>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</si>
  <si>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</si>
  <si>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</si>
  <si>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</si>
  <si>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</si>
  <si>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</si>
  <si>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</si>
  <si>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</si>
  <si>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</si>
  <si>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</si>
  <si>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</si>
  <si>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</si>
  <si>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</si>
  <si>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</si>
  <si>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</si>
  <si>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</si>
  <si>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</si>
  <si>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</si>
  <si>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</si>
  <si>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</si>
  <si>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</si>
  <si>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</si>
  <si>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</si>
  <si>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</si>
  <si>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</si>
  <si>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</si>
  <si>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</si>
  <si>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</si>
  <si>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</si>
  <si>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</si>
  <si>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</si>
  <si>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</si>
  <si>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</si>
  <si>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</si>
  <si>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</si>
  <si>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</si>
  <si>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</si>
  <si>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</si>
  <si>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</si>
  <si>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</si>
  <si>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</si>
  <si>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</si>
  <si>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</si>
  <si>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</si>
  <si>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</si>
  <si>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</si>
  <si>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</si>
  <si>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</si>
  <si>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</si>
  <si>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</si>
  <si>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</si>
  <si>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</si>
  <si>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</si>
  <si>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</si>
  <si>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</si>
  <si>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</si>
  <si>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</si>
  <si>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</si>
  <si>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</si>
  <si>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</si>
  <si>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</si>
  <si>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</si>
  <si>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</si>
  <si>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</si>
  <si>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</si>
  <si>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</si>
  <si>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</si>
  <si>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</si>
  <si>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</si>
  <si>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</si>
  <si>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</si>
  <si>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</si>
  <si>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</si>
  <si>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</si>
  <si>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</si>
  <si>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</si>
  <si>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</si>
  <si>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</si>
  <si>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</si>
  <si>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</si>
  <si>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</si>
  <si>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</si>
  <si>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</si>
  <si>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</si>
  <si>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</si>
  <si>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</si>
  <si>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</si>
  <si>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</si>
  <si>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</si>
  <si>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</si>
  <si>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</si>
  <si>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</si>
  <si>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</si>
  <si>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</si>
  <si>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</si>
  <si>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</si>
  <si>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</si>
  <si>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</si>
  <si>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</si>
  <si>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</si>
  <si>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</si>
  <si>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</si>
  <si>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</si>
  <si>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</si>
  <si>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</si>
  <si>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</si>
  <si>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</si>
  <si>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</si>
  <si>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</si>
  <si>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</si>
  <si>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</si>
  <si>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</si>
  <si>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</si>
  <si>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</si>
  <si>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</si>
  <si>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</si>
  <si>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</si>
  <si>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</si>
  <si>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</si>
  <si>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</si>
  <si>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</si>
  <si>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</si>
  <si>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</si>
  <si>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</si>
  <si>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</si>
  <si>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</si>
  <si>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</si>
  <si>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</si>
  <si>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</si>
  <si>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</si>
  <si>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</si>
  <si>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</si>
  <si>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</si>
  <si>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</si>
  <si>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</si>
  <si>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</si>
  <si>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</si>
  <si>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</si>
  <si>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</si>
  <si>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</si>
  <si>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</si>
  <si>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</si>
  <si>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</si>
  <si>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</si>
  <si>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</si>
  <si>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</si>
  <si>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</si>
  <si>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</si>
  <si>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</si>
  <si>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</si>
  <si>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</si>
  <si>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</si>
  <si>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</si>
  <si>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</si>
  <si>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</si>
  <si>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</si>
  <si>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</si>
  <si>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</si>
  <si>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</si>
  <si>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</si>
  <si>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</si>
  <si>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</si>
  <si>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</si>
  <si>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</si>
  <si>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</si>
  <si>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</si>
  <si>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</si>
  <si>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</si>
  <si>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</si>
  <si>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</si>
  <si>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</si>
  <si>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</si>
  <si>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</si>
  <si>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</si>
  <si>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</si>
  <si>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</si>
  <si>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</si>
  <si>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</si>
  <si>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</si>
  <si>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</si>
  <si>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</si>
  <si>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</si>
  <si>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</si>
  <si>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</si>
  <si>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</si>
  <si>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</si>
  <si>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</si>
  <si>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</si>
  <si>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</si>
  <si>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</si>
  <si>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</si>
  <si>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</si>
  <si>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</si>
  <si>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</si>
  <si>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</si>
  <si>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</si>
  <si>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</si>
  <si>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</si>
  <si>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</si>
  <si>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</si>
  <si>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</si>
  <si>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</si>
  <si>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</si>
  <si>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</si>
  <si>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</si>
  <si>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</si>
  <si>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</si>
  <si>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</si>
  <si>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</si>
  <si>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</si>
  <si>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</si>
  <si>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</si>
  <si>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name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</si>
  <si>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</si>
  <si>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</si>
  <si>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</si>
  <si>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</si>
  <si>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</si>
  <si>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</si>
  <si>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</si>
  <si>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</si>
  <si>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</si>
  <si>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</si>
  <si>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</si>
  <si>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</si>
  <si>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</si>
  <si>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</si>
  <si>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</si>
  <si>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</si>
  <si>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</si>
  <si>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</si>
  <si>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</si>
  <si>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</si>
  <si>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</si>
  <si>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</si>
  <si>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</si>
  <si>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</si>
  <si>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</si>
  <si>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</si>
  <si>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ended conversion</t>
  </si>
  <si>
    <t>Months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</si>
  <si>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</si>
  <si>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</si>
  <si>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</si>
  <si>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</si>
  <si>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</si>
  <si>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</si>
  <si>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</si>
  <si>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</si>
  <si>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</si>
  <si>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</si>
  <si>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</si>
  <si>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</si>
  <si>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</si>
  <si>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</si>
  <si>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</si>
  <si>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</si>
  <si>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</si>
  <si>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</si>
  <si>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</si>
  <si>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</si>
  <si>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Failed Campaigns</t>
  </si>
  <si>
    <t>Goal</t>
  </si>
  <si>
    <t>Number Successful</t>
  </si>
  <si>
    <t>Number Failed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</si>
  <si>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</si>
  <si>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</si>
  <si>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</si>
  <si>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</si>
  <si>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</si>
  <si>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</si>
  <si>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</si>
  <si>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</si>
  <si>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</si>
  <si>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</si>
  <si>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</si>
  <si>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</si>
  <si>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</si>
  <si>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</si>
  <si>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</si>
  <si>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Canceled</t>
  </si>
  <si>
    <t>Number Canceled</t>
  </si>
  <si>
    <t>Questions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</si>
  <si>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</si>
  <si>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</si>
  <si>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Noted the following items based on the statistical analysis:</t>
  </si>
  <si>
    <t>- There's higher variance on successful campaigns</t>
  </si>
  <si>
    <t>- There's lower variance on failed campaigns</t>
  </si>
  <si>
    <t>- The median might be better due to high variance on backers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</si>
</sst>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0" formatCode="0.0"/>
    <numFmt numFmtId="180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Arial"/>
      <family val="2"/>
    </font>
    <font>
      <b/>
      <sz val="15"/>
      <color rgb="FF2B2B2B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 wrapText="1"/>
    </xf>
    <xf numFmtId="17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2"/>
    </xf>
    <xf numFmtId="0" fontId="19" fillId="0" borderId="0" xfId="0" applyFont="1" applyAlignment="1">
      <alignment horizontal="left" vertical="center" wrapText="1" indent="1"/>
    </xf>
    <xf numFmtId="180" fontId="0" fillId="0" borderId="0" xfId="42" applyNumberFormat="1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center" wrapText="1"/>
    </xf>
    <xf numFmtId="9" fontId="0" fillId="0" borderId="0" xfId="43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Alexandra Martinez.xlsx]Sheet1!PivotTable1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B-46EB-A345-48DC73DC32F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B-46EB-A345-48DC73DC32F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1B-46EB-A345-48DC73DC32F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1B-46EB-A345-48DC73DC3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567343"/>
        <c:axId val="1478564943"/>
      </c:barChart>
      <c:catAx>
        <c:axId val="147856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64943"/>
        <c:crosses val="autoZero"/>
        <c:auto val="1"/>
        <c:lblAlgn val="ctr"/>
        <c:lblOffset val="100"/>
        <c:noMultiLvlLbl val="0"/>
      </c:catAx>
      <c:valAx>
        <c:axId val="14785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6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Alexandra Martinez.xlsx]Sheet2!PivotTable2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3-43FA-B3DA-1A1F0A3CB60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12</c:v>
                </c:pt>
                <c:pt idx="3">
                  <c:v>21</c:v>
                </c:pt>
                <c:pt idx="4">
                  <c:v>16</c:v>
                </c:pt>
                <c:pt idx="5">
                  <c:v>11</c:v>
                </c:pt>
                <c:pt idx="6">
                  <c:v>19</c:v>
                </c:pt>
                <c:pt idx="7">
                  <c:v>12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7</c:v>
                </c:pt>
                <c:pt idx="12">
                  <c:v>6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7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3-43FA-B3DA-1A1F0A3CB60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03-43FA-B3DA-1A1F0A3CB60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36</c:v>
                </c:pt>
                <c:pt idx="3">
                  <c:v>34</c:v>
                </c:pt>
                <c:pt idx="4">
                  <c:v>28</c:v>
                </c:pt>
                <c:pt idx="5">
                  <c:v>26</c:v>
                </c:pt>
                <c:pt idx="6">
                  <c:v>23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17</c:v>
                </c:pt>
                <c:pt idx="11">
                  <c:v>14</c:v>
                </c:pt>
                <c:pt idx="12">
                  <c:v>13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03-43FA-B3DA-1A1F0A3CB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8544591"/>
        <c:axId val="1508547471"/>
      </c:barChart>
      <c:catAx>
        <c:axId val="15085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47471"/>
        <c:crosses val="autoZero"/>
        <c:auto val="1"/>
        <c:lblAlgn val="ctr"/>
        <c:lblOffset val="100"/>
        <c:noMultiLvlLbl val="0"/>
      </c:catAx>
      <c:valAx>
        <c:axId val="150854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Alexandra Martinez.xlsx]Sheet3!PivotTable3</c:name>
    <c:fmtId val="14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8-4E58-967E-0F080AC20857}"/>
            </c:ext>
          </c:extLst>
        </c:ser>
        <c:ser>
          <c:idx val="1"/>
          <c:order val="1"/>
          <c:tx>
            <c:strRef>
              <c:f>Sheet3!$C$5:$C$6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28-4E58-967E-0F080AC20857}"/>
            </c:ext>
          </c:extLst>
        </c:ser>
        <c:ser>
          <c:idx val="2"/>
          <c:order val="2"/>
          <c:tx>
            <c:strRef>
              <c:f>Sheet3!$D$5:$D$6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28-4E58-967E-0F080AC20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562575"/>
        <c:axId val="1479232927"/>
      </c:lineChart>
      <c:catAx>
        <c:axId val="148956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232927"/>
        <c:crosses val="autoZero"/>
        <c:auto val="1"/>
        <c:lblAlgn val="ctr"/>
        <c:lblOffset val="100"/>
        <c:noMultiLvlLbl val="0"/>
      </c:catAx>
      <c:valAx>
        <c:axId val="147923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6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E-4F84-8AF4-6DAAF0417F07}"/>
            </c:ext>
          </c:extLst>
        </c:ser>
        <c:ser>
          <c:idx val="1"/>
          <c:order val="1"/>
          <c:tx>
            <c:strRef>
              <c:f>Sheet5!$I$1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E-4F84-8AF4-6DAAF0417F07}"/>
            </c:ext>
          </c:extLst>
        </c:ser>
        <c:ser>
          <c:idx val="2"/>
          <c:order val="2"/>
          <c:tx>
            <c:strRef>
              <c:f>Sheet5!$J$1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AE-4F84-8AF4-6DAAF0417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344623"/>
        <c:axId val="1483340303"/>
      </c:lineChart>
      <c:catAx>
        <c:axId val="14833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40303"/>
        <c:crosses val="autoZero"/>
        <c:auto val="1"/>
        <c:lblAlgn val="ctr"/>
        <c:lblOffset val="100"/>
        <c:noMultiLvlLbl val="0"/>
      </c:catAx>
      <c:valAx>
        <c:axId val="148334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4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278E644B-4E78-463B-B2B5-0EDA24C29E3C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517525</xdr:colOff>
      <xdr:row>2</xdr:row>
      <xdr:rowOff>117475</xdr:rowOff>
    </xdr:from>
    <xdr:to>
      <xdr:col>13</xdr:col>
      <xdr:colOff>288925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68359-C1F9-7FEE-2A59-F0D7248A5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492123</xdr:colOff>
      <xdr:row>2</xdr:row>
      <xdr:rowOff>173503</xdr:rowOff>
    </xdr:from>
    <xdr:to>
      <xdr:col>21</xdr:col>
      <xdr:colOff>380999</xdr:colOff>
      <xdr:row>30</xdr:row>
      <xdr:rowOff>186765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55F13-23D2-423E-5F97-69FFE8830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4</xdr:row>
      <xdr:rowOff>50800</xdr:rowOff>
    </xdr:from>
    <xdr:to>
      <xdr:col>17</xdr:col>
      <xdr:colOff>628650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EAC3E-37D0-1FD1-9034-8CED8DBD3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15</xdr:row>
      <xdr:rowOff>119061</xdr:rowOff>
    </xdr:from>
    <xdr:to>
      <xdr:col>9</xdr:col>
      <xdr:colOff>1333500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CD837-17B6-5D43-9C3A-E9FF0C124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22</xdr:row>
      <xdr:rowOff>50800</xdr:rowOff>
    </xdr:from>
    <xdr:to>
      <xdr:col>10</xdr:col>
      <xdr:colOff>254000</xdr:colOff>
      <xdr:row>37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DF378FF-955A-46E3-BDD8-AA1F2209F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00" y="5067300"/>
              <a:ext cx="635635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568.736023611113" createdVersion="8" refreshedVersion="8" minRefreshableVersion="3" recordCount="1000" xr:uid="{46DE722C-272D-40B5-AA23-078A45974E8A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SemiMixedTypes="0" containsString="0" containsNumber="1" minValue="0" maxValue="113.1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eadline" numFmtId="0">
      <sharedItems containsSemiMixedTypes="0" containsString="0" containsNumber="1" containsInteger="1" minValue="1263016800" maxValue="15813144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92.15"/>
    <n v="158"/>
    <x v="1"/>
    <s v="USD"/>
    <n v="1408424400"/>
    <x v="1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2"/>
    <n v="1425"/>
    <x v="2"/>
    <s v="AUD"/>
    <n v="1384668000"/>
    <x v="2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1"/>
    <n v="24"/>
    <x v="1"/>
    <s v="USD"/>
    <n v="1565499600"/>
    <x v="3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4"/>
    <n v="53"/>
    <x v="1"/>
    <s v="USD"/>
    <n v="1547964000"/>
    <x v="4"/>
    <n v="1548309600"/>
    <x v="3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"/>
    <n v="174"/>
    <x v="3"/>
    <s v="DKK"/>
    <n v="1346130000"/>
    <x v="5"/>
    <n v="1347080400"/>
    <x v="4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6"/>
    <n v="18"/>
    <x v="4"/>
    <s v="GBP"/>
    <n v="1505278800"/>
    <x v="6"/>
    <n v="1505365200"/>
    <x v="5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4"/>
    <n v="227"/>
    <x v="3"/>
    <s v="DKK"/>
    <n v="1439442000"/>
    <x v="7"/>
    <n v="1439614800"/>
    <x v="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1"/>
    <n v="708"/>
    <x v="3"/>
    <s v="DKK"/>
    <n v="1281330000"/>
    <x v="8"/>
    <n v="1281502800"/>
    <x v="6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1"/>
    <n v="44"/>
    <x v="1"/>
    <s v="USD"/>
    <n v="1379566800"/>
    <x v="9"/>
    <n v="1383804000"/>
    <x v="2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x v="10"/>
    <n v="1285909200"/>
    <x v="6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"/>
    <n v="27"/>
    <x v="1"/>
    <s v="USD"/>
    <n v="1285045200"/>
    <x v="11"/>
    <n v="1285563600"/>
    <x v="6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5"/>
    <n v="55"/>
    <x v="1"/>
    <s v="USD"/>
    <n v="1571720400"/>
    <x v="12"/>
    <n v="1572411600"/>
    <x v="3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"/>
    <n v="98"/>
    <x v="1"/>
    <s v="USD"/>
    <n v="1465621200"/>
    <x v="13"/>
    <n v="1466658000"/>
    <x v="7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5"/>
    <n v="200"/>
    <x v="1"/>
    <s v="USD"/>
    <n v="1331013600"/>
    <x v="14"/>
    <n v="1333342800"/>
    <x v="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9"/>
    <n v="452"/>
    <x v="1"/>
    <s v="USD"/>
    <n v="1575957600"/>
    <x v="15"/>
    <n v="1576303200"/>
    <x v="3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x v="16"/>
    <n v="1392271200"/>
    <x v="1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"/>
    <n v="1249"/>
    <x v="1"/>
    <s v="USD"/>
    <n v="1294812000"/>
    <x v="17"/>
    <n v="1294898400"/>
    <x v="8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"/>
    <n v="135"/>
    <x v="1"/>
    <s v="USD"/>
    <n v="1536382800"/>
    <x v="18"/>
    <n v="1537074000"/>
    <x v="9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"/>
    <n v="674"/>
    <x v="1"/>
    <s v="USD"/>
    <n v="1551679200"/>
    <x v="19"/>
    <n v="1553490000"/>
    <x v="3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"/>
    <n v="1396"/>
    <x v="1"/>
    <s v="USD"/>
    <n v="1406523600"/>
    <x v="20"/>
    <n v="1406523600"/>
    <x v="1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6"/>
    <n v="558"/>
    <x v="1"/>
    <s v="USD"/>
    <n v="1313384400"/>
    <x v="21"/>
    <n v="1316322000"/>
    <x v="8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"/>
    <n v="890"/>
    <x v="1"/>
    <s v="USD"/>
    <n v="1522731600"/>
    <x v="22"/>
    <n v="1524027600"/>
    <x v="9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3"/>
    <n v="142"/>
    <x v="4"/>
    <s v="GBP"/>
    <n v="1550124000"/>
    <x v="23"/>
    <n v="1554699600"/>
    <x v="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"/>
    <n v="2673"/>
    <x v="1"/>
    <s v="USD"/>
    <n v="1403326800"/>
    <x v="24"/>
    <n v="1403499600"/>
    <x v="1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"/>
    <n v="163"/>
    <x v="1"/>
    <s v="USD"/>
    <n v="1305694800"/>
    <x v="25"/>
    <n v="1307422800"/>
    <x v="8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1"/>
    <n v="1480"/>
    <x v="1"/>
    <s v="USD"/>
    <n v="1533013200"/>
    <x v="26"/>
    <n v="1535346000"/>
    <x v="9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x v="27"/>
    <n v="1444539600"/>
    <x v="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2"/>
    <n v="2220"/>
    <x v="1"/>
    <s v="USD"/>
    <n v="1265695200"/>
    <x v="28"/>
    <n v="1267682400"/>
    <x v="6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"/>
    <n v="1606"/>
    <x v="5"/>
    <s v="CHF"/>
    <n v="1532062800"/>
    <x v="29"/>
    <n v="1535518800"/>
    <x v="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"/>
    <n v="129"/>
    <x v="1"/>
    <s v="USD"/>
    <n v="1558674000"/>
    <x v="30"/>
    <n v="1559106000"/>
    <x v="3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1"/>
    <n v="226"/>
    <x v="4"/>
    <s v="GBP"/>
    <n v="1451973600"/>
    <x v="31"/>
    <n v="1454392800"/>
    <x v="7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"/>
    <n v="2307"/>
    <x v="6"/>
    <s v="EUR"/>
    <n v="1515564000"/>
    <x v="32"/>
    <n v="1517896800"/>
    <x v="9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"/>
    <n v="5419"/>
    <x v="1"/>
    <s v="USD"/>
    <n v="1412485200"/>
    <x v="33"/>
    <n v="1415685600"/>
    <x v="1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x v="34"/>
    <n v="1490677200"/>
    <x v="5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"/>
    <n v="1965"/>
    <x v="3"/>
    <s v="DKK"/>
    <n v="1547877600"/>
    <x v="35"/>
    <n v="1551506400"/>
    <x v="3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"/>
    <n v="16"/>
    <x v="1"/>
    <s v="USD"/>
    <n v="1298700000"/>
    <x v="36"/>
    <n v="1300856400"/>
    <x v="8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"/>
    <n v="107"/>
    <x v="1"/>
    <s v="USD"/>
    <n v="1570338000"/>
    <x v="37"/>
    <n v="1573192800"/>
    <x v="3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0000000000005"/>
    <n v="134"/>
    <x v="1"/>
    <s v="USD"/>
    <n v="1287378000"/>
    <x v="38"/>
    <n v="1287810000"/>
    <x v="6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3"/>
    <n v="88"/>
    <x v="3"/>
    <s v="DKK"/>
    <n v="1361772000"/>
    <x v="39"/>
    <n v="1362978000"/>
    <x v="2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"/>
    <n v="198"/>
    <x v="1"/>
    <s v="USD"/>
    <n v="1275714000"/>
    <x v="40"/>
    <n v="1277355600"/>
    <x v="6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"/>
    <n v="111"/>
    <x v="6"/>
    <s v="EUR"/>
    <n v="1346734800"/>
    <x v="41"/>
    <n v="1348981200"/>
    <x v="4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36"/>
    <n v="222"/>
    <x v="1"/>
    <s v="USD"/>
    <n v="1309755600"/>
    <x v="42"/>
    <n v="1310533200"/>
    <x v="8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7"/>
    <n v="6212"/>
    <x v="1"/>
    <s v="USD"/>
    <n v="1406178000"/>
    <x v="43"/>
    <n v="1407560400"/>
    <x v="1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"/>
    <n v="98"/>
    <x v="3"/>
    <s v="DKK"/>
    <n v="1552798800"/>
    <x v="44"/>
    <n v="1552885200"/>
    <x v="3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8"/>
    <n v="48"/>
    <x v="1"/>
    <s v="USD"/>
    <n v="1478062800"/>
    <x v="45"/>
    <n v="1479362400"/>
    <x v="7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"/>
    <n v="92"/>
    <x v="1"/>
    <s v="USD"/>
    <n v="1278565200"/>
    <x v="46"/>
    <n v="1280552400"/>
    <x v="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5"/>
    <n v="149"/>
    <x v="1"/>
    <s v="USD"/>
    <n v="1396069200"/>
    <x v="47"/>
    <n v="1398661200"/>
    <x v="1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1"/>
    <n v="2431"/>
    <x v="1"/>
    <s v="USD"/>
    <n v="1435208400"/>
    <x v="48"/>
    <n v="1436245200"/>
    <x v="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45.06"/>
    <n v="303"/>
    <x v="1"/>
    <s v="USD"/>
    <n v="1571547600"/>
    <x v="49"/>
    <n v="1575439200"/>
    <x v="3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x v="50"/>
    <n v="1377752400"/>
    <x v="2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1"/>
    <n v="1467"/>
    <x v="4"/>
    <s v="GBP"/>
    <n v="1332824400"/>
    <x v="51"/>
    <n v="1334206800"/>
    <x v="4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9"/>
    <n v="75"/>
    <x v="1"/>
    <s v="USD"/>
    <n v="1284526800"/>
    <x v="52"/>
    <n v="1284872400"/>
    <x v="6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2"/>
    <n v="209"/>
    <x v="1"/>
    <s v="USD"/>
    <n v="1400562000"/>
    <x v="53"/>
    <n v="1403931600"/>
    <x v="1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"/>
    <n v="120"/>
    <x v="1"/>
    <s v="USD"/>
    <n v="1520748000"/>
    <x v="54"/>
    <n v="1521262800"/>
    <x v="9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"/>
    <n v="131"/>
    <x v="1"/>
    <s v="USD"/>
    <n v="1532926800"/>
    <x v="55"/>
    <n v="1533358800"/>
    <x v="9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8"/>
    <n v="164"/>
    <x v="1"/>
    <s v="USD"/>
    <n v="1420869600"/>
    <x v="56"/>
    <n v="1421474400"/>
    <x v="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6"/>
    <n v="201"/>
    <x v="1"/>
    <s v="USD"/>
    <n v="1504242000"/>
    <x v="57"/>
    <n v="1505278800"/>
    <x v="5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"/>
    <n v="211"/>
    <x v="1"/>
    <s v="USD"/>
    <n v="1442811600"/>
    <x v="58"/>
    <n v="1443934800"/>
    <x v="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9"/>
    <n v="128"/>
    <x v="1"/>
    <s v="USD"/>
    <n v="1497243600"/>
    <x v="59"/>
    <n v="1498539600"/>
    <x v="5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5"/>
    <n v="1600"/>
    <x v="0"/>
    <s v="CAD"/>
    <n v="1342501200"/>
    <x v="60"/>
    <n v="1342760400"/>
    <x v="4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"/>
    <n v="2253"/>
    <x v="0"/>
    <s v="CAD"/>
    <n v="1298268000"/>
    <x v="61"/>
    <n v="1301720400"/>
    <x v="8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"/>
    <n v="249"/>
    <x v="1"/>
    <s v="USD"/>
    <n v="1433480400"/>
    <x v="62"/>
    <n v="1433566800"/>
    <x v="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x v="63"/>
    <n v="1493874000"/>
    <x v="5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5"/>
    <n v="38"/>
    <x v="1"/>
    <s v="USD"/>
    <n v="1530507600"/>
    <x v="64"/>
    <n v="1531803600"/>
    <x v="9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4"/>
    <n v="236"/>
    <x v="1"/>
    <s v="USD"/>
    <n v="1296108000"/>
    <x v="65"/>
    <n v="1296712800"/>
    <x v="8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2"/>
    <n v="12"/>
    <x v="1"/>
    <s v="USD"/>
    <n v="1428469200"/>
    <x v="66"/>
    <n v="1428901200"/>
    <x v="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"/>
    <n v="4065"/>
    <x v="4"/>
    <s v="GBP"/>
    <n v="1264399200"/>
    <x v="67"/>
    <n v="1264831200"/>
    <x v="6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8"/>
    <n v="246"/>
    <x v="6"/>
    <s v="EUR"/>
    <n v="1501131600"/>
    <x v="68"/>
    <n v="1505192400"/>
    <x v="5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"/>
    <n v="17"/>
    <x v="1"/>
    <s v="USD"/>
    <n v="1292738400"/>
    <x v="69"/>
    <n v="1295676000"/>
    <x v="6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4"/>
    <n v="2475"/>
    <x v="6"/>
    <s v="EUR"/>
    <n v="1288674000"/>
    <x v="70"/>
    <n v="1292911200"/>
    <x v="6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2"/>
    <n v="76"/>
    <x v="1"/>
    <s v="USD"/>
    <n v="1575093600"/>
    <x v="71"/>
    <n v="1575439200"/>
    <x v="3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"/>
    <n v="54"/>
    <x v="1"/>
    <s v="USD"/>
    <n v="1435726800"/>
    <x v="72"/>
    <n v="1438837200"/>
    <x v="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5"/>
    <n v="88"/>
    <x v="1"/>
    <s v="USD"/>
    <n v="1480226400"/>
    <x v="73"/>
    <n v="1480485600"/>
    <x v="7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9"/>
    <n v="85"/>
    <x v="4"/>
    <s v="GBP"/>
    <n v="1459054800"/>
    <x v="74"/>
    <n v="1459141200"/>
    <x v="7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2"/>
    <n v="170"/>
    <x v="1"/>
    <s v="USD"/>
    <n v="1531630800"/>
    <x v="75"/>
    <n v="1532322000"/>
    <x v="9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"/>
    <n v="1684"/>
    <x v="1"/>
    <s v="USD"/>
    <n v="1421992800"/>
    <x v="76"/>
    <n v="1426222800"/>
    <x v="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"/>
    <n v="56"/>
    <x v="1"/>
    <s v="USD"/>
    <n v="1285563600"/>
    <x v="77"/>
    <n v="1286773200"/>
    <x v="6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2"/>
    <n v="330"/>
    <x v="1"/>
    <s v="USD"/>
    <n v="1523854800"/>
    <x v="78"/>
    <n v="1523941200"/>
    <x v="9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"/>
    <n v="838"/>
    <x v="1"/>
    <s v="USD"/>
    <n v="1529125200"/>
    <x v="79"/>
    <n v="1529557200"/>
    <x v="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"/>
    <n v="127"/>
    <x v="1"/>
    <s v="USD"/>
    <n v="1503982800"/>
    <x v="80"/>
    <n v="1506574800"/>
    <x v="5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1"/>
    <n v="411"/>
    <x v="1"/>
    <s v="USD"/>
    <n v="1511416800"/>
    <x v="81"/>
    <n v="1513576800"/>
    <x v="5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"/>
    <n v="180"/>
    <x v="4"/>
    <s v="GBP"/>
    <n v="1547704800"/>
    <x v="82"/>
    <n v="1548309600"/>
    <x v="3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40"/>
    <n v="1000"/>
    <x v="1"/>
    <s v="USD"/>
    <n v="1469682000"/>
    <x v="83"/>
    <n v="1471582800"/>
    <x v="7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"/>
    <n v="374"/>
    <x v="1"/>
    <s v="USD"/>
    <n v="1343451600"/>
    <x v="84"/>
    <n v="1344315600"/>
    <x v="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"/>
    <n v="71"/>
    <x v="2"/>
    <s v="AUD"/>
    <n v="1315717200"/>
    <x v="85"/>
    <n v="1316408400"/>
    <x v="8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1"/>
    <n v="203"/>
    <x v="1"/>
    <s v="USD"/>
    <n v="1430715600"/>
    <x v="86"/>
    <n v="1431838800"/>
    <x v="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"/>
    <n v="1482"/>
    <x v="2"/>
    <s v="AUD"/>
    <n v="1299564000"/>
    <x v="87"/>
    <n v="1300510800"/>
    <x v="8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0.76"/>
    <n v="113"/>
    <x v="1"/>
    <s v="USD"/>
    <n v="1429160400"/>
    <x v="88"/>
    <n v="1431061200"/>
    <x v="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6"/>
    <n v="96"/>
    <x v="1"/>
    <s v="USD"/>
    <n v="1271307600"/>
    <x v="89"/>
    <n v="1271480400"/>
    <x v="6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5"/>
    <n v="106"/>
    <x v="1"/>
    <s v="USD"/>
    <n v="1456380000"/>
    <x v="90"/>
    <n v="1456380000"/>
    <x v="7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10"/>
    <n v="679"/>
    <x v="6"/>
    <s v="EUR"/>
    <n v="1470459600"/>
    <x v="91"/>
    <n v="1472878800"/>
    <x v="7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7"/>
    <n v="498"/>
    <x v="5"/>
    <s v="CHF"/>
    <n v="1277269200"/>
    <x v="92"/>
    <n v="1277355600"/>
    <x v="6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8"/>
    <n v="610"/>
    <x v="1"/>
    <s v="USD"/>
    <n v="1350709200"/>
    <x v="93"/>
    <n v="1351054800"/>
    <x v="4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3"/>
    <n v="180"/>
    <x v="4"/>
    <s v="GBP"/>
    <n v="1554613200"/>
    <x v="94"/>
    <n v="1555563600"/>
    <x v="3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7"/>
    <n v="27"/>
    <x v="1"/>
    <s v="USD"/>
    <n v="1571029200"/>
    <x v="95"/>
    <n v="1571634000"/>
    <x v="3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5"/>
    <n v="2331"/>
    <x v="1"/>
    <s v="USD"/>
    <n v="1299736800"/>
    <x v="96"/>
    <n v="1300856400"/>
    <x v="8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"/>
    <n v="113"/>
    <x v="1"/>
    <s v="USD"/>
    <n v="1435208400"/>
    <x v="48"/>
    <n v="1439874000"/>
    <x v="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1"/>
    <n v="1220"/>
    <x v="2"/>
    <s v="AUD"/>
    <n v="1437973200"/>
    <x v="97"/>
    <n v="1438318800"/>
    <x v="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"/>
    <n v="164"/>
    <x v="1"/>
    <s v="USD"/>
    <n v="1416895200"/>
    <x v="98"/>
    <n v="1419400800"/>
    <x v="1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x v="8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"/>
    <n v="164"/>
    <x v="1"/>
    <s v="USD"/>
    <n v="1424498400"/>
    <x v="100"/>
    <n v="1425103200"/>
    <x v="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2"/>
    <n v="336"/>
    <x v="1"/>
    <s v="USD"/>
    <n v="1526274000"/>
    <x v="101"/>
    <n v="1526878800"/>
    <x v="9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0000000000005"/>
    <n v="37"/>
    <x v="6"/>
    <s v="EUR"/>
    <n v="1287896400"/>
    <x v="102"/>
    <n v="1288674000"/>
    <x v="6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1"/>
    <n v="1917"/>
    <x v="1"/>
    <s v="USD"/>
    <n v="1495515600"/>
    <x v="103"/>
    <n v="1495602000"/>
    <x v="5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"/>
    <n v="95"/>
    <x v="1"/>
    <s v="USD"/>
    <n v="1364878800"/>
    <x v="104"/>
    <n v="1366434000"/>
    <x v="2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8"/>
    <n v="147"/>
    <x v="1"/>
    <s v="USD"/>
    <n v="1567918800"/>
    <x v="105"/>
    <n v="1568350800"/>
    <x v="3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900000000000006"/>
    <n v="86"/>
    <x v="1"/>
    <s v="USD"/>
    <n v="1524459600"/>
    <x v="106"/>
    <n v="1525928400"/>
    <x v="9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8"/>
    <n v="83"/>
    <x v="1"/>
    <s v="USD"/>
    <n v="1333688400"/>
    <x v="107"/>
    <n v="1336885200"/>
    <x v="4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2"/>
    <n v="60"/>
    <x v="1"/>
    <s v="USD"/>
    <n v="1389506400"/>
    <x v="108"/>
    <n v="1389679200"/>
    <x v="1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"/>
    <n v="296"/>
    <x v="1"/>
    <s v="USD"/>
    <n v="1536642000"/>
    <x v="109"/>
    <n v="1538283600"/>
    <x v="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"/>
    <n v="676"/>
    <x v="1"/>
    <s v="USD"/>
    <n v="1348290000"/>
    <x v="110"/>
    <n v="1348808400"/>
    <x v="4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x v="111"/>
    <n v="1410152400"/>
    <x v="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4"/>
    <n v="131"/>
    <x v="1"/>
    <s v="USD"/>
    <n v="1505192400"/>
    <x v="112"/>
    <n v="1505797200"/>
    <x v="5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"/>
    <n v="126"/>
    <x v="1"/>
    <s v="USD"/>
    <n v="1554786000"/>
    <x v="113"/>
    <n v="1554872400"/>
    <x v="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"/>
    <n v="3304"/>
    <x v="6"/>
    <s v="EUR"/>
    <n v="1510898400"/>
    <x v="114"/>
    <n v="1513922400"/>
    <x v="5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"/>
    <n v="73"/>
    <x v="1"/>
    <s v="USD"/>
    <n v="1442552400"/>
    <x v="115"/>
    <n v="1442638800"/>
    <x v="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"/>
    <n v="275"/>
    <x v="1"/>
    <s v="USD"/>
    <n v="1316667600"/>
    <x v="116"/>
    <n v="1317186000"/>
    <x v="8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"/>
    <n v="67"/>
    <x v="1"/>
    <s v="USD"/>
    <n v="1390716000"/>
    <x v="117"/>
    <n v="1391234400"/>
    <x v="1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0000000000006"/>
    <n v="154"/>
    <x v="1"/>
    <s v="USD"/>
    <n v="1402894800"/>
    <x v="118"/>
    <n v="1404363600"/>
    <x v="1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"/>
    <n v="1782"/>
    <x v="1"/>
    <s v="USD"/>
    <n v="1429246800"/>
    <x v="119"/>
    <n v="1429592400"/>
    <x v="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"/>
    <n v="903"/>
    <x v="1"/>
    <s v="USD"/>
    <n v="1412485200"/>
    <x v="33"/>
    <n v="1413608400"/>
    <x v="1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6"/>
    <n v="3387"/>
    <x v="1"/>
    <s v="USD"/>
    <n v="1417068000"/>
    <x v="120"/>
    <n v="1419400800"/>
    <x v="1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9"/>
    <n v="662"/>
    <x v="0"/>
    <s v="CAD"/>
    <n v="1448344800"/>
    <x v="121"/>
    <n v="1448604000"/>
    <x v="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"/>
    <n v="94"/>
    <x v="6"/>
    <s v="EUR"/>
    <n v="1557723600"/>
    <x v="122"/>
    <n v="1562302800"/>
    <x v="3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"/>
    <n v="180"/>
    <x v="1"/>
    <s v="USD"/>
    <n v="1537333200"/>
    <x v="123"/>
    <n v="1537678800"/>
    <x v="9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"/>
    <n v="774"/>
    <x v="1"/>
    <s v="USD"/>
    <n v="1471150800"/>
    <x v="124"/>
    <n v="1473570000"/>
    <x v="7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7"/>
    <n v="672"/>
    <x v="0"/>
    <s v="CAD"/>
    <n v="1273640400"/>
    <x v="125"/>
    <n v="1273899600"/>
    <x v="6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9999999999993"/>
    <n v="532"/>
    <x v="1"/>
    <s v="USD"/>
    <n v="1282885200"/>
    <x v="126"/>
    <n v="1284008400"/>
    <x v="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"/>
    <n v="55"/>
    <x v="2"/>
    <s v="AUD"/>
    <n v="1422943200"/>
    <x v="127"/>
    <n v="1425103200"/>
    <x v="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"/>
    <n v="533"/>
    <x v="3"/>
    <s v="DKK"/>
    <n v="1319605200"/>
    <x v="128"/>
    <n v="1320991200"/>
    <x v="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8"/>
    <n v="2443"/>
    <x v="4"/>
    <s v="GBP"/>
    <n v="1385704800"/>
    <x v="129"/>
    <n v="1386828000"/>
    <x v="2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8"/>
    <n v="89"/>
    <x v="1"/>
    <s v="USD"/>
    <n v="1515736800"/>
    <x v="130"/>
    <n v="1517119200"/>
    <x v="9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6"/>
    <n v="159"/>
    <x v="1"/>
    <s v="USD"/>
    <n v="1313125200"/>
    <x v="131"/>
    <n v="1315026000"/>
    <x v="8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9"/>
    <n v="940"/>
    <x v="5"/>
    <s v="CHF"/>
    <n v="1308459600"/>
    <x v="132"/>
    <n v="1312693200"/>
    <x v="8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1"/>
    <n v="117"/>
    <x v="1"/>
    <s v="USD"/>
    <n v="1362636000"/>
    <x v="133"/>
    <n v="1363064400"/>
    <x v="2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"/>
    <n v="58"/>
    <x v="1"/>
    <s v="USD"/>
    <n v="1402117200"/>
    <x v="134"/>
    <n v="1403154000"/>
    <x v="1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x v="135"/>
    <n v="1286859600"/>
    <x v="6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4"/>
    <n v="115"/>
    <x v="1"/>
    <s v="USD"/>
    <n v="1348808400"/>
    <x v="136"/>
    <n v="1349326800"/>
    <x v="4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4"/>
    <n v="326"/>
    <x v="1"/>
    <s v="USD"/>
    <n v="1429592400"/>
    <x v="137"/>
    <n v="1430974800"/>
    <x v="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999999999995"/>
    <n v="186"/>
    <x v="1"/>
    <s v="USD"/>
    <n v="1519538400"/>
    <x v="138"/>
    <n v="1519970400"/>
    <x v="9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"/>
    <n v="1071"/>
    <x v="1"/>
    <s v="USD"/>
    <n v="1434085200"/>
    <x v="139"/>
    <n v="1434603600"/>
    <x v="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1"/>
    <n v="117"/>
    <x v="1"/>
    <s v="USD"/>
    <n v="1333688400"/>
    <x v="107"/>
    <n v="1337230800"/>
    <x v="4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x v="140"/>
    <n v="1279429200"/>
    <x v="6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7"/>
    <n v="135"/>
    <x v="1"/>
    <s v="USD"/>
    <n v="1560747600"/>
    <x v="141"/>
    <n v="1561438800"/>
    <x v="3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.989999999999995"/>
    <n v="768"/>
    <x v="5"/>
    <s v="CHF"/>
    <n v="1410066000"/>
    <x v="142"/>
    <n v="1410498000"/>
    <x v="1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"/>
    <n v="51"/>
    <x v="1"/>
    <s v="USD"/>
    <n v="1320732000"/>
    <x v="143"/>
    <n v="1322460000"/>
    <x v="8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2"/>
    <n v="199"/>
    <x v="1"/>
    <s v="USD"/>
    <n v="1465794000"/>
    <x v="144"/>
    <n v="1466312400"/>
    <x v="7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9"/>
    <n v="107"/>
    <x v="1"/>
    <s v="USD"/>
    <n v="1500958800"/>
    <x v="145"/>
    <n v="1501736400"/>
    <x v="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1"/>
    <n v="195"/>
    <x v="1"/>
    <s v="USD"/>
    <n v="1357020000"/>
    <x v="146"/>
    <n v="1361512800"/>
    <x v="2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x v="9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"/>
    <n v="1467"/>
    <x v="1"/>
    <s v="USD"/>
    <n v="1402290000"/>
    <x v="148"/>
    <n v="1406696400"/>
    <x v="1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1"/>
    <n v="3376"/>
    <x v="1"/>
    <s v="USD"/>
    <n v="1487311200"/>
    <x v="149"/>
    <n v="1487916000"/>
    <x v="5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"/>
    <n v="5681"/>
    <x v="1"/>
    <s v="USD"/>
    <n v="1350622800"/>
    <x v="150"/>
    <n v="1351141200"/>
    <x v="4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"/>
    <n v="1059"/>
    <x v="1"/>
    <s v="USD"/>
    <n v="1463029200"/>
    <x v="151"/>
    <n v="1465016400"/>
    <x v="7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7"/>
    <n v="1194"/>
    <x v="1"/>
    <s v="USD"/>
    <n v="1269493200"/>
    <x v="152"/>
    <n v="1270789200"/>
    <x v="6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0000000000005"/>
    <n v="379"/>
    <x v="2"/>
    <s v="AUD"/>
    <n v="1570251600"/>
    <x v="153"/>
    <n v="1572325200"/>
    <x v="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"/>
    <n v="30"/>
    <x v="2"/>
    <s v="AUD"/>
    <n v="1388383200"/>
    <x v="154"/>
    <n v="1389420000"/>
    <x v="2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"/>
    <n v="41"/>
    <x v="1"/>
    <s v="USD"/>
    <n v="1449554400"/>
    <x v="155"/>
    <n v="1449640800"/>
    <x v="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1"/>
    <n v="1821"/>
    <x v="1"/>
    <s v="USD"/>
    <n v="1553662800"/>
    <x v="156"/>
    <n v="1555218000"/>
    <x v="3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79.180000000000007"/>
    <n v="164"/>
    <x v="1"/>
    <s v="USD"/>
    <n v="1556341200"/>
    <x v="157"/>
    <n v="1557723600"/>
    <x v="3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"/>
    <n v="75"/>
    <x v="1"/>
    <s v="USD"/>
    <n v="1442984400"/>
    <x v="158"/>
    <n v="1443502800"/>
    <x v="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8"/>
    <n v="157"/>
    <x v="5"/>
    <s v="CHF"/>
    <n v="1544248800"/>
    <x v="159"/>
    <n v="1546840800"/>
    <x v="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"/>
    <n v="246"/>
    <x v="1"/>
    <s v="USD"/>
    <n v="1508475600"/>
    <x v="160"/>
    <n v="1512712800"/>
    <x v="5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"/>
    <n v="1396"/>
    <x v="1"/>
    <s v="USD"/>
    <n v="1507438800"/>
    <x v="161"/>
    <n v="1507525200"/>
    <x v="5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1"/>
    <n v="2506"/>
    <x v="1"/>
    <s v="USD"/>
    <n v="1501563600"/>
    <x v="162"/>
    <n v="1504328400"/>
    <x v="5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8"/>
    <n v="244"/>
    <x v="1"/>
    <s v="USD"/>
    <n v="1292997600"/>
    <x v="163"/>
    <n v="1293343200"/>
    <x v="6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x v="164"/>
    <n v="1371704400"/>
    <x v="2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2"/>
    <n v="955"/>
    <x v="3"/>
    <s v="DKK"/>
    <n v="1550815200"/>
    <x v="165"/>
    <n v="1552798800"/>
    <x v="3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9999999999995"/>
    <n v="1267"/>
    <x v="1"/>
    <s v="USD"/>
    <n v="1339909200"/>
    <x v="166"/>
    <n v="1342328400"/>
    <x v="4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1"/>
    <n v="67"/>
    <x v="1"/>
    <s v="USD"/>
    <n v="1501736400"/>
    <x v="167"/>
    <n v="1502341200"/>
    <x v="5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x v="168"/>
    <n v="1397192400"/>
    <x v="1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x v="169"/>
    <n v="1407042000"/>
    <x v="1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"/>
    <n v="1561"/>
    <x v="1"/>
    <s v="USD"/>
    <n v="1368853200"/>
    <x v="170"/>
    <n v="1369371600"/>
    <x v="2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"/>
    <n v="48"/>
    <x v="1"/>
    <s v="USD"/>
    <n v="1444021200"/>
    <x v="171"/>
    <n v="1444107600"/>
    <x v="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2"/>
    <n v="1130"/>
    <x v="1"/>
    <s v="USD"/>
    <n v="1472619600"/>
    <x v="172"/>
    <n v="1474261200"/>
    <x v="7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"/>
    <n v="782"/>
    <x v="1"/>
    <s v="USD"/>
    <n v="1472878800"/>
    <x v="173"/>
    <n v="1473656400"/>
    <x v="7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9"/>
    <n v="2739"/>
    <x v="1"/>
    <s v="USD"/>
    <n v="1289800800"/>
    <x v="174"/>
    <n v="1291960800"/>
    <x v="6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9"/>
    <n v="210"/>
    <x v="1"/>
    <s v="USD"/>
    <n v="1505970000"/>
    <x v="175"/>
    <n v="1506747600"/>
    <x v="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1"/>
    <n v="3537"/>
    <x v="0"/>
    <s v="CAD"/>
    <n v="1363496400"/>
    <x v="176"/>
    <n v="1363582800"/>
    <x v="2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"/>
    <n v="2107"/>
    <x v="2"/>
    <s v="AUD"/>
    <n v="1269234000"/>
    <x v="177"/>
    <n v="1269666000"/>
    <x v="6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"/>
    <n v="136"/>
    <x v="1"/>
    <s v="USD"/>
    <n v="1507093200"/>
    <x v="178"/>
    <n v="1508648400"/>
    <x v="5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9"/>
    <n v="3318"/>
    <x v="3"/>
    <s v="DKK"/>
    <n v="1560574800"/>
    <x v="179"/>
    <n v="1561957200"/>
    <x v="3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9"/>
    <n v="86"/>
    <x v="0"/>
    <s v="CAD"/>
    <n v="1284008400"/>
    <x v="180"/>
    <n v="1285131600"/>
    <x v="6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3"/>
    <n v="340"/>
    <x v="1"/>
    <s v="USD"/>
    <n v="1556859600"/>
    <x v="181"/>
    <n v="1556946000"/>
    <x v="3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37.79"/>
    <n v="19"/>
    <x v="1"/>
    <s v="USD"/>
    <n v="1526187600"/>
    <x v="182"/>
    <n v="1527138000"/>
    <x v="9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1"/>
    <n v="886"/>
    <x v="1"/>
    <s v="USD"/>
    <n v="1400821200"/>
    <x v="183"/>
    <n v="1402117200"/>
    <x v="1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7"/>
    <n v="1442"/>
    <x v="0"/>
    <s v="CAD"/>
    <n v="1361599200"/>
    <x v="184"/>
    <n v="1364014800"/>
    <x v="2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x v="185"/>
    <n v="1417586400"/>
    <x v="1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5"/>
    <n v="441"/>
    <x v="1"/>
    <s v="USD"/>
    <n v="1457071200"/>
    <x v="186"/>
    <n v="1457071200"/>
    <x v="7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x v="187"/>
    <n v="1370408400"/>
    <x v="2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7"/>
    <n v="86"/>
    <x v="6"/>
    <s v="EUR"/>
    <n v="1552366800"/>
    <x v="188"/>
    <n v="1552626000"/>
    <x v="3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999999999997"/>
    <n v="243"/>
    <x v="1"/>
    <s v="USD"/>
    <n v="1403845200"/>
    <x v="189"/>
    <n v="1404190800"/>
    <x v="1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4"/>
    <n v="65"/>
    <x v="1"/>
    <s v="USD"/>
    <n v="1523163600"/>
    <x v="190"/>
    <n v="1523509200"/>
    <x v="9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"/>
    <n v="126"/>
    <x v="1"/>
    <s v="USD"/>
    <n v="1442206800"/>
    <x v="191"/>
    <n v="1443589200"/>
    <x v="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8"/>
    <n v="524"/>
    <x v="1"/>
    <s v="USD"/>
    <n v="1532840400"/>
    <x v="192"/>
    <n v="1533445200"/>
    <x v="9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x v="173"/>
    <n v="1474520400"/>
    <x v="7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"/>
    <n v="1989"/>
    <x v="1"/>
    <s v="USD"/>
    <n v="1498194000"/>
    <x v="193"/>
    <n v="1499403600"/>
    <x v="5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6"/>
    <n v="168"/>
    <x v="1"/>
    <s v="USD"/>
    <n v="1281070800"/>
    <x v="194"/>
    <n v="1283576400"/>
    <x v="6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59999999999994"/>
    <n v="13"/>
    <x v="1"/>
    <s v="USD"/>
    <n v="1436245200"/>
    <x v="195"/>
    <n v="1436590800"/>
    <x v="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x v="152"/>
    <n v="1270443600"/>
    <x v="6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"/>
    <n v="157"/>
    <x v="1"/>
    <s v="USD"/>
    <n v="1406264400"/>
    <x v="196"/>
    <n v="1407819600"/>
    <x v="1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0000000000006"/>
    <n v="82"/>
    <x v="1"/>
    <s v="USD"/>
    <n v="1317531600"/>
    <x v="197"/>
    <n v="1317877200"/>
    <x v="8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3"/>
    <n v="4498"/>
    <x v="2"/>
    <s v="AUD"/>
    <n v="1484632800"/>
    <x v="198"/>
    <n v="1484805600"/>
    <x v="5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3"/>
    <n v="40"/>
    <x v="1"/>
    <s v="USD"/>
    <n v="1301806800"/>
    <x v="199"/>
    <n v="1302670800"/>
    <x v="8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80000000000007"/>
    <n v="80"/>
    <x v="1"/>
    <s v="USD"/>
    <n v="1539752400"/>
    <x v="200"/>
    <n v="1540789200"/>
    <x v="9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"/>
    <n v="57"/>
    <x v="1"/>
    <s v="USD"/>
    <n v="1267250400"/>
    <x v="201"/>
    <n v="1268028000"/>
    <x v="6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x v="202"/>
    <n v="1537160400"/>
    <x v="9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"/>
    <n v="2053"/>
    <x v="1"/>
    <s v="USD"/>
    <n v="1510207200"/>
    <x v="203"/>
    <n v="1512280800"/>
    <x v="5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"/>
    <n v="808"/>
    <x v="2"/>
    <s v="AUD"/>
    <n v="1462510800"/>
    <x v="204"/>
    <n v="1463115600"/>
    <x v="7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"/>
    <n v="226"/>
    <x v="3"/>
    <s v="DKK"/>
    <n v="1488520800"/>
    <x v="205"/>
    <n v="1490850000"/>
    <x v="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"/>
    <n v="1625"/>
    <x v="1"/>
    <s v="USD"/>
    <n v="1377579600"/>
    <x v="206"/>
    <n v="1379653200"/>
    <x v="2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09999999999994"/>
    <n v="168"/>
    <x v="1"/>
    <s v="USD"/>
    <n v="1576389600"/>
    <x v="207"/>
    <n v="1580364000"/>
    <x v="3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0"/>
    <n v="4289"/>
    <x v="1"/>
    <s v="USD"/>
    <n v="1289019600"/>
    <x v="208"/>
    <n v="1289714400"/>
    <x v="6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"/>
    <n v="165"/>
    <x v="1"/>
    <s v="USD"/>
    <n v="1282194000"/>
    <x v="209"/>
    <n v="1282712400"/>
    <x v="6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3"/>
    <n v="143"/>
    <x v="1"/>
    <s v="USD"/>
    <n v="1550037600"/>
    <x v="210"/>
    <n v="1550210400"/>
    <x v="3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8"/>
    <n v="1815"/>
    <x v="1"/>
    <s v="USD"/>
    <n v="1321941600"/>
    <x v="211"/>
    <n v="1322114400"/>
    <x v="8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"/>
    <n v="934"/>
    <x v="1"/>
    <s v="USD"/>
    <n v="1556427600"/>
    <x v="212"/>
    <n v="1557205200"/>
    <x v="3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1"/>
    <n v="397"/>
    <x v="4"/>
    <s v="GBP"/>
    <n v="1320991200"/>
    <x v="213"/>
    <n v="1323928800"/>
    <x v="8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"/>
    <n v="1539"/>
    <x v="1"/>
    <s v="USD"/>
    <n v="1345093200"/>
    <x v="214"/>
    <n v="1346130000"/>
    <x v="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4"/>
    <n v="17"/>
    <x v="1"/>
    <s v="USD"/>
    <n v="1309496400"/>
    <x v="215"/>
    <n v="1311051600"/>
    <x v="8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"/>
    <n v="2179"/>
    <x v="1"/>
    <s v="USD"/>
    <n v="1340254800"/>
    <x v="216"/>
    <n v="1340427600"/>
    <x v="4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"/>
    <n v="138"/>
    <x v="1"/>
    <s v="USD"/>
    <n v="1412226000"/>
    <x v="217"/>
    <n v="1412312400"/>
    <x v="1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7"/>
    <n v="931"/>
    <x v="1"/>
    <s v="USD"/>
    <n v="1458104400"/>
    <x v="218"/>
    <n v="1459314000"/>
    <x v="7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2"/>
    <n v="3594"/>
    <x v="1"/>
    <s v="USD"/>
    <n v="1411534800"/>
    <x v="219"/>
    <n v="1415426400"/>
    <x v="1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30"/>
    <n v="5880"/>
    <x v="1"/>
    <s v="USD"/>
    <n v="1399093200"/>
    <x v="220"/>
    <n v="1399093200"/>
    <x v="1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1"/>
    <n v="112"/>
    <x v="1"/>
    <s v="USD"/>
    <n v="1270702800"/>
    <x v="221"/>
    <n v="1273899600"/>
    <x v="6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"/>
    <n v="943"/>
    <x v="1"/>
    <s v="USD"/>
    <n v="1431666000"/>
    <x v="222"/>
    <n v="1432184400"/>
    <x v="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7"/>
    <n v="2468"/>
    <x v="1"/>
    <s v="USD"/>
    <n v="1472619600"/>
    <x v="172"/>
    <n v="1474779600"/>
    <x v="7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89999999999995"/>
    <n v="2551"/>
    <x v="1"/>
    <s v="USD"/>
    <n v="1496293200"/>
    <x v="223"/>
    <n v="1500440400"/>
    <x v="5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"/>
    <n v="101"/>
    <x v="1"/>
    <s v="USD"/>
    <n v="1575612000"/>
    <x v="224"/>
    <n v="1575612000"/>
    <x v="3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"/>
    <n v="67"/>
    <x v="1"/>
    <s v="USD"/>
    <n v="1369112400"/>
    <x v="225"/>
    <n v="1374123600"/>
    <x v="2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"/>
    <n v="92"/>
    <x v="1"/>
    <s v="USD"/>
    <n v="1469422800"/>
    <x v="226"/>
    <n v="1469509200"/>
    <x v="7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"/>
    <n v="62"/>
    <x v="1"/>
    <s v="USD"/>
    <n v="1307854800"/>
    <x v="227"/>
    <n v="1309237200"/>
    <x v="8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1"/>
    <n v="149"/>
    <x v="6"/>
    <s v="EUR"/>
    <n v="1503378000"/>
    <x v="228"/>
    <n v="1503982800"/>
    <x v="5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"/>
    <n v="92"/>
    <x v="1"/>
    <s v="USD"/>
    <n v="1486965600"/>
    <x v="229"/>
    <n v="1487397600"/>
    <x v="5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"/>
    <n v="57"/>
    <x v="2"/>
    <s v="AUD"/>
    <n v="1561438800"/>
    <x v="230"/>
    <n v="1562043600"/>
    <x v="3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"/>
    <n v="329"/>
    <x v="1"/>
    <s v="USD"/>
    <n v="1398402000"/>
    <x v="231"/>
    <n v="1398574800"/>
    <x v="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2"/>
    <n v="97"/>
    <x v="3"/>
    <s v="DKK"/>
    <n v="1513231200"/>
    <x v="232"/>
    <n v="1515391200"/>
    <x v="5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7"/>
    <n v="41"/>
    <x v="1"/>
    <s v="USD"/>
    <n v="1440824400"/>
    <x v="233"/>
    <n v="1441170000"/>
    <x v="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2"/>
    <n v="1784"/>
    <x v="1"/>
    <s v="USD"/>
    <n v="1281070800"/>
    <x v="194"/>
    <n v="1281157200"/>
    <x v="6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8"/>
    <n v="1684"/>
    <x v="2"/>
    <s v="AUD"/>
    <n v="1397365200"/>
    <x v="234"/>
    <n v="1398229200"/>
    <x v="1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2"/>
    <n v="250"/>
    <x v="1"/>
    <s v="USD"/>
    <n v="1494392400"/>
    <x v="235"/>
    <n v="1495256400"/>
    <x v="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3"/>
    <n v="238"/>
    <x v="1"/>
    <s v="USD"/>
    <n v="1520143200"/>
    <x v="236"/>
    <n v="1520402400"/>
    <x v="9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5"/>
    <n v="53"/>
    <x v="1"/>
    <s v="USD"/>
    <n v="1405314000"/>
    <x v="237"/>
    <n v="1409806800"/>
    <x v="1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"/>
    <n v="214"/>
    <x v="1"/>
    <s v="USD"/>
    <n v="1396846800"/>
    <x v="238"/>
    <n v="1396933200"/>
    <x v="1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9999999999995"/>
    <n v="222"/>
    <x v="1"/>
    <s v="USD"/>
    <n v="1375678800"/>
    <x v="239"/>
    <n v="1376024400"/>
    <x v="2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"/>
    <n v="1884"/>
    <x v="1"/>
    <s v="USD"/>
    <n v="1482386400"/>
    <x v="240"/>
    <n v="1483682400"/>
    <x v="7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1"/>
    <n v="218"/>
    <x v="2"/>
    <s v="AUD"/>
    <n v="1420005600"/>
    <x v="241"/>
    <n v="1420437600"/>
    <x v="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"/>
    <n v="6465"/>
    <x v="1"/>
    <s v="USD"/>
    <n v="1420178400"/>
    <x v="242"/>
    <n v="1420783200"/>
    <x v="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x v="67"/>
    <n v="1267423200"/>
    <x v="6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20000000000003"/>
    <n v="101"/>
    <x v="1"/>
    <s v="USD"/>
    <n v="1355032800"/>
    <x v="243"/>
    <n v="1355205600"/>
    <x v="4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"/>
    <n v="59"/>
    <x v="1"/>
    <s v="USD"/>
    <n v="1382677200"/>
    <x v="244"/>
    <n v="1383109200"/>
    <x v="2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2"/>
    <n v="1335"/>
    <x v="0"/>
    <s v="CAD"/>
    <n v="1302238800"/>
    <x v="245"/>
    <n v="1303275600"/>
    <x v="8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5"/>
    <n v="88"/>
    <x v="1"/>
    <s v="USD"/>
    <n v="1487656800"/>
    <x v="246"/>
    <n v="1487829600"/>
    <x v="5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"/>
    <n v="1697"/>
    <x v="1"/>
    <s v="USD"/>
    <n v="1297836000"/>
    <x v="247"/>
    <n v="1298268000"/>
    <x v="8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"/>
    <n v="15"/>
    <x v="4"/>
    <s v="GBP"/>
    <n v="1453615200"/>
    <x v="248"/>
    <n v="1456812000"/>
    <x v="7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0.46"/>
    <n v="92"/>
    <x v="1"/>
    <s v="USD"/>
    <n v="1362463200"/>
    <x v="249"/>
    <n v="1363669200"/>
    <x v="2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"/>
    <n v="186"/>
    <x v="1"/>
    <s v="USD"/>
    <n v="1481176800"/>
    <x v="250"/>
    <n v="1482904800"/>
    <x v="7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0000000000007"/>
    <n v="138"/>
    <x v="1"/>
    <s v="USD"/>
    <n v="1354946400"/>
    <x v="251"/>
    <n v="1356588000"/>
    <x v="4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7"/>
    <n v="261"/>
    <x v="1"/>
    <s v="USD"/>
    <n v="1348808400"/>
    <x v="136"/>
    <n v="1349845200"/>
    <x v="4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4"/>
    <n v="454"/>
    <x v="1"/>
    <s v="USD"/>
    <n v="1282712400"/>
    <x v="252"/>
    <n v="1283058000"/>
    <x v="6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"/>
    <n v="107"/>
    <x v="1"/>
    <s v="USD"/>
    <n v="1301979600"/>
    <x v="253"/>
    <n v="1304226000"/>
    <x v="8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"/>
    <n v="199"/>
    <x v="1"/>
    <s v="USD"/>
    <n v="1263016800"/>
    <x v="254"/>
    <n v="1263016800"/>
    <x v="6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"/>
    <n v="5512"/>
    <x v="1"/>
    <s v="USD"/>
    <n v="1360648800"/>
    <x v="255"/>
    <n v="1362031200"/>
    <x v="2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3"/>
    <n v="86"/>
    <x v="1"/>
    <s v="USD"/>
    <n v="1451800800"/>
    <x v="256"/>
    <n v="1455602400"/>
    <x v="7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7"/>
    <n v="3182"/>
    <x v="6"/>
    <s v="EUR"/>
    <n v="1415340000"/>
    <x v="257"/>
    <n v="1418191200"/>
    <x v="1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"/>
    <n v="2768"/>
    <x v="2"/>
    <s v="AUD"/>
    <n v="1351054800"/>
    <x v="258"/>
    <n v="1352440800"/>
    <x v="4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2"/>
    <n v="48"/>
    <x v="1"/>
    <s v="USD"/>
    <n v="1349326800"/>
    <x v="259"/>
    <n v="1353304800"/>
    <x v="4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"/>
    <n v="87"/>
    <x v="1"/>
    <s v="USD"/>
    <n v="1548914400"/>
    <x v="260"/>
    <n v="1550728800"/>
    <x v="3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1"/>
    <n v="1890"/>
    <x v="1"/>
    <s v="USD"/>
    <n v="1291269600"/>
    <x v="261"/>
    <n v="1291442400"/>
    <x v="6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20000000000003"/>
    <n v="61"/>
    <x v="1"/>
    <s v="USD"/>
    <n v="1449468000"/>
    <x v="262"/>
    <n v="1452146400"/>
    <x v="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"/>
    <n v="1894"/>
    <x v="1"/>
    <s v="USD"/>
    <n v="1562734800"/>
    <x v="263"/>
    <n v="1564894800"/>
    <x v="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6"/>
    <n v="282"/>
    <x v="0"/>
    <s v="CAD"/>
    <n v="1505624400"/>
    <x v="264"/>
    <n v="1505883600"/>
    <x v="5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"/>
    <n v="15"/>
    <x v="1"/>
    <s v="USD"/>
    <n v="1509948000"/>
    <x v="265"/>
    <n v="1510380000"/>
    <x v="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2"/>
    <n v="116"/>
    <x v="1"/>
    <s v="USD"/>
    <n v="1554526800"/>
    <x v="266"/>
    <n v="1555218000"/>
    <x v="3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"/>
    <n v="133"/>
    <x v="1"/>
    <s v="USD"/>
    <n v="1334811600"/>
    <x v="267"/>
    <n v="1335243600"/>
    <x v="4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4"/>
    <n v="83"/>
    <x v="1"/>
    <s v="USD"/>
    <n v="1279515600"/>
    <x v="268"/>
    <n v="1279688400"/>
    <x v="6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"/>
    <n v="91"/>
    <x v="1"/>
    <s v="USD"/>
    <n v="1353909600"/>
    <x v="269"/>
    <n v="1356069600"/>
    <x v="4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"/>
    <n v="546"/>
    <x v="1"/>
    <s v="USD"/>
    <n v="1535950800"/>
    <x v="270"/>
    <n v="1536210000"/>
    <x v="9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9"/>
    <n v="393"/>
    <x v="1"/>
    <s v="USD"/>
    <n v="1511244000"/>
    <x v="271"/>
    <n v="1511762400"/>
    <x v="5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0000000000005"/>
    <n v="2062"/>
    <x v="1"/>
    <s v="USD"/>
    <n v="1331445600"/>
    <x v="272"/>
    <n v="1333256400"/>
    <x v="4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39999999999995"/>
    <n v="133"/>
    <x v="1"/>
    <s v="USD"/>
    <n v="1480226400"/>
    <x v="73"/>
    <n v="1480744800"/>
    <x v="7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"/>
    <n v="29"/>
    <x v="3"/>
    <s v="DKK"/>
    <n v="1464584400"/>
    <x v="273"/>
    <n v="1465016400"/>
    <x v="7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7"/>
    <n v="132"/>
    <x v="1"/>
    <s v="USD"/>
    <n v="1335848400"/>
    <x v="274"/>
    <n v="1336280400"/>
    <x v="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3"/>
    <n v="254"/>
    <x v="1"/>
    <s v="USD"/>
    <n v="1473483600"/>
    <x v="275"/>
    <n v="1476766800"/>
    <x v="7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9"/>
    <n v="184"/>
    <x v="1"/>
    <s v="USD"/>
    <n v="1479880800"/>
    <x v="276"/>
    <n v="1480485600"/>
    <x v="7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69999999999993"/>
    <n v="176"/>
    <x v="1"/>
    <s v="USD"/>
    <n v="1430197200"/>
    <x v="277"/>
    <n v="1430197200"/>
    <x v="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"/>
    <n v="137"/>
    <x v="3"/>
    <s v="DKK"/>
    <n v="1331701200"/>
    <x v="278"/>
    <n v="1331787600"/>
    <x v="4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79999999999997"/>
    <n v="337"/>
    <x v="0"/>
    <s v="CAD"/>
    <n v="1438578000"/>
    <x v="279"/>
    <n v="1438837200"/>
    <x v="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2"/>
    <n v="908"/>
    <x v="1"/>
    <s v="USD"/>
    <n v="1368162000"/>
    <x v="280"/>
    <n v="1370926800"/>
    <x v="2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"/>
    <n v="107"/>
    <x v="1"/>
    <s v="USD"/>
    <n v="1318654800"/>
    <x v="281"/>
    <n v="1319000400"/>
    <x v="8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x v="282"/>
    <n v="1333429200"/>
    <x v="4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"/>
    <n v="32"/>
    <x v="6"/>
    <s v="EUR"/>
    <n v="1286254800"/>
    <x v="283"/>
    <n v="1287032400"/>
    <x v="6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"/>
    <n v="183"/>
    <x v="1"/>
    <s v="USD"/>
    <n v="1540530000"/>
    <x v="284"/>
    <n v="1541570400"/>
    <x v="9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"/>
    <n v="1910"/>
    <x v="5"/>
    <s v="CHF"/>
    <n v="1381813200"/>
    <x v="285"/>
    <n v="1383976800"/>
    <x v="2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"/>
    <n v="38"/>
    <x v="2"/>
    <s v="AUD"/>
    <n v="1548655200"/>
    <x v="286"/>
    <n v="1550556000"/>
    <x v="3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39999999999995"/>
    <n v="104"/>
    <x v="2"/>
    <s v="AUD"/>
    <n v="1389679200"/>
    <x v="287"/>
    <n v="1390456800"/>
    <x v="1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9999999999994"/>
    <n v="72"/>
    <x v="1"/>
    <s v="USD"/>
    <n v="1456466400"/>
    <x v="288"/>
    <n v="1458018000"/>
    <x v="7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80000000000003"/>
    <n v="49"/>
    <x v="1"/>
    <s v="USD"/>
    <n v="1456984800"/>
    <x v="289"/>
    <n v="1461819600"/>
    <x v="7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x v="290"/>
    <n v="1504155600"/>
    <x v="5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"/>
    <n v="295"/>
    <x v="1"/>
    <s v="USD"/>
    <n v="1424930400"/>
    <x v="291"/>
    <n v="1426395600"/>
    <x v="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"/>
    <n v="245"/>
    <x v="1"/>
    <s v="USD"/>
    <n v="1535864400"/>
    <x v="292"/>
    <n v="1537074000"/>
    <x v="9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"/>
    <n v="32"/>
    <x v="1"/>
    <s v="USD"/>
    <n v="1452146400"/>
    <x v="293"/>
    <n v="1452578400"/>
    <x v="7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7"/>
    <n v="142"/>
    <x v="1"/>
    <s v="USD"/>
    <n v="1470546000"/>
    <x v="294"/>
    <n v="1474088400"/>
    <x v="7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"/>
    <n v="85"/>
    <x v="1"/>
    <s v="USD"/>
    <n v="1458363600"/>
    <x v="295"/>
    <n v="1461906000"/>
    <x v="7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30000000000007"/>
    <n v="7"/>
    <x v="1"/>
    <s v="USD"/>
    <n v="1500008400"/>
    <x v="296"/>
    <n v="1500267600"/>
    <x v="5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7"/>
    <n v="659"/>
    <x v="3"/>
    <s v="DKK"/>
    <n v="1338958800"/>
    <x v="297"/>
    <n v="1340686800"/>
    <x v="4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"/>
    <n v="803"/>
    <x v="1"/>
    <s v="USD"/>
    <n v="1303102800"/>
    <x v="298"/>
    <n v="1303189200"/>
    <x v="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x v="299"/>
    <n v="1318309200"/>
    <x v="8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3"/>
    <n v="16"/>
    <x v="1"/>
    <s v="USD"/>
    <n v="1270789200"/>
    <x v="300"/>
    <n v="1272171600"/>
    <x v="6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"/>
    <n v="121"/>
    <x v="1"/>
    <s v="USD"/>
    <n v="1297836000"/>
    <x v="247"/>
    <n v="1298872800"/>
    <x v="8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9"/>
    <n v="3742"/>
    <x v="1"/>
    <s v="USD"/>
    <n v="1382677200"/>
    <x v="244"/>
    <n v="1383282000"/>
    <x v="2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x v="301"/>
    <n v="1330495200"/>
    <x v="4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"/>
    <n v="133"/>
    <x v="1"/>
    <s v="USD"/>
    <n v="1552366800"/>
    <x v="188"/>
    <n v="1552798800"/>
    <x v="3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"/>
    <n v="31"/>
    <x v="1"/>
    <s v="USD"/>
    <n v="1400907600"/>
    <x v="302"/>
    <n v="1403413200"/>
    <x v="1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7"/>
    <n v="108"/>
    <x v="6"/>
    <s v="EUR"/>
    <n v="1574143200"/>
    <x v="303"/>
    <n v="1574229600"/>
    <x v="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x v="304"/>
    <n v="1495861200"/>
    <x v="5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2"/>
    <n v="17"/>
    <x v="1"/>
    <s v="USD"/>
    <n v="1392357600"/>
    <x v="305"/>
    <n v="1392530400"/>
    <x v="1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8"/>
    <n v="64"/>
    <x v="1"/>
    <s v="USD"/>
    <n v="1281589200"/>
    <x v="306"/>
    <n v="1283662800"/>
    <x v="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x v="307"/>
    <n v="1305781200"/>
    <x v="8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"/>
    <n v="2468"/>
    <x v="1"/>
    <s v="USD"/>
    <n v="1301634000"/>
    <x v="308"/>
    <n v="1302325200"/>
    <x v="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8"/>
    <n v="5168"/>
    <x v="1"/>
    <s v="USD"/>
    <n v="1290664800"/>
    <x v="309"/>
    <n v="1291788000"/>
    <x v="6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2"/>
    <n v="26"/>
    <x v="4"/>
    <s v="GBP"/>
    <n v="1395896400"/>
    <x v="310"/>
    <n v="1396069200"/>
    <x v="1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"/>
    <n v="307"/>
    <x v="1"/>
    <s v="USD"/>
    <n v="1434862800"/>
    <x v="311"/>
    <n v="1435899600"/>
    <x v="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"/>
    <n v="73"/>
    <x v="1"/>
    <s v="USD"/>
    <n v="1529125200"/>
    <x v="79"/>
    <n v="1531112400"/>
    <x v="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"/>
    <n v="128"/>
    <x v="1"/>
    <s v="USD"/>
    <n v="1451109600"/>
    <x v="312"/>
    <n v="1451628000"/>
    <x v="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"/>
    <n v="33"/>
    <x v="1"/>
    <s v="USD"/>
    <n v="1566968400"/>
    <x v="313"/>
    <n v="1567314000"/>
    <x v="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"/>
    <n v="2441"/>
    <x v="1"/>
    <s v="USD"/>
    <n v="1543557600"/>
    <x v="314"/>
    <n v="1544508000"/>
    <x v="9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9"/>
    <n v="211"/>
    <x v="1"/>
    <s v="USD"/>
    <n v="1481522400"/>
    <x v="315"/>
    <n v="1482472800"/>
    <x v="7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"/>
    <n v="1385"/>
    <x v="4"/>
    <s v="GBP"/>
    <n v="1512712800"/>
    <x v="316"/>
    <n v="1512799200"/>
    <x v="5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9999999999993"/>
    <n v="190"/>
    <x v="1"/>
    <s v="USD"/>
    <n v="1324274400"/>
    <x v="317"/>
    <n v="1324360800"/>
    <x v="8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8"/>
    <n v="470"/>
    <x v="1"/>
    <s v="USD"/>
    <n v="1364446800"/>
    <x v="318"/>
    <n v="1364533200"/>
    <x v="2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4"/>
    <n v="253"/>
    <x v="1"/>
    <s v="USD"/>
    <n v="1542693600"/>
    <x v="319"/>
    <n v="1545112800"/>
    <x v="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"/>
    <n v="1113"/>
    <x v="1"/>
    <s v="USD"/>
    <n v="1515564000"/>
    <x v="32"/>
    <n v="1516168800"/>
    <x v="9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"/>
    <n v="2283"/>
    <x v="1"/>
    <s v="USD"/>
    <n v="1573797600"/>
    <x v="320"/>
    <n v="1574920800"/>
    <x v="3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"/>
    <n v="1072"/>
    <x v="1"/>
    <s v="USD"/>
    <n v="1292392800"/>
    <x v="321"/>
    <n v="1292479200"/>
    <x v="6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"/>
    <n v="1095"/>
    <x v="1"/>
    <s v="USD"/>
    <n v="1573452000"/>
    <x v="322"/>
    <n v="1573538400"/>
    <x v="3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999999999995"/>
    <n v="1690"/>
    <x v="1"/>
    <s v="USD"/>
    <n v="1317790800"/>
    <x v="323"/>
    <n v="1320382800"/>
    <x v="8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"/>
    <n v="1297"/>
    <x v="0"/>
    <s v="CAD"/>
    <n v="1501650000"/>
    <x v="324"/>
    <n v="1502859600"/>
    <x v="5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7"/>
    <n v="393"/>
    <x v="1"/>
    <s v="USD"/>
    <n v="1323669600"/>
    <x v="325"/>
    <n v="1323756000"/>
    <x v="8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89999999999995"/>
    <n v="1257"/>
    <x v="1"/>
    <s v="USD"/>
    <n v="1440738000"/>
    <x v="326"/>
    <n v="1441342800"/>
    <x v="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5"/>
    <n v="328"/>
    <x v="1"/>
    <s v="USD"/>
    <n v="1374296400"/>
    <x v="327"/>
    <n v="1375333200"/>
    <x v="2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"/>
    <n v="147"/>
    <x v="1"/>
    <s v="USD"/>
    <n v="1384840800"/>
    <x v="328"/>
    <n v="1389420000"/>
    <x v="2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"/>
    <n v="830"/>
    <x v="1"/>
    <s v="USD"/>
    <n v="1516600800"/>
    <x v="329"/>
    <n v="1520056800"/>
    <x v="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7"/>
    <n v="331"/>
    <x v="4"/>
    <s v="GBP"/>
    <n v="1436418000"/>
    <x v="330"/>
    <n v="1436504400"/>
    <x v="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x v="331"/>
    <n v="1508302800"/>
    <x v="5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10000000000005"/>
    <n v="191"/>
    <x v="1"/>
    <s v="USD"/>
    <n v="1423634400"/>
    <x v="332"/>
    <n v="1425708000"/>
    <x v="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1"/>
    <n v="3483"/>
    <x v="1"/>
    <s v="USD"/>
    <n v="1487224800"/>
    <x v="333"/>
    <n v="1488348000"/>
    <x v="5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"/>
    <n v="923"/>
    <x v="1"/>
    <s v="USD"/>
    <n v="1500008400"/>
    <x v="296"/>
    <n v="1502600400"/>
    <x v="5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x v="334"/>
    <n v="1433653200"/>
    <x v="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1"/>
    <n v="2013"/>
    <x v="1"/>
    <s v="USD"/>
    <n v="1440392400"/>
    <x v="335"/>
    <n v="1441602000"/>
    <x v="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1"/>
    <n v="33"/>
    <x v="0"/>
    <s v="CAD"/>
    <n v="1446876000"/>
    <x v="336"/>
    <n v="1447567200"/>
    <x v="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000000000005"/>
    <n v="1703"/>
    <x v="1"/>
    <s v="USD"/>
    <n v="1562302800"/>
    <x v="337"/>
    <n v="1562389200"/>
    <x v="3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x v="338"/>
    <n v="1378789200"/>
    <x v="2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6"/>
    <n v="86"/>
    <x v="1"/>
    <s v="USD"/>
    <n v="1485064800"/>
    <x v="339"/>
    <n v="1488520800"/>
    <x v="5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8"/>
    <n v="40"/>
    <x v="6"/>
    <s v="EUR"/>
    <n v="1326520800"/>
    <x v="340"/>
    <n v="1327298400"/>
    <x v="4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"/>
    <n v="41"/>
    <x v="1"/>
    <s v="USD"/>
    <n v="1441256400"/>
    <x v="341"/>
    <n v="1443416400"/>
    <x v="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3"/>
    <n v="23"/>
    <x v="0"/>
    <s v="CAD"/>
    <n v="1533877200"/>
    <x v="342"/>
    <n v="1534136400"/>
    <x v="9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"/>
    <n v="187"/>
    <x v="1"/>
    <s v="USD"/>
    <n v="1314421200"/>
    <x v="343"/>
    <n v="1315026000"/>
    <x v="8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"/>
    <n v="2875"/>
    <x v="4"/>
    <s v="GBP"/>
    <n v="1293861600"/>
    <x v="344"/>
    <n v="1295071200"/>
    <x v="8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8"/>
    <n v="88"/>
    <x v="1"/>
    <s v="USD"/>
    <n v="1507352400"/>
    <x v="345"/>
    <n v="1509426000"/>
    <x v="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2"/>
    <n v="191"/>
    <x v="1"/>
    <s v="USD"/>
    <n v="1296108000"/>
    <x v="65"/>
    <n v="1299391200"/>
    <x v="8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3"/>
    <n v="139"/>
    <x v="1"/>
    <s v="USD"/>
    <n v="1324965600"/>
    <x v="346"/>
    <n v="1325052000"/>
    <x v="8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999999999994"/>
    <n v="186"/>
    <x v="1"/>
    <s v="USD"/>
    <n v="1520229600"/>
    <x v="347"/>
    <n v="1522818000"/>
    <x v="9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8"/>
    <n v="112"/>
    <x v="2"/>
    <s v="AUD"/>
    <n v="1482991200"/>
    <x v="348"/>
    <n v="1485324000"/>
    <x v="7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"/>
    <n v="101"/>
    <x v="1"/>
    <s v="USD"/>
    <n v="1294034400"/>
    <x v="349"/>
    <n v="1294120800"/>
    <x v="8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"/>
    <n v="75"/>
    <x v="1"/>
    <s v="USD"/>
    <n v="1413608400"/>
    <x v="350"/>
    <n v="1415685600"/>
    <x v="1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"/>
    <n v="206"/>
    <x v="4"/>
    <s v="GBP"/>
    <n v="1286946000"/>
    <x v="351"/>
    <n v="1288933200"/>
    <x v="6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"/>
    <n v="154"/>
    <x v="1"/>
    <s v="USD"/>
    <n v="1359871200"/>
    <x v="352"/>
    <n v="1363237200"/>
    <x v="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30"/>
    <n v="5966"/>
    <x v="1"/>
    <s v="USD"/>
    <n v="1555304400"/>
    <x v="353"/>
    <n v="1555822800"/>
    <x v="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"/>
    <n v="2176"/>
    <x v="1"/>
    <s v="USD"/>
    <n v="1423375200"/>
    <x v="354"/>
    <n v="1427778000"/>
    <x v="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6"/>
    <n v="169"/>
    <x v="1"/>
    <s v="USD"/>
    <n v="1420696800"/>
    <x v="355"/>
    <n v="1422424800"/>
    <x v="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000000000005"/>
    <n v="2106"/>
    <x v="1"/>
    <s v="USD"/>
    <n v="1502946000"/>
    <x v="356"/>
    <n v="1503637200"/>
    <x v="5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"/>
    <n v="441"/>
    <x v="1"/>
    <s v="USD"/>
    <n v="1547186400"/>
    <x v="357"/>
    <n v="1547618400"/>
    <x v="3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x v="358"/>
    <n v="1449900000"/>
    <x v="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"/>
    <n v="131"/>
    <x v="1"/>
    <s v="USD"/>
    <n v="1404622800"/>
    <x v="359"/>
    <n v="1405141200"/>
    <x v="1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"/>
    <n v="127"/>
    <x v="1"/>
    <s v="USD"/>
    <n v="1571720400"/>
    <x v="12"/>
    <n v="1572933600"/>
    <x v="3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"/>
    <n v="355"/>
    <x v="1"/>
    <s v="USD"/>
    <n v="1526878800"/>
    <x v="360"/>
    <n v="1530162000"/>
    <x v="9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0000000000007"/>
    <n v="44"/>
    <x v="4"/>
    <s v="GBP"/>
    <n v="1319691600"/>
    <x v="361"/>
    <n v="1320904800"/>
    <x v="8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"/>
    <n v="84"/>
    <x v="1"/>
    <s v="USD"/>
    <n v="1371963600"/>
    <x v="362"/>
    <n v="1372395600"/>
    <x v="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9"/>
    <n v="155"/>
    <x v="1"/>
    <s v="USD"/>
    <n v="1433739600"/>
    <x v="363"/>
    <n v="1437714000"/>
    <x v="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"/>
    <n v="67"/>
    <x v="1"/>
    <s v="USD"/>
    <n v="1508130000"/>
    <x v="364"/>
    <n v="1509771600"/>
    <x v="5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3"/>
    <n v="189"/>
    <x v="1"/>
    <s v="USD"/>
    <n v="1550037600"/>
    <x v="210"/>
    <n v="1550556000"/>
    <x v="3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"/>
    <n v="4799"/>
    <x v="1"/>
    <s v="USD"/>
    <n v="1486706400"/>
    <x v="365"/>
    <n v="1489039200"/>
    <x v="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1"/>
    <n v="1137"/>
    <x v="1"/>
    <s v="USD"/>
    <n v="1553835600"/>
    <x v="366"/>
    <n v="1556600400"/>
    <x v="3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"/>
    <n v="1068"/>
    <x v="1"/>
    <s v="USD"/>
    <n v="1277528400"/>
    <x v="367"/>
    <n v="1278565200"/>
    <x v="6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"/>
    <n v="424"/>
    <x v="1"/>
    <s v="USD"/>
    <n v="1339477200"/>
    <x v="368"/>
    <n v="1339909200"/>
    <x v="4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3"/>
    <n v="145"/>
    <x v="5"/>
    <s v="CHF"/>
    <n v="1325656800"/>
    <x v="369"/>
    <n v="1325829600"/>
    <x v="4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8"/>
    <n v="1152"/>
    <x v="1"/>
    <s v="USD"/>
    <n v="1288242000"/>
    <x v="370"/>
    <n v="1290578400"/>
    <x v="6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x v="371"/>
    <n v="1380344400"/>
    <x v="2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"/>
    <n v="151"/>
    <x v="1"/>
    <s v="USD"/>
    <n v="1389679200"/>
    <x v="287"/>
    <n v="1389852000"/>
    <x v="1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1"/>
    <n v="1608"/>
    <x v="1"/>
    <s v="USD"/>
    <n v="1294293600"/>
    <x v="372"/>
    <n v="1294466400"/>
    <x v="8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"/>
    <n v="3059"/>
    <x v="0"/>
    <s v="CAD"/>
    <n v="1500267600"/>
    <x v="373"/>
    <n v="1500354000"/>
    <x v="5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"/>
    <n v="34"/>
    <x v="1"/>
    <s v="USD"/>
    <n v="1375074000"/>
    <x v="374"/>
    <n v="1375938000"/>
    <x v="2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"/>
    <n v="220"/>
    <x v="1"/>
    <s v="USD"/>
    <n v="1323324000"/>
    <x v="375"/>
    <n v="1323410400"/>
    <x v="8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"/>
    <n v="1604"/>
    <x v="2"/>
    <s v="AUD"/>
    <n v="1538715600"/>
    <x v="376"/>
    <n v="1539406800"/>
    <x v="9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2"/>
    <n v="454"/>
    <x v="1"/>
    <s v="USD"/>
    <n v="1369285200"/>
    <x v="377"/>
    <n v="1369803600"/>
    <x v="2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"/>
    <n v="123"/>
    <x v="6"/>
    <s v="EUR"/>
    <n v="1525755600"/>
    <x v="378"/>
    <n v="1525928400"/>
    <x v="9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"/>
    <n v="941"/>
    <x v="1"/>
    <s v="USD"/>
    <n v="1296626400"/>
    <x v="379"/>
    <n v="1297231200"/>
    <x v="8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x v="380"/>
    <n v="1378530000"/>
    <x v="2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"/>
    <n v="299"/>
    <x v="1"/>
    <s v="USD"/>
    <n v="1572152400"/>
    <x v="381"/>
    <n v="1572152400"/>
    <x v="3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x v="382"/>
    <n v="1329890400"/>
    <x v="4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"/>
    <n v="3015"/>
    <x v="0"/>
    <s v="CAD"/>
    <n v="1273640400"/>
    <x v="125"/>
    <n v="1276750800"/>
    <x v="6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9999999999995"/>
    <n v="2237"/>
    <x v="1"/>
    <s v="USD"/>
    <n v="1510639200"/>
    <x v="383"/>
    <n v="1510898400"/>
    <x v="5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"/>
    <n v="435"/>
    <x v="1"/>
    <s v="USD"/>
    <n v="1528088400"/>
    <x v="384"/>
    <n v="1532408400"/>
    <x v="9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"/>
    <n v="645"/>
    <x v="1"/>
    <s v="USD"/>
    <n v="1359525600"/>
    <x v="385"/>
    <n v="1360562400"/>
    <x v="2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x v="386"/>
    <n v="1571547600"/>
    <x v="3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60000000000005"/>
    <n v="154"/>
    <x v="0"/>
    <s v="CAD"/>
    <n v="1466398800"/>
    <x v="387"/>
    <n v="1468126800"/>
    <x v="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"/>
    <n v="714"/>
    <x v="1"/>
    <s v="USD"/>
    <n v="1492491600"/>
    <x v="388"/>
    <n v="1492837200"/>
    <x v="5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9"/>
    <n v="1111"/>
    <x v="1"/>
    <s v="USD"/>
    <n v="1430197200"/>
    <x v="277"/>
    <n v="1430197200"/>
    <x v="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"/>
    <n v="82"/>
    <x v="1"/>
    <s v="USD"/>
    <n v="1496034000"/>
    <x v="389"/>
    <n v="1496206800"/>
    <x v="5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"/>
    <n v="134"/>
    <x v="1"/>
    <s v="USD"/>
    <n v="1388728800"/>
    <x v="390"/>
    <n v="1389592800"/>
    <x v="1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"/>
    <n v="1089"/>
    <x v="1"/>
    <s v="USD"/>
    <n v="1543298400"/>
    <x v="391"/>
    <n v="1545631200"/>
    <x v="9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9"/>
    <n v="5497"/>
    <x v="1"/>
    <s v="USD"/>
    <n v="1271739600"/>
    <x v="392"/>
    <n v="1272430800"/>
    <x v="6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3"/>
    <n v="418"/>
    <x v="1"/>
    <s v="USD"/>
    <n v="1326434400"/>
    <x v="393"/>
    <n v="1327903200"/>
    <x v="4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1"/>
    <n v="1439"/>
    <x v="1"/>
    <s v="USD"/>
    <n v="1295244000"/>
    <x v="394"/>
    <n v="1296021600"/>
    <x v="8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7"/>
    <n v="15"/>
    <x v="1"/>
    <s v="USD"/>
    <n v="1541221200"/>
    <x v="395"/>
    <n v="1543298400"/>
    <x v="9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1"/>
    <n v="1999"/>
    <x v="0"/>
    <s v="CAD"/>
    <n v="1336280400"/>
    <x v="396"/>
    <n v="1336366800"/>
    <x v="4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7"/>
    <n v="5203"/>
    <x v="1"/>
    <s v="USD"/>
    <n v="1324533600"/>
    <x v="397"/>
    <n v="1325052000"/>
    <x v="8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3"/>
    <n v="94"/>
    <x v="1"/>
    <s v="USD"/>
    <n v="1498366800"/>
    <x v="398"/>
    <n v="1499576400"/>
    <x v="5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"/>
    <n v="118"/>
    <x v="1"/>
    <s v="USD"/>
    <n v="1498712400"/>
    <x v="399"/>
    <n v="1501304400"/>
    <x v="5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"/>
    <n v="205"/>
    <x v="1"/>
    <s v="USD"/>
    <n v="1271480400"/>
    <x v="400"/>
    <n v="1273208400"/>
    <x v="6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6"/>
    <n v="162"/>
    <x v="1"/>
    <s v="USD"/>
    <n v="1316667600"/>
    <x v="116"/>
    <n v="1316840400"/>
    <x v="8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7"/>
    <n v="83"/>
    <x v="1"/>
    <s v="USD"/>
    <n v="1524027600"/>
    <x v="401"/>
    <n v="1524546000"/>
    <x v="9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"/>
    <n v="92"/>
    <x v="1"/>
    <s v="USD"/>
    <n v="1438059600"/>
    <x v="402"/>
    <n v="1438578000"/>
    <x v="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"/>
    <n v="219"/>
    <x v="1"/>
    <s v="USD"/>
    <n v="1361944800"/>
    <x v="403"/>
    <n v="1362549600"/>
    <x v="2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8"/>
    <n v="2526"/>
    <x v="1"/>
    <s v="USD"/>
    <n v="1410584400"/>
    <x v="404"/>
    <n v="1413349200"/>
    <x v="1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7"/>
    <n v="747"/>
    <x v="1"/>
    <s v="USD"/>
    <n v="1297404000"/>
    <x v="405"/>
    <n v="1298008800"/>
    <x v="8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10000000000005"/>
    <n v="2138"/>
    <x v="1"/>
    <s v="USD"/>
    <n v="1392012000"/>
    <x v="406"/>
    <n v="1394427600"/>
    <x v="1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19999999999993"/>
    <n v="84"/>
    <x v="1"/>
    <s v="USD"/>
    <n v="1569733200"/>
    <x v="407"/>
    <n v="1572670800"/>
    <x v="3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4"/>
    <n v="94"/>
    <x v="1"/>
    <s v="USD"/>
    <n v="1529643600"/>
    <x v="408"/>
    <n v="1531112400"/>
    <x v="9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999999999995"/>
    <n v="91"/>
    <x v="1"/>
    <s v="USD"/>
    <n v="1399006800"/>
    <x v="409"/>
    <n v="1400734800"/>
    <x v="1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"/>
    <n v="792"/>
    <x v="1"/>
    <s v="USD"/>
    <n v="1385359200"/>
    <x v="410"/>
    <n v="1386741600"/>
    <x v="2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x v="411"/>
    <n v="1481781600"/>
    <x v="7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"/>
    <n v="1713"/>
    <x v="6"/>
    <s v="EUR"/>
    <n v="1418623200"/>
    <x v="412"/>
    <n v="1419660000"/>
    <x v="1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"/>
    <n v="249"/>
    <x v="1"/>
    <s v="USD"/>
    <n v="1555736400"/>
    <x v="413"/>
    <n v="1555822800"/>
    <x v="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"/>
    <n v="192"/>
    <x v="1"/>
    <s v="USD"/>
    <n v="1442120400"/>
    <x v="414"/>
    <n v="1442379600"/>
    <x v="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3"/>
    <n v="247"/>
    <x v="1"/>
    <s v="USD"/>
    <n v="1362376800"/>
    <x v="415"/>
    <n v="1364965200"/>
    <x v="2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"/>
    <n v="2293"/>
    <x v="1"/>
    <s v="USD"/>
    <n v="1478408400"/>
    <x v="416"/>
    <n v="1479016800"/>
    <x v="7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"/>
    <n v="3131"/>
    <x v="1"/>
    <s v="USD"/>
    <n v="1498798800"/>
    <x v="417"/>
    <n v="1499662800"/>
    <x v="5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x v="418"/>
    <n v="1337835600"/>
    <x v="4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0000000000006"/>
    <n v="143"/>
    <x v="6"/>
    <s v="EUR"/>
    <n v="1504328400"/>
    <x v="419"/>
    <n v="1505710800"/>
    <x v="5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09999999999997"/>
    <n v="90"/>
    <x v="1"/>
    <s v="USD"/>
    <n v="1285822800"/>
    <x v="420"/>
    <n v="1287464400"/>
    <x v="6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0000000000003"/>
    <n v="296"/>
    <x v="1"/>
    <s v="USD"/>
    <n v="1311483600"/>
    <x v="421"/>
    <n v="1311656400"/>
    <x v="8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"/>
    <n v="170"/>
    <x v="1"/>
    <s v="USD"/>
    <n v="1291356000"/>
    <x v="422"/>
    <n v="1293170400"/>
    <x v="6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"/>
    <n v="186"/>
    <x v="1"/>
    <s v="USD"/>
    <n v="1355810400"/>
    <x v="423"/>
    <n v="1355983200"/>
    <x v="4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x v="424"/>
    <n v="1515045600"/>
    <x v="5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0000000000005"/>
    <n v="605"/>
    <x v="1"/>
    <s v="USD"/>
    <n v="1365915600"/>
    <x v="425"/>
    <n v="1366088400"/>
    <x v="2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101.2"/>
    <n v="86"/>
    <x v="3"/>
    <s v="DKK"/>
    <n v="1551852000"/>
    <x v="426"/>
    <n v="1553317200"/>
    <x v="3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x v="427"/>
    <n v="1542088800"/>
    <x v="9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"/>
    <n v="6286"/>
    <x v="1"/>
    <s v="USD"/>
    <n v="1500440400"/>
    <x v="428"/>
    <n v="1503118800"/>
    <x v="5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3"/>
    <n v="31"/>
    <x v="1"/>
    <s v="USD"/>
    <n v="1278392400"/>
    <x v="429"/>
    <n v="1278478800"/>
    <x v="6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"/>
    <n v="1181"/>
    <x v="1"/>
    <s v="USD"/>
    <n v="1480572000"/>
    <x v="411"/>
    <n v="1484114400"/>
    <x v="7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1"/>
    <n v="39"/>
    <x v="1"/>
    <s v="USD"/>
    <n v="1382331600"/>
    <x v="430"/>
    <n v="1385445600"/>
    <x v="2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"/>
    <n v="3727"/>
    <x v="1"/>
    <s v="USD"/>
    <n v="1316754000"/>
    <x v="431"/>
    <n v="1318741200"/>
    <x v="8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8"/>
    <n v="1605"/>
    <x v="1"/>
    <s v="USD"/>
    <n v="1518242400"/>
    <x v="432"/>
    <n v="1518242400"/>
    <x v="9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6"/>
    <n v="46"/>
    <x v="1"/>
    <s v="USD"/>
    <n v="1476421200"/>
    <x v="433"/>
    <n v="1476594000"/>
    <x v="7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"/>
    <n v="2120"/>
    <x v="1"/>
    <s v="USD"/>
    <n v="1269752400"/>
    <x v="434"/>
    <n v="1273554000"/>
    <x v="6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4"/>
    <n v="105"/>
    <x v="1"/>
    <s v="USD"/>
    <n v="1419746400"/>
    <x v="435"/>
    <n v="1421906400"/>
    <x v="1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x v="8"/>
    <n v="1281589200"/>
    <x v="6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7"/>
    <n v="2080"/>
    <x v="1"/>
    <s v="USD"/>
    <n v="1398661200"/>
    <x v="436"/>
    <n v="1400389200"/>
    <x v="1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"/>
    <n v="535"/>
    <x v="1"/>
    <s v="USD"/>
    <n v="1359525600"/>
    <x v="385"/>
    <n v="1362808800"/>
    <x v="2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10000000000005"/>
    <n v="2105"/>
    <x v="1"/>
    <s v="USD"/>
    <n v="1388469600"/>
    <x v="437"/>
    <n v="1388815200"/>
    <x v="2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1"/>
    <n v="2436"/>
    <x v="1"/>
    <s v="USD"/>
    <n v="1518328800"/>
    <x v="438"/>
    <n v="1519538400"/>
    <x v="9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"/>
    <n v="80"/>
    <x v="1"/>
    <s v="USD"/>
    <n v="1517032800"/>
    <x v="439"/>
    <n v="1517810400"/>
    <x v="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6"/>
    <n v="42"/>
    <x v="1"/>
    <s v="USD"/>
    <n v="1368594000"/>
    <x v="440"/>
    <n v="1370581200"/>
    <x v="2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4"/>
    <n v="139"/>
    <x v="0"/>
    <s v="CAD"/>
    <n v="1448258400"/>
    <x v="441"/>
    <n v="1448863200"/>
    <x v="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x v="442"/>
    <n v="1556600400"/>
    <x v="3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9999999999994"/>
    <n v="159"/>
    <x v="1"/>
    <s v="USD"/>
    <n v="1431925200"/>
    <x v="443"/>
    <n v="1432098000"/>
    <x v="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1"/>
    <n v="381"/>
    <x v="1"/>
    <s v="USD"/>
    <n v="1481522400"/>
    <x v="315"/>
    <n v="1482127200"/>
    <x v="7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"/>
    <n v="194"/>
    <x v="4"/>
    <s v="GBP"/>
    <n v="1335934800"/>
    <x v="444"/>
    <n v="1335934800"/>
    <x v="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"/>
    <n v="575"/>
    <x v="1"/>
    <s v="USD"/>
    <n v="1552280400"/>
    <x v="445"/>
    <n v="1556946000"/>
    <x v="3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3"/>
    <n v="106"/>
    <x v="1"/>
    <s v="USD"/>
    <n v="1529989200"/>
    <x v="446"/>
    <n v="1530075600"/>
    <x v="9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6"/>
    <n v="142"/>
    <x v="1"/>
    <s v="USD"/>
    <n v="1418709600"/>
    <x v="447"/>
    <n v="1418796000"/>
    <x v="1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"/>
    <n v="211"/>
    <x v="1"/>
    <s v="USD"/>
    <n v="1372136400"/>
    <x v="448"/>
    <n v="1372482000"/>
    <x v="2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"/>
    <n v="1120"/>
    <x v="1"/>
    <s v="USD"/>
    <n v="1533877200"/>
    <x v="342"/>
    <n v="1534395600"/>
    <x v="9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"/>
    <n v="113"/>
    <x v="1"/>
    <s v="USD"/>
    <n v="1309064400"/>
    <x v="449"/>
    <n v="1311397200"/>
    <x v="8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9"/>
    <n v="2756"/>
    <x v="1"/>
    <s v="USD"/>
    <n v="1425877200"/>
    <x v="450"/>
    <n v="1426914000"/>
    <x v="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6"/>
    <n v="173"/>
    <x v="4"/>
    <s v="GBP"/>
    <n v="1501304400"/>
    <x v="451"/>
    <n v="1501477200"/>
    <x v="5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"/>
    <n v="87"/>
    <x v="1"/>
    <s v="USD"/>
    <n v="1268287200"/>
    <x v="452"/>
    <n v="1269061200"/>
    <x v="6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9"/>
    <n v="1538"/>
    <x v="1"/>
    <s v="USD"/>
    <n v="1412139600"/>
    <x v="453"/>
    <n v="1415772000"/>
    <x v="1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6"/>
    <n v="9"/>
    <x v="1"/>
    <s v="USD"/>
    <n v="1330063200"/>
    <x v="454"/>
    <n v="1331013600"/>
    <x v="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7"/>
    <n v="554"/>
    <x v="1"/>
    <s v="USD"/>
    <n v="1576130400"/>
    <x v="455"/>
    <n v="1576735200"/>
    <x v="3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9"/>
    <n v="1572"/>
    <x v="4"/>
    <s v="GBP"/>
    <n v="1407128400"/>
    <x v="456"/>
    <n v="1411362000"/>
    <x v="1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7"/>
    <n v="648"/>
    <x v="4"/>
    <s v="GBP"/>
    <n v="1560142800"/>
    <x v="457"/>
    <n v="1563685200"/>
    <x v="3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3"/>
    <n v="21"/>
    <x v="4"/>
    <s v="GBP"/>
    <n v="1520575200"/>
    <x v="458"/>
    <n v="1521867600"/>
    <x v="9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"/>
    <n v="2346"/>
    <x v="1"/>
    <s v="USD"/>
    <n v="1492664400"/>
    <x v="459"/>
    <n v="1495515600"/>
    <x v="5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2"/>
    <n v="115"/>
    <x v="1"/>
    <s v="USD"/>
    <n v="1454479200"/>
    <x v="460"/>
    <n v="1455948000"/>
    <x v="7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"/>
    <n v="85"/>
    <x v="6"/>
    <s v="EUR"/>
    <n v="1281934800"/>
    <x v="461"/>
    <n v="1282366800"/>
    <x v="6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2"/>
    <n v="144"/>
    <x v="1"/>
    <s v="USD"/>
    <n v="1573970400"/>
    <x v="462"/>
    <n v="1574575200"/>
    <x v="3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89999999999995"/>
    <n v="2443"/>
    <x v="1"/>
    <s v="USD"/>
    <n v="1372654800"/>
    <x v="463"/>
    <n v="1374901200"/>
    <x v="2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3"/>
    <n v="595"/>
    <x v="1"/>
    <s v="USD"/>
    <n v="1275886800"/>
    <x v="464"/>
    <n v="1278910800"/>
    <x v="6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"/>
    <n v="64"/>
    <x v="1"/>
    <s v="USD"/>
    <n v="1561784400"/>
    <x v="465"/>
    <n v="1562907600"/>
    <x v="3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6"/>
    <n v="268"/>
    <x v="1"/>
    <s v="USD"/>
    <n v="1332392400"/>
    <x v="466"/>
    <n v="1332478800"/>
    <x v="4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"/>
    <n v="195"/>
    <x v="3"/>
    <s v="DKK"/>
    <n v="1402376400"/>
    <x v="467"/>
    <n v="1402722000"/>
    <x v="1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"/>
    <n v="54"/>
    <x v="1"/>
    <s v="USD"/>
    <n v="1495342800"/>
    <x v="468"/>
    <n v="1496811600"/>
    <x v="5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1"/>
    <n v="120"/>
    <x v="1"/>
    <s v="USD"/>
    <n v="1482213600"/>
    <x v="469"/>
    <n v="1482213600"/>
    <x v="7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89999999999995"/>
    <n v="579"/>
    <x v="3"/>
    <s v="DKK"/>
    <n v="1420092000"/>
    <x v="470"/>
    <n v="1420264800"/>
    <x v="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"/>
    <n v="2072"/>
    <x v="1"/>
    <s v="USD"/>
    <n v="1458018000"/>
    <x v="471"/>
    <n v="1458450000"/>
    <x v="7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x v="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"/>
    <n v="1796"/>
    <x v="1"/>
    <s v="USD"/>
    <n v="1363064400"/>
    <x v="473"/>
    <n v="1363237200"/>
    <x v="2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4"/>
    <n v="186"/>
    <x v="2"/>
    <s v="AUD"/>
    <n v="1343365200"/>
    <x v="474"/>
    <n v="1345870800"/>
    <x v="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"/>
    <n v="460"/>
    <x v="1"/>
    <s v="USD"/>
    <n v="1435726800"/>
    <x v="72"/>
    <n v="1437454800"/>
    <x v="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8"/>
    <n v="62"/>
    <x v="6"/>
    <s v="EUR"/>
    <n v="1431925200"/>
    <x v="443"/>
    <n v="1432011600"/>
    <x v="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"/>
    <n v="347"/>
    <x v="1"/>
    <s v="USD"/>
    <n v="1362722400"/>
    <x v="475"/>
    <n v="1366347600"/>
    <x v="2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000000000005"/>
    <n v="2528"/>
    <x v="1"/>
    <s v="USD"/>
    <n v="1511416800"/>
    <x v="81"/>
    <n v="1512885600"/>
    <x v="5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"/>
    <n v="19"/>
    <x v="1"/>
    <s v="USD"/>
    <n v="1365483600"/>
    <x v="476"/>
    <n v="1369717200"/>
    <x v="2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3"/>
    <n v="3657"/>
    <x v="1"/>
    <s v="USD"/>
    <n v="1532840400"/>
    <x v="192"/>
    <n v="1534654800"/>
    <x v="9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x v="477"/>
    <n v="1337058000"/>
    <x v="4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1"/>
    <n v="131"/>
    <x v="2"/>
    <s v="AUD"/>
    <n v="1527742800"/>
    <x v="478"/>
    <n v="1529816400"/>
    <x v="9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"/>
    <n v="362"/>
    <x v="1"/>
    <s v="USD"/>
    <n v="1564030800"/>
    <x v="479"/>
    <n v="1564894800"/>
    <x v="3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5"/>
    <n v="239"/>
    <x v="1"/>
    <s v="USD"/>
    <n v="1404536400"/>
    <x v="480"/>
    <n v="1404622800"/>
    <x v="1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"/>
    <n v="35"/>
    <x v="1"/>
    <s v="USD"/>
    <n v="1284008400"/>
    <x v="180"/>
    <n v="1284181200"/>
    <x v="6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5"/>
    <n v="528"/>
    <x v="5"/>
    <s v="CHF"/>
    <n v="1386309600"/>
    <x v="481"/>
    <n v="1386741600"/>
    <x v="2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36.07"/>
    <n v="133"/>
    <x v="0"/>
    <s v="CAD"/>
    <n v="1324620000"/>
    <x v="482"/>
    <n v="1324792800"/>
    <x v="8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"/>
    <n v="846"/>
    <x v="1"/>
    <s v="USD"/>
    <n v="1281070800"/>
    <x v="194"/>
    <n v="1284354000"/>
    <x v="6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2"/>
    <n v="78"/>
    <x v="1"/>
    <s v="USD"/>
    <n v="1493960400"/>
    <x v="483"/>
    <n v="1494392400"/>
    <x v="5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x v="484"/>
    <n v="1519538400"/>
    <x v="9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8"/>
    <n v="1773"/>
    <x v="1"/>
    <s v="USD"/>
    <n v="1420696800"/>
    <x v="355"/>
    <n v="1421906400"/>
    <x v="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4"/>
    <n v="32"/>
    <x v="1"/>
    <s v="USD"/>
    <n v="1555650000"/>
    <x v="485"/>
    <n v="1555909200"/>
    <x v="3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8"/>
    <n v="369"/>
    <x v="1"/>
    <s v="USD"/>
    <n v="1471928400"/>
    <x v="486"/>
    <n v="1472446800"/>
    <x v="7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1"/>
    <n v="191"/>
    <x v="1"/>
    <s v="USD"/>
    <n v="1341291600"/>
    <x v="487"/>
    <n v="1342328400"/>
    <x v="4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19999999999993"/>
    <n v="89"/>
    <x v="1"/>
    <s v="USD"/>
    <n v="1267682400"/>
    <x v="488"/>
    <n v="1268114400"/>
    <x v="6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1"/>
    <n v="1979"/>
    <x v="1"/>
    <s v="USD"/>
    <n v="1272258000"/>
    <x v="489"/>
    <n v="1273381200"/>
    <x v="6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"/>
    <n v="63"/>
    <x v="1"/>
    <s v="USD"/>
    <n v="1290492000"/>
    <x v="490"/>
    <n v="1290837600"/>
    <x v="6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"/>
    <n v="147"/>
    <x v="1"/>
    <s v="USD"/>
    <n v="1451109600"/>
    <x v="312"/>
    <n v="1454306400"/>
    <x v="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x v="491"/>
    <n v="1457762400"/>
    <x v="7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4"/>
    <n v="80"/>
    <x v="4"/>
    <s v="GBP"/>
    <n v="1385186400"/>
    <x v="492"/>
    <n v="1389074400"/>
    <x v="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8"/>
    <n v="9"/>
    <x v="1"/>
    <s v="USD"/>
    <n v="1399698000"/>
    <x v="493"/>
    <n v="1402117200"/>
    <x v="1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4"/>
    <n v="1784"/>
    <x v="1"/>
    <s v="USD"/>
    <n v="1283230800"/>
    <x v="494"/>
    <n v="1284440400"/>
    <x v="6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"/>
    <n v="3640"/>
    <x v="5"/>
    <s v="CHF"/>
    <n v="1384149600"/>
    <x v="495"/>
    <n v="1388988000"/>
    <x v="2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6"/>
    <n v="126"/>
    <x v="0"/>
    <s v="CAD"/>
    <n v="1516860000"/>
    <x v="496"/>
    <n v="1516946400"/>
    <x v="9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3"/>
    <n v="2218"/>
    <x v="4"/>
    <s v="GBP"/>
    <n v="1374642000"/>
    <x v="497"/>
    <n v="1377752400"/>
    <x v="2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"/>
    <n v="243"/>
    <x v="1"/>
    <s v="USD"/>
    <n v="1534482000"/>
    <x v="498"/>
    <n v="1534568400"/>
    <x v="9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"/>
    <n v="202"/>
    <x v="6"/>
    <s v="EUR"/>
    <n v="1528434000"/>
    <x v="499"/>
    <n v="1528606800"/>
    <x v="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8"/>
    <n v="140"/>
    <x v="6"/>
    <s v="EUR"/>
    <n v="1282626000"/>
    <x v="500"/>
    <n v="1284872400"/>
    <x v="6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"/>
    <n v="1052"/>
    <x v="3"/>
    <s v="DKK"/>
    <n v="1535605200"/>
    <x v="501"/>
    <n v="1537592400"/>
    <x v="9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1"/>
    <n v="1296"/>
    <x v="1"/>
    <s v="USD"/>
    <n v="1379826000"/>
    <x v="502"/>
    <n v="1381208400"/>
    <x v="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7"/>
    <n v="77"/>
    <x v="1"/>
    <s v="USD"/>
    <n v="1561957200"/>
    <x v="503"/>
    <n v="1562475600"/>
    <x v="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"/>
    <n v="247"/>
    <x v="1"/>
    <s v="USD"/>
    <n v="1525496400"/>
    <x v="504"/>
    <n v="1527397200"/>
    <x v="9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8"/>
    <n v="395"/>
    <x v="6"/>
    <s v="EUR"/>
    <n v="1433912400"/>
    <x v="505"/>
    <n v="1436158800"/>
    <x v="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9"/>
    <n v="49"/>
    <x v="4"/>
    <s v="GBP"/>
    <n v="1453442400"/>
    <x v="506"/>
    <n v="1456034400"/>
    <x v="7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"/>
    <n v="180"/>
    <x v="1"/>
    <s v="USD"/>
    <n v="1378875600"/>
    <x v="507"/>
    <n v="1380171600"/>
    <x v="2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7"/>
    <n v="84"/>
    <x v="1"/>
    <s v="USD"/>
    <n v="1452232800"/>
    <x v="508"/>
    <n v="1453356000"/>
    <x v="7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1"/>
    <n v="2690"/>
    <x v="1"/>
    <s v="USD"/>
    <n v="1577253600"/>
    <x v="509"/>
    <n v="1578981600"/>
    <x v="3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9999999999993"/>
    <n v="88"/>
    <x v="1"/>
    <s v="USD"/>
    <n v="1537160400"/>
    <x v="510"/>
    <n v="1537419600"/>
    <x v="9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x v="511"/>
    <n v="1423202400"/>
    <x v="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"/>
    <n v="2985"/>
    <x v="1"/>
    <s v="USD"/>
    <n v="1459486800"/>
    <x v="512"/>
    <n v="1460610000"/>
    <x v="7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"/>
    <n v="762"/>
    <x v="1"/>
    <s v="USD"/>
    <n v="1369717200"/>
    <x v="513"/>
    <n v="1370494800"/>
    <x v="2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x v="514"/>
    <n v="1332306000"/>
    <x v="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8"/>
    <n v="2779"/>
    <x v="2"/>
    <s v="AUD"/>
    <n v="1419055200"/>
    <x v="515"/>
    <n v="1422511200"/>
    <x v="1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7"/>
    <n v="92"/>
    <x v="1"/>
    <s v="USD"/>
    <n v="1480140000"/>
    <x v="516"/>
    <n v="1480312800"/>
    <x v="7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8"/>
    <n v="1028"/>
    <x v="1"/>
    <s v="USD"/>
    <n v="1293948000"/>
    <x v="517"/>
    <n v="1294034400"/>
    <x v="8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1"/>
    <n v="554"/>
    <x v="0"/>
    <s v="CAD"/>
    <n v="1482127200"/>
    <x v="518"/>
    <n v="1482645600"/>
    <x v="7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"/>
    <n v="135"/>
    <x v="3"/>
    <s v="DKK"/>
    <n v="1396414800"/>
    <x v="519"/>
    <n v="1399093200"/>
    <x v="1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02.19"/>
    <n v="122"/>
    <x v="1"/>
    <s v="USD"/>
    <n v="1315285200"/>
    <x v="520"/>
    <n v="1315890000"/>
    <x v="8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2"/>
    <n v="221"/>
    <x v="1"/>
    <s v="USD"/>
    <n v="1443762000"/>
    <x v="521"/>
    <n v="1444021200"/>
    <x v="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"/>
    <n v="126"/>
    <x v="1"/>
    <s v="USD"/>
    <n v="1456293600"/>
    <x v="522"/>
    <n v="1460005200"/>
    <x v="7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"/>
    <n v="1022"/>
    <x v="1"/>
    <s v="USD"/>
    <n v="1470114000"/>
    <x v="523"/>
    <n v="1470718800"/>
    <x v="7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49.99"/>
    <n v="3177"/>
    <x v="1"/>
    <s v="USD"/>
    <n v="1321596000"/>
    <x v="524"/>
    <n v="1325052000"/>
    <x v="8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2"/>
    <n v="198"/>
    <x v="5"/>
    <s v="CHF"/>
    <n v="1318827600"/>
    <x v="525"/>
    <n v="1319000400"/>
    <x v="8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1"/>
    <n v="26"/>
    <x v="5"/>
    <s v="CHF"/>
    <n v="1552366800"/>
    <x v="188"/>
    <n v="1552539600"/>
    <x v="3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"/>
    <n v="85"/>
    <x v="2"/>
    <s v="AUD"/>
    <n v="1542088800"/>
    <x v="526"/>
    <n v="1543816800"/>
    <x v="9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89999999999995"/>
    <n v="1790"/>
    <x v="1"/>
    <s v="USD"/>
    <n v="1426395600"/>
    <x v="527"/>
    <n v="1427086800"/>
    <x v="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"/>
    <n v="3596"/>
    <x v="1"/>
    <s v="USD"/>
    <n v="1321336800"/>
    <x v="528"/>
    <n v="1323064800"/>
    <x v="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6"/>
    <n v="37"/>
    <x v="1"/>
    <s v="USD"/>
    <n v="1456293600"/>
    <x v="522"/>
    <n v="1458277200"/>
    <x v="7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"/>
    <n v="244"/>
    <x v="1"/>
    <s v="USD"/>
    <n v="1404968400"/>
    <x v="529"/>
    <n v="1405141200"/>
    <x v="1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"/>
    <n v="5180"/>
    <x v="1"/>
    <s v="USD"/>
    <n v="1279170000"/>
    <x v="530"/>
    <n v="1283058000"/>
    <x v="6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89999999999995"/>
    <n v="589"/>
    <x v="6"/>
    <s v="EUR"/>
    <n v="1294725600"/>
    <x v="531"/>
    <n v="1295762400"/>
    <x v="8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5"/>
    <n v="2725"/>
    <x v="1"/>
    <s v="USD"/>
    <n v="1419055200"/>
    <x v="515"/>
    <n v="1419573600"/>
    <x v="1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"/>
    <n v="35"/>
    <x v="6"/>
    <s v="EUR"/>
    <n v="1434690000"/>
    <x v="532"/>
    <n v="1438750800"/>
    <x v="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9"/>
    <n v="94"/>
    <x v="1"/>
    <s v="USD"/>
    <n v="1443416400"/>
    <x v="533"/>
    <n v="1444798800"/>
    <x v="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9"/>
    <n v="300"/>
    <x v="1"/>
    <s v="USD"/>
    <n v="1399006800"/>
    <x v="409"/>
    <n v="1399179600"/>
    <x v="1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2"/>
    <n v="144"/>
    <x v="1"/>
    <s v="USD"/>
    <n v="1575698400"/>
    <x v="534"/>
    <n v="1576562400"/>
    <x v="3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"/>
    <n v="558"/>
    <x v="1"/>
    <s v="USD"/>
    <n v="1400562000"/>
    <x v="53"/>
    <n v="1400821200"/>
    <x v="1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1"/>
    <n v="64"/>
    <x v="1"/>
    <s v="USD"/>
    <n v="1509512400"/>
    <x v="535"/>
    <n v="1510984800"/>
    <x v="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"/>
    <n v="37"/>
    <x v="1"/>
    <s v="USD"/>
    <n v="1299823200"/>
    <x v="536"/>
    <n v="1302066000"/>
    <x v="8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89999999999995"/>
    <n v="245"/>
    <x v="1"/>
    <s v="USD"/>
    <n v="1322719200"/>
    <x v="537"/>
    <n v="1322978400"/>
    <x v="8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6"/>
    <n v="87"/>
    <x v="1"/>
    <s v="USD"/>
    <n v="1312693200"/>
    <x v="538"/>
    <n v="1313730000"/>
    <x v="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"/>
    <n v="3116"/>
    <x v="1"/>
    <s v="USD"/>
    <n v="1393394400"/>
    <x v="539"/>
    <n v="1394085600"/>
    <x v="1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1"/>
    <n v="71"/>
    <x v="1"/>
    <s v="USD"/>
    <n v="1304053200"/>
    <x v="540"/>
    <n v="1305349200"/>
    <x v="8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"/>
    <n v="42"/>
    <x v="1"/>
    <s v="USD"/>
    <n v="1433912400"/>
    <x v="505"/>
    <n v="1434344400"/>
    <x v="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"/>
    <n v="909"/>
    <x v="1"/>
    <s v="USD"/>
    <n v="1329717600"/>
    <x v="541"/>
    <n v="1331186400"/>
    <x v="4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0000000000005"/>
    <n v="1613"/>
    <x v="1"/>
    <s v="USD"/>
    <n v="1335330000"/>
    <x v="542"/>
    <n v="1336539600"/>
    <x v="4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7"/>
    <n v="136"/>
    <x v="1"/>
    <s v="USD"/>
    <n v="1268888400"/>
    <x v="543"/>
    <n v="1269752400"/>
    <x v="6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"/>
    <n v="130"/>
    <x v="1"/>
    <s v="USD"/>
    <n v="1289973600"/>
    <x v="544"/>
    <n v="1291615200"/>
    <x v="6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"/>
    <n v="156"/>
    <x v="0"/>
    <s v="CAD"/>
    <n v="1547877600"/>
    <x v="35"/>
    <n v="1552366800"/>
    <x v="3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"/>
    <n v="1368"/>
    <x v="4"/>
    <s v="GBP"/>
    <n v="1269493200"/>
    <x v="152"/>
    <n v="1272171600"/>
    <x v="6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3"/>
    <n v="102"/>
    <x v="1"/>
    <s v="USD"/>
    <n v="1436072400"/>
    <x v="545"/>
    <n v="1436677200"/>
    <x v="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"/>
    <n v="86"/>
    <x v="2"/>
    <s v="AUD"/>
    <n v="1419141600"/>
    <x v="546"/>
    <n v="1420092000"/>
    <x v="1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4"/>
    <n v="102"/>
    <x v="1"/>
    <s v="USD"/>
    <n v="1279083600"/>
    <x v="547"/>
    <n v="1279947600"/>
    <x v="6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0000000000005"/>
    <n v="253"/>
    <x v="1"/>
    <s v="USD"/>
    <n v="1401426000"/>
    <x v="548"/>
    <n v="1402203600"/>
    <x v="1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"/>
    <n v="4006"/>
    <x v="1"/>
    <s v="USD"/>
    <n v="1395810000"/>
    <x v="549"/>
    <n v="1396933200"/>
    <x v="1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3"/>
    <n v="157"/>
    <x v="1"/>
    <s v="USD"/>
    <n v="1467003600"/>
    <x v="550"/>
    <n v="1467262800"/>
    <x v="7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"/>
    <n v="1629"/>
    <x v="1"/>
    <s v="USD"/>
    <n v="1268715600"/>
    <x v="551"/>
    <n v="1270530000"/>
    <x v="6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"/>
    <n v="183"/>
    <x v="1"/>
    <s v="USD"/>
    <n v="1457157600"/>
    <x v="552"/>
    <n v="1457762400"/>
    <x v="7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8"/>
    <n v="2188"/>
    <x v="1"/>
    <s v="USD"/>
    <n v="1573970400"/>
    <x v="462"/>
    <n v="1575525600"/>
    <x v="3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"/>
    <n v="2409"/>
    <x v="6"/>
    <s v="EUR"/>
    <n v="1276578000"/>
    <x v="553"/>
    <n v="1279083600"/>
    <x v="6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"/>
    <n v="82"/>
    <x v="3"/>
    <s v="DKK"/>
    <n v="1423720800"/>
    <x v="554"/>
    <n v="1424412000"/>
    <x v="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x v="555"/>
    <n v="1376197200"/>
    <x v="2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099999999999994"/>
    <n v="194"/>
    <x v="1"/>
    <s v="USD"/>
    <n v="1401426000"/>
    <x v="548"/>
    <n v="1402894800"/>
    <x v="1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8"/>
    <n v="1140"/>
    <x v="1"/>
    <s v="USD"/>
    <n v="1433480400"/>
    <x v="62"/>
    <n v="1434430800"/>
    <x v="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8"/>
    <n v="102"/>
    <x v="1"/>
    <s v="USD"/>
    <n v="1555563600"/>
    <x v="556"/>
    <n v="1557896400"/>
    <x v="3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1"/>
    <n v="2857"/>
    <x v="1"/>
    <s v="USD"/>
    <n v="1295676000"/>
    <x v="557"/>
    <n v="1297490400"/>
    <x v="8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4"/>
    <n v="107"/>
    <x v="1"/>
    <s v="USD"/>
    <n v="1443848400"/>
    <x v="27"/>
    <n v="1447394400"/>
    <x v="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"/>
    <n v="160"/>
    <x v="4"/>
    <s v="GBP"/>
    <n v="1457330400"/>
    <x v="558"/>
    <n v="1458277200"/>
    <x v="7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2"/>
    <n v="2230"/>
    <x v="1"/>
    <s v="USD"/>
    <n v="1395550800"/>
    <x v="559"/>
    <n v="1395723600"/>
    <x v="1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9999999999997"/>
    <n v="316"/>
    <x v="1"/>
    <s v="USD"/>
    <n v="1551852000"/>
    <x v="426"/>
    <n v="1552197600"/>
    <x v="3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"/>
    <n v="117"/>
    <x v="1"/>
    <s v="USD"/>
    <n v="1547618400"/>
    <x v="560"/>
    <n v="1549087200"/>
    <x v="3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8"/>
    <n v="6406"/>
    <x v="1"/>
    <s v="USD"/>
    <n v="1355637600"/>
    <x v="561"/>
    <n v="1356847200"/>
    <x v="4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"/>
    <n v="15"/>
    <x v="1"/>
    <s v="USD"/>
    <n v="1374728400"/>
    <x v="562"/>
    <n v="1375765200"/>
    <x v="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3"/>
    <n v="192"/>
    <x v="1"/>
    <s v="USD"/>
    <n v="1287810000"/>
    <x v="563"/>
    <n v="1289800800"/>
    <x v="6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2"/>
    <n v="26"/>
    <x v="0"/>
    <s v="CAD"/>
    <n v="1503723600"/>
    <x v="564"/>
    <n v="1504501200"/>
    <x v="5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"/>
    <n v="723"/>
    <x v="1"/>
    <s v="USD"/>
    <n v="1484114400"/>
    <x v="565"/>
    <n v="1485669600"/>
    <x v="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"/>
    <n v="170"/>
    <x v="6"/>
    <s v="EUR"/>
    <n v="1461906000"/>
    <x v="566"/>
    <n v="1462770000"/>
    <x v="7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"/>
    <n v="238"/>
    <x v="4"/>
    <s v="GBP"/>
    <n v="1379653200"/>
    <x v="567"/>
    <n v="1379739600"/>
    <x v="2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"/>
    <n v="55"/>
    <x v="1"/>
    <s v="USD"/>
    <n v="1401858000"/>
    <x v="568"/>
    <n v="1402722000"/>
    <x v="1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1"/>
    <n v="1198"/>
    <x v="1"/>
    <s v="USD"/>
    <n v="1367470800"/>
    <x v="569"/>
    <n v="1369285200"/>
    <x v="2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"/>
    <n v="648"/>
    <x v="1"/>
    <s v="USD"/>
    <n v="1304658000"/>
    <x v="570"/>
    <n v="1304744400"/>
    <x v="8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4"/>
    <n v="128"/>
    <x v="2"/>
    <s v="AUD"/>
    <n v="1467954000"/>
    <x v="571"/>
    <n v="1468299600"/>
    <x v="7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10000000000005"/>
    <n v="2144"/>
    <x v="1"/>
    <s v="USD"/>
    <n v="1473742800"/>
    <x v="572"/>
    <n v="1474174800"/>
    <x v="7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4"/>
    <n v="64"/>
    <x v="1"/>
    <s v="USD"/>
    <n v="1523768400"/>
    <x v="573"/>
    <n v="1526014800"/>
    <x v="9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6"/>
    <n v="2693"/>
    <x v="4"/>
    <s v="GBP"/>
    <n v="1437022800"/>
    <x v="574"/>
    <n v="1437454800"/>
    <x v="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79999999999997"/>
    <n v="432"/>
    <x v="1"/>
    <s v="USD"/>
    <n v="1422165600"/>
    <x v="511"/>
    <n v="1422684000"/>
    <x v="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6"/>
    <n v="62"/>
    <x v="1"/>
    <s v="USD"/>
    <n v="1580104800"/>
    <x v="575"/>
    <n v="1581314400"/>
    <x v="1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7"/>
    <n v="189"/>
    <x v="1"/>
    <s v="USD"/>
    <n v="1285650000"/>
    <x v="576"/>
    <n v="1286427600"/>
    <x v="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3"/>
    <n v="154"/>
    <x v="4"/>
    <s v="GBP"/>
    <n v="1276664400"/>
    <x v="577"/>
    <n v="1278738000"/>
    <x v="6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"/>
    <n v="96"/>
    <x v="1"/>
    <s v="USD"/>
    <n v="1286168400"/>
    <x v="578"/>
    <n v="1286427600"/>
    <x v="6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7"/>
    <n v="750"/>
    <x v="1"/>
    <s v="USD"/>
    <n v="1467781200"/>
    <x v="579"/>
    <n v="1467954000"/>
    <x v="7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6"/>
    <n v="87"/>
    <x v="1"/>
    <s v="USD"/>
    <n v="1556686800"/>
    <x v="580"/>
    <n v="1557637200"/>
    <x v="3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"/>
    <n v="3063"/>
    <x v="1"/>
    <s v="USD"/>
    <n v="1553576400"/>
    <x v="581"/>
    <n v="1553922000"/>
    <x v="3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6"/>
    <n v="278"/>
    <x v="1"/>
    <s v="USD"/>
    <n v="1414904400"/>
    <x v="582"/>
    <n v="1416463200"/>
    <x v="1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4"/>
    <n v="105"/>
    <x v="1"/>
    <s v="USD"/>
    <n v="1446876000"/>
    <x v="336"/>
    <n v="1447221600"/>
    <x v="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9"/>
    <n v="1658"/>
    <x v="1"/>
    <s v="USD"/>
    <n v="1490418000"/>
    <x v="583"/>
    <n v="1491627600"/>
    <x v="5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9999999999995"/>
    <n v="2266"/>
    <x v="1"/>
    <s v="USD"/>
    <n v="1360389600"/>
    <x v="584"/>
    <n v="1363150800"/>
    <x v="2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9"/>
    <n v="2604"/>
    <x v="3"/>
    <s v="DKK"/>
    <n v="1326866400"/>
    <x v="585"/>
    <n v="1330754400"/>
    <x v="4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5"/>
    <n v="65"/>
    <x v="1"/>
    <s v="USD"/>
    <n v="1479103200"/>
    <x v="586"/>
    <n v="1479794400"/>
    <x v="7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3"/>
    <n v="94"/>
    <x v="1"/>
    <s v="USD"/>
    <n v="1280206800"/>
    <x v="587"/>
    <n v="1281243600"/>
    <x v="6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8"/>
    <n v="45"/>
    <x v="1"/>
    <s v="USD"/>
    <n v="1532754000"/>
    <x v="588"/>
    <n v="1532754000"/>
    <x v="9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"/>
    <n v="257"/>
    <x v="1"/>
    <s v="USD"/>
    <n v="1453096800"/>
    <x v="589"/>
    <n v="1453356000"/>
    <x v="7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3"/>
    <n v="194"/>
    <x v="5"/>
    <s v="CHF"/>
    <n v="1487570400"/>
    <x v="590"/>
    <n v="1489986000"/>
    <x v="5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4"/>
    <n v="129"/>
    <x v="0"/>
    <s v="CAD"/>
    <n v="1545026400"/>
    <x v="591"/>
    <n v="1545804000"/>
    <x v="9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"/>
    <n v="375"/>
    <x v="1"/>
    <s v="USD"/>
    <n v="1488348000"/>
    <x v="592"/>
    <n v="1489899600"/>
    <x v="5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x v="593"/>
    <n v="1546495200"/>
    <x v="9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8"/>
    <n v="4697"/>
    <x v="1"/>
    <s v="USD"/>
    <n v="1537938000"/>
    <x v="594"/>
    <n v="1539752400"/>
    <x v="9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30"/>
    <n v="2915"/>
    <x v="1"/>
    <s v="USD"/>
    <n v="1363150800"/>
    <x v="595"/>
    <n v="1364101200"/>
    <x v="2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x v="596"/>
    <n v="1525323600"/>
    <x v="9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"/>
    <n v="723"/>
    <x v="1"/>
    <s v="USD"/>
    <n v="1499317200"/>
    <x v="597"/>
    <n v="1500872400"/>
    <x v="5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"/>
    <n v="602"/>
    <x v="5"/>
    <s v="CHF"/>
    <n v="1287550800"/>
    <x v="598"/>
    <n v="1288501200"/>
    <x v="6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x v="599"/>
    <n v="1407128400"/>
    <x v="1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"/>
    <n v="3868"/>
    <x v="6"/>
    <s v="EUR"/>
    <n v="1393048800"/>
    <x v="600"/>
    <n v="1394344800"/>
    <x v="1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"/>
    <n v="409"/>
    <x v="1"/>
    <s v="USD"/>
    <n v="1470373200"/>
    <x v="601"/>
    <n v="1474088400"/>
    <x v="7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"/>
    <n v="234"/>
    <x v="1"/>
    <s v="USD"/>
    <n v="1460091600"/>
    <x v="602"/>
    <n v="1460264400"/>
    <x v="7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9"/>
    <n v="3016"/>
    <x v="1"/>
    <s v="USD"/>
    <n v="1440392400"/>
    <x v="335"/>
    <n v="1440824400"/>
    <x v="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5"/>
    <n v="264"/>
    <x v="1"/>
    <s v="USD"/>
    <n v="1488434400"/>
    <x v="603"/>
    <n v="1489554000"/>
    <x v="5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7"/>
    <n v="504"/>
    <x v="2"/>
    <s v="AUD"/>
    <n v="1514440800"/>
    <x v="604"/>
    <n v="1514872800"/>
    <x v="5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6"/>
    <n v="14"/>
    <x v="1"/>
    <s v="USD"/>
    <n v="1514354400"/>
    <x v="605"/>
    <n v="1515736800"/>
    <x v="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000000000005"/>
    <n v="390"/>
    <x v="1"/>
    <s v="USD"/>
    <n v="1440910800"/>
    <x v="606"/>
    <n v="1442898000"/>
    <x v="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0000000000005"/>
    <n v="750"/>
    <x v="4"/>
    <s v="GBP"/>
    <n v="1296108000"/>
    <x v="65"/>
    <n v="1296194400"/>
    <x v="8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6"/>
    <n v="77"/>
    <x v="1"/>
    <s v="USD"/>
    <n v="1440133200"/>
    <x v="607"/>
    <n v="1440910800"/>
    <x v="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9999999999994"/>
    <n v="752"/>
    <x v="3"/>
    <s v="DKK"/>
    <n v="1332910800"/>
    <x v="608"/>
    <n v="1335502800"/>
    <x v="4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"/>
    <n v="131"/>
    <x v="1"/>
    <s v="USD"/>
    <n v="1544335200"/>
    <x v="609"/>
    <n v="1544680800"/>
    <x v="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"/>
    <n v="87"/>
    <x v="1"/>
    <s v="USD"/>
    <n v="1286427600"/>
    <x v="610"/>
    <n v="1288414800"/>
    <x v="6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5"/>
    <n v="1063"/>
    <x v="1"/>
    <s v="USD"/>
    <n v="1329717600"/>
    <x v="541"/>
    <n v="1330581600"/>
    <x v="4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"/>
    <n v="272"/>
    <x v="1"/>
    <s v="USD"/>
    <n v="1310187600"/>
    <x v="611"/>
    <n v="1311397200"/>
    <x v="8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x v="612"/>
    <n v="1378357200"/>
    <x v="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1"/>
    <n v="419"/>
    <x v="1"/>
    <s v="USD"/>
    <n v="1410325200"/>
    <x v="613"/>
    <n v="1411102800"/>
    <x v="1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"/>
    <n v="76"/>
    <x v="1"/>
    <s v="USD"/>
    <n v="1343797200"/>
    <x v="614"/>
    <n v="1344834000"/>
    <x v="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"/>
    <n v="1621"/>
    <x v="6"/>
    <s v="EUR"/>
    <n v="1498453200"/>
    <x v="615"/>
    <n v="1499230800"/>
    <x v="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9999999999995"/>
    <n v="1101"/>
    <x v="1"/>
    <s v="USD"/>
    <n v="1456380000"/>
    <x v="90"/>
    <n v="1457416800"/>
    <x v="7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"/>
    <n v="1073"/>
    <x v="1"/>
    <s v="USD"/>
    <n v="1280552400"/>
    <x v="616"/>
    <n v="1280898000"/>
    <x v="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5"/>
    <n v="4428"/>
    <x v="2"/>
    <s v="AUD"/>
    <n v="1521608400"/>
    <x v="617"/>
    <n v="1522472400"/>
    <x v="9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6"/>
    <n v="58"/>
    <x v="6"/>
    <s v="EUR"/>
    <n v="1460696400"/>
    <x v="618"/>
    <n v="1462510800"/>
    <x v="7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"/>
    <n v="1218"/>
    <x v="1"/>
    <s v="USD"/>
    <n v="1313730000"/>
    <x v="619"/>
    <n v="1317790800"/>
    <x v="8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4"/>
    <n v="331"/>
    <x v="1"/>
    <s v="USD"/>
    <n v="1568178000"/>
    <x v="620"/>
    <n v="1568782800"/>
    <x v="3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4"/>
    <n v="1170"/>
    <x v="1"/>
    <s v="USD"/>
    <n v="1348635600"/>
    <x v="621"/>
    <n v="1349413200"/>
    <x v="4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3"/>
    <n v="111"/>
    <x v="1"/>
    <s v="USD"/>
    <n v="1468126800"/>
    <x v="622"/>
    <n v="1472446800"/>
    <x v="7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6"/>
    <n v="215"/>
    <x v="1"/>
    <s v="USD"/>
    <n v="1547877600"/>
    <x v="35"/>
    <n v="1548050400"/>
    <x v="3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9999999999997"/>
    <n v="363"/>
    <x v="1"/>
    <s v="USD"/>
    <n v="1571374800"/>
    <x v="623"/>
    <n v="1571806800"/>
    <x v="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"/>
    <n v="2955"/>
    <x v="1"/>
    <s v="USD"/>
    <n v="1576303200"/>
    <x v="624"/>
    <n v="1576476000"/>
    <x v="3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8"/>
    <n v="1657"/>
    <x v="1"/>
    <s v="USD"/>
    <n v="1324447200"/>
    <x v="625"/>
    <n v="1324965600"/>
    <x v="8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3"/>
    <n v="103"/>
    <x v="1"/>
    <s v="USD"/>
    <n v="1386741600"/>
    <x v="626"/>
    <n v="1387519200"/>
    <x v="2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"/>
    <n v="147"/>
    <x v="1"/>
    <s v="USD"/>
    <n v="1537074000"/>
    <x v="627"/>
    <n v="1537246800"/>
    <x v="9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"/>
    <n v="110"/>
    <x v="0"/>
    <s v="CAD"/>
    <n v="1277787600"/>
    <x v="628"/>
    <n v="1279515600"/>
    <x v="6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"/>
    <n v="926"/>
    <x v="0"/>
    <s v="CAD"/>
    <n v="1440306000"/>
    <x v="629"/>
    <n v="1442379600"/>
    <x v="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"/>
    <n v="134"/>
    <x v="1"/>
    <s v="USD"/>
    <n v="1522126800"/>
    <x v="630"/>
    <n v="1523077200"/>
    <x v="9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"/>
    <n v="269"/>
    <x v="1"/>
    <s v="USD"/>
    <n v="1489298400"/>
    <x v="631"/>
    <n v="1489554000"/>
    <x v="5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4"/>
    <n v="175"/>
    <x v="1"/>
    <s v="USD"/>
    <n v="1547100000"/>
    <x v="632"/>
    <n v="1548482400"/>
    <x v="3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"/>
    <n v="69"/>
    <x v="1"/>
    <s v="USD"/>
    <n v="1383022800"/>
    <x v="633"/>
    <n v="1384063200"/>
    <x v="2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4"/>
    <n v="190"/>
    <x v="1"/>
    <s v="USD"/>
    <n v="1322373600"/>
    <x v="634"/>
    <n v="1322892000"/>
    <x v="8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4"/>
    <n v="237"/>
    <x v="1"/>
    <s v="USD"/>
    <n v="1349240400"/>
    <x v="635"/>
    <n v="1350709200"/>
    <x v="4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"/>
    <n v="77"/>
    <x v="4"/>
    <s v="GBP"/>
    <n v="1562648400"/>
    <x v="636"/>
    <n v="1564203600"/>
    <x v="3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2"/>
    <n v="1748"/>
    <x v="1"/>
    <s v="USD"/>
    <n v="1508216400"/>
    <x v="637"/>
    <n v="1509685200"/>
    <x v="5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"/>
    <n v="79"/>
    <x v="1"/>
    <s v="USD"/>
    <n v="1511762400"/>
    <x v="638"/>
    <n v="1514959200"/>
    <x v="5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7"/>
    <n v="196"/>
    <x v="6"/>
    <s v="EUR"/>
    <n v="1447480800"/>
    <x v="639"/>
    <n v="1448863200"/>
    <x v="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9"/>
    <n v="889"/>
    <x v="1"/>
    <s v="USD"/>
    <n v="1429506000"/>
    <x v="640"/>
    <n v="1429592400"/>
    <x v="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7"/>
    <n v="7295"/>
    <x v="1"/>
    <s v="USD"/>
    <n v="1522472400"/>
    <x v="641"/>
    <n v="1522645200"/>
    <x v="9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"/>
    <n v="2893"/>
    <x v="0"/>
    <s v="CAD"/>
    <n v="1322114400"/>
    <x v="642"/>
    <n v="1323324000"/>
    <x v="8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2"/>
    <n v="56"/>
    <x v="1"/>
    <s v="USD"/>
    <n v="1561438800"/>
    <x v="230"/>
    <n v="1561525200"/>
    <x v="3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x v="67"/>
    <n v="1265695200"/>
    <x v="6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"/>
    <n v="820"/>
    <x v="1"/>
    <s v="USD"/>
    <n v="1301202000"/>
    <x v="643"/>
    <n v="1301806800"/>
    <x v="8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5"/>
    <n v="83"/>
    <x v="1"/>
    <s v="USD"/>
    <n v="1374469200"/>
    <x v="644"/>
    <n v="1374901200"/>
    <x v="2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"/>
    <n v="2038"/>
    <x v="1"/>
    <s v="USD"/>
    <n v="1334984400"/>
    <x v="645"/>
    <n v="1336453200"/>
    <x v="4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9"/>
    <n v="116"/>
    <x v="1"/>
    <s v="USD"/>
    <n v="1467608400"/>
    <x v="646"/>
    <n v="1468904400"/>
    <x v="7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9"/>
    <n v="2025"/>
    <x v="4"/>
    <s v="GBP"/>
    <n v="1386741600"/>
    <x v="626"/>
    <n v="1387087200"/>
    <x v="2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4"/>
    <n v="1345"/>
    <x v="2"/>
    <s v="AUD"/>
    <n v="1546754400"/>
    <x v="647"/>
    <n v="1547445600"/>
    <x v="3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"/>
    <n v="168"/>
    <x v="1"/>
    <s v="USD"/>
    <n v="1544248800"/>
    <x v="159"/>
    <n v="1547359200"/>
    <x v="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4"/>
    <n v="137"/>
    <x v="5"/>
    <s v="CHF"/>
    <n v="1495429200"/>
    <x v="648"/>
    <n v="1496293200"/>
    <x v="5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"/>
    <n v="186"/>
    <x v="6"/>
    <s v="EUR"/>
    <n v="1334811600"/>
    <x v="267"/>
    <n v="1335416400"/>
    <x v="4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"/>
    <n v="125"/>
    <x v="1"/>
    <s v="USD"/>
    <n v="1531544400"/>
    <x v="649"/>
    <n v="1532149200"/>
    <x v="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x v="248"/>
    <n v="1453788000"/>
    <x v="7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900000000000006"/>
    <n v="202"/>
    <x v="1"/>
    <s v="USD"/>
    <n v="1467954000"/>
    <x v="571"/>
    <n v="1471496400"/>
    <x v="7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9"/>
    <n v="103"/>
    <x v="1"/>
    <s v="USD"/>
    <n v="1471842000"/>
    <x v="650"/>
    <n v="1472878800"/>
    <x v="7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"/>
    <n v="1785"/>
    <x v="1"/>
    <s v="USD"/>
    <n v="1408424400"/>
    <x v="1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1"/>
    <n v="656"/>
    <x v="1"/>
    <s v="USD"/>
    <n v="1281157200"/>
    <x v="651"/>
    <n v="1281589200"/>
    <x v="6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"/>
    <n v="157"/>
    <x v="1"/>
    <s v="USD"/>
    <n v="1373432400"/>
    <x v="652"/>
    <n v="1375851600"/>
    <x v="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9"/>
    <n v="555"/>
    <x v="1"/>
    <s v="USD"/>
    <n v="1313989200"/>
    <x v="653"/>
    <n v="1315803600"/>
    <x v="8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"/>
    <n v="297"/>
    <x v="1"/>
    <s v="USD"/>
    <n v="1371445200"/>
    <x v="654"/>
    <n v="1373691600"/>
    <x v="2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3"/>
    <n v="123"/>
    <x v="1"/>
    <s v="USD"/>
    <n v="1338267600"/>
    <x v="655"/>
    <n v="1339218000"/>
    <x v="4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"/>
    <n v="38"/>
    <x v="3"/>
    <s v="DKK"/>
    <n v="1519192800"/>
    <x v="656"/>
    <n v="1520402400"/>
    <x v="9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"/>
    <n v="60"/>
    <x v="1"/>
    <s v="USD"/>
    <n v="1522818000"/>
    <x v="657"/>
    <n v="1523336400"/>
    <x v="9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"/>
    <n v="3036"/>
    <x v="1"/>
    <s v="USD"/>
    <n v="1509948000"/>
    <x v="265"/>
    <n v="1512280800"/>
    <x v="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"/>
    <n v="144"/>
    <x v="2"/>
    <s v="AUD"/>
    <n v="1456898400"/>
    <x v="658"/>
    <n v="1458709200"/>
    <x v="7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7"/>
    <n v="121"/>
    <x v="4"/>
    <s v="GBP"/>
    <n v="1413954000"/>
    <x v="659"/>
    <n v="1414126800"/>
    <x v="1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1"/>
    <n v="1596"/>
    <x v="1"/>
    <s v="USD"/>
    <n v="1416031200"/>
    <x v="660"/>
    <n v="1416204000"/>
    <x v="1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4"/>
    <n v="524"/>
    <x v="1"/>
    <s v="USD"/>
    <n v="1287982800"/>
    <x v="661"/>
    <n v="1288501200"/>
    <x v="6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"/>
    <n v="181"/>
    <x v="1"/>
    <s v="USD"/>
    <n v="1547964000"/>
    <x v="4"/>
    <n v="1552971600"/>
    <x v="3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x v="662"/>
    <n v="1465102800"/>
    <x v="7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"/>
    <n v="122"/>
    <x v="1"/>
    <s v="USD"/>
    <n v="1359957600"/>
    <x v="663"/>
    <n v="1360130400"/>
    <x v="2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7"/>
    <n v="1071"/>
    <x v="0"/>
    <s v="CAD"/>
    <n v="1432357200"/>
    <x v="664"/>
    <n v="1432875600"/>
    <x v="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7"/>
    <n v="219"/>
    <x v="1"/>
    <s v="USD"/>
    <n v="1500786000"/>
    <x v="665"/>
    <n v="1500872400"/>
    <x v="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1"/>
    <n v="1121"/>
    <x v="1"/>
    <s v="USD"/>
    <n v="1490158800"/>
    <x v="666"/>
    <n v="1492146000"/>
    <x v="5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7"/>
    <n v="980"/>
    <x v="1"/>
    <s v="USD"/>
    <n v="1406178000"/>
    <x v="43"/>
    <n v="1407301200"/>
    <x v="1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1"/>
    <n v="536"/>
    <x v="1"/>
    <s v="USD"/>
    <n v="1485583200"/>
    <x v="667"/>
    <n v="1486620000"/>
    <x v="5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6"/>
    <n v="1991"/>
    <x v="1"/>
    <s v="USD"/>
    <n v="1459314000"/>
    <x v="668"/>
    <n v="1459918800"/>
    <x v="7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"/>
    <n v="29"/>
    <x v="1"/>
    <s v="USD"/>
    <n v="1424412000"/>
    <x v="669"/>
    <n v="1424757600"/>
    <x v="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"/>
    <n v="180"/>
    <x v="1"/>
    <s v="USD"/>
    <n v="1478844000"/>
    <x v="670"/>
    <n v="1479880800"/>
    <x v="7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x v="671"/>
    <n v="1418018400"/>
    <x v="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31.94"/>
    <n v="191"/>
    <x v="1"/>
    <s v="USD"/>
    <n v="1340946000"/>
    <x v="672"/>
    <n v="1341032400"/>
    <x v="4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x v="673"/>
    <n v="1486360800"/>
    <x v="5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5"/>
    <n v="130"/>
    <x v="1"/>
    <s v="USD"/>
    <n v="1274590800"/>
    <x v="674"/>
    <n v="1274677200"/>
    <x v="6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"/>
    <n v="122"/>
    <x v="1"/>
    <s v="USD"/>
    <n v="1263880800"/>
    <x v="675"/>
    <n v="1267509600"/>
    <x v="6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5"/>
    <n v="17"/>
    <x v="1"/>
    <s v="USD"/>
    <n v="1445403600"/>
    <x v="676"/>
    <n v="1445922000"/>
    <x v="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"/>
    <n v="140"/>
    <x v="1"/>
    <s v="USD"/>
    <n v="1533877200"/>
    <x v="342"/>
    <n v="1534050000"/>
    <x v="9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x v="677"/>
    <n v="1277528400"/>
    <x v="6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x v="678"/>
    <n v="1318568400"/>
    <x v="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x v="679"/>
    <n v="1284354000"/>
    <x v="6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"/>
    <n v="614"/>
    <x v="1"/>
    <s v="USD"/>
    <n v="1267423200"/>
    <x v="680"/>
    <n v="1269579600"/>
    <x v="6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6"/>
    <n v="366"/>
    <x v="6"/>
    <s v="EUR"/>
    <n v="1412744400"/>
    <x v="681"/>
    <n v="1413781200"/>
    <x v="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x v="6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"/>
    <n v="270"/>
    <x v="1"/>
    <s v="USD"/>
    <n v="1458190800"/>
    <x v="683"/>
    <n v="1459486800"/>
    <x v="7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4"/>
    <n v="114"/>
    <x v="1"/>
    <s v="USD"/>
    <n v="1280984400"/>
    <x v="684"/>
    <n v="1282539600"/>
    <x v="6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7"/>
    <n v="137"/>
    <x v="1"/>
    <s v="USD"/>
    <n v="1274590800"/>
    <x v="674"/>
    <n v="1275886800"/>
    <x v="6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1"/>
    <n v="3205"/>
    <x v="1"/>
    <s v="USD"/>
    <n v="1351400400"/>
    <x v="685"/>
    <n v="1355983200"/>
    <x v="4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3"/>
    <n v="288"/>
    <x v="3"/>
    <s v="DKK"/>
    <n v="1514354400"/>
    <x v="605"/>
    <n v="1515391200"/>
    <x v="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9999999999993"/>
    <n v="148"/>
    <x v="1"/>
    <s v="USD"/>
    <n v="1421733600"/>
    <x v="686"/>
    <n v="1422252000"/>
    <x v="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"/>
    <n v="114"/>
    <x v="1"/>
    <s v="USD"/>
    <n v="1305176400"/>
    <x v="687"/>
    <n v="1305522000"/>
    <x v="8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2"/>
    <n v="1518"/>
    <x v="0"/>
    <s v="CAD"/>
    <n v="1414126800"/>
    <x v="688"/>
    <n v="1414904400"/>
    <x v="1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"/>
    <n v="1274"/>
    <x v="1"/>
    <s v="USD"/>
    <n v="1517810400"/>
    <x v="689"/>
    <n v="1520402400"/>
    <x v="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10000000000005"/>
    <n v="210"/>
    <x v="6"/>
    <s v="EUR"/>
    <n v="1564635600"/>
    <x v="690"/>
    <n v="1567141200"/>
    <x v="3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7"/>
    <n v="166"/>
    <x v="1"/>
    <s v="USD"/>
    <n v="1500699600"/>
    <x v="691"/>
    <n v="1501131600"/>
    <x v="5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x v="692"/>
    <n v="1355032800"/>
    <x v="4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"/>
    <n v="235"/>
    <x v="1"/>
    <s v="USD"/>
    <n v="1336453200"/>
    <x v="693"/>
    <n v="1339477200"/>
    <x v="4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"/>
    <n v="148"/>
    <x v="1"/>
    <s v="USD"/>
    <n v="1305262800"/>
    <x v="694"/>
    <n v="1305954000"/>
    <x v="8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4"/>
    <n v="198"/>
    <x v="1"/>
    <s v="USD"/>
    <n v="1492232400"/>
    <x v="695"/>
    <n v="1494392400"/>
    <x v="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"/>
    <n v="248"/>
    <x v="2"/>
    <s v="AUD"/>
    <n v="1537333200"/>
    <x v="123"/>
    <n v="1537419600"/>
    <x v="9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4"/>
    <n v="513"/>
    <x v="1"/>
    <s v="USD"/>
    <n v="1444107600"/>
    <x v="696"/>
    <n v="1447999200"/>
    <x v="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x v="626"/>
    <n v="1388037600"/>
    <x v="2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2"/>
    <n v="3410"/>
    <x v="1"/>
    <s v="USD"/>
    <n v="1376542800"/>
    <x v="697"/>
    <n v="1378789200"/>
    <x v="2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9"/>
    <n v="216"/>
    <x v="6"/>
    <s v="EUR"/>
    <n v="1397451600"/>
    <x v="698"/>
    <n v="1398056400"/>
    <x v="1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x v="699"/>
    <n v="1550815200"/>
    <x v="3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3"/>
    <n v="5139"/>
    <x v="1"/>
    <s v="USD"/>
    <n v="1549692000"/>
    <x v="700"/>
    <n v="1550037600"/>
    <x v="3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"/>
    <n v="2353"/>
    <x v="1"/>
    <s v="USD"/>
    <n v="1492059600"/>
    <x v="701"/>
    <n v="1492923600"/>
    <x v="5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86.86"/>
    <n v="78"/>
    <x v="6"/>
    <s v="EUR"/>
    <n v="1463979600"/>
    <x v="702"/>
    <n v="1467522000"/>
    <x v="7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x v="703"/>
    <n v="1416117600"/>
    <x v="1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3"/>
    <n v="2201"/>
    <x v="1"/>
    <s v="USD"/>
    <n v="1562216400"/>
    <x v="704"/>
    <n v="1563771600"/>
    <x v="3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3"/>
    <n v="676"/>
    <x v="1"/>
    <s v="USD"/>
    <n v="1316754000"/>
    <x v="431"/>
    <n v="1319259600"/>
    <x v="8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7"/>
    <n v="174"/>
    <x v="5"/>
    <s v="CHF"/>
    <n v="1313211600"/>
    <x v="705"/>
    <n v="1313643600"/>
    <x v="8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5"/>
    <n v="831"/>
    <x v="1"/>
    <s v="USD"/>
    <n v="1439528400"/>
    <x v="706"/>
    <n v="1440306000"/>
    <x v="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49999999999997"/>
    <n v="164"/>
    <x v="1"/>
    <s v="USD"/>
    <n v="1469163600"/>
    <x v="707"/>
    <n v="1470805200"/>
    <x v="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19999999999993"/>
    <n v="56"/>
    <x v="5"/>
    <s v="CHF"/>
    <n v="1288501200"/>
    <x v="708"/>
    <n v="1292911200"/>
    <x v="6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"/>
    <n v="161"/>
    <x v="1"/>
    <s v="USD"/>
    <n v="1298959200"/>
    <x v="709"/>
    <n v="1301374800"/>
    <x v="8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"/>
    <n v="138"/>
    <x v="1"/>
    <s v="USD"/>
    <n v="1387260000"/>
    <x v="710"/>
    <n v="1387864800"/>
    <x v="2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1"/>
    <n v="3308"/>
    <x v="1"/>
    <s v="USD"/>
    <n v="1457244000"/>
    <x v="711"/>
    <n v="1458190800"/>
    <x v="7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"/>
    <n v="127"/>
    <x v="2"/>
    <s v="AUD"/>
    <n v="1556341200"/>
    <x v="157"/>
    <n v="1559278800"/>
    <x v="3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8"/>
    <n v="207"/>
    <x v="6"/>
    <s v="EUR"/>
    <n v="1522126800"/>
    <x v="630"/>
    <n v="1522731600"/>
    <x v="9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10000000000005"/>
    <n v="859"/>
    <x v="0"/>
    <s v="CAD"/>
    <n v="1305954000"/>
    <x v="712"/>
    <n v="1306731600"/>
    <x v="8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9"/>
    <n v="31"/>
    <x v="1"/>
    <s v="USD"/>
    <n v="1350709200"/>
    <x v="93"/>
    <n v="1352527200"/>
    <x v="4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7"/>
    <n v="45"/>
    <x v="1"/>
    <s v="USD"/>
    <n v="1401166800"/>
    <x v="713"/>
    <n v="1404363600"/>
    <x v="1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1"/>
    <n v="1113"/>
    <x v="1"/>
    <s v="USD"/>
    <n v="1266127200"/>
    <x v="714"/>
    <n v="1266645600"/>
    <x v="6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x v="715"/>
    <n v="1482818400"/>
    <x v="7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"/>
    <n v="7"/>
    <x v="1"/>
    <s v="USD"/>
    <n v="1372222800"/>
    <x v="716"/>
    <n v="1374642000"/>
    <x v="2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69999999999993"/>
    <n v="181"/>
    <x v="5"/>
    <s v="CHF"/>
    <n v="1372136400"/>
    <x v="448"/>
    <n v="1372482000"/>
    <x v="2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9999999999995"/>
    <n v="110"/>
    <x v="1"/>
    <s v="USD"/>
    <n v="1513922400"/>
    <x v="717"/>
    <n v="1514959200"/>
    <x v="5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7"/>
    <n v="31"/>
    <x v="1"/>
    <s v="USD"/>
    <n v="1477976400"/>
    <x v="718"/>
    <n v="1478235600"/>
    <x v="7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1"/>
    <n v="78"/>
    <x v="1"/>
    <s v="USD"/>
    <n v="1407474000"/>
    <x v="719"/>
    <n v="1408078800"/>
    <x v="1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4"/>
    <n v="185"/>
    <x v="1"/>
    <s v="USD"/>
    <n v="1546149600"/>
    <x v="720"/>
    <n v="1548136800"/>
    <x v="9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6"/>
    <n v="121"/>
    <x v="1"/>
    <s v="USD"/>
    <n v="1338440400"/>
    <x v="721"/>
    <n v="1340859600"/>
    <x v="4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2"/>
    <n v="1225"/>
    <x v="4"/>
    <s v="GBP"/>
    <n v="1454133600"/>
    <x v="722"/>
    <n v="1454479200"/>
    <x v="7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x v="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3"/>
    <n v="106"/>
    <x v="1"/>
    <s v="USD"/>
    <n v="1577772000"/>
    <x v="723"/>
    <n v="1579672800"/>
    <x v="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3"/>
    <n v="142"/>
    <x v="1"/>
    <s v="USD"/>
    <n v="1562216400"/>
    <x v="704"/>
    <n v="1562389200"/>
    <x v="3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"/>
    <n v="233"/>
    <x v="1"/>
    <s v="USD"/>
    <n v="1548568800"/>
    <x v="724"/>
    <n v="1551506400"/>
    <x v="3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49999999999997"/>
    <n v="218"/>
    <x v="1"/>
    <s v="USD"/>
    <n v="1514872800"/>
    <x v="725"/>
    <n v="1516600800"/>
    <x v="9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"/>
    <n v="67"/>
    <x v="2"/>
    <s v="AUD"/>
    <n v="1416031200"/>
    <x v="660"/>
    <n v="1420437600"/>
    <x v="1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"/>
    <n v="76"/>
    <x v="1"/>
    <s v="USD"/>
    <n v="1330927200"/>
    <x v="726"/>
    <n v="1332997200"/>
    <x v="4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2.98"/>
    <n v="43"/>
    <x v="1"/>
    <s v="USD"/>
    <n v="1571115600"/>
    <x v="727"/>
    <n v="1574920800"/>
    <x v="3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2"/>
    <n v="19"/>
    <x v="1"/>
    <s v="USD"/>
    <n v="1463461200"/>
    <x v="728"/>
    <n v="1464930000"/>
    <x v="7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x v="729"/>
    <n v="1345006800"/>
    <x v="4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3"/>
    <n v="221"/>
    <x v="1"/>
    <s v="USD"/>
    <n v="1511848800"/>
    <x v="730"/>
    <n v="1512712800"/>
    <x v="5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4"/>
    <n v="679"/>
    <x v="1"/>
    <s v="USD"/>
    <n v="1452319200"/>
    <x v="731"/>
    <n v="1452492000"/>
    <x v="7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x v="78"/>
    <n v="1524286800"/>
    <x v="9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"/>
    <n v="68"/>
    <x v="1"/>
    <s v="USD"/>
    <n v="1346043600"/>
    <x v="732"/>
    <n v="1346907600"/>
    <x v="4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81.94"/>
    <n v="36"/>
    <x v="3"/>
    <s v="DKK"/>
    <n v="1464325200"/>
    <x v="733"/>
    <n v="1464498000"/>
    <x v="7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5"/>
    <n v="183"/>
    <x v="0"/>
    <s v="CAD"/>
    <n v="1511935200"/>
    <x v="734"/>
    <n v="1514181600"/>
    <x v="5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"/>
    <n v="133"/>
    <x v="1"/>
    <s v="USD"/>
    <n v="1392012000"/>
    <x v="406"/>
    <n v="1392184800"/>
    <x v="1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0000000000005"/>
    <n v="2489"/>
    <x v="6"/>
    <s v="EUR"/>
    <n v="1556946000"/>
    <x v="735"/>
    <n v="1559365200"/>
    <x v="3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"/>
    <n v="69"/>
    <x v="1"/>
    <s v="USD"/>
    <n v="1548050400"/>
    <x v="736"/>
    <n v="1549173600"/>
    <x v="3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4"/>
    <n v="47"/>
    <x v="1"/>
    <s v="USD"/>
    <n v="1353736800"/>
    <x v="737"/>
    <n v="1355032800"/>
    <x v="4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"/>
    <n v="279"/>
    <x v="4"/>
    <s v="GBP"/>
    <n v="1532840400"/>
    <x v="192"/>
    <n v="1533963600"/>
    <x v="9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7"/>
    <n v="210"/>
    <x v="1"/>
    <s v="USD"/>
    <n v="1488261600"/>
    <x v="738"/>
    <n v="1489381200"/>
    <x v="5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"/>
    <n v="2100"/>
    <x v="1"/>
    <s v="USD"/>
    <n v="1393567200"/>
    <x v="739"/>
    <n v="1395032400"/>
    <x v="1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1"/>
    <n v="252"/>
    <x v="1"/>
    <s v="USD"/>
    <n v="1410325200"/>
    <x v="613"/>
    <n v="1412485200"/>
    <x v="1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4"/>
    <n v="1280"/>
    <x v="1"/>
    <s v="USD"/>
    <n v="1276923600"/>
    <x v="740"/>
    <n v="1279688400"/>
    <x v="6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"/>
    <n v="157"/>
    <x v="4"/>
    <s v="GBP"/>
    <n v="1500958800"/>
    <x v="145"/>
    <n v="1501995600"/>
    <x v="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59999999999994"/>
    <n v="194"/>
    <x v="1"/>
    <s v="USD"/>
    <n v="1292220000"/>
    <x v="741"/>
    <n v="1294639200"/>
    <x v="6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"/>
    <n v="82"/>
    <x v="2"/>
    <s v="AUD"/>
    <n v="1304398800"/>
    <x v="742"/>
    <n v="1305435600"/>
    <x v="8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9999999999995"/>
    <n v="70"/>
    <x v="1"/>
    <s v="USD"/>
    <n v="1535432400"/>
    <x v="202"/>
    <n v="1537592400"/>
    <x v="9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1"/>
    <n v="154"/>
    <x v="1"/>
    <s v="USD"/>
    <n v="1433826000"/>
    <x v="743"/>
    <n v="1435122000"/>
    <x v="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3"/>
    <n v="22"/>
    <x v="1"/>
    <s v="USD"/>
    <n v="1514959200"/>
    <x v="744"/>
    <n v="1520056800"/>
    <x v="9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5"/>
    <n v="4233"/>
    <x v="1"/>
    <s v="USD"/>
    <n v="1332738000"/>
    <x v="745"/>
    <n v="1335675600"/>
    <x v="4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8"/>
    <n v="1297"/>
    <x v="3"/>
    <s v="DKK"/>
    <n v="1445490000"/>
    <x v="746"/>
    <n v="1448431200"/>
    <x v="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9999999999995"/>
    <n v="165"/>
    <x v="3"/>
    <s v="DKK"/>
    <n v="1297663200"/>
    <x v="747"/>
    <n v="1298613600"/>
    <x v="8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"/>
    <n v="119"/>
    <x v="1"/>
    <s v="USD"/>
    <n v="1371963600"/>
    <x v="362"/>
    <n v="1372482000"/>
    <x v="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"/>
    <n v="1758"/>
    <x v="1"/>
    <s v="USD"/>
    <n v="1425103200"/>
    <x v="748"/>
    <n v="1425621600"/>
    <x v="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39999999999995"/>
    <n v="94"/>
    <x v="1"/>
    <s v="USD"/>
    <n v="1265349600"/>
    <x v="749"/>
    <n v="1266300000"/>
    <x v="6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1"/>
    <n v="1797"/>
    <x v="1"/>
    <s v="USD"/>
    <n v="1301202000"/>
    <x v="643"/>
    <n v="1305867600"/>
    <x v="8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"/>
    <n v="261"/>
    <x v="1"/>
    <s v="USD"/>
    <n v="1538024400"/>
    <x v="750"/>
    <n v="1538802000"/>
    <x v="9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"/>
    <n v="157"/>
    <x v="1"/>
    <s v="USD"/>
    <n v="1395032400"/>
    <x v="751"/>
    <n v="1398920400"/>
    <x v="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3"/>
    <n v="3533"/>
    <x v="1"/>
    <s v="USD"/>
    <n v="1405486800"/>
    <x v="752"/>
    <n v="1405659600"/>
    <x v="1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"/>
    <n v="155"/>
    <x v="1"/>
    <s v="USD"/>
    <n v="1455861600"/>
    <x v="753"/>
    <n v="1457244000"/>
    <x v="7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"/>
    <n v="132"/>
    <x v="6"/>
    <s v="EUR"/>
    <n v="1529038800"/>
    <x v="754"/>
    <n v="1529298000"/>
    <x v="9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1"/>
    <n v="33"/>
    <x v="1"/>
    <s v="USD"/>
    <n v="1535259600"/>
    <x v="755"/>
    <n v="1535778000"/>
    <x v="9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"/>
    <n v="94"/>
    <x v="1"/>
    <s v="USD"/>
    <n v="1327212000"/>
    <x v="756"/>
    <n v="1327471200"/>
    <x v="4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"/>
    <n v="1354"/>
    <x v="4"/>
    <s v="GBP"/>
    <n v="1526360400"/>
    <x v="757"/>
    <n v="1529557200"/>
    <x v="9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4"/>
    <n v="48"/>
    <x v="1"/>
    <s v="USD"/>
    <n v="1532149200"/>
    <x v="758"/>
    <n v="1535259600"/>
    <x v="9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"/>
    <n v="110"/>
    <x v="1"/>
    <s v="USD"/>
    <n v="1515304800"/>
    <x v="759"/>
    <n v="1515564000"/>
    <x v="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"/>
    <n v="172"/>
    <x v="1"/>
    <s v="USD"/>
    <n v="1276318800"/>
    <x v="760"/>
    <n v="1277096400"/>
    <x v="6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5"/>
    <n v="307"/>
    <x v="1"/>
    <s v="USD"/>
    <n v="1328767200"/>
    <x v="761"/>
    <n v="1329026400"/>
    <x v="4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x v="8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30000000000007"/>
    <n v="160"/>
    <x v="1"/>
    <s v="USD"/>
    <n v="1335934800"/>
    <x v="444"/>
    <n v="1338786000"/>
    <x v="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1"/>
    <n v="31"/>
    <x v="1"/>
    <s v="USD"/>
    <n v="1310792400"/>
    <x v="763"/>
    <n v="1311656400"/>
    <x v="8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10000000000005"/>
    <n v="1467"/>
    <x v="0"/>
    <s v="CAD"/>
    <n v="1308546000"/>
    <x v="764"/>
    <n v="1308978000"/>
    <x v="8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89999999999995"/>
    <n v="2662"/>
    <x v="0"/>
    <s v="CAD"/>
    <n v="1574056800"/>
    <x v="765"/>
    <n v="1576389600"/>
    <x v="3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x v="766"/>
    <n v="1311051600"/>
    <x v="8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"/>
    <n v="158"/>
    <x v="1"/>
    <s v="USD"/>
    <n v="1335243600"/>
    <x v="767"/>
    <n v="1336712400"/>
    <x v="4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50000000000003"/>
    <n v="225"/>
    <x v="5"/>
    <s v="CHF"/>
    <n v="1328421600"/>
    <x v="768"/>
    <n v="1330408800"/>
    <x v="4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"/>
    <n v="35"/>
    <x v="1"/>
    <s v="USD"/>
    <n v="1524286800"/>
    <x v="769"/>
    <n v="1524891600"/>
    <x v="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"/>
    <n v="63"/>
    <x v="1"/>
    <s v="USD"/>
    <n v="1362117600"/>
    <x v="770"/>
    <n v="1363669200"/>
    <x v="2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000000000007"/>
    <n v="65"/>
    <x v="1"/>
    <s v="USD"/>
    <n v="1550556000"/>
    <x v="771"/>
    <n v="1551420000"/>
    <x v="3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6"/>
    <n v="163"/>
    <x v="1"/>
    <s v="USD"/>
    <n v="1269147600"/>
    <x v="772"/>
    <n v="1269838800"/>
    <x v="6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80000000000007"/>
    <n v="85"/>
    <x v="1"/>
    <s v="USD"/>
    <n v="1312174800"/>
    <x v="773"/>
    <n v="1312520400"/>
    <x v="8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"/>
    <n v="217"/>
    <x v="1"/>
    <s v="USD"/>
    <n v="1434517200"/>
    <x v="774"/>
    <n v="1436504400"/>
    <x v="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x v="775"/>
    <n v="1472014800"/>
    <x v="7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"/>
    <n v="3272"/>
    <x v="1"/>
    <s v="USD"/>
    <n v="1410757200"/>
    <x v="776"/>
    <n v="1411534800"/>
    <x v="1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"/>
    <n v="898"/>
    <x v="1"/>
    <s v="USD"/>
    <n v="1304830800"/>
    <x v="777"/>
    <n v="1304917200"/>
    <x v="8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x v="778"/>
    <n v="1539579600"/>
    <x v="9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"/>
    <n v="126"/>
    <x v="1"/>
    <s v="USD"/>
    <n v="1381554000"/>
    <x v="779"/>
    <n v="1382504400"/>
    <x v="2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9999999999994"/>
    <n v="526"/>
    <x v="1"/>
    <s v="USD"/>
    <n v="1277096400"/>
    <x v="780"/>
    <n v="1278306000"/>
    <x v="6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"/>
    <n v="121"/>
    <x v="1"/>
    <s v="USD"/>
    <n v="1440392400"/>
    <x v="335"/>
    <n v="1442552400"/>
    <x v="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"/>
    <n v="2320"/>
    <x v="1"/>
    <s v="USD"/>
    <n v="1509512400"/>
    <x v="535"/>
    <n v="1511071200"/>
    <x v="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7"/>
    <n v="81"/>
    <x v="2"/>
    <s v="AUD"/>
    <n v="1535950800"/>
    <x v="270"/>
    <n v="1536382800"/>
    <x v="9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1"/>
    <n v="1887"/>
    <x v="1"/>
    <s v="USD"/>
    <n v="1389160800"/>
    <x v="781"/>
    <n v="1389592800"/>
    <x v="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"/>
    <n v="4358"/>
    <x v="1"/>
    <s v="USD"/>
    <n v="1271998800"/>
    <x v="782"/>
    <n v="1275282000"/>
    <x v="6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9999999999993"/>
    <n v="67"/>
    <x v="1"/>
    <s v="USD"/>
    <n v="1294898400"/>
    <x v="783"/>
    <n v="1294984800"/>
    <x v="8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4"/>
    <n v="57"/>
    <x v="0"/>
    <s v="CAD"/>
    <n v="1559970000"/>
    <x v="784"/>
    <n v="1562043600"/>
    <x v="3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"/>
    <n v="1229"/>
    <x v="1"/>
    <s v="USD"/>
    <n v="1469509200"/>
    <x v="785"/>
    <n v="1469595600"/>
    <x v="7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"/>
    <n v="12"/>
    <x v="6"/>
    <s v="EUR"/>
    <n v="1579068000"/>
    <x v="786"/>
    <n v="1581141600"/>
    <x v="1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"/>
    <n v="53"/>
    <x v="1"/>
    <s v="USD"/>
    <n v="1487743200"/>
    <x v="787"/>
    <n v="1488520800"/>
    <x v="5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89999999999995"/>
    <n v="2414"/>
    <x v="1"/>
    <s v="USD"/>
    <n v="1563685200"/>
    <x v="788"/>
    <n v="1563858000"/>
    <x v="3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6"/>
    <n v="452"/>
    <x v="1"/>
    <s v="USD"/>
    <n v="1436418000"/>
    <x v="330"/>
    <n v="1438923600"/>
    <x v="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x v="789"/>
    <n v="1422165600"/>
    <x v="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"/>
    <n v="193"/>
    <x v="1"/>
    <s v="USD"/>
    <n v="1274763600"/>
    <x v="790"/>
    <n v="1277874000"/>
    <x v="6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"/>
    <n v="1886"/>
    <x v="1"/>
    <s v="USD"/>
    <n v="1399179600"/>
    <x v="791"/>
    <n v="1399352400"/>
    <x v="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"/>
    <n v="52"/>
    <x v="1"/>
    <s v="USD"/>
    <n v="1275800400"/>
    <x v="792"/>
    <n v="1279083600"/>
    <x v="6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70"/>
    <n v="1825"/>
    <x v="1"/>
    <s v="USD"/>
    <n v="1282798800"/>
    <x v="793"/>
    <n v="1284354000"/>
    <x v="6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4"/>
    <n v="31"/>
    <x v="1"/>
    <s v="USD"/>
    <n v="1437109200"/>
    <x v="794"/>
    <n v="1441170000"/>
    <x v="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8"/>
    <n v="290"/>
    <x v="1"/>
    <s v="USD"/>
    <n v="1491886800"/>
    <x v="795"/>
    <n v="1493528400"/>
    <x v="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0000000000007"/>
    <n v="122"/>
    <x v="1"/>
    <s v="USD"/>
    <n v="1394600400"/>
    <x v="796"/>
    <n v="1395205200"/>
    <x v="1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2"/>
    <n v="1470"/>
    <x v="1"/>
    <s v="USD"/>
    <n v="1561352400"/>
    <x v="797"/>
    <n v="1561438800"/>
    <x v="3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2"/>
    <n v="165"/>
    <x v="0"/>
    <s v="CAD"/>
    <n v="1322892000"/>
    <x v="798"/>
    <n v="1326693600"/>
    <x v="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2"/>
    <n v="182"/>
    <x v="1"/>
    <s v="USD"/>
    <n v="1274418000"/>
    <x v="799"/>
    <n v="1277960400"/>
    <x v="6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"/>
    <n v="199"/>
    <x v="6"/>
    <s v="EUR"/>
    <n v="1434344400"/>
    <x v="800"/>
    <n v="1434690000"/>
    <x v="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9"/>
    <n v="56"/>
    <x v="4"/>
    <s v="GBP"/>
    <n v="1373518800"/>
    <x v="801"/>
    <n v="1376110800"/>
    <x v="2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"/>
    <n v="107"/>
    <x v="1"/>
    <s v="USD"/>
    <n v="1517637600"/>
    <x v="802"/>
    <n v="1518415200"/>
    <x v="9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3"/>
    <n v="1460"/>
    <x v="2"/>
    <s v="AUD"/>
    <n v="1310619600"/>
    <x v="803"/>
    <n v="1310878800"/>
    <x v="8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6"/>
    <n v="27"/>
    <x v="1"/>
    <s v="USD"/>
    <n v="1556427600"/>
    <x v="212"/>
    <n v="1556600400"/>
    <x v="3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8"/>
    <n v="1221"/>
    <x v="1"/>
    <s v="USD"/>
    <n v="1576476000"/>
    <x v="804"/>
    <n v="1576994400"/>
    <x v="3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"/>
    <n v="123"/>
    <x v="5"/>
    <s v="CHF"/>
    <n v="1381122000"/>
    <x v="805"/>
    <n v="1382677200"/>
    <x v="2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x v="806"/>
    <n v="1411189200"/>
    <x v="1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1"/>
    <n v="159"/>
    <x v="1"/>
    <s v="USD"/>
    <n v="1531803600"/>
    <x v="807"/>
    <n v="1534654800"/>
    <x v="9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30000000000003"/>
    <n v="110"/>
    <x v="1"/>
    <s v="USD"/>
    <n v="1454133600"/>
    <x v="722"/>
    <n v="1457762400"/>
    <x v="7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"/>
    <n v="14"/>
    <x v="1"/>
    <s v="USD"/>
    <n v="1336194000"/>
    <x v="477"/>
    <n v="1337490000"/>
    <x v="4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9"/>
    <n v="16"/>
    <x v="1"/>
    <s v="USD"/>
    <n v="1349326800"/>
    <x v="259"/>
    <n v="1349672400"/>
    <x v="4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"/>
    <n v="236"/>
    <x v="1"/>
    <s v="USD"/>
    <n v="1379566800"/>
    <x v="9"/>
    <n v="1379826000"/>
    <x v="2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"/>
    <n v="191"/>
    <x v="1"/>
    <s v="USD"/>
    <n v="1494651600"/>
    <x v="808"/>
    <n v="1497762000"/>
    <x v="5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"/>
    <n v="41"/>
    <x v="1"/>
    <s v="USD"/>
    <n v="1303880400"/>
    <x v="809"/>
    <n v="1304485200"/>
    <x v="8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1"/>
    <n v="3934"/>
    <x v="1"/>
    <s v="USD"/>
    <n v="1335934800"/>
    <x v="444"/>
    <n v="1336885200"/>
    <x v="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"/>
    <n v="80"/>
    <x v="0"/>
    <s v="CAD"/>
    <n v="1528088400"/>
    <x v="384"/>
    <n v="1530421200"/>
    <x v="9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8"/>
    <n v="296"/>
    <x v="1"/>
    <s v="USD"/>
    <n v="1421906400"/>
    <x v="810"/>
    <n v="1421992800"/>
    <x v="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8"/>
    <n v="462"/>
    <x v="1"/>
    <s v="USD"/>
    <n v="1568005200"/>
    <x v="811"/>
    <n v="1568178000"/>
    <x v="3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"/>
    <n v="179"/>
    <x v="1"/>
    <s v="USD"/>
    <n v="1346821200"/>
    <x v="812"/>
    <n v="1347944400"/>
    <x v="4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5"/>
    <n v="523"/>
    <x v="2"/>
    <s v="AUD"/>
    <n v="1557637200"/>
    <x v="813"/>
    <n v="1558760400"/>
    <x v="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"/>
    <n v="141"/>
    <x v="4"/>
    <s v="GBP"/>
    <n v="1375592400"/>
    <x v="814"/>
    <n v="1376629200"/>
    <x v="2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"/>
    <n v="1866"/>
    <x v="4"/>
    <s v="GBP"/>
    <n v="1503982800"/>
    <x v="80"/>
    <n v="1504760400"/>
    <x v="5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3"/>
    <n v="52"/>
    <x v="1"/>
    <s v="USD"/>
    <n v="1418882400"/>
    <x v="815"/>
    <n v="1419660000"/>
    <x v="1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7"/>
    <n v="27"/>
    <x v="4"/>
    <s v="GBP"/>
    <n v="1309237200"/>
    <x v="816"/>
    <n v="1311310800"/>
    <x v="8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3"/>
    <n v="156"/>
    <x v="5"/>
    <s v="CHF"/>
    <n v="1343365200"/>
    <x v="474"/>
    <n v="1344315600"/>
    <x v="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6"/>
    <n v="225"/>
    <x v="2"/>
    <s v="AUD"/>
    <n v="1507957200"/>
    <x v="817"/>
    <n v="1510725600"/>
    <x v="5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50000000000003"/>
    <n v="255"/>
    <x v="1"/>
    <s v="USD"/>
    <n v="1549519200"/>
    <x v="818"/>
    <n v="1551247200"/>
    <x v="3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"/>
    <n v="38"/>
    <x v="1"/>
    <s v="USD"/>
    <n v="1329026400"/>
    <x v="819"/>
    <n v="1330236000"/>
    <x v="4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x v="609"/>
    <n v="1545112800"/>
    <x v="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x v="547"/>
    <n v="1279170000"/>
    <x v="6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1"/>
    <n v="2289"/>
    <x v="6"/>
    <s v="EUR"/>
    <n v="1572498000"/>
    <x v="820"/>
    <n v="1573452000"/>
    <x v="3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2"/>
    <n v="65"/>
    <x v="1"/>
    <s v="USD"/>
    <n v="1506056400"/>
    <x v="821"/>
    <n v="1507093200"/>
    <x v="5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"/>
    <n v="15"/>
    <x v="1"/>
    <s v="USD"/>
    <n v="1463029200"/>
    <x v="151"/>
    <n v="1463374800"/>
    <x v="7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2"/>
    <n v="37"/>
    <x v="1"/>
    <s v="USD"/>
    <n v="1342069200"/>
    <x v="822"/>
    <n v="1344574800"/>
    <x v="4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2"/>
    <n v="3777"/>
    <x v="6"/>
    <s v="EUR"/>
    <n v="1388296800"/>
    <x v="823"/>
    <n v="1389074400"/>
    <x v="2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9999999999994"/>
    <n v="184"/>
    <x v="4"/>
    <s v="GBP"/>
    <n v="1493787600"/>
    <x v="824"/>
    <n v="1494997200"/>
    <x v="5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4"/>
    <n v="85"/>
    <x v="1"/>
    <s v="USD"/>
    <n v="1424844000"/>
    <x v="825"/>
    <n v="1425448800"/>
    <x v="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"/>
    <n v="112"/>
    <x v="1"/>
    <s v="USD"/>
    <n v="1403931600"/>
    <x v="826"/>
    <n v="1404104400"/>
    <x v="1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999999999997"/>
    <n v="144"/>
    <x v="1"/>
    <s v="USD"/>
    <n v="1394514000"/>
    <x v="827"/>
    <n v="1394773200"/>
    <x v="1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2"/>
    <n v="1902"/>
    <x v="1"/>
    <s v="USD"/>
    <n v="1365397200"/>
    <x v="828"/>
    <n v="1366520400"/>
    <x v="2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3"/>
    <n v="105"/>
    <x v="1"/>
    <s v="USD"/>
    <n v="1456120800"/>
    <x v="829"/>
    <n v="1456639200"/>
    <x v="7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9999999999994"/>
    <n v="132"/>
    <x v="1"/>
    <s v="USD"/>
    <n v="1437714000"/>
    <x v="830"/>
    <n v="1438318800"/>
    <x v="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8"/>
    <n v="21"/>
    <x v="1"/>
    <s v="USD"/>
    <n v="1563771600"/>
    <x v="831"/>
    <n v="1564030800"/>
    <x v="3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8"/>
    <n v="976"/>
    <x v="1"/>
    <s v="USD"/>
    <n v="1448517600"/>
    <x v="832"/>
    <n v="1449295200"/>
    <x v="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4"/>
    <n v="96"/>
    <x v="1"/>
    <s v="USD"/>
    <n v="1528779600"/>
    <x v="833"/>
    <n v="1531890000"/>
    <x v="9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3"/>
    <n v="67"/>
    <x v="1"/>
    <s v="USD"/>
    <n v="1304744400"/>
    <x v="834"/>
    <n v="1306213200"/>
    <x v="8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5"/>
    <n v="66"/>
    <x v="0"/>
    <s v="CAD"/>
    <n v="1354341600"/>
    <x v="835"/>
    <n v="1356242400"/>
    <x v="4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9999999999995"/>
    <n v="78"/>
    <x v="1"/>
    <s v="USD"/>
    <n v="1294552800"/>
    <x v="836"/>
    <n v="1297576800"/>
    <x v="8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"/>
    <n v="67"/>
    <x v="2"/>
    <s v="AUD"/>
    <n v="1295935200"/>
    <x v="837"/>
    <n v="1296194400"/>
    <x v="8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"/>
    <n v="114"/>
    <x v="1"/>
    <s v="USD"/>
    <n v="1411534800"/>
    <x v="219"/>
    <n v="1414558800"/>
    <x v="1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6"/>
    <n v="263"/>
    <x v="2"/>
    <s v="AUD"/>
    <n v="1486706400"/>
    <x v="365"/>
    <n v="1488348000"/>
    <x v="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"/>
    <n v="1691"/>
    <x v="1"/>
    <s v="USD"/>
    <n v="1333602000"/>
    <x v="838"/>
    <n v="1334898000"/>
    <x v="4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9"/>
    <n v="181"/>
    <x v="1"/>
    <s v="USD"/>
    <n v="1308200400"/>
    <x v="839"/>
    <n v="1308373200"/>
    <x v="8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"/>
    <n v="13"/>
    <x v="1"/>
    <s v="USD"/>
    <n v="1411707600"/>
    <x v="840"/>
    <n v="1412312400"/>
    <x v="1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9"/>
    <n v="160"/>
    <x v="1"/>
    <s v="USD"/>
    <n v="1418364000"/>
    <x v="841"/>
    <n v="1419228000"/>
    <x v="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9"/>
    <n v="203"/>
    <x v="1"/>
    <s v="USD"/>
    <n v="1429333200"/>
    <x v="842"/>
    <n v="1430974800"/>
    <x v="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x v="843"/>
    <n v="1555822800"/>
    <x v="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"/>
    <n v="1559"/>
    <x v="1"/>
    <s v="USD"/>
    <n v="1482732000"/>
    <x v="844"/>
    <n v="1482818400"/>
    <x v="7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1"/>
    <n v="2266"/>
    <x v="1"/>
    <s v="USD"/>
    <n v="1470718800"/>
    <x v="845"/>
    <n v="1471928400"/>
    <x v="7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9"/>
    <n v="21"/>
    <x v="1"/>
    <s v="USD"/>
    <n v="1450591200"/>
    <x v="846"/>
    <n v="1453701600"/>
    <x v="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"/>
    <n v="1548"/>
    <x v="2"/>
    <s v="AUD"/>
    <n v="1348290000"/>
    <x v="110"/>
    <n v="1350363600"/>
    <x v="4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4"/>
    <n v="80"/>
    <x v="1"/>
    <s v="USD"/>
    <n v="1353823200"/>
    <x v="847"/>
    <n v="1353996000"/>
    <x v="4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1"/>
    <n v="830"/>
    <x v="1"/>
    <s v="USD"/>
    <n v="1450764000"/>
    <x v="848"/>
    <n v="1451109600"/>
    <x v="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2"/>
    <n v="131"/>
    <x v="1"/>
    <s v="USD"/>
    <n v="1329372000"/>
    <x v="849"/>
    <n v="1329631200"/>
    <x v="4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0000000000006"/>
    <n v="112"/>
    <x v="1"/>
    <s v="USD"/>
    <n v="1277096400"/>
    <x v="780"/>
    <n v="1278997200"/>
    <x v="6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1"/>
    <n v="130"/>
    <x v="1"/>
    <s v="USD"/>
    <n v="1277701200"/>
    <x v="140"/>
    <n v="1280120400"/>
    <x v="6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"/>
    <n v="55"/>
    <x v="1"/>
    <s v="USD"/>
    <n v="1454911200"/>
    <x v="850"/>
    <n v="1458104400"/>
    <x v="7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"/>
    <n v="155"/>
    <x v="1"/>
    <s v="USD"/>
    <n v="1297922400"/>
    <x v="851"/>
    <n v="1298268000"/>
    <x v="8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"/>
    <n v="266"/>
    <x v="1"/>
    <s v="USD"/>
    <n v="1384408800"/>
    <x v="852"/>
    <n v="1386223200"/>
    <x v="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"/>
    <n v="114"/>
    <x v="6"/>
    <s v="EUR"/>
    <n v="1299304800"/>
    <x v="853"/>
    <n v="1299823200"/>
    <x v="8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3"/>
    <n v="155"/>
    <x v="1"/>
    <s v="USD"/>
    <n v="1431320400"/>
    <x v="854"/>
    <n v="1431752400"/>
    <x v="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7"/>
    <n v="207"/>
    <x v="4"/>
    <s v="GBP"/>
    <n v="1264399200"/>
    <x v="67"/>
    <n v="1267855200"/>
    <x v="6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"/>
    <n v="245"/>
    <x v="1"/>
    <s v="USD"/>
    <n v="1497502800"/>
    <x v="855"/>
    <n v="1497675600"/>
    <x v="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000000000005"/>
    <n v="1573"/>
    <x v="1"/>
    <s v="USD"/>
    <n v="1333688400"/>
    <x v="107"/>
    <n v="1336885200"/>
    <x v="4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"/>
    <n v="114"/>
    <x v="1"/>
    <s v="USD"/>
    <n v="1293861600"/>
    <x v="344"/>
    <n v="1295157600"/>
    <x v="8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4"/>
    <n v="93"/>
    <x v="1"/>
    <s v="USD"/>
    <n v="1576994400"/>
    <x v="856"/>
    <n v="1577599200"/>
    <x v="3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7"/>
    <n v="594"/>
    <x v="1"/>
    <s v="USD"/>
    <n v="1304917200"/>
    <x v="857"/>
    <n v="1305003600"/>
    <x v="8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2"/>
    <n v="24"/>
    <x v="1"/>
    <s v="USD"/>
    <n v="1381208400"/>
    <x v="858"/>
    <n v="1381726800"/>
    <x v="2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2"/>
    <n v="1681"/>
    <x v="1"/>
    <s v="USD"/>
    <n v="1401685200"/>
    <x v="859"/>
    <n v="1402462800"/>
    <x v="1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"/>
    <n v="252"/>
    <x v="1"/>
    <s v="USD"/>
    <n v="1291960800"/>
    <x v="860"/>
    <n v="1292133600"/>
    <x v="6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7"/>
    <n v="32"/>
    <x v="1"/>
    <s v="USD"/>
    <n v="1368853200"/>
    <x v="170"/>
    <n v="1368939600"/>
    <x v="2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"/>
    <n v="135"/>
    <x v="1"/>
    <s v="USD"/>
    <n v="1448776800"/>
    <x v="861"/>
    <n v="1452146400"/>
    <x v="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"/>
    <n v="140"/>
    <x v="1"/>
    <s v="USD"/>
    <n v="1296194400"/>
    <x v="862"/>
    <n v="1296712800"/>
    <x v="8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7"/>
    <n v="67"/>
    <x v="1"/>
    <s v="USD"/>
    <n v="1517983200"/>
    <x v="863"/>
    <n v="1520748000"/>
    <x v="9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"/>
    <n v="92"/>
    <x v="1"/>
    <s v="USD"/>
    <n v="1478930400"/>
    <x v="864"/>
    <n v="1480831200"/>
    <x v="7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7"/>
    <n v="1015"/>
    <x v="4"/>
    <s v="GBP"/>
    <n v="1426395600"/>
    <x v="527"/>
    <n v="1426914000"/>
    <x v="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"/>
    <n v="742"/>
    <x v="1"/>
    <s v="USD"/>
    <n v="1446181200"/>
    <x v="865"/>
    <n v="1446616800"/>
    <x v="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7"/>
    <n v="323"/>
    <x v="1"/>
    <s v="USD"/>
    <n v="1514181600"/>
    <x v="866"/>
    <n v="1517032800"/>
    <x v="5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"/>
    <n v="75"/>
    <x v="1"/>
    <s v="USD"/>
    <n v="1311051600"/>
    <x v="867"/>
    <n v="1311224400"/>
    <x v="8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1"/>
    <n v="2326"/>
    <x v="1"/>
    <s v="USD"/>
    <n v="1564894800"/>
    <x v="868"/>
    <n v="1566190800"/>
    <x v="3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"/>
    <n v="381"/>
    <x v="1"/>
    <s v="USD"/>
    <n v="1567918800"/>
    <x v="105"/>
    <n v="1570165200"/>
    <x v="3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6"/>
    <n v="4405"/>
    <x v="1"/>
    <s v="USD"/>
    <n v="1386309600"/>
    <x v="481"/>
    <n v="1388556000"/>
    <x v="2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"/>
    <n v="92"/>
    <x v="1"/>
    <s v="USD"/>
    <n v="1301979600"/>
    <x v="253"/>
    <n v="1303189200"/>
    <x v="8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"/>
    <n v="480"/>
    <x v="1"/>
    <s v="USD"/>
    <n v="1493269200"/>
    <x v="869"/>
    <n v="1494478800"/>
    <x v="5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5"/>
    <n v="64"/>
    <x v="1"/>
    <s v="USD"/>
    <n v="1478930400"/>
    <x v="864"/>
    <n v="1480744800"/>
    <x v="7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"/>
    <n v="226"/>
    <x v="1"/>
    <s v="USD"/>
    <n v="1555390800"/>
    <x v="843"/>
    <n v="1555822800"/>
    <x v="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6"/>
    <n v="64"/>
    <x v="1"/>
    <s v="USD"/>
    <n v="1456984800"/>
    <x v="289"/>
    <n v="1458882000"/>
    <x v="7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"/>
    <n v="241"/>
    <x v="1"/>
    <s v="USD"/>
    <n v="1411621200"/>
    <x v="870"/>
    <n v="1411966800"/>
    <x v="1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"/>
    <n v="132"/>
    <x v="1"/>
    <s v="USD"/>
    <n v="1525669200"/>
    <x v="871"/>
    <n v="1526878800"/>
    <x v="9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x v="872"/>
    <n v="1452405600"/>
    <x v="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"/>
    <n v="842"/>
    <x v="1"/>
    <s v="USD"/>
    <n v="1413522000"/>
    <x v="873"/>
    <n v="1414040400"/>
    <x v="1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5"/>
    <n v="2043"/>
    <x v="1"/>
    <s v="USD"/>
    <n v="1541307600"/>
    <x v="874"/>
    <n v="1543816800"/>
    <x v="9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"/>
    <n v="112"/>
    <x v="1"/>
    <s v="USD"/>
    <n v="1357106400"/>
    <x v="875"/>
    <n v="1359698400"/>
    <x v="2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9999999999997"/>
    <n v="139"/>
    <x v="6"/>
    <s v="EUR"/>
    <n v="1390197600"/>
    <x v="876"/>
    <n v="1390629600"/>
    <x v="1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"/>
    <n v="374"/>
    <x v="1"/>
    <s v="USD"/>
    <n v="1265868000"/>
    <x v="877"/>
    <n v="1267077600"/>
    <x v="6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9"/>
    <n v="1122"/>
    <x v="1"/>
    <s v="USD"/>
    <n v="1467176400"/>
    <x v="878"/>
    <n v="1467781200"/>
    <x v="7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BC6B6-5C92-4747-BF82-96ABB8FF4BEC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F14" firstHeaderRow="1" firstDataRow="2" firstDataCol="1" rowPageCount="1" colPageCount="1"/>
  <pivotFields count="24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compact="0" outline="0" showAll="0">
      <items count="5">
        <item x="3"/>
        <item x="0"/>
        <item x="2"/>
        <item x="1"/>
        <item t="default"/>
      </items>
    </pivotField>
    <pivotField compact="0" numFmtId="2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4C490-C2CC-4301-BCC5-66BF3269162A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4:F30" firstHeaderRow="1" firstDataRow="2" firstDataCol="1" rowPageCount="2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numFmtId="2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compact="0" outline="0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 v="13"/>
    </i>
    <i>
      <x v="15"/>
    </i>
    <i>
      <x v="22"/>
    </i>
    <i>
      <x v="2"/>
    </i>
    <i>
      <x v="21"/>
    </i>
    <i>
      <x v="12"/>
    </i>
    <i>
      <x v="7"/>
    </i>
    <i>
      <x v="3"/>
    </i>
    <i>
      <x v="6"/>
    </i>
    <i>
      <x/>
    </i>
    <i>
      <x v="20"/>
    </i>
    <i>
      <x v="19"/>
    </i>
    <i>
      <x v="11"/>
    </i>
    <i>
      <x v="18"/>
    </i>
    <i>
      <x v="8"/>
    </i>
    <i>
      <x v="4"/>
    </i>
    <i>
      <x v="5"/>
    </i>
    <i>
      <x v="17"/>
    </i>
    <i>
      <x v="16"/>
    </i>
    <i>
      <x v="10"/>
    </i>
    <i>
      <x v="1"/>
    </i>
    <i>
      <x v="14"/>
    </i>
    <i>
      <x v="9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19EFB-FE68-4658-B01D-8DE311ABA650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5:E19" firstHeaderRow="1" firstDataRow="2" firstDataCol="1" rowPageCount="2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h="1" x="2"/>
        <item x="1"/>
        <item t="default"/>
      </items>
    </pivotField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compact="0" outline="0" showAll="0"/>
    <pivotField axis="axisPage" compact="0" outline="0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14" hier="-1"/>
  </pageFields>
  <dataFields count="1">
    <dataField name="Count of outcome" fld="6" subtotal="count" baseField="0" baseItem="0"/>
  </dataFields>
  <chartFormats count="3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U1001"/>
  <sheetViews>
    <sheetView tabSelected="1" zoomScale="130" zoomScaleNormal="130" workbookViewId="0">
      <selection activeCell="B12" sqref="B1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3" bestFit="1" customWidth="1"/>
    <col min="8" max="8" width="16.125" bestFit="1" customWidth="1"/>
    <col min="9" max="9" width="13" bestFit="1" customWidth="1"/>
    <col min="12" max="12" width="11.5" bestFit="1" customWidth="1"/>
    <col min="13" max="13" width="22.125" bestFit="1" customWidth="1"/>
    <col min="14" max="14" width="12.25" bestFit="1" customWidth="1"/>
    <col min="15" max="15" width="11.125" customWidth="1"/>
    <col min="16" max="16" width="20.875" bestFit="1" customWidth="1"/>
    <col min="19" max="19" width="28" bestFit="1" customWidth="1"/>
    <col min="20" max="20" width="14.75" bestFit="1" customWidth="1"/>
    <col min="21" max="21" width="16.3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2085</v>
      </c>
      <c r="P1" s="1" t="s">
        <v>2071</v>
      </c>
      <c r="Q1" s="1" t="s">
        <v>10</v>
      </c>
      <c r="R1" s="1" t="s">
        <v>11</v>
      </c>
      <c r="S1" s="1" t="s">
        <v>2028</v>
      </c>
      <c r="T1" s="1" t="s">
        <v>2032</v>
      </c>
      <c r="U1" s="1" t="s">
        <v>2031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 s="7">
        <f>IFERROR(ROUND(E2/I2,2),0)</f>
        <v>0</v>
      </c>
      <c r="I2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>
        <f>YEAR(M2)</f>
        <v>2015</v>
      </c>
      <c r="P2" s="11">
        <f>(((N2/60)/60)/24)+DATE(1970,1,1)</f>
        <v>42353.25</v>
      </c>
      <c r="Q2" t="b">
        <v>0</v>
      </c>
      <c r="R2" t="b">
        <v>0</v>
      </c>
      <c r="S2" t="s">
        <v>17</v>
      </c>
      <c r="T2" t="str" cm="1">
        <f t="array" ref="T2:U2">_xlfn.TEXTSPLIT(S2,"/",,TRUE,0,)</f>
        <v>food</v>
      </c>
      <c r="U2" t="str">
        <v>food trucks</v>
      </c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</f>
        <v>1040</v>
      </c>
      <c r="G3" t="s">
        <v>20</v>
      </c>
      <c r="H3" s="7">
        <f t="shared" ref="H3:H66" si="0">IFERROR(ROUND(E3/I3,2),0)</f>
        <v>92.15</v>
      </c>
      <c r="I3">
        <v>158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>
        <f t="shared" ref="O3:O66" si="2">YEAR(M3)</f>
        <v>2014</v>
      </c>
      <c r="P3" s="11">
        <f t="shared" ref="P3:P66" si="3">(((N3/60)/60)/24)+DATE(1970,1,1)</f>
        <v>41872.208333333336</v>
      </c>
      <c r="Q3" t="b">
        <v>0</v>
      </c>
      <c r="R3" t="b">
        <v>1</v>
      </c>
      <c r="S3" t="s">
        <v>23</v>
      </c>
      <c r="T3" t="str" cm="1">
        <f t="array" ref="T3:U3">_xlfn.TEXTSPLIT(S3,"/",,TRUE,0,)</f>
        <v>music</v>
      </c>
      <c r="U3" t="str">
        <v>rock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E4/D4*100</f>
        <v>131.4787822878229</v>
      </c>
      <c r="G4" t="s">
        <v>20</v>
      </c>
      <c r="H4" s="7">
        <f t="shared" si="0"/>
        <v>100.02</v>
      </c>
      <c r="I4">
        <v>1425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>
        <f t="shared" si="2"/>
        <v>2013</v>
      </c>
      <c r="P4" s="11">
        <f t="shared" si="3"/>
        <v>41597.25</v>
      </c>
      <c r="Q4" t="b">
        <v>0</v>
      </c>
      <c r="R4" t="b">
        <v>0</v>
      </c>
      <c r="S4" t="s">
        <v>28</v>
      </c>
      <c r="T4" t="str" cm="1">
        <f t="array" ref="T4:U4">_xlfn.TEXTSPLIT(S4,"/",,TRUE,0,)</f>
        <v>technology</v>
      </c>
      <c r="U4" t="str">
        <v>web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E5/D5*100</f>
        <v>58.976190476190467</v>
      </c>
      <c r="G5" t="s">
        <v>14</v>
      </c>
      <c r="H5" s="7">
        <f t="shared" si="0"/>
        <v>103.21</v>
      </c>
      <c r="I5">
        <v>24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>
        <f t="shared" si="2"/>
        <v>2019</v>
      </c>
      <c r="P5" s="11">
        <f t="shared" si="3"/>
        <v>43728.208333333328</v>
      </c>
      <c r="Q5" t="b">
        <v>0</v>
      </c>
      <c r="R5" t="b">
        <v>0</v>
      </c>
      <c r="S5" t="s">
        <v>23</v>
      </c>
      <c r="T5" t="str" cm="1">
        <f t="array" ref="T5:U5">_xlfn.TEXTSPLIT(S5,"/",,TRUE,0,)</f>
        <v>music</v>
      </c>
      <c r="U5" t="str">
        <v>rock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E6/D6*100</f>
        <v>69.276315789473685</v>
      </c>
      <c r="G6" t="s">
        <v>14</v>
      </c>
      <c r="H6" s="7">
        <f t="shared" si="0"/>
        <v>99.34</v>
      </c>
      <c r="I6">
        <v>53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>
        <f t="shared" si="2"/>
        <v>2019</v>
      </c>
      <c r="P6" s="11">
        <f t="shared" si="3"/>
        <v>43489.25</v>
      </c>
      <c r="Q6" t="b">
        <v>0</v>
      </c>
      <c r="R6" t="b">
        <v>0</v>
      </c>
      <c r="S6" t="s">
        <v>33</v>
      </c>
      <c r="T6" t="str" cm="1">
        <f t="array" ref="T6:U6">_xlfn.TEXTSPLIT(S6,"/",,TRUE,0,)</f>
        <v>theater</v>
      </c>
      <c r="U6" t="str">
        <v>plays</v>
      </c>
    </row>
    <row r="7" spans="1:2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E7/D7*100</f>
        <v>173.61842105263159</v>
      </c>
      <c r="G7" t="s">
        <v>20</v>
      </c>
      <c r="H7" s="7">
        <f t="shared" si="0"/>
        <v>75.83</v>
      </c>
      <c r="I7">
        <v>174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>
        <f t="shared" si="2"/>
        <v>2012</v>
      </c>
      <c r="P7" s="11">
        <f t="shared" si="3"/>
        <v>41160.208333333336</v>
      </c>
      <c r="Q7" t="b">
        <v>0</v>
      </c>
      <c r="R7" t="b">
        <v>0</v>
      </c>
      <c r="S7" t="s">
        <v>33</v>
      </c>
      <c r="T7" t="str" cm="1">
        <f t="array" ref="T7:U7">_xlfn.TEXTSPLIT(S7,"/",,TRUE,0,)</f>
        <v>theater</v>
      </c>
      <c r="U7" t="str">
        <v>plays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E8/D8*100</f>
        <v>20.961538461538463</v>
      </c>
      <c r="G8" t="s">
        <v>14</v>
      </c>
      <c r="H8" s="7">
        <f t="shared" si="0"/>
        <v>60.56</v>
      </c>
      <c r="I8">
        <v>18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>
        <f t="shared" si="2"/>
        <v>2017</v>
      </c>
      <c r="P8" s="11">
        <f t="shared" si="3"/>
        <v>42992.208333333328</v>
      </c>
      <c r="Q8" t="b">
        <v>0</v>
      </c>
      <c r="R8" t="b">
        <v>0</v>
      </c>
      <c r="S8" t="s">
        <v>42</v>
      </c>
      <c r="T8" t="str" cm="1">
        <f t="array" ref="T8:U8">_xlfn.TEXTSPLIT(S8,"/",,TRUE,0,)</f>
        <v>film &amp; video</v>
      </c>
      <c r="U8" t="str">
        <v>documentary</v>
      </c>
    </row>
    <row r="9" spans="1:2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E9/D9*100</f>
        <v>327.57777777777778</v>
      </c>
      <c r="G9" t="s">
        <v>20</v>
      </c>
      <c r="H9" s="7">
        <f t="shared" si="0"/>
        <v>64.94</v>
      </c>
      <c r="I9">
        <v>227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>
        <f t="shared" si="2"/>
        <v>2015</v>
      </c>
      <c r="P9" s="11">
        <f t="shared" si="3"/>
        <v>42231.208333333328</v>
      </c>
      <c r="Q9" t="b">
        <v>0</v>
      </c>
      <c r="R9" t="b">
        <v>0</v>
      </c>
      <c r="S9" t="s">
        <v>33</v>
      </c>
      <c r="T9" t="str" cm="1">
        <f t="array" ref="T9:U9">_xlfn.TEXTSPLIT(S9,"/",,TRUE,0,)</f>
        <v>theater</v>
      </c>
      <c r="U9" t="str">
        <v>plays</v>
      </c>
    </row>
    <row r="10" spans="1:21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E10/D10*100</f>
        <v>19.932788374205266</v>
      </c>
      <c r="G10" t="s">
        <v>47</v>
      </c>
      <c r="H10" s="7">
        <f t="shared" si="0"/>
        <v>31</v>
      </c>
      <c r="I10">
        <v>708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>
        <f t="shared" si="2"/>
        <v>2010</v>
      </c>
      <c r="P10" s="11">
        <f t="shared" si="3"/>
        <v>40401.208333333336</v>
      </c>
      <c r="Q10" t="b">
        <v>0</v>
      </c>
      <c r="R10" t="b">
        <v>0</v>
      </c>
      <c r="S10" t="s">
        <v>33</v>
      </c>
      <c r="T10" t="str" cm="1">
        <f t="array" ref="T10:U10">_xlfn.TEXTSPLIT(S10,"/",,TRUE,0,)</f>
        <v>theater</v>
      </c>
      <c r="U10" t="str">
        <v>plays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E11/D11*100</f>
        <v>51.741935483870968</v>
      </c>
      <c r="G11" t="s">
        <v>14</v>
      </c>
      <c r="H11" s="7">
        <f t="shared" si="0"/>
        <v>72.91</v>
      </c>
      <c r="I11">
        <v>44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>
        <f t="shared" si="2"/>
        <v>2013</v>
      </c>
      <c r="P11" s="11">
        <f t="shared" si="3"/>
        <v>41585.25</v>
      </c>
      <c r="Q11" t="b">
        <v>0</v>
      </c>
      <c r="R11" t="b">
        <v>0</v>
      </c>
      <c r="S11" t="s">
        <v>50</v>
      </c>
      <c r="T11" t="str" cm="1">
        <f t="array" ref="T11:U11">_xlfn.TEXTSPLIT(S11,"/",,TRUE,0,)</f>
        <v>music</v>
      </c>
      <c r="U11" t="str">
        <v>electric music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E12/D12*100</f>
        <v>266.11538461538464</v>
      </c>
      <c r="G12" t="s">
        <v>20</v>
      </c>
      <c r="H12" s="7">
        <f t="shared" si="0"/>
        <v>62.9</v>
      </c>
      <c r="I12">
        <v>220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>
        <f t="shared" si="2"/>
        <v>2010</v>
      </c>
      <c r="P12" s="11">
        <f t="shared" si="3"/>
        <v>40452.208333333336</v>
      </c>
      <c r="Q12" t="b">
        <v>0</v>
      </c>
      <c r="R12" t="b">
        <v>0</v>
      </c>
      <c r="S12" t="s">
        <v>53</v>
      </c>
      <c r="T12" t="str" cm="1">
        <f t="array" ref="T12:U12">_xlfn.TEXTSPLIT(S12,"/",,TRUE,0,)</f>
        <v>film &amp; video</v>
      </c>
      <c r="U12" t="str">
        <v>drama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E13/D13*100</f>
        <v>48.095238095238095</v>
      </c>
      <c r="G13" t="s">
        <v>14</v>
      </c>
      <c r="H13" s="7">
        <f t="shared" si="0"/>
        <v>112.22</v>
      </c>
      <c r="I13">
        <v>27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>
        <f t="shared" si="2"/>
        <v>2010</v>
      </c>
      <c r="P13" s="11">
        <f t="shared" si="3"/>
        <v>40448.208333333336</v>
      </c>
      <c r="Q13" t="b">
        <v>0</v>
      </c>
      <c r="R13" t="b">
        <v>1</v>
      </c>
      <c r="S13" t="s">
        <v>33</v>
      </c>
      <c r="T13" t="str" cm="1">
        <f t="array" ref="T13:U13">_xlfn.TEXTSPLIT(S13,"/",,TRUE,0,)</f>
        <v>theater</v>
      </c>
      <c r="U13" t="str">
        <v>plays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E14/D14*100</f>
        <v>89.349206349206341</v>
      </c>
      <c r="G14" t="s">
        <v>14</v>
      </c>
      <c r="H14" s="7">
        <f t="shared" si="0"/>
        <v>102.35</v>
      </c>
      <c r="I14">
        <v>55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>
        <f t="shared" si="2"/>
        <v>2019</v>
      </c>
      <c r="P14" s="11">
        <f t="shared" si="3"/>
        <v>43768.208333333328</v>
      </c>
      <c r="Q14" t="b">
        <v>0</v>
      </c>
      <c r="R14" t="b">
        <v>0</v>
      </c>
      <c r="S14" t="s">
        <v>53</v>
      </c>
      <c r="T14" t="str" cm="1">
        <f t="array" ref="T14:U14">_xlfn.TEXTSPLIT(S14,"/",,TRUE,0,)</f>
        <v>film &amp; video</v>
      </c>
      <c r="U14" t="str">
        <v>drama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E15/D15*100</f>
        <v>245.11904761904765</v>
      </c>
      <c r="G15" t="s">
        <v>20</v>
      </c>
      <c r="H15" s="7">
        <f t="shared" si="0"/>
        <v>105.05</v>
      </c>
      <c r="I15">
        <v>98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>
        <f t="shared" si="2"/>
        <v>2016</v>
      </c>
      <c r="P15" s="11">
        <f t="shared" si="3"/>
        <v>42544.208333333328</v>
      </c>
      <c r="Q15" t="b">
        <v>0</v>
      </c>
      <c r="R15" t="b">
        <v>0</v>
      </c>
      <c r="S15" t="s">
        <v>60</v>
      </c>
      <c r="T15" t="str" cm="1">
        <f t="array" ref="T15:U15">_xlfn.TEXTSPLIT(S15,"/",,TRUE,0,)</f>
        <v>music</v>
      </c>
      <c r="U15" t="str">
        <v>indie rock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E16/D16*100</f>
        <v>66.769503546099301</v>
      </c>
      <c r="G16" t="s">
        <v>14</v>
      </c>
      <c r="H16" s="7">
        <f t="shared" si="0"/>
        <v>94.15</v>
      </c>
      <c r="I16">
        <v>200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>
        <f t="shared" si="2"/>
        <v>2012</v>
      </c>
      <c r="P16" s="11">
        <f t="shared" si="3"/>
        <v>41001.208333333336</v>
      </c>
      <c r="Q16" t="b">
        <v>0</v>
      </c>
      <c r="R16" t="b">
        <v>0</v>
      </c>
      <c r="S16" t="s">
        <v>60</v>
      </c>
      <c r="T16" t="str" cm="1">
        <f t="array" ref="T16:U16">_xlfn.TEXTSPLIT(S16,"/",,TRUE,0,)</f>
        <v>music</v>
      </c>
      <c r="U16" t="str">
        <v>indie rock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E17/D17*100</f>
        <v>47.307881773399011</v>
      </c>
      <c r="G17" t="s">
        <v>14</v>
      </c>
      <c r="H17" s="7">
        <f t="shared" si="0"/>
        <v>84.99</v>
      </c>
      <c r="I17">
        <v>452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>
        <f t="shared" si="2"/>
        <v>2019</v>
      </c>
      <c r="P17" s="11">
        <f t="shared" si="3"/>
        <v>43813.25</v>
      </c>
      <c r="Q17" t="b">
        <v>0</v>
      </c>
      <c r="R17" t="b">
        <v>0</v>
      </c>
      <c r="S17" t="s">
        <v>65</v>
      </c>
      <c r="T17" t="str" cm="1">
        <f t="array" ref="T17:U17">_xlfn.TEXTSPLIT(S17,"/",,TRUE,0,)</f>
        <v>technology</v>
      </c>
      <c r="U17" t="str">
        <v>wearables</v>
      </c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E18/D18*100</f>
        <v>649.47058823529414</v>
      </c>
      <c r="G18" t="s">
        <v>20</v>
      </c>
      <c r="H18" s="7">
        <f t="shared" si="0"/>
        <v>110.41</v>
      </c>
      <c r="I18">
        <v>100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>
        <f t="shared" si="2"/>
        <v>2014</v>
      </c>
      <c r="P18" s="11">
        <f t="shared" si="3"/>
        <v>41683.25</v>
      </c>
      <c r="Q18" t="b">
        <v>0</v>
      </c>
      <c r="R18" t="b">
        <v>0</v>
      </c>
      <c r="S18" t="s">
        <v>68</v>
      </c>
      <c r="T18" t="str" cm="1">
        <f t="array" ref="T18:U18">_xlfn.TEXTSPLIT(S18,"/",,TRUE,0,)</f>
        <v>publishing</v>
      </c>
      <c r="U18" t="str">
        <v>nonfiction</v>
      </c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E19/D19*100</f>
        <v>159.39125295508273</v>
      </c>
      <c r="G19" t="s">
        <v>20</v>
      </c>
      <c r="H19" s="7">
        <f t="shared" si="0"/>
        <v>107.96</v>
      </c>
      <c r="I19">
        <v>1249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>
        <f t="shared" si="2"/>
        <v>2011</v>
      </c>
      <c r="P19" s="11">
        <f t="shared" si="3"/>
        <v>40556.25</v>
      </c>
      <c r="Q19" t="b">
        <v>0</v>
      </c>
      <c r="R19" t="b">
        <v>0</v>
      </c>
      <c r="S19" t="s">
        <v>71</v>
      </c>
      <c r="T19" t="str" cm="1">
        <f t="array" ref="T19:U19">_xlfn.TEXTSPLIT(S19,"/",,TRUE,0,)</f>
        <v>film &amp; video</v>
      </c>
      <c r="U19" t="str">
        <v>animation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E20/D20*100</f>
        <v>66.912087912087912</v>
      </c>
      <c r="G20" t="s">
        <v>74</v>
      </c>
      <c r="H20" s="7">
        <f t="shared" si="0"/>
        <v>45.1</v>
      </c>
      <c r="I20">
        <v>135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>
        <f t="shared" si="2"/>
        <v>2018</v>
      </c>
      <c r="P20" s="11">
        <f t="shared" si="3"/>
        <v>43359.208333333328</v>
      </c>
      <c r="Q20" t="b">
        <v>0</v>
      </c>
      <c r="R20" t="b">
        <v>0</v>
      </c>
      <c r="S20" t="s">
        <v>33</v>
      </c>
      <c r="T20" t="str" cm="1">
        <f t="array" ref="T20:U20">_xlfn.TEXTSPLIT(S20,"/",,TRUE,0,)</f>
        <v>theater</v>
      </c>
      <c r="U20" t="str">
        <v>plays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E21/D21*100</f>
        <v>48.529600000000002</v>
      </c>
      <c r="G21" t="s">
        <v>14</v>
      </c>
      <c r="H21" s="7">
        <f t="shared" si="0"/>
        <v>45</v>
      </c>
      <c r="I21">
        <v>674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>
        <f t="shared" si="2"/>
        <v>2019</v>
      </c>
      <c r="P21" s="11">
        <f t="shared" si="3"/>
        <v>43549.208333333328</v>
      </c>
      <c r="Q21" t="b">
        <v>0</v>
      </c>
      <c r="R21" t="b">
        <v>1</v>
      </c>
      <c r="S21" t="s">
        <v>33</v>
      </c>
      <c r="T21" t="str" cm="1">
        <f t="array" ref="T21:U21">_xlfn.TEXTSPLIT(S21,"/",,TRUE,0,)</f>
        <v>theater</v>
      </c>
      <c r="U21" t="str">
        <v>plays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E22/D22*100</f>
        <v>112.24279210925646</v>
      </c>
      <c r="G22" t="s">
        <v>20</v>
      </c>
      <c r="H22" s="7">
        <f t="shared" si="0"/>
        <v>105.97</v>
      </c>
      <c r="I22">
        <v>1396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>
        <f t="shared" si="2"/>
        <v>2014</v>
      </c>
      <c r="P22" s="11">
        <f t="shared" si="3"/>
        <v>41848.208333333336</v>
      </c>
      <c r="Q22" t="b">
        <v>0</v>
      </c>
      <c r="R22" t="b">
        <v>0</v>
      </c>
      <c r="S22" t="s">
        <v>53</v>
      </c>
      <c r="T22" t="str" cm="1">
        <f t="array" ref="T22:U22">_xlfn.TEXTSPLIT(S22,"/",,TRUE,0,)</f>
        <v>film &amp; video</v>
      </c>
      <c r="U22" t="str">
        <v>drama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E23/D23*100</f>
        <v>40.992553191489364</v>
      </c>
      <c r="G23" t="s">
        <v>14</v>
      </c>
      <c r="H23" s="7">
        <f t="shared" si="0"/>
        <v>69.06</v>
      </c>
      <c r="I23">
        <v>558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>
        <f t="shared" si="2"/>
        <v>2011</v>
      </c>
      <c r="P23" s="11">
        <f t="shared" si="3"/>
        <v>40804.208333333336</v>
      </c>
      <c r="Q23" t="b">
        <v>0</v>
      </c>
      <c r="R23" t="b">
        <v>0</v>
      </c>
      <c r="S23" t="s">
        <v>33</v>
      </c>
      <c r="T23" t="str" cm="1">
        <f t="array" ref="T23:U23">_xlfn.TEXTSPLIT(S23,"/",,TRUE,0,)</f>
        <v>theater</v>
      </c>
      <c r="U23" t="str">
        <v>plays</v>
      </c>
    </row>
    <row r="24" spans="1:2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E24/D24*100</f>
        <v>128.07106598984771</v>
      </c>
      <c r="G24" t="s">
        <v>20</v>
      </c>
      <c r="H24" s="7">
        <f t="shared" si="0"/>
        <v>85.04</v>
      </c>
      <c r="I24">
        <v>890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>
        <f t="shared" si="2"/>
        <v>2018</v>
      </c>
      <c r="P24" s="11">
        <f t="shared" si="3"/>
        <v>43208.208333333328</v>
      </c>
      <c r="Q24" t="b">
        <v>0</v>
      </c>
      <c r="R24" t="b">
        <v>0</v>
      </c>
      <c r="S24" t="s">
        <v>33</v>
      </c>
      <c r="T24" t="str" cm="1">
        <f t="array" ref="T24:U24">_xlfn.TEXTSPLIT(S24,"/",,TRUE,0,)</f>
        <v>theater</v>
      </c>
      <c r="U24" t="str">
        <v>plays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E25/D25*100</f>
        <v>332.04444444444448</v>
      </c>
      <c r="G25" t="s">
        <v>20</v>
      </c>
      <c r="H25" s="7">
        <f t="shared" si="0"/>
        <v>105.23</v>
      </c>
      <c r="I25">
        <v>142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>
        <f t="shared" si="2"/>
        <v>2019</v>
      </c>
      <c r="P25" s="11">
        <f t="shared" si="3"/>
        <v>43563.208333333328</v>
      </c>
      <c r="Q25" t="b">
        <v>0</v>
      </c>
      <c r="R25" t="b">
        <v>0</v>
      </c>
      <c r="S25" t="s">
        <v>42</v>
      </c>
      <c r="T25" t="str" cm="1">
        <f t="array" ref="T25:U25">_xlfn.TEXTSPLIT(S25,"/",,TRUE,0,)</f>
        <v>film &amp; video</v>
      </c>
      <c r="U25" t="str">
        <v>documentary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E26/D26*100</f>
        <v>112.83225108225108</v>
      </c>
      <c r="G26" t="s">
        <v>20</v>
      </c>
      <c r="H26" s="7">
        <f t="shared" si="0"/>
        <v>39</v>
      </c>
      <c r="I26">
        <v>2673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>
        <f t="shared" si="2"/>
        <v>2014</v>
      </c>
      <c r="P26" s="11">
        <f t="shared" si="3"/>
        <v>41813.208333333336</v>
      </c>
      <c r="Q26" t="b">
        <v>0</v>
      </c>
      <c r="R26" t="b">
        <v>0</v>
      </c>
      <c r="S26" t="s">
        <v>65</v>
      </c>
      <c r="T26" t="str" cm="1">
        <f t="array" ref="T26:U26">_xlfn.TEXTSPLIT(S26,"/",,TRUE,0,)</f>
        <v>technology</v>
      </c>
      <c r="U26" t="str">
        <v>wearables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E27/D27*100</f>
        <v>216.43636363636364</v>
      </c>
      <c r="G27" t="s">
        <v>20</v>
      </c>
      <c r="H27" s="7">
        <f t="shared" si="0"/>
        <v>73.03</v>
      </c>
      <c r="I27">
        <v>163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>
        <f t="shared" si="2"/>
        <v>2011</v>
      </c>
      <c r="P27" s="11">
        <f t="shared" si="3"/>
        <v>40701.208333333336</v>
      </c>
      <c r="Q27" t="b">
        <v>0</v>
      </c>
      <c r="R27" t="b">
        <v>1</v>
      </c>
      <c r="S27" t="s">
        <v>89</v>
      </c>
      <c r="T27" t="str" cm="1">
        <f t="array" ref="T27:U27">_xlfn.TEXTSPLIT(S27,"/",,TRUE,0,)</f>
        <v>games</v>
      </c>
      <c r="U27" t="str">
        <v>video games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E28/D28*100</f>
        <v>48.199069767441863</v>
      </c>
      <c r="G28" t="s">
        <v>74</v>
      </c>
      <c r="H28" s="7">
        <f t="shared" si="0"/>
        <v>35.01</v>
      </c>
      <c r="I28">
        <v>1480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>
        <f t="shared" si="2"/>
        <v>2018</v>
      </c>
      <c r="P28" s="11">
        <f t="shared" si="3"/>
        <v>43339.208333333328</v>
      </c>
      <c r="Q28" t="b">
        <v>0</v>
      </c>
      <c r="R28" t="b">
        <v>0</v>
      </c>
      <c r="S28" t="s">
        <v>33</v>
      </c>
      <c r="T28" t="str" cm="1">
        <f t="array" ref="T28:U28">_xlfn.TEXTSPLIT(S28,"/",,TRUE,0,)</f>
        <v>theater</v>
      </c>
      <c r="U28" t="str">
        <v>plays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E29/D29*100</f>
        <v>79.95</v>
      </c>
      <c r="G29" t="s">
        <v>14</v>
      </c>
      <c r="H29" s="7">
        <f t="shared" si="0"/>
        <v>106.6</v>
      </c>
      <c r="I29">
        <v>15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>
        <f t="shared" si="2"/>
        <v>2015</v>
      </c>
      <c r="P29" s="11">
        <f t="shared" si="3"/>
        <v>42288.208333333328</v>
      </c>
      <c r="Q29" t="b">
        <v>0</v>
      </c>
      <c r="R29" t="b">
        <v>0</v>
      </c>
      <c r="S29" t="s">
        <v>23</v>
      </c>
      <c r="T29" t="str" cm="1">
        <f t="array" ref="T29:U29">_xlfn.TEXTSPLIT(S29,"/",,TRUE,0,)</f>
        <v>music</v>
      </c>
      <c r="U29" t="str">
        <v>rock</v>
      </c>
    </row>
    <row r="30" spans="1:2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E30/D30*100</f>
        <v>105.22553516819573</v>
      </c>
      <c r="G30" t="s">
        <v>20</v>
      </c>
      <c r="H30" s="7">
        <f t="shared" si="0"/>
        <v>62</v>
      </c>
      <c r="I30">
        <v>2220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>
        <f t="shared" si="2"/>
        <v>2010</v>
      </c>
      <c r="P30" s="11">
        <f t="shared" si="3"/>
        <v>40241.25</v>
      </c>
      <c r="Q30" t="b">
        <v>0</v>
      </c>
      <c r="R30" t="b">
        <v>1</v>
      </c>
      <c r="S30" t="s">
        <v>33</v>
      </c>
      <c r="T30" t="str" cm="1">
        <f t="array" ref="T30:U30">_xlfn.TEXTSPLIT(S30,"/",,TRUE,0,)</f>
        <v>theater</v>
      </c>
      <c r="U30" t="str">
        <v>plays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E31/D31*100</f>
        <v>328.89978213507629</v>
      </c>
      <c r="G31" t="s">
        <v>20</v>
      </c>
      <c r="H31" s="7">
        <f t="shared" si="0"/>
        <v>94</v>
      </c>
      <c r="I31">
        <v>1606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>
        <f t="shared" si="2"/>
        <v>2018</v>
      </c>
      <c r="P31" s="11">
        <f t="shared" si="3"/>
        <v>43341.208333333328</v>
      </c>
      <c r="Q31" t="b">
        <v>0</v>
      </c>
      <c r="R31" t="b">
        <v>0</v>
      </c>
      <c r="S31" t="s">
        <v>100</v>
      </c>
      <c r="T31" t="str" cm="1">
        <f t="array" ref="T31:U31">_xlfn.TEXTSPLIT(S31,"/",,TRUE,0,)</f>
        <v>film &amp; video</v>
      </c>
      <c r="U31" t="str">
        <v>shorts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E32/D32*100</f>
        <v>160.61111111111111</v>
      </c>
      <c r="G32" t="s">
        <v>20</v>
      </c>
      <c r="H32" s="7">
        <f t="shared" si="0"/>
        <v>112.05</v>
      </c>
      <c r="I32">
        <v>129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>
        <f t="shared" si="2"/>
        <v>2019</v>
      </c>
      <c r="P32" s="11">
        <f t="shared" si="3"/>
        <v>43614.208333333328</v>
      </c>
      <c r="Q32" t="b">
        <v>0</v>
      </c>
      <c r="R32" t="b">
        <v>0</v>
      </c>
      <c r="S32" t="s">
        <v>71</v>
      </c>
      <c r="T32" t="str" cm="1">
        <f t="array" ref="T32:U32">_xlfn.TEXTSPLIT(S32,"/",,TRUE,0,)</f>
        <v>film &amp; video</v>
      </c>
      <c r="U32" t="str">
        <v>animation</v>
      </c>
    </row>
    <row r="33" spans="1:2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E33/D33*100</f>
        <v>310</v>
      </c>
      <c r="G33" t="s">
        <v>20</v>
      </c>
      <c r="H33" s="7">
        <f t="shared" si="0"/>
        <v>48.01</v>
      </c>
      <c r="I33">
        <v>226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>
        <f t="shared" si="2"/>
        <v>2016</v>
      </c>
      <c r="P33" s="11">
        <f t="shared" si="3"/>
        <v>42402.25</v>
      </c>
      <c r="Q33" t="b">
        <v>0</v>
      </c>
      <c r="R33" t="b">
        <v>0</v>
      </c>
      <c r="S33" t="s">
        <v>89</v>
      </c>
      <c r="T33" t="str" cm="1">
        <f t="array" ref="T33:U33">_xlfn.TEXTSPLIT(S33,"/",,TRUE,0,)</f>
        <v>games</v>
      </c>
      <c r="U33" t="str">
        <v>video games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E34/D34*100</f>
        <v>86.807920792079202</v>
      </c>
      <c r="G34" t="s">
        <v>14</v>
      </c>
      <c r="H34" s="7">
        <f t="shared" si="0"/>
        <v>38</v>
      </c>
      <c r="I34">
        <v>2307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>
        <f t="shared" si="2"/>
        <v>2018</v>
      </c>
      <c r="P34" s="11">
        <f t="shared" si="3"/>
        <v>43137.25</v>
      </c>
      <c r="Q34" t="b">
        <v>0</v>
      </c>
      <c r="R34" t="b">
        <v>0</v>
      </c>
      <c r="S34" t="s">
        <v>42</v>
      </c>
      <c r="T34" t="str" cm="1">
        <f t="array" ref="T34:U34">_xlfn.TEXTSPLIT(S34,"/",,TRUE,0,)</f>
        <v>film &amp; video</v>
      </c>
      <c r="U34" t="str">
        <v>documentary</v>
      </c>
    </row>
    <row r="35" spans="1:2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E35/D35*100</f>
        <v>377.82071713147411</v>
      </c>
      <c r="G35" t="s">
        <v>20</v>
      </c>
      <c r="H35" s="7">
        <f t="shared" si="0"/>
        <v>35</v>
      </c>
      <c r="I35">
        <v>5419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>
        <f t="shared" si="2"/>
        <v>2014</v>
      </c>
      <c r="P35" s="11">
        <f t="shared" si="3"/>
        <v>41954.25</v>
      </c>
      <c r="Q35" t="b">
        <v>0</v>
      </c>
      <c r="R35" t="b">
        <v>0</v>
      </c>
      <c r="S35" t="s">
        <v>33</v>
      </c>
      <c r="T35" t="str" cm="1">
        <f t="array" ref="T35:U35">_xlfn.TEXTSPLIT(S35,"/",,TRUE,0,)</f>
        <v>theater</v>
      </c>
      <c r="U35" t="str">
        <v>plays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E36/D36*100</f>
        <v>150.80645161290323</v>
      </c>
      <c r="G36" t="s">
        <v>20</v>
      </c>
      <c r="H36" s="7">
        <f t="shared" si="0"/>
        <v>85</v>
      </c>
      <c r="I36">
        <v>165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>
        <f t="shared" si="2"/>
        <v>2017</v>
      </c>
      <c r="P36" s="11">
        <f t="shared" si="3"/>
        <v>42822.208333333328</v>
      </c>
      <c r="Q36" t="b">
        <v>0</v>
      </c>
      <c r="R36" t="b">
        <v>0</v>
      </c>
      <c r="S36" t="s">
        <v>42</v>
      </c>
      <c r="T36" t="str" cm="1">
        <f t="array" ref="T36:U36">_xlfn.TEXTSPLIT(S36,"/",,TRUE,0,)</f>
        <v>film &amp; video</v>
      </c>
      <c r="U36" t="str">
        <v>documentary</v>
      </c>
    </row>
    <row r="37" spans="1:2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E37/D37*100</f>
        <v>150.30119521912351</v>
      </c>
      <c r="G37" t="s">
        <v>20</v>
      </c>
      <c r="H37" s="7">
        <f t="shared" si="0"/>
        <v>95.99</v>
      </c>
      <c r="I37">
        <v>1965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>
        <f t="shared" si="2"/>
        <v>2019</v>
      </c>
      <c r="P37" s="11">
        <f t="shared" si="3"/>
        <v>43526.25</v>
      </c>
      <c r="Q37" t="b">
        <v>0</v>
      </c>
      <c r="R37" t="b">
        <v>1</v>
      </c>
      <c r="S37" t="s">
        <v>53</v>
      </c>
      <c r="T37" t="str" cm="1">
        <f t="array" ref="T37:U37">_xlfn.TEXTSPLIT(S37,"/",,TRUE,0,)</f>
        <v>film &amp; video</v>
      </c>
      <c r="U37" t="str">
        <v>drama</v>
      </c>
    </row>
    <row r="38" spans="1:2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E38/D38*100</f>
        <v>157.28571428571431</v>
      </c>
      <c r="G38" t="s">
        <v>20</v>
      </c>
      <c r="H38" s="7">
        <f t="shared" si="0"/>
        <v>68.81</v>
      </c>
      <c r="I38">
        <v>16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>
        <f t="shared" si="2"/>
        <v>2011</v>
      </c>
      <c r="P38" s="11">
        <f t="shared" si="3"/>
        <v>40625.208333333336</v>
      </c>
      <c r="Q38" t="b">
        <v>0</v>
      </c>
      <c r="R38" t="b">
        <v>0</v>
      </c>
      <c r="S38" t="s">
        <v>33</v>
      </c>
      <c r="T38" t="str" cm="1">
        <f t="array" ref="T38:U38">_xlfn.TEXTSPLIT(S38,"/",,TRUE,0,)</f>
        <v>theater</v>
      </c>
      <c r="U38" t="str">
        <v>plays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E39/D39*100</f>
        <v>139.98765432098764</v>
      </c>
      <c r="G39" t="s">
        <v>20</v>
      </c>
      <c r="H39" s="7">
        <f t="shared" si="0"/>
        <v>105.97</v>
      </c>
      <c r="I39">
        <v>107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>
        <f t="shared" si="2"/>
        <v>2019</v>
      </c>
      <c r="P39" s="11">
        <f t="shared" si="3"/>
        <v>43777.25</v>
      </c>
      <c r="Q39" t="b">
        <v>0</v>
      </c>
      <c r="R39" t="b">
        <v>1</v>
      </c>
      <c r="S39" t="s">
        <v>119</v>
      </c>
      <c r="T39" t="str" cm="1">
        <f t="array" ref="T39:U39">_xlfn.TEXTSPLIT(S39,"/",,TRUE,0,)</f>
        <v>publishing</v>
      </c>
      <c r="U39" t="str">
        <v>fiction</v>
      </c>
    </row>
    <row r="40" spans="1:2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E40/D40*100</f>
        <v>325.32258064516128</v>
      </c>
      <c r="G40" t="s">
        <v>20</v>
      </c>
      <c r="H40" s="7">
        <f t="shared" si="0"/>
        <v>75.260000000000005</v>
      </c>
      <c r="I40">
        <v>134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>
        <f t="shared" si="2"/>
        <v>2010</v>
      </c>
      <c r="P40" s="11">
        <f t="shared" si="3"/>
        <v>40474.208333333336</v>
      </c>
      <c r="Q40" t="b">
        <v>0</v>
      </c>
      <c r="R40" t="b">
        <v>0</v>
      </c>
      <c r="S40" t="s">
        <v>122</v>
      </c>
      <c r="T40" t="str" cm="1">
        <f t="array" ref="T40:U40">_xlfn.TEXTSPLIT(S40,"/",,TRUE,0,)</f>
        <v>photography</v>
      </c>
      <c r="U40" t="str">
        <v>photography books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E41/D41*100</f>
        <v>50.777777777777779</v>
      </c>
      <c r="G41" t="s">
        <v>14</v>
      </c>
      <c r="H41" s="7">
        <f t="shared" si="0"/>
        <v>57.13</v>
      </c>
      <c r="I41">
        <v>88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>
        <f t="shared" si="2"/>
        <v>2013</v>
      </c>
      <c r="P41" s="11">
        <f t="shared" si="3"/>
        <v>41344.208333333336</v>
      </c>
      <c r="Q41" t="b">
        <v>0</v>
      </c>
      <c r="R41" t="b">
        <v>0</v>
      </c>
      <c r="S41" t="s">
        <v>33</v>
      </c>
      <c r="T41" t="str" cm="1">
        <f t="array" ref="T41:U41">_xlfn.TEXTSPLIT(S41,"/",,TRUE,0,)</f>
        <v>theater</v>
      </c>
      <c r="U41" t="str">
        <v>plays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E42/D42*100</f>
        <v>169.06818181818181</v>
      </c>
      <c r="G42" t="s">
        <v>20</v>
      </c>
      <c r="H42" s="7">
        <f t="shared" si="0"/>
        <v>75.14</v>
      </c>
      <c r="I42">
        <v>198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>
        <f t="shared" si="2"/>
        <v>2010</v>
      </c>
      <c r="P42" s="11">
        <f t="shared" si="3"/>
        <v>40353.208333333336</v>
      </c>
      <c r="Q42" t="b">
        <v>0</v>
      </c>
      <c r="R42" t="b">
        <v>1</v>
      </c>
      <c r="S42" t="s">
        <v>65</v>
      </c>
      <c r="T42" t="str" cm="1">
        <f t="array" ref="T42:U42">_xlfn.TEXTSPLIT(S42,"/",,TRUE,0,)</f>
        <v>technology</v>
      </c>
      <c r="U42" t="str">
        <v>wearables</v>
      </c>
    </row>
    <row r="43" spans="1:2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E43/D43*100</f>
        <v>212.92857142857144</v>
      </c>
      <c r="G43" t="s">
        <v>20</v>
      </c>
      <c r="H43" s="7">
        <f t="shared" si="0"/>
        <v>107.42</v>
      </c>
      <c r="I43">
        <v>111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>
        <f t="shared" si="2"/>
        <v>2012</v>
      </c>
      <c r="P43" s="11">
        <f t="shared" si="3"/>
        <v>41182.208333333336</v>
      </c>
      <c r="Q43" t="b">
        <v>0</v>
      </c>
      <c r="R43" t="b">
        <v>1</v>
      </c>
      <c r="S43" t="s">
        <v>23</v>
      </c>
      <c r="T43" t="str" cm="1">
        <f t="array" ref="T43:U43">_xlfn.TEXTSPLIT(S43,"/",,TRUE,0,)</f>
        <v>music</v>
      </c>
      <c r="U43" t="str">
        <v>rock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E44/D44*100</f>
        <v>443.94444444444446</v>
      </c>
      <c r="G44" t="s">
        <v>20</v>
      </c>
      <c r="H44" s="7">
        <f t="shared" si="0"/>
        <v>36</v>
      </c>
      <c r="I44">
        <v>222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>
        <f t="shared" si="2"/>
        <v>2011</v>
      </c>
      <c r="P44" s="11">
        <f t="shared" si="3"/>
        <v>40737.208333333336</v>
      </c>
      <c r="Q44" t="b">
        <v>0</v>
      </c>
      <c r="R44" t="b">
        <v>0</v>
      </c>
      <c r="S44" t="s">
        <v>17</v>
      </c>
      <c r="T44" t="str" cm="1">
        <f t="array" ref="T44:U44">_xlfn.TEXTSPLIT(S44,"/",,TRUE,0,)</f>
        <v>food</v>
      </c>
      <c r="U44" t="str">
        <v>food trucks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E45/D45*100</f>
        <v>185.9390243902439</v>
      </c>
      <c r="G45" t="s">
        <v>20</v>
      </c>
      <c r="H45" s="7">
        <f t="shared" si="0"/>
        <v>27</v>
      </c>
      <c r="I45">
        <v>6212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>
        <f t="shared" si="2"/>
        <v>2014</v>
      </c>
      <c r="P45" s="11">
        <f t="shared" si="3"/>
        <v>41860.208333333336</v>
      </c>
      <c r="Q45" t="b">
        <v>0</v>
      </c>
      <c r="R45" t="b">
        <v>0</v>
      </c>
      <c r="S45" t="s">
        <v>133</v>
      </c>
      <c r="T45" t="str" cm="1">
        <f t="array" ref="T45:U45">_xlfn.TEXTSPLIT(S45,"/",,TRUE,0,)</f>
        <v>publishing</v>
      </c>
      <c r="U45" t="str">
        <v>radio &amp; podcasts</v>
      </c>
    </row>
    <row r="46" spans="1:2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E46/D46*100</f>
        <v>658.8125</v>
      </c>
      <c r="G46" t="s">
        <v>20</v>
      </c>
      <c r="H46" s="7">
        <f t="shared" si="0"/>
        <v>107.56</v>
      </c>
      <c r="I46">
        <v>98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>
        <f t="shared" si="2"/>
        <v>2019</v>
      </c>
      <c r="P46" s="11">
        <f t="shared" si="3"/>
        <v>43542.208333333328</v>
      </c>
      <c r="Q46" t="b">
        <v>0</v>
      </c>
      <c r="R46" t="b">
        <v>0</v>
      </c>
      <c r="S46" t="s">
        <v>119</v>
      </c>
      <c r="T46" t="str" cm="1">
        <f t="array" ref="T46:U46">_xlfn.TEXTSPLIT(S46,"/",,TRUE,0,)</f>
        <v>publishing</v>
      </c>
      <c r="U46" t="str">
        <v>fiction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E47/D47*100</f>
        <v>47.684210526315788</v>
      </c>
      <c r="G47" t="s">
        <v>14</v>
      </c>
      <c r="H47" s="7">
        <f t="shared" si="0"/>
        <v>94.38</v>
      </c>
      <c r="I47">
        <v>48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>
        <f t="shared" si="2"/>
        <v>2016</v>
      </c>
      <c r="P47" s="11">
        <f t="shared" si="3"/>
        <v>42691.25</v>
      </c>
      <c r="Q47" t="b">
        <v>0</v>
      </c>
      <c r="R47" t="b">
        <v>1</v>
      </c>
      <c r="S47" t="s">
        <v>33</v>
      </c>
      <c r="T47" t="str" cm="1">
        <f t="array" ref="T47:U47">_xlfn.TEXTSPLIT(S47,"/",,TRUE,0,)</f>
        <v>theater</v>
      </c>
      <c r="U47" t="str">
        <v>plays</v>
      </c>
    </row>
    <row r="48" spans="1:2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E48/D48*100</f>
        <v>114.78378378378378</v>
      </c>
      <c r="G48" t="s">
        <v>20</v>
      </c>
      <c r="H48" s="7">
        <f t="shared" si="0"/>
        <v>46.16</v>
      </c>
      <c r="I48">
        <v>92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>
        <f t="shared" si="2"/>
        <v>2010</v>
      </c>
      <c r="P48" s="11">
        <f t="shared" si="3"/>
        <v>40390.208333333336</v>
      </c>
      <c r="Q48" t="b">
        <v>0</v>
      </c>
      <c r="R48" t="b">
        <v>0</v>
      </c>
      <c r="S48" t="s">
        <v>23</v>
      </c>
      <c r="T48" t="str" cm="1">
        <f t="array" ref="T48:U48">_xlfn.TEXTSPLIT(S48,"/",,TRUE,0,)</f>
        <v>music</v>
      </c>
      <c r="U48" t="str">
        <v>rock</v>
      </c>
    </row>
    <row r="49" spans="1:2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E49/D49*100</f>
        <v>475.26666666666665</v>
      </c>
      <c r="G49" t="s">
        <v>20</v>
      </c>
      <c r="H49" s="7">
        <f t="shared" si="0"/>
        <v>47.85</v>
      </c>
      <c r="I49">
        <v>149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>
        <f t="shared" si="2"/>
        <v>2014</v>
      </c>
      <c r="P49" s="11">
        <f t="shared" si="3"/>
        <v>41757.208333333336</v>
      </c>
      <c r="Q49" t="b">
        <v>0</v>
      </c>
      <c r="R49" t="b">
        <v>0</v>
      </c>
      <c r="S49" t="s">
        <v>33</v>
      </c>
      <c r="T49" t="str" cm="1">
        <f t="array" ref="T49:U49">_xlfn.TEXTSPLIT(S49,"/",,TRUE,0,)</f>
        <v>theater</v>
      </c>
      <c r="U49" t="str">
        <v>plays</v>
      </c>
    </row>
    <row r="50" spans="1:2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E50/D50*100</f>
        <v>386.97297297297297</v>
      </c>
      <c r="G50" t="s">
        <v>20</v>
      </c>
      <c r="H50" s="7">
        <f t="shared" si="0"/>
        <v>53.01</v>
      </c>
      <c r="I50">
        <v>2431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>
        <f t="shared" si="2"/>
        <v>2015</v>
      </c>
      <c r="P50" s="11">
        <f t="shared" si="3"/>
        <v>42192.208333333328</v>
      </c>
      <c r="Q50" t="b">
        <v>0</v>
      </c>
      <c r="R50" t="b">
        <v>0</v>
      </c>
      <c r="S50" t="s">
        <v>33</v>
      </c>
      <c r="T50" t="str" cm="1">
        <f t="array" ref="T50:U50">_xlfn.TEXTSPLIT(S50,"/",,TRUE,0,)</f>
        <v>theater</v>
      </c>
      <c r="U50" t="str">
        <v>plays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E51/D51*100</f>
        <v>189.625</v>
      </c>
      <c r="G51" t="s">
        <v>20</v>
      </c>
      <c r="H51" s="7">
        <f t="shared" si="0"/>
        <v>45.06</v>
      </c>
      <c r="I51">
        <v>303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>
        <f t="shared" si="2"/>
        <v>2019</v>
      </c>
      <c r="P51" s="11">
        <f t="shared" si="3"/>
        <v>43803.25</v>
      </c>
      <c r="Q51" t="b">
        <v>0</v>
      </c>
      <c r="R51" t="b">
        <v>0</v>
      </c>
      <c r="S51" t="s">
        <v>23</v>
      </c>
      <c r="T51" t="str" cm="1">
        <f t="array" ref="T51:U51">_xlfn.TEXTSPLIT(S51,"/",,TRUE,0,)</f>
        <v>music</v>
      </c>
      <c r="U51" t="str">
        <v>rock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E52/D52*100</f>
        <v>2</v>
      </c>
      <c r="G52" t="s">
        <v>14</v>
      </c>
      <c r="H52" s="7">
        <f t="shared" si="0"/>
        <v>2</v>
      </c>
      <c r="I52">
        <v>1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>
        <f t="shared" si="2"/>
        <v>2013</v>
      </c>
      <c r="P52" s="11">
        <f t="shared" si="3"/>
        <v>41515.208333333336</v>
      </c>
      <c r="Q52" t="b">
        <v>0</v>
      </c>
      <c r="R52" t="b">
        <v>0</v>
      </c>
      <c r="S52" t="s">
        <v>148</v>
      </c>
      <c r="T52" t="str" cm="1">
        <f t="array" ref="T52:U52">_xlfn.TEXTSPLIT(S52,"/",,TRUE,0,)</f>
        <v>music</v>
      </c>
      <c r="U52" t="str">
        <v>metal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E53/D53*100</f>
        <v>91.867805186590772</v>
      </c>
      <c r="G53" t="s">
        <v>14</v>
      </c>
      <c r="H53" s="7">
        <f t="shared" si="0"/>
        <v>99.01</v>
      </c>
      <c r="I53">
        <v>1467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>
        <f t="shared" si="2"/>
        <v>2012</v>
      </c>
      <c r="P53" s="11">
        <f t="shared" si="3"/>
        <v>41011.208333333336</v>
      </c>
      <c r="Q53" t="b">
        <v>0</v>
      </c>
      <c r="R53" t="b">
        <v>1</v>
      </c>
      <c r="S53" t="s">
        <v>65</v>
      </c>
      <c r="T53" t="str" cm="1">
        <f t="array" ref="T53:U53">_xlfn.TEXTSPLIT(S53,"/",,TRUE,0,)</f>
        <v>technology</v>
      </c>
      <c r="U53" t="str">
        <v>wearables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E54/D54*100</f>
        <v>34.152777777777779</v>
      </c>
      <c r="G54" t="s">
        <v>14</v>
      </c>
      <c r="H54" s="7">
        <f t="shared" si="0"/>
        <v>32.79</v>
      </c>
      <c r="I54">
        <v>75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>
        <f t="shared" si="2"/>
        <v>2010</v>
      </c>
      <c r="P54" s="11">
        <f t="shared" si="3"/>
        <v>40440.208333333336</v>
      </c>
      <c r="Q54" t="b">
        <v>0</v>
      </c>
      <c r="R54" t="b">
        <v>0</v>
      </c>
      <c r="S54" t="s">
        <v>33</v>
      </c>
      <c r="T54" t="str" cm="1">
        <f t="array" ref="T54:U54">_xlfn.TEXTSPLIT(S54,"/",,TRUE,0,)</f>
        <v>theater</v>
      </c>
      <c r="U54" t="str">
        <v>plays</v>
      </c>
    </row>
    <row r="55" spans="1:2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E55/D55*100</f>
        <v>140.40909090909091</v>
      </c>
      <c r="G55" t="s">
        <v>20</v>
      </c>
      <c r="H55" s="7">
        <f t="shared" si="0"/>
        <v>59.12</v>
      </c>
      <c r="I55">
        <v>209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>
        <f t="shared" si="2"/>
        <v>2014</v>
      </c>
      <c r="P55" s="11">
        <f t="shared" si="3"/>
        <v>41818.208333333336</v>
      </c>
      <c r="Q55" t="b">
        <v>0</v>
      </c>
      <c r="R55" t="b">
        <v>0</v>
      </c>
      <c r="S55" t="s">
        <v>53</v>
      </c>
      <c r="T55" t="str" cm="1">
        <f t="array" ref="T55:U55">_xlfn.TEXTSPLIT(S55,"/",,TRUE,0,)</f>
        <v>film &amp; video</v>
      </c>
      <c r="U55" t="str">
        <v>drama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E56/D56*100</f>
        <v>89.86666666666666</v>
      </c>
      <c r="G56" t="s">
        <v>14</v>
      </c>
      <c r="H56" s="7">
        <f t="shared" si="0"/>
        <v>44.93</v>
      </c>
      <c r="I56">
        <v>120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>
        <f t="shared" si="2"/>
        <v>2018</v>
      </c>
      <c r="P56" s="11">
        <f t="shared" si="3"/>
        <v>43176.208333333328</v>
      </c>
      <c r="Q56" t="b">
        <v>0</v>
      </c>
      <c r="R56" t="b">
        <v>0</v>
      </c>
      <c r="S56" t="s">
        <v>65</v>
      </c>
      <c r="T56" t="str" cm="1">
        <f t="array" ref="T56:U56">_xlfn.TEXTSPLIT(S56,"/",,TRUE,0,)</f>
        <v>technology</v>
      </c>
      <c r="U56" t="str">
        <v>wearables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E57/D57*100</f>
        <v>177.96969696969697</v>
      </c>
      <c r="G57" t="s">
        <v>20</v>
      </c>
      <c r="H57" s="7">
        <f t="shared" si="0"/>
        <v>89.66</v>
      </c>
      <c r="I57">
        <v>131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>
        <f t="shared" si="2"/>
        <v>2018</v>
      </c>
      <c r="P57" s="11">
        <f t="shared" si="3"/>
        <v>43316.208333333328</v>
      </c>
      <c r="Q57" t="b">
        <v>0</v>
      </c>
      <c r="R57" t="b">
        <v>0</v>
      </c>
      <c r="S57" t="s">
        <v>159</v>
      </c>
      <c r="T57" t="str" cm="1">
        <f t="array" ref="T57:U57">_xlfn.TEXTSPLIT(S57,"/",,TRUE,0,)</f>
        <v>music</v>
      </c>
      <c r="U57" t="str">
        <v>jazz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E58/D58*100</f>
        <v>143.66249999999999</v>
      </c>
      <c r="G58" t="s">
        <v>20</v>
      </c>
      <c r="H58" s="7">
        <f t="shared" si="0"/>
        <v>70.08</v>
      </c>
      <c r="I58">
        <v>164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>
        <f t="shared" si="2"/>
        <v>2015</v>
      </c>
      <c r="P58" s="11">
        <f t="shared" si="3"/>
        <v>42021.25</v>
      </c>
      <c r="Q58" t="b">
        <v>0</v>
      </c>
      <c r="R58" t="b">
        <v>0</v>
      </c>
      <c r="S58" t="s">
        <v>65</v>
      </c>
      <c r="T58" t="str" cm="1">
        <f t="array" ref="T58:U58">_xlfn.TEXTSPLIT(S58,"/",,TRUE,0,)</f>
        <v>technology</v>
      </c>
      <c r="U58" t="str">
        <v>wearables</v>
      </c>
    </row>
    <row r="59" spans="1:2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E59/D59*100</f>
        <v>215.27586206896552</v>
      </c>
      <c r="G59" t="s">
        <v>20</v>
      </c>
      <c r="H59" s="7">
        <f t="shared" si="0"/>
        <v>31.06</v>
      </c>
      <c r="I59">
        <v>201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>
        <f t="shared" si="2"/>
        <v>2017</v>
      </c>
      <c r="P59" s="11">
        <f t="shared" si="3"/>
        <v>42991.208333333328</v>
      </c>
      <c r="Q59" t="b">
        <v>0</v>
      </c>
      <c r="R59" t="b">
        <v>0</v>
      </c>
      <c r="S59" t="s">
        <v>89</v>
      </c>
      <c r="T59" t="str" cm="1">
        <f t="array" ref="T59:U59">_xlfn.TEXTSPLIT(S59,"/",,TRUE,0,)</f>
        <v>games</v>
      </c>
      <c r="U59" t="str">
        <v>video games</v>
      </c>
    </row>
    <row r="60" spans="1:2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E60/D60*100</f>
        <v>227.11111111111114</v>
      </c>
      <c r="G60" t="s">
        <v>20</v>
      </c>
      <c r="H60" s="7">
        <f t="shared" si="0"/>
        <v>29.06</v>
      </c>
      <c r="I60">
        <v>211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>
        <f t="shared" si="2"/>
        <v>2015</v>
      </c>
      <c r="P60" s="11">
        <f t="shared" si="3"/>
        <v>42281.208333333328</v>
      </c>
      <c r="Q60" t="b">
        <v>0</v>
      </c>
      <c r="R60" t="b">
        <v>0</v>
      </c>
      <c r="S60" t="s">
        <v>33</v>
      </c>
      <c r="T60" t="str" cm="1">
        <f t="array" ref="T60:U60">_xlfn.TEXTSPLIT(S60,"/",,TRUE,0,)</f>
        <v>theater</v>
      </c>
      <c r="U60" t="str">
        <v>plays</v>
      </c>
    </row>
    <row r="61" spans="1:2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E61/D61*100</f>
        <v>275.07142857142861</v>
      </c>
      <c r="G61" t="s">
        <v>20</v>
      </c>
      <c r="H61" s="7">
        <f t="shared" si="0"/>
        <v>30.09</v>
      </c>
      <c r="I61">
        <v>128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>
        <f t="shared" si="2"/>
        <v>2017</v>
      </c>
      <c r="P61" s="11">
        <f t="shared" si="3"/>
        <v>42913.208333333328</v>
      </c>
      <c r="Q61" t="b">
        <v>0</v>
      </c>
      <c r="R61" t="b">
        <v>1</v>
      </c>
      <c r="S61" t="s">
        <v>33</v>
      </c>
      <c r="T61" t="str" cm="1">
        <f t="array" ref="T61:U61">_xlfn.TEXTSPLIT(S61,"/",,TRUE,0,)</f>
        <v>theater</v>
      </c>
      <c r="U61" t="str">
        <v>plays</v>
      </c>
    </row>
    <row r="62" spans="1:2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E62/D62*100</f>
        <v>144.37048832271762</v>
      </c>
      <c r="G62" t="s">
        <v>20</v>
      </c>
      <c r="H62" s="7">
        <f t="shared" si="0"/>
        <v>85</v>
      </c>
      <c r="I62">
        <v>1600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>
        <f t="shared" si="2"/>
        <v>2012</v>
      </c>
      <c r="P62" s="11">
        <f t="shared" si="3"/>
        <v>41110.208333333336</v>
      </c>
      <c r="Q62" t="b">
        <v>0</v>
      </c>
      <c r="R62" t="b">
        <v>0</v>
      </c>
      <c r="S62" t="s">
        <v>33</v>
      </c>
      <c r="T62" t="str" cm="1">
        <f t="array" ref="T62:U62">_xlfn.TEXTSPLIT(S62,"/",,TRUE,0,)</f>
        <v>theater</v>
      </c>
      <c r="U62" t="str">
        <v>plays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E63/D63*100</f>
        <v>92.74598393574297</v>
      </c>
      <c r="G63" t="s">
        <v>14</v>
      </c>
      <c r="H63" s="7">
        <f t="shared" si="0"/>
        <v>82</v>
      </c>
      <c r="I63">
        <v>2253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>
        <f t="shared" si="2"/>
        <v>2011</v>
      </c>
      <c r="P63" s="11">
        <f t="shared" si="3"/>
        <v>40635.208333333336</v>
      </c>
      <c r="Q63" t="b">
        <v>0</v>
      </c>
      <c r="R63" t="b">
        <v>0</v>
      </c>
      <c r="S63" t="s">
        <v>33</v>
      </c>
      <c r="T63" t="str" cm="1">
        <f t="array" ref="T63:U63">_xlfn.TEXTSPLIT(S63,"/",,TRUE,0,)</f>
        <v>theater</v>
      </c>
      <c r="U63" t="str">
        <v>plays</v>
      </c>
    </row>
    <row r="64" spans="1:2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E64/D64*100</f>
        <v>722.6</v>
      </c>
      <c r="G64" t="s">
        <v>20</v>
      </c>
      <c r="H64" s="7">
        <f t="shared" si="0"/>
        <v>58.04</v>
      </c>
      <c r="I64">
        <v>249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>
        <f t="shared" si="2"/>
        <v>2015</v>
      </c>
      <c r="P64" s="11">
        <f t="shared" si="3"/>
        <v>42161.208333333328</v>
      </c>
      <c r="Q64" t="b">
        <v>0</v>
      </c>
      <c r="R64" t="b">
        <v>0</v>
      </c>
      <c r="S64" t="s">
        <v>28</v>
      </c>
      <c r="T64" t="str" cm="1">
        <f t="array" ref="T64:U64">_xlfn.TEXTSPLIT(S64,"/",,TRUE,0,)</f>
        <v>technology</v>
      </c>
      <c r="U64" t="str">
        <v>web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E65/D65*100</f>
        <v>11.851063829787234</v>
      </c>
      <c r="G65" t="s">
        <v>14</v>
      </c>
      <c r="H65" s="7">
        <f t="shared" si="0"/>
        <v>111.4</v>
      </c>
      <c r="I65">
        <v>5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>
        <f t="shared" si="2"/>
        <v>2017</v>
      </c>
      <c r="P65" s="11">
        <f t="shared" si="3"/>
        <v>42859.208333333328</v>
      </c>
      <c r="Q65" t="b">
        <v>0</v>
      </c>
      <c r="R65" t="b">
        <v>0</v>
      </c>
      <c r="S65" t="s">
        <v>33</v>
      </c>
      <c r="T65" t="str" cm="1">
        <f t="array" ref="T65:U65">_xlfn.TEXTSPLIT(S65,"/",,TRUE,0,)</f>
        <v>theater</v>
      </c>
      <c r="U65" t="str">
        <v>plays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E66/D66*100</f>
        <v>97.642857142857139</v>
      </c>
      <c r="G66" t="s">
        <v>14</v>
      </c>
      <c r="H66" s="7">
        <f t="shared" si="0"/>
        <v>71.95</v>
      </c>
      <c r="I66">
        <v>38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>
        <f t="shared" si="2"/>
        <v>2018</v>
      </c>
      <c r="P66" s="11">
        <f t="shared" si="3"/>
        <v>43298.208333333328</v>
      </c>
      <c r="Q66" t="b">
        <v>0</v>
      </c>
      <c r="R66" t="b">
        <v>1</v>
      </c>
      <c r="S66" t="s">
        <v>28</v>
      </c>
      <c r="T66" t="str" cm="1">
        <f t="array" ref="T66:U66">_xlfn.TEXTSPLIT(S66,"/",,TRUE,0,)</f>
        <v>technology</v>
      </c>
      <c r="U66" t="str">
        <v>web</v>
      </c>
    </row>
    <row r="67" spans="1:2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E67/D67*100</f>
        <v>236.14754098360655</v>
      </c>
      <c r="G67" t="s">
        <v>20</v>
      </c>
      <c r="H67" s="7">
        <f t="shared" ref="H67:H130" si="4">IFERROR(ROUND(E67/I67,2),0)</f>
        <v>61.04</v>
      </c>
      <c r="I67">
        <v>236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>
        <f t="shared" ref="O67:O130" si="6">YEAR(M67)</f>
        <v>2011</v>
      </c>
      <c r="P67" s="11">
        <f t="shared" ref="P67:P130" si="7">(((N67/60)/60)/24)+DATE(1970,1,1)</f>
        <v>40577.25</v>
      </c>
      <c r="Q67" t="b">
        <v>0</v>
      </c>
      <c r="R67" t="b">
        <v>0</v>
      </c>
      <c r="S67" t="s">
        <v>33</v>
      </c>
      <c r="T67" t="str" cm="1">
        <f t="array" ref="T67:U67">_xlfn.TEXTSPLIT(S67,"/",,TRUE,0,)</f>
        <v>theater</v>
      </c>
      <c r="U67" t="str">
        <v>plays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E68/D68*100</f>
        <v>45.068965517241381</v>
      </c>
      <c r="G68" t="s">
        <v>14</v>
      </c>
      <c r="H68" s="7">
        <f t="shared" si="4"/>
        <v>108.92</v>
      </c>
      <c r="I68">
        <v>12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>
        <f t="shared" si="6"/>
        <v>2015</v>
      </c>
      <c r="P68" s="11">
        <f t="shared" si="7"/>
        <v>42107.208333333328</v>
      </c>
      <c r="Q68" t="b">
        <v>0</v>
      </c>
      <c r="R68" t="b">
        <v>1</v>
      </c>
      <c r="S68" t="s">
        <v>33</v>
      </c>
      <c r="T68" t="str" cm="1">
        <f t="array" ref="T68:U68">_xlfn.TEXTSPLIT(S68,"/",,TRUE,0,)</f>
        <v>theater</v>
      </c>
      <c r="U68" t="str">
        <v>plays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E69/D69*100</f>
        <v>162.38567493112947</v>
      </c>
      <c r="G69" t="s">
        <v>20</v>
      </c>
      <c r="H69" s="7">
        <f t="shared" si="4"/>
        <v>29</v>
      </c>
      <c r="I69">
        <v>4065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>
        <f t="shared" si="6"/>
        <v>2010</v>
      </c>
      <c r="P69" s="11">
        <f t="shared" si="7"/>
        <v>40208.25</v>
      </c>
      <c r="Q69" t="b">
        <v>0</v>
      </c>
      <c r="R69" t="b">
        <v>1</v>
      </c>
      <c r="S69" t="s">
        <v>65</v>
      </c>
      <c r="T69" t="str" cm="1">
        <f t="array" ref="T69:U69">_xlfn.TEXTSPLIT(S69,"/",,TRUE,0,)</f>
        <v>technology</v>
      </c>
      <c r="U69" t="str">
        <v>wearables</v>
      </c>
    </row>
    <row r="70" spans="1:2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E70/D70*100</f>
        <v>254.52631578947367</v>
      </c>
      <c r="G70" t="s">
        <v>20</v>
      </c>
      <c r="H70" s="7">
        <f t="shared" si="4"/>
        <v>58.98</v>
      </c>
      <c r="I70">
        <v>246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>
        <f t="shared" si="6"/>
        <v>2017</v>
      </c>
      <c r="P70" s="11">
        <f t="shared" si="7"/>
        <v>42990.208333333328</v>
      </c>
      <c r="Q70" t="b">
        <v>0</v>
      </c>
      <c r="R70" t="b">
        <v>1</v>
      </c>
      <c r="S70" t="s">
        <v>33</v>
      </c>
      <c r="T70" t="str" cm="1">
        <f t="array" ref="T70:U70">_xlfn.TEXTSPLIT(S70,"/",,TRUE,0,)</f>
        <v>theater</v>
      </c>
      <c r="U70" t="str">
        <v>plays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E71/D71*100</f>
        <v>24.063291139240505</v>
      </c>
      <c r="G71" t="s">
        <v>74</v>
      </c>
      <c r="H71" s="7">
        <f t="shared" si="4"/>
        <v>111.82</v>
      </c>
      <c r="I71">
        <v>17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>
        <f t="shared" si="6"/>
        <v>2010</v>
      </c>
      <c r="P71" s="11">
        <f t="shared" si="7"/>
        <v>40565.25</v>
      </c>
      <c r="Q71" t="b">
        <v>0</v>
      </c>
      <c r="R71" t="b">
        <v>0</v>
      </c>
      <c r="S71" t="s">
        <v>33</v>
      </c>
      <c r="T71" t="str" cm="1">
        <f t="array" ref="T71:U71">_xlfn.TEXTSPLIT(S71,"/",,TRUE,0,)</f>
        <v>theater</v>
      </c>
      <c r="U71" t="str">
        <v>plays</v>
      </c>
    </row>
    <row r="72" spans="1:2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E72/D72*100</f>
        <v>123.74140625000001</v>
      </c>
      <c r="G72" t="s">
        <v>20</v>
      </c>
      <c r="H72" s="7">
        <f t="shared" si="4"/>
        <v>64</v>
      </c>
      <c r="I72">
        <v>2475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>
        <f t="shared" si="6"/>
        <v>2010</v>
      </c>
      <c r="P72" s="11">
        <f t="shared" si="7"/>
        <v>40533.25</v>
      </c>
      <c r="Q72" t="b">
        <v>0</v>
      </c>
      <c r="R72" t="b">
        <v>1</v>
      </c>
      <c r="S72" t="s">
        <v>33</v>
      </c>
      <c r="T72" t="str" cm="1">
        <f t="array" ref="T72:U72">_xlfn.TEXTSPLIT(S72,"/",,TRUE,0,)</f>
        <v>theater</v>
      </c>
      <c r="U72" t="str">
        <v>plays</v>
      </c>
    </row>
    <row r="73" spans="1:21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E73/D73*100</f>
        <v>108.06666666666666</v>
      </c>
      <c r="G73" t="s">
        <v>20</v>
      </c>
      <c r="H73" s="7">
        <f t="shared" si="4"/>
        <v>85.32</v>
      </c>
      <c r="I73">
        <v>76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>
        <f t="shared" si="6"/>
        <v>2019</v>
      </c>
      <c r="P73" s="11">
        <f t="shared" si="7"/>
        <v>43803.25</v>
      </c>
      <c r="Q73" t="b">
        <v>0</v>
      </c>
      <c r="R73" t="b">
        <v>0</v>
      </c>
      <c r="S73" t="s">
        <v>33</v>
      </c>
      <c r="T73" t="str" cm="1">
        <f t="array" ref="T73:U73">_xlfn.TEXTSPLIT(S73,"/",,TRUE,0,)</f>
        <v>theater</v>
      </c>
      <c r="U73" t="str">
        <v>plays</v>
      </c>
    </row>
    <row r="74" spans="1:2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E74/D74*100</f>
        <v>670.33333333333326</v>
      </c>
      <c r="G74" t="s">
        <v>20</v>
      </c>
      <c r="H74" s="7">
        <f t="shared" si="4"/>
        <v>74.48</v>
      </c>
      <c r="I74">
        <v>54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>
        <f t="shared" si="6"/>
        <v>2015</v>
      </c>
      <c r="P74" s="11">
        <f t="shared" si="7"/>
        <v>42222.208333333328</v>
      </c>
      <c r="Q74" t="b">
        <v>0</v>
      </c>
      <c r="R74" t="b">
        <v>0</v>
      </c>
      <c r="S74" t="s">
        <v>71</v>
      </c>
      <c r="T74" t="str" cm="1">
        <f t="array" ref="T74:U74">_xlfn.TEXTSPLIT(S74,"/",,TRUE,0,)</f>
        <v>film &amp; video</v>
      </c>
      <c r="U74" t="str">
        <v>animation</v>
      </c>
    </row>
    <row r="75" spans="1:2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E75/D75*100</f>
        <v>660.92857142857144</v>
      </c>
      <c r="G75" t="s">
        <v>20</v>
      </c>
      <c r="H75" s="7">
        <f t="shared" si="4"/>
        <v>105.15</v>
      </c>
      <c r="I75">
        <v>88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>
        <f t="shared" si="6"/>
        <v>2016</v>
      </c>
      <c r="P75" s="11">
        <f t="shared" si="7"/>
        <v>42704.25</v>
      </c>
      <c r="Q75" t="b">
        <v>0</v>
      </c>
      <c r="R75" t="b">
        <v>0</v>
      </c>
      <c r="S75" t="s">
        <v>159</v>
      </c>
      <c r="T75" t="str" cm="1">
        <f t="array" ref="T75:U75">_xlfn.TEXTSPLIT(S75,"/",,TRUE,0,)</f>
        <v>music</v>
      </c>
      <c r="U75" t="str">
        <v>jazz</v>
      </c>
    </row>
    <row r="76" spans="1:2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E76/D76*100</f>
        <v>122.46153846153847</v>
      </c>
      <c r="G76" t="s">
        <v>20</v>
      </c>
      <c r="H76" s="7">
        <f t="shared" si="4"/>
        <v>56.19</v>
      </c>
      <c r="I76">
        <v>85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>
        <f t="shared" si="6"/>
        <v>2016</v>
      </c>
      <c r="P76" s="11">
        <f t="shared" si="7"/>
        <v>42457.208333333328</v>
      </c>
      <c r="Q76" t="b">
        <v>0</v>
      </c>
      <c r="R76" t="b">
        <v>0</v>
      </c>
      <c r="S76" t="s">
        <v>148</v>
      </c>
      <c r="T76" t="str" cm="1">
        <f t="array" ref="T76:U76">_xlfn.TEXTSPLIT(S76,"/",,TRUE,0,)</f>
        <v>music</v>
      </c>
      <c r="U76" t="str">
        <v>metal</v>
      </c>
    </row>
    <row r="77" spans="1:2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E77/D77*100</f>
        <v>150.57731958762886</v>
      </c>
      <c r="G77" t="s">
        <v>20</v>
      </c>
      <c r="H77" s="7">
        <f t="shared" si="4"/>
        <v>85.92</v>
      </c>
      <c r="I77">
        <v>170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>
        <f t="shared" si="6"/>
        <v>2018</v>
      </c>
      <c r="P77" s="11">
        <f t="shared" si="7"/>
        <v>43304.208333333328</v>
      </c>
      <c r="Q77" t="b">
        <v>0</v>
      </c>
      <c r="R77" t="b">
        <v>0</v>
      </c>
      <c r="S77" t="s">
        <v>122</v>
      </c>
      <c r="T77" t="str" cm="1">
        <f t="array" ref="T77:U77">_xlfn.TEXTSPLIT(S77,"/",,TRUE,0,)</f>
        <v>photography</v>
      </c>
      <c r="U77" t="str">
        <v>photography books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E78/D78*100</f>
        <v>78.106590724165997</v>
      </c>
      <c r="G78" t="s">
        <v>14</v>
      </c>
      <c r="H78" s="7">
        <f t="shared" si="4"/>
        <v>57</v>
      </c>
      <c r="I78">
        <v>1684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>
        <f t="shared" si="6"/>
        <v>2015</v>
      </c>
      <c r="P78" s="11">
        <f t="shared" si="7"/>
        <v>42076.208333333328</v>
      </c>
      <c r="Q78" t="b">
        <v>1</v>
      </c>
      <c r="R78" t="b">
        <v>1</v>
      </c>
      <c r="S78" t="s">
        <v>33</v>
      </c>
      <c r="T78" t="str" cm="1">
        <f t="array" ref="T78:U78">_xlfn.TEXTSPLIT(S78,"/",,TRUE,0,)</f>
        <v>theater</v>
      </c>
      <c r="U78" t="str">
        <v>plays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E79/D79*100</f>
        <v>46.94736842105263</v>
      </c>
      <c r="G79" t="s">
        <v>14</v>
      </c>
      <c r="H79" s="7">
        <f t="shared" si="4"/>
        <v>79.64</v>
      </c>
      <c r="I79">
        <v>56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>
        <f t="shared" si="6"/>
        <v>2010</v>
      </c>
      <c r="P79" s="11">
        <f t="shared" si="7"/>
        <v>40462.208333333336</v>
      </c>
      <c r="Q79" t="b">
        <v>0</v>
      </c>
      <c r="R79" t="b">
        <v>1</v>
      </c>
      <c r="S79" t="s">
        <v>71</v>
      </c>
      <c r="T79" t="str" cm="1">
        <f t="array" ref="T79:U79">_xlfn.TEXTSPLIT(S79,"/",,TRUE,0,)</f>
        <v>film &amp; video</v>
      </c>
      <c r="U79" t="str">
        <v>animation</v>
      </c>
    </row>
    <row r="80" spans="1:2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E80/D80*100</f>
        <v>300.8</v>
      </c>
      <c r="G80" t="s">
        <v>20</v>
      </c>
      <c r="H80" s="7">
        <f t="shared" si="4"/>
        <v>41.02</v>
      </c>
      <c r="I80">
        <v>330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>
        <f t="shared" si="6"/>
        <v>2018</v>
      </c>
      <c r="P80" s="11">
        <f t="shared" si="7"/>
        <v>43207.208333333328</v>
      </c>
      <c r="Q80" t="b">
        <v>0</v>
      </c>
      <c r="R80" t="b">
        <v>0</v>
      </c>
      <c r="S80" t="s">
        <v>206</v>
      </c>
      <c r="T80" t="str" cm="1">
        <f t="array" ref="T80:U80">_xlfn.TEXTSPLIT(S80,"/",,TRUE,0,)</f>
        <v>publishing</v>
      </c>
      <c r="U80" t="str">
        <v>translations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E81/D81*100</f>
        <v>69.598615916955026</v>
      </c>
      <c r="G81" t="s">
        <v>14</v>
      </c>
      <c r="H81" s="7">
        <f t="shared" si="4"/>
        <v>48</v>
      </c>
      <c r="I81">
        <v>838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>
        <f t="shared" si="6"/>
        <v>2018</v>
      </c>
      <c r="P81" s="11">
        <f t="shared" si="7"/>
        <v>43272.208333333328</v>
      </c>
      <c r="Q81" t="b">
        <v>0</v>
      </c>
      <c r="R81" t="b">
        <v>0</v>
      </c>
      <c r="S81" t="s">
        <v>33</v>
      </c>
      <c r="T81" t="str" cm="1">
        <f t="array" ref="T81:U81">_xlfn.TEXTSPLIT(S81,"/",,TRUE,0,)</f>
        <v>theater</v>
      </c>
      <c r="U81" t="str">
        <v>plays</v>
      </c>
    </row>
    <row r="82" spans="1:2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E82/D82*100</f>
        <v>637.4545454545455</v>
      </c>
      <c r="G82" t="s">
        <v>20</v>
      </c>
      <c r="H82" s="7">
        <f t="shared" si="4"/>
        <v>55.21</v>
      </c>
      <c r="I82">
        <v>127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>
        <f t="shared" si="6"/>
        <v>2017</v>
      </c>
      <c r="P82" s="11">
        <f t="shared" si="7"/>
        <v>43006.208333333328</v>
      </c>
      <c r="Q82" t="b">
        <v>0</v>
      </c>
      <c r="R82" t="b">
        <v>0</v>
      </c>
      <c r="S82" t="s">
        <v>89</v>
      </c>
      <c r="T82" t="str" cm="1">
        <f t="array" ref="T82:U82">_xlfn.TEXTSPLIT(S82,"/",,TRUE,0,)</f>
        <v>games</v>
      </c>
      <c r="U82" t="str">
        <v>video games</v>
      </c>
    </row>
    <row r="83" spans="1:2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E83/D83*100</f>
        <v>225.33928571428569</v>
      </c>
      <c r="G83" t="s">
        <v>20</v>
      </c>
      <c r="H83" s="7">
        <f t="shared" si="4"/>
        <v>92.11</v>
      </c>
      <c r="I83">
        <v>411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>
        <f t="shared" si="6"/>
        <v>2017</v>
      </c>
      <c r="P83" s="11">
        <f t="shared" si="7"/>
        <v>43087.25</v>
      </c>
      <c r="Q83" t="b">
        <v>0</v>
      </c>
      <c r="R83" t="b">
        <v>0</v>
      </c>
      <c r="S83" t="s">
        <v>23</v>
      </c>
      <c r="T83" t="str" cm="1">
        <f t="array" ref="T83:U83">_xlfn.TEXTSPLIT(S83,"/",,TRUE,0,)</f>
        <v>music</v>
      </c>
      <c r="U83" t="str">
        <v>rock</v>
      </c>
    </row>
    <row r="84" spans="1:2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E84/D84*100</f>
        <v>1497.3000000000002</v>
      </c>
      <c r="G84" t="s">
        <v>20</v>
      </c>
      <c r="H84" s="7">
        <f t="shared" si="4"/>
        <v>83.18</v>
      </c>
      <c r="I84">
        <v>180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>
        <f t="shared" si="6"/>
        <v>2019</v>
      </c>
      <c r="P84" s="11">
        <f t="shared" si="7"/>
        <v>43489.25</v>
      </c>
      <c r="Q84" t="b">
        <v>0</v>
      </c>
      <c r="R84" t="b">
        <v>1</v>
      </c>
      <c r="S84" t="s">
        <v>89</v>
      </c>
      <c r="T84" t="str" cm="1">
        <f t="array" ref="T84:U84">_xlfn.TEXTSPLIT(S84,"/",,TRUE,0,)</f>
        <v>games</v>
      </c>
      <c r="U84" t="str">
        <v>video games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E85/D85*100</f>
        <v>37.590225563909776</v>
      </c>
      <c r="G85" t="s">
        <v>14</v>
      </c>
      <c r="H85" s="7">
        <f t="shared" si="4"/>
        <v>40</v>
      </c>
      <c r="I85">
        <v>1000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>
        <f t="shared" si="6"/>
        <v>2016</v>
      </c>
      <c r="P85" s="11">
        <f t="shared" si="7"/>
        <v>42601.208333333328</v>
      </c>
      <c r="Q85" t="b">
        <v>0</v>
      </c>
      <c r="R85" t="b">
        <v>0</v>
      </c>
      <c r="S85" t="s">
        <v>50</v>
      </c>
      <c r="T85" t="str" cm="1">
        <f t="array" ref="T85:U85">_xlfn.TEXTSPLIT(S85,"/",,TRUE,0,)</f>
        <v>music</v>
      </c>
      <c r="U85" t="str">
        <v>electric music</v>
      </c>
    </row>
    <row r="86" spans="1:2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E86/D86*100</f>
        <v>132.36942675159236</v>
      </c>
      <c r="G86" t="s">
        <v>20</v>
      </c>
      <c r="H86" s="7">
        <f t="shared" si="4"/>
        <v>111.13</v>
      </c>
      <c r="I86">
        <v>374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>
        <f t="shared" si="6"/>
        <v>2012</v>
      </c>
      <c r="P86" s="11">
        <f t="shared" si="7"/>
        <v>41128.208333333336</v>
      </c>
      <c r="Q86" t="b">
        <v>0</v>
      </c>
      <c r="R86" t="b">
        <v>0</v>
      </c>
      <c r="S86" t="s">
        <v>65</v>
      </c>
      <c r="T86" t="str" cm="1">
        <f t="array" ref="T86:U86">_xlfn.TEXTSPLIT(S86,"/",,TRUE,0,)</f>
        <v>technology</v>
      </c>
      <c r="U86" t="str">
        <v>wearables</v>
      </c>
    </row>
    <row r="87" spans="1:2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E87/D87*100</f>
        <v>131.22448979591837</v>
      </c>
      <c r="G87" t="s">
        <v>20</v>
      </c>
      <c r="H87" s="7">
        <f t="shared" si="4"/>
        <v>90.56</v>
      </c>
      <c r="I87">
        <v>71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>
        <f t="shared" si="6"/>
        <v>2011</v>
      </c>
      <c r="P87" s="11">
        <f t="shared" si="7"/>
        <v>40805.208333333336</v>
      </c>
      <c r="Q87" t="b">
        <v>0</v>
      </c>
      <c r="R87" t="b">
        <v>0</v>
      </c>
      <c r="S87" t="s">
        <v>60</v>
      </c>
      <c r="T87" t="str" cm="1">
        <f t="array" ref="T87:U87">_xlfn.TEXTSPLIT(S87,"/",,TRUE,0,)</f>
        <v>music</v>
      </c>
      <c r="U87" t="str">
        <v>indie rock</v>
      </c>
    </row>
    <row r="88" spans="1:2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E88/D88*100</f>
        <v>167.63513513513513</v>
      </c>
      <c r="G88" t="s">
        <v>20</v>
      </c>
      <c r="H88" s="7">
        <f t="shared" si="4"/>
        <v>61.11</v>
      </c>
      <c r="I88">
        <v>203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>
        <f t="shared" si="6"/>
        <v>2015</v>
      </c>
      <c r="P88" s="11">
        <f t="shared" si="7"/>
        <v>42141.208333333328</v>
      </c>
      <c r="Q88" t="b">
        <v>1</v>
      </c>
      <c r="R88" t="b">
        <v>0</v>
      </c>
      <c r="S88" t="s">
        <v>33</v>
      </c>
      <c r="T88" t="str" cm="1">
        <f t="array" ref="T88:U88">_xlfn.TEXTSPLIT(S88,"/",,TRUE,0,)</f>
        <v>theater</v>
      </c>
      <c r="U88" t="str">
        <v>plays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E89/D89*100</f>
        <v>61.984886649874063</v>
      </c>
      <c r="G89" t="s">
        <v>14</v>
      </c>
      <c r="H89" s="7">
        <f t="shared" si="4"/>
        <v>83.02</v>
      </c>
      <c r="I89">
        <v>1482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>
        <f t="shared" si="6"/>
        <v>2011</v>
      </c>
      <c r="P89" s="11">
        <f t="shared" si="7"/>
        <v>40621.208333333336</v>
      </c>
      <c r="Q89" t="b">
        <v>0</v>
      </c>
      <c r="R89" t="b">
        <v>1</v>
      </c>
      <c r="S89" t="s">
        <v>23</v>
      </c>
      <c r="T89" t="str" cm="1">
        <f t="array" ref="T89:U89">_xlfn.TEXTSPLIT(S89,"/",,TRUE,0,)</f>
        <v>music</v>
      </c>
      <c r="U89" t="str">
        <v>rock</v>
      </c>
    </row>
    <row r="90" spans="1:2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E90/D90*100</f>
        <v>260.75</v>
      </c>
      <c r="G90" t="s">
        <v>20</v>
      </c>
      <c r="H90" s="7">
        <f t="shared" si="4"/>
        <v>110.76</v>
      </c>
      <c r="I90">
        <v>113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>
        <f t="shared" si="6"/>
        <v>2015</v>
      </c>
      <c r="P90" s="11">
        <f t="shared" si="7"/>
        <v>42132.208333333328</v>
      </c>
      <c r="Q90" t="b">
        <v>0</v>
      </c>
      <c r="R90" t="b">
        <v>0</v>
      </c>
      <c r="S90" t="s">
        <v>206</v>
      </c>
      <c r="T90" t="str" cm="1">
        <f t="array" ref="T90:U90">_xlfn.TEXTSPLIT(S90,"/",,TRUE,0,)</f>
        <v>publishing</v>
      </c>
      <c r="U90" t="str">
        <v>translations</v>
      </c>
    </row>
    <row r="91" spans="1:2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E91/D91*100</f>
        <v>252.58823529411765</v>
      </c>
      <c r="G91" t="s">
        <v>20</v>
      </c>
      <c r="H91" s="7">
        <f t="shared" si="4"/>
        <v>89.46</v>
      </c>
      <c r="I91">
        <v>96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>
        <f t="shared" si="6"/>
        <v>2010</v>
      </c>
      <c r="P91" s="11">
        <f t="shared" si="7"/>
        <v>40285.208333333336</v>
      </c>
      <c r="Q91" t="b">
        <v>0</v>
      </c>
      <c r="R91" t="b">
        <v>0</v>
      </c>
      <c r="S91" t="s">
        <v>33</v>
      </c>
      <c r="T91" t="str" cm="1">
        <f t="array" ref="T91:U91">_xlfn.TEXTSPLIT(S91,"/",,TRUE,0,)</f>
        <v>theater</v>
      </c>
      <c r="U91" t="str">
        <v>plays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E92/D92*100</f>
        <v>78.615384615384613</v>
      </c>
      <c r="G92" t="s">
        <v>14</v>
      </c>
      <c r="H92" s="7">
        <f t="shared" si="4"/>
        <v>57.85</v>
      </c>
      <c r="I92">
        <v>106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>
        <f t="shared" si="6"/>
        <v>2016</v>
      </c>
      <c r="P92" s="11">
        <f t="shared" si="7"/>
        <v>42425.25</v>
      </c>
      <c r="Q92" t="b">
        <v>0</v>
      </c>
      <c r="R92" t="b">
        <v>1</v>
      </c>
      <c r="S92" t="s">
        <v>33</v>
      </c>
      <c r="T92" t="str" cm="1">
        <f t="array" ref="T92:U92">_xlfn.TEXTSPLIT(S92,"/",,TRUE,0,)</f>
        <v>theater</v>
      </c>
      <c r="U92" t="str">
        <v>plays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E93/D93*100</f>
        <v>48.404406999351913</v>
      </c>
      <c r="G93" t="s">
        <v>14</v>
      </c>
      <c r="H93" s="7">
        <f t="shared" si="4"/>
        <v>110</v>
      </c>
      <c r="I93">
        <v>679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>
        <f t="shared" si="6"/>
        <v>2016</v>
      </c>
      <c r="P93" s="11">
        <f t="shared" si="7"/>
        <v>42616.208333333328</v>
      </c>
      <c r="Q93" t="b">
        <v>0</v>
      </c>
      <c r="R93" t="b">
        <v>0</v>
      </c>
      <c r="S93" t="s">
        <v>206</v>
      </c>
      <c r="T93" t="str" cm="1">
        <f t="array" ref="T93:U93">_xlfn.TEXTSPLIT(S93,"/",,TRUE,0,)</f>
        <v>publishing</v>
      </c>
      <c r="U93" t="str">
        <v>translations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E94/D94*100</f>
        <v>258.875</v>
      </c>
      <c r="G94" t="s">
        <v>20</v>
      </c>
      <c r="H94" s="7">
        <f t="shared" si="4"/>
        <v>103.97</v>
      </c>
      <c r="I94">
        <v>498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>
        <f t="shared" si="6"/>
        <v>2010</v>
      </c>
      <c r="P94" s="11">
        <f t="shared" si="7"/>
        <v>40353.208333333336</v>
      </c>
      <c r="Q94" t="b">
        <v>0</v>
      </c>
      <c r="R94" t="b">
        <v>1</v>
      </c>
      <c r="S94" t="s">
        <v>89</v>
      </c>
      <c r="T94" t="str" cm="1">
        <f t="array" ref="T94:U94">_xlfn.TEXTSPLIT(S94,"/",,TRUE,0,)</f>
        <v>games</v>
      </c>
      <c r="U94" t="str">
        <v>video games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E95/D95*100</f>
        <v>60.548713235294116</v>
      </c>
      <c r="G95" t="s">
        <v>74</v>
      </c>
      <c r="H95" s="7">
        <f t="shared" si="4"/>
        <v>108</v>
      </c>
      <c r="I95">
        <v>610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>
        <f t="shared" si="6"/>
        <v>2012</v>
      </c>
      <c r="P95" s="11">
        <f t="shared" si="7"/>
        <v>41206.208333333336</v>
      </c>
      <c r="Q95" t="b">
        <v>0</v>
      </c>
      <c r="R95" t="b">
        <v>1</v>
      </c>
      <c r="S95" t="s">
        <v>33</v>
      </c>
      <c r="T95" t="str" cm="1">
        <f t="array" ref="T95:U95">_xlfn.TEXTSPLIT(S95,"/",,TRUE,0,)</f>
        <v>theater</v>
      </c>
      <c r="U95" t="str">
        <v>plays</v>
      </c>
    </row>
    <row r="96" spans="1:2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E96/D96*100</f>
        <v>303.68965517241378</v>
      </c>
      <c r="G96" t="s">
        <v>20</v>
      </c>
      <c r="H96" s="7">
        <f t="shared" si="4"/>
        <v>48.93</v>
      </c>
      <c r="I96">
        <v>180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>
        <f t="shared" si="6"/>
        <v>2019</v>
      </c>
      <c r="P96" s="11">
        <f t="shared" si="7"/>
        <v>43573.208333333328</v>
      </c>
      <c r="Q96" t="b">
        <v>0</v>
      </c>
      <c r="R96" t="b">
        <v>0</v>
      </c>
      <c r="S96" t="s">
        <v>28</v>
      </c>
      <c r="T96" t="str" cm="1">
        <f t="array" ref="T96:U96">_xlfn.TEXTSPLIT(S96,"/",,TRUE,0,)</f>
        <v>technology</v>
      </c>
      <c r="U96" t="str">
        <v>web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E97/D97*100</f>
        <v>112.99999999999999</v>
      </c>
      <c r="G97" t="s">
        <v>20</v>
      </c>
      <c r="H97" s="7">
        <f t="shared" si="4"/>
        <v>37.67</v>
      </c>
      <c r="I97">
        <v>27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>
        <f t="shared" si="6"/>
        <v>2019</v>
      </c>
      <c r="P97" s="11">
        <f t="shared" si="7"/>
        <v>43759.208333333328</v>
      </c>
      <c r="Q97" t="b">
        <v>0</v>
      </c>
      <c r="R97" t="b">
        <v>0</v>
      </c>
      <c r="S97" t="s">
        <v>42</v>
      </c>
      <c r="T97" t="str" cm="1">
        <f t="array" ref="T97:U97">_xlfn.TEXTSPLIT(S97,"/",,TRUE,0,)</f>
        <v>film &amp; video</v>
      </c>
      <c r="U97" t="str">
        <v>documentary</v>
      </c>
    </row>
    <row r="98" spans="1:2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E98/D98*100</f>
        <v>217.37876614060258</v>
      </c>
      <c r="G98" t="s">
        <v>20</v>
      </c>
      <c r="H98" s="7">
        <f t="shared" si="4"/>
        <v>65</v>
      </c>
      <c r="I98">
        <v>2331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>
        <f t="shared" si="6"/>
        <v>2011</v>
      </c>
      <c r="P98" s="11">
        <f t="shared" si="7"/>
        <v>40625.208333333336</v>
      </c>
      <c r="Q98" t="b">
        <v>0</v>
      </c>
      <c r="R98" t="b">
        <v>0</v>
      </c>
      <c r="S98" t="s">
        <v>33</v>
      </c>
      <c r="T98" t="str" cm="1">
        <f t="array" ref="T98:U98">_xlfn.TEXTSPLIT(S98,"/",,TRUE,0,)</f>
        <v>theater</v>
      </c>
      <c r="U98" t="str">
        <v>plays</v>
      </c>
    </row>
    <row r="99" spans="1:2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E99/D99*100</f>
        <v>926.69230769230762</v>
      </c>
      <c r="G99" t="s">
        <v>20</v>
      </c>
      <c r="H99" s="7">
        <f t="shared" si="4"/>
        <v>106.61</v>
      </c>
      <c r="I99">
        <v>113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>
        <f t="shared" si="6"/>
        <v>2015</v>
      </c>
      <c r="P99" s="11">
        <f t="shared" si="7"/>
        <v>42234.208333333328</v>
      </c>
      <c r="Q99" t="b">
        <v>0</v>
      </c>
      <c r="R99" t="b">
        <v>0</v>
      </c>
      <c r="S99" t="s">
        <v>17</v>
      </c>
      <c r="T99" t="str" cm="1">
        <f t="array" ref="T99:U99">_xlfn.TEXTSPLIT(S99,"/",,TRUE,0,)</f>
        <v>food</v>
      </c>
      <c r="U99" t="str">
        <v>food trucks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E100/D100*100</f>
        <v>33.692229038854805</v>
      </c>
      <c r="G100" t="s">
        <v>14</v>
      </c>
      <c r="H100" s="7">
        <f t="shared" si="4"/>
        <v>27.01</v>
      </c>
      <c r="I100">
        <v>1220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>
        <f t="shared" si="6"/>
        <v>2015</v>
      </c>
      <c r="P100" s="11">
        <f t="shared" si="7"/>
        <v>42216.208333333328</v>
      </c>
      <c r="Q100" t="b">
        <v>0</v>
      </c>
      <c r="R100" t="b">
        <v>0</v>
      </c>
      <c r="S100" t="s">
        <v>89</v>
      </c>
      <c r="T100" t="str" cm="1">
        <f t="array" ref="T100:U100">_xlfn.TEXTSPLIT(S100,"/",,TRUE,0,)</f>
        <v>games</v>
      </c>
      <c r="U100" t="str">
        <v>video games</v>
      </c>
    </row>
    <row r="101" spans="1:2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E101/D101*100</f>
        <v>196.7236842105263</v>
      </c>
      <c r="G101" t="s">
        <v>20</v>
      </c>
      <c r="H101" s="7">
        <f t="shared" si="4"/>
        <v>91.16</v>
      </c>
      <c r="I101">
        <v>164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>
        <f t="shared" si="6"/>
        <v>2014</v>
      </c>
      <c r="P101" s="11">
        <f t="shared" si="7"/>
        <v>41997.25</v>
      </c>
      <c r="Q101" t="b">
        <v>0</v>
      </c>
      <c r="R101" t="b">
        <v>0</v>
      </c>
      <c r="S101" t="s">
        <v>33</v>
      </c>
      <c r="T101" t="str" cm="1">
        <f t="array" ref="T101:U101">_xlfn.TEXTSPLIT(S101,"/",,TRUE,0,)</f>
        <v>theater</v>
      </c>
      <c r="U101" t="str">
        <v>plays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E102/D102*100</f>
        <v>1</v>
      </c>
      <c r="G102" t="s">
        <v>14</v>
      </c>
      <c r="H102" s="7">
        <f t="shared" si="4"/>
        <v>1</v>
      </c>
      <c r="I102"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>
        <f t="shared" si="6"/>
        <v>2011</v>
      </c>
      <c r="P102" s="11">
        <f t="shared" si="7"/>
        <v>40853.208333333336</v>
      </c>
      <c r="Q102" t="b">
        <v>0</v>
      </c>
      <c r="R102" t="b">
        <v>0</v>
      </c>
      <c r="S102" t="s">
        <v>33</v>
      </c>
      <c r="T102" t="str" cm="1">
        <f t="array" ref="T102:U102">_xlfn.TEXTSPLIT(S102,"/",,TRUE,0,)</f>
        <v>theater</v>
      </c>
      <c r="U102" t="str">
        <v>plays</v>
      </c>
    </row>
    <row r="103" spans="1:2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E103/D103*100</f>
        <v>1021.4444444444445</v>
      </c>
      <c r="G103" t="s">
        <v>20</v>
      </c>
      <c r="H103" s="7">
        <f t="shared" si="4"/>
        <v>56.05</v>
      </c>
      <c r="I103">
        <v>164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>
        <f t="shared" si="6"/>
        <v>2015</v>
      </c>
      <c r="P103" s="11">
        <f t="shared" si="7"/>
        <v>42063.25</v>
      </c>
      <c r="Q103" t="b">
        <v>0</v>
      </c>
      <c r="R103" t="b">
        <v>1</v>
      </c>
      <c r="S103" t="s">
        <v>50</v>
      </c>
      <c r="T103" t="str" cm="1">
        <f t="array" ref="T103:U103">_xlfn.TEXTSPLIT(S103,"/",,TRUE,0,)</f>
        <v>music</v>
      </c>
      <c r="U103" t="str">
        <v>electric music</v>
      </c>
    </row>
    <row r="104" spans="1:2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E104/D104*100</f>
        <v>281.67567567567568</v>
      </c>
      <c r="G104" t="s">
        <v>20</v>
      </c>
      <c r="H104" s="7">
        <f t="shared" si="4"/>
        <v>31.02</v>
      </c>
      <c r="I104">
        <v>336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>
        <f t="shared" si="6"/>
        <v>2018</v>
      </c>
      <c r="P104" s="11">
        <f t="shared" si="7"/>
        <v>43241.208333333328</v>
      </c>
      <c r="Q104" t="b">
        <v>0</v>
      </c>
      <c r="R104" t="b">
        <v>1</v>
      </c>
      <c r="S104" t="s">
        <v>65</v>
      </c>
      <c r="T104" t="str" cm="1">
        <f t="array" ref="T104:U104">_xlfn.TEXTSPLIT(S104,"/",,TRUE,0,)</f>
        <v>technology</v>
      </c>
      <c r="U104" t="str">
        <v>wearables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E105/D105*100</f>
        <v>24.610000000000003</v>
      </c>
      <c r="G105" t="s">
        <v>14</v>
      </c>
      <c r="H105" s="7">
        <f t="shared" si="4"/>
        <v>66.510000000000005</v>
      </c>
      <c r="I105">
        <v>37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>
        <f t="shared" si="6"/>
        <v>2010</v>
      </c>
      <c r="P105" s="11">
        <f t="shared" si="7"/>
        <v>40484.208333333336</v>
      </c>
      <c r="Q105" t="b">
        <v>0</v>
      </c>
      <c r="R105" t="b">
        <v>0</v>
      </c>
      <c r="S105" t="s">
        <v>50</v>
      </c>
      <c r="T105" t="str" cm="1">
        <f t="array" ref="T105:U105">_xlfn.TEXTSPLIT(S105,"/",,TRUE,0,)</f>
        <v>music</v>
      </c>
      <c r="U105" t="str">
        <v>electric music</v>
      </c>
    </row>
    <row r="106" spans="1:2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E106/D106*100</f>
        <v>143.14010067114094</v>
      </c>
      <c r="G106" t="s">
        <v>20</v>
      </c>
      <c r="H106" s="7">
        <f t="shared" si="4"/>
        <v>89.01</v>
      </c>
      <c r="I106">
        <v>1917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>
        <f t="shared" si="6"/>
        <v>2017</v>
      </c>
      <c r="P106" s="11">
        <f t="shared" si="7"/>
        <v>42879.208333333328</v>
      </c>
      <c r="Q106" t="b">
        <v>0</v>
      </c>
      <c r="R106" t="b">
        <v>0</v>
      </c>
      <c r="S106" t="s">
        <v>60</v>
      </c>
      <c r="T106" t="str" cm="1">
        <f t="array" ref="T106:U106">_xlfn.TEXTSPLIT(S106,"/",,TRUE,0,)</f>
        <v>music</v>
      </c>
      <c r="U106" t="str">
        <v>indie rock</v>
      </c>
    </row>
    <row r="107" spans="1:2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E107/D107*100</f>
        <v>144.54411764705884</v>
      </c>
      <c r="G107" t="s">
        <v>20</v>
      </c>
      <c r="H107" s="7">
        <f t="shared" si="4"/>
        <v>103.46</v>
      </c>
      <c r="I107">
        <v>95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>
        <f t="shared" si="6"/>
        <v>2013</v>
      </c>
      <c r="P107" s="11">
        <f t="shared" si="7"/>
        <v>41384.208333333336</v>
      </c>
      <c r="Q107" t="b">
        <v>0</v>
      </c>
      <c r="R107" t="b">
        <v>0</v>
      </c>
      <c r="S107" t="s">
        <v>28</v>
      </c>
      <c r="T107" t="str" cm="1">
        <f t="array" ref="T107:U107">_xlfn.TEXTSPLIT(S107,"/",,TRUE,0,)</f>
        <v>technology</v>
      </c>
      <c r="U107" t="str">
        <v>web</v>
      </c>
    </row>
    <row r="108" spans="1:2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E108/D108*100</f>
        <v>359.12820512820514</v>
      </c>
      <c r="G108" t="s">
        <v>20</v>
      </c>
      <c r="H108" s="7">
        <f t="shared" si="4"/>
        <v>95.28</v>
      </c>
      <c r="I108">
        <v>147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>
        <f t="shared" si="6"/>
        <v>2019</v>
      </c>
      <c r="P108" s="11">
        <f t="shared" si="7"/>
        <v>43721.208333333328</v>
      </c>
      <c r="Q108" t="b">
        <v>0</v>
      </c>
      <c r="R108" t="b">
        <v>0</v>
      </c>
      <c r="S108" t="s">
        <v>33</v>
      </c>
      <c r="T108" t="str" cm="1">
        <f t="array" ref="T108:U108">_xlfn.TEXTSPLIT(S108,"/",,TRUE,0,)</f>
        <v>theater</v>
      </c>
      <c r="U108" t="str">
        <v>plays</v>
      </c>
    </row>
    <row r="109" spans="1:21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E109/D109*100</f>
        <v>186.48571428571427</v>
      </c>
      <c r="G109" t="s">
        <v>20</v>
      </c>
      <c r="H109" s="7">
        <f t="shared" si="4"/>
        <v>75.900000000000006</v>
      </c>
      <c r="I109">
        <v>86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>
        <f t="shared" si="6"/>
        <v>2018</v>
      </c>
      <c r="P109" s="11">
        <f t="shared" si="7"/>
        <v>43230.208333333328</v>
      </c>
      <c r="Q109" t="b">
        <v>0</v>
      </c>
      <c r="R109" t="b">
        <v>1</v>
      </c>
      <c r="S109" t="s">
        <v>33</v>
      </c>
      <c r="T109" t="str" cm="1">
        <f t="array" ref="T109:U109">_xlfn.TEXTSPLIT(S109,"/",,TRUE,0,)</f>
        <v>theater</v>
      </c>
      <c r="U109" t="str">
        <v>plays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E110/D110*100</f>
        <v>595.26666666666665</v>
      </c>
      <c r="G110" t="s">
        <v>20</v>
      </c>
      <c r="H110" s="7">
        <f t="shared" si="4"/>
        <v>107.58</v>
      </c>
      <c r="I110">
        <v>83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>
        <f t="shared" si="6"/>
        <v>2012</v>
      </c>
      <c r="P110" s="11">
        <f t="shared" si="7"/>
        <v>41042.208333333336</v>
      </c>
      <c r="Q110" t="b">
        <v>0</v>
      </c>
      <c r="R110" t="b">
        <v>0</v>
      </c>
      <c r="S110" t="s">
        <v>42</v>
      </c>
      <c r="T110" t="str" cm="1">
        <f t="array" ref="T110:U110">_xlfn.TEXTSPLIT(S110,"/",,TRUE,0,)</f>
        <v>film &amp; video</v>
      </c>
      <c r="U110" t="str">
        <v>documentary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E111/D111*100</f>
        <v>59.21153846153846</v>
      </c>
      <c r="G111" t="s">
        <v>14</v>
      </c>
      <c r="H111" s="7">
        <f t="shared" si="4"/>
        <v>51.32</v>
      </c>
      <c r="I111">
        <v>60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>
        <f t="shared" si="6"/>
        <v>2014</v>
      </c>
      <c r="P111" s="11">
        <f t="shared" si="7"/>
        <v>41653.25</v>
      </c>
      <c r="Q111" t="b">
        <v>0</v>
      </c>
      <c r="R111" t="b">
        <v>0</v>
      </c>
      <c r="S111" t="s">
        <v>269</v>
      </c>
      <c r="T111" t="str" cm="1">
        <f t="array" ref="T111:U111">_xlfn.TEXTSPLIT(S111,"/",,TRUE,0,)</f>
        <v>film &amp; video</v>
      </c>
      <c r="U111" t="str">
        <v>television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E112/D112*100</f>
        <v>14.962780898876405</v>
      </c>
      <c r="G112" t="s">
        <v>14</v>
      </c>
      <c r="H112" s="7">
        <f t="shared" si="4"/>
        <v>71.98</v>
      </c>
      <c r="I112">
        <v>296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>
        <f t="shared" si="6"/>
        <v>2018</v>
      </c>
      <c r="P112" s="11">
        <f t="shared" si="7"/>
        <v>43373.208333333328</v>
      </c>
      <c r="Q112" t="b">
        <v>0</v>
      </c>
      <c r="R112" t="b">
        <v>0</v>
      </c>
      <c r="S112" t="s">
        <v>17</v>
      </c>
      <c r="T112" t="str" cm="1">
        <f t="array" ref="T112:U112">_xlfn.TEXTSPLIT(S112,"/",,TRUE,0,)</f>
        <v>food</v>
      </c>
      <c r="U112" t="str">
        <v>food trucks</v>
      </c>
    </row>
    <row r="113" spans="1:2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E113/D113*100</f>
        <v>119.95602605863192</v>
      </c>
      <c r="G113" t="s">
        <v>20</v>
      </c>
      <c r="H113" s="7">
        <f t="shared" si="4"/>
        <v>108.95</v>
      </c>
      <c r="I113">
        <v>676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>
        <f t="shared" si="6"/>
        <v>2012</v>
      </c>
      <c r="P113" s="11">
        <f t="shared" si="7"/>
        <v>41180.208333333336</v>
      </c>
      <c r="Q113" t="b">
        <v>0</v>
      </c>
      <c r="R113" t="b">
        <v>0</v>
      </c>
      <c r="S113" t="s">
        <v>133</v>
      </c>
      <c r="T113" t="str" cm="1">
        <f t="array" ref="T113:U113">_xlfn.TEXTSPLIT(S113,"/",,TRUE,0,)</f>
        <v>publishing</v>
      </c>
      <c r="U113" t="str">
        <v>radio &amp; podcasts</v>
      </c>
    </row>
    <row r="114" spans="1:2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E114/D114*100</f>
        <v>268.82978723404256</v>
      </c>
      <c r="G114" t="s">
        <v>20</v>
      </c>
      <c r="H114" s="7">
        <f t="shared" si="4"/>
        <v>35</v>
      </c>
      <c r="I114">
        <v>361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>
        <f t="shared" si="6"/>
        <v>2014</v>
      </c>
      <c r="P114" s="11">
        <f t="shared" si="7"/>
        <v>41890.208333333336</v>
      </c>
      <c r="Q114" t="b">
        <v>0</v>
      </c>
      <c r="R114" t="b">
        <v>0</v>
      </c>
      <c r="S114" t="s">
        <v>28</v>
      </c>
      <c r="T114" t="str" cm="1">
        <f t="array" ref="T114:U114">_xlfn.TEXTSPLIT(S114,"/",,TRUE,0,)</f>
        <v>technology</v>
      </c>
      <c r="U114" t="str">
        <v>web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E115/D115*100</f>
        <v>376.87878787878788</v>
      </c>
      <c r="G115" t="s">
        <v>20</v>
      </c>
      <c r="H115" s="7">
        <f t="shared" si="4"/>
        <v>94.94</v>
      </c>
      <c r="I115">
        <v>131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>
        <f t="shared" si="6"/>
        <v>2017</v>
      </c>
      <c r="P115" s="11">
        <f t="shared" si="7"/>
        <v>42997.208333333328</v>
      </c>
      <c r="Q115" t="b">
        <v>0</v>
      </c>
      <c r="R115" t="b">
        <v>0</v>
      </c>
      <c r="S115" t="s">
        <v>17</v>
      </c>
      <c r="T115" t="str" cm="1">
        <f t="array" ref="T115:U115">_xlfn.TEXTSPLIT(S115,"/",,TRUE,0,)</f>
        <v>food</v>
      </c>
      <c r="U115" t="str">
        <v>food trucks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E116/D116*100</f>
        <v>727.15789473684208</v>
      </c>
      <c r="G116" t="s">
        <v>20</v>
      </c>
      <c r="H116" s="7">
        <f t="shared" si="4"/>
        <v>109.65</v>
      </c>
      <c r="I116">
        <v>126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>
        <f t="shared" si="6"/>
        <v>2019</v>
      </c>
      <c r="P116" s="11">
        <f t="shared" si="7"/>
        <v>43565.208333333328</v>
      </c>
      <c r="Q116" t="b">
        <v>0</v>
      </c>
      <c r="R116" t="b">
        <v>1</v>
      </c>
      <c r="S116" t="s">
        <v>65</v>
      </c>
      <c r="T116" t="str" cm="1">
        <f t="array" ref="T116:U116">_xlfn.TEXTSPLIT(S116,"/",,TRUE,0,)</f>
        <v>technology</v>
      </c>
      <c r="U116" t="str">
        <v>wearables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E117/D117*100</f>
        <v>87.211757648470297</v>
      </c>
      <c r="G117" t="s">
        <v>14</v>
      </c>
      <c r="H117" s="7">
        <f t="shared" si="4"/>
        <v>44</v>
      </c>
      <c r="I117">
        <v>3304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>
        <f t="shared" si="6"/>
        <v>2017</v>
      </c>
      <c r="P117" s="11">
        <f t="shared" si="7"/>
        <v>43091.25</v>
      </c>
      <c r="Q117" t="b">
        <v>0</v>
      </c>
      <c r="R117" t="b">
        <v>0</v>
      </c>
      <c r="S117" t="s">
        <v>119</v>
      </c>
      <c r="T117" t="str" cm="1">
        <f t="array" ref="T117:U117">_xlfn.TEXTSPLIT(S117,"/",,TRUE,0,)</f>
        <v>publishing</v>
      </c>
      <c r="U117" t="str">
        <v>fiction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E118/D118*100</f>
        <v>88</v>
      </c>
      <c r="G118" t="s">
        <v>14</v>
      </c>
      <c r="H118" s="7">
        <f t="shared" si="4"/>
        <v>86.79</v>
      </c>
      <c r="I118">
        <v>73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>
        <f t="shared" si="6"/>
        <v>2015</v>
      </c>
      <c r="P118" s="11">
        <f t="shared" si="7"/>
        <v>42266.208333333328</v>
      </c>
      <c r="Q118" t="b">
        <v>0</v>
      </c>
      <c r="R118" t="b">
        <v>0</v>
      </c>
      <c r="S118" t="s">
        <v>33</v>
      </c>
      <c r="T118" t="str" cm="1">
        <f t="array" ref="T118:U118">_xlfn.TEXTSPLIT(S118,"/",,TRUE,0,)</f>
        <v>theater</v>
      </c>
      <c r="U118" t="str">
        <v>plays</v>
      </c>
    </row>
    <row r="119" spans="1:2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E119/D119*100</f>
        <v>173.9387755102041</v>
      </c>
      <c r="G119" t="s">
        <v>20</v>
      </c>
      <c r="H119" s="7">
        <f t="shared" si="4"/>
        <v>30.99</v>
      </c>
      <c r="I119">
        <v>275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>
        <f t="shared" si="6"/>
        <v>2011</v>
      </c>
      <c r="P119" s="11">
        <f t="shared" si="7"/>
        <v>40814.208333333336</v>
      </c>
      <c r="Q119" t="b">
        <v>0</v>
      </c>
      <c r="R119" t="b">
        <v>0</v>
      </c>
      <c r="S119" t="s">
        <v>269</v>
      </c>
      <c r="T119" t="str" cm="1">
        <f t="array" ref="T119:U119">_xlfn.TEXTSPLIT(S119,"/",,TRUE,0,)</f>
        <v>film &amp; video</v>
      </c>
      <c r="U119" t="str">
        <v>television</v>
      </c>
    </row>
    <row r="120" spans="1:2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E120/D120*100</f>
        <v>117.61111111111111</v>
      </c>
      <c r="G120" t="s">
        <v>20</v>
      </c>
      <c r="H120" s="7">
        <f t="shared" si="4"/>
        <v>94.79</v>
      </c>
      <c r="I120">
        <v>67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>
        <f t="shared" si="6"/>
        <v>2014</v>
      </c>
      <c r="P120" s="11">
        <f t="shared" si="7"/>
        <v>41671.25</v>
      </c>
      <c r="Q120" t="b">
        <v>0</v>
      </c>
      <c r="R120" t="b">
        <v>0</v>
      </c>
      <c r="S120" t="s">
        <v>122</v>
      </c>
      <c r="T120" t="str" cm="1">
        <f t="array" ref="T120:U120">_xlfn.TEXTSPLIT(S120,"/",,TRUE,0,)</f>
        <v>photography</v>
      </c>
      <c r="U120" t="str">
        <v>photography books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E121/D121*100</f>
        <v>214.96</v>
      </c>
      <c r="G121" t="s">
        <v>20</v>
      </c>
      <c r="H121" s="7">
        <f t="shared" si="4"/>
        <v>69.790000000000006</v>
      </c>
      <c r="I121">
        <v>154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>
        <f t="shared" si="6"/>
        <v>2014</v>
      </c>
      <c r="P121" s="11">
        <f t="shared" si="7"/>
        <v>41823.208333333336</v>
      </c>
      <c r="Q121" t="b">
        <v>0</v>
      </c>
      <c r="R121" t="b">
        <v>1</v>
      </c>
      <c r="S121" t="s">
        <v>42</v>
      </c>
      <c r="T121" t="str" cm="1">
        <f t="array" ref="T121:U121">_xlfn.TEXTSPLIT(S121,"/",,TRUE,0,)</f>
        <v>film &amp; video</v>
      </c>
      <c r="U121" t="str">
        <v>documentary</v>
      </c>
    </row>
    <row r="122" spans="1:2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E122/D122*100</f>
        <v>149.49667110519306</v>
      </c>
      <c r="G122" t="s">
        <v>20</v>
      </c>
      <c r="H122" s="7">
        <f t="shared" si="4"/>
        <v>63</v>
      </c>
      <c r="I122">
        <v>1782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>
        <f t="shared" si="6"/>
        <v>2015</v>
      </c>
      <c r="P122" s="11">
        <f t="shared" si="7"/>
        <v>42115.208333333328</v>
      </c>
      <c r="Q122" t="b">
        <v>0</v>
      </c>
      <c r="R122" t="b">
        <v>1</v>
      </c>
      <c r="S122" t="s">
        <v>292</v>
      </c>
      <c r="T122" t="str" cm="1">
        <f t="array" ref="T122:U122">_xlfn.TEXTSPLIT(S122,"/",,TRUE,0,)</f>
        <v>games</v>
      </c>
      <c r="U122" t="str">
        <v>mobile games</v>
      </c>
    </row>
    <row r="123" spans="1:2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E123/D123*100</f>
        <v>219.33995584988963</v>
      </c>
      <c r="G123" t="s">
        <v>20</v>
      </c>
      <c r="H123" s="7">
        <f t="shared" si="4"/>
        <v>110.03</v>
      </c>
      <c r="I123">
        <v>903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>
        <f t="shared" si="6"/>
        <v>2014</v>
      </c>
      <c r="P123" s="11">
        <f t="shared" si="7"/>
        <v>41930.208333333336</v>
      </c>
      <c r="Q123" t="b">
        <v>0</v>
      </c>
      <c r="R123" t="b">
        <v>0</v>
      </c>
      <c r="S123" t="s">
        <v>89</v>
      </c>
      <c r="T123" t="str" cm="1">
        <f t="array" ref="T123:U123">_xlfn.TEXTSPLIT(S123,"/",,TRUE,0,)</f>
        <v>games</v>
      </c>
      <c r="U123" t="str">
        <v>video games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E124/D124*100</f>
        <v>64.367690058479525</v>
      </c>
      <c r="G124" t="s">
        <v>14</v>
      </c>
      <c r="H124" s="7">
        <f t="shared" si="4"/>
        <v>26</v>
      </c>
      <c r="I124">
        <v>3387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>
        <f t="shared" si="6"/>
        <v>2014</v>
      </c>
      <c r="P124" s="11">
        <f t="shared" si="7"/>
        <v>41997.25</v>
      </c>
      <c r="Q124" t="b">
        <v>0</v>
      </c>
      <c r="R124" t="b">
        <v>0</v>
      </c>
      <c r="S124" t="s">
        <v>119</v>
      </c>
      <c r="T124" t="str" cm="1">
        <f t="array" ref="T124:U124">_xlfn.TEXTSPLIT(S124,"/",,TRUE,0,)</f>
        <v>publishing</v>
      </c>
      <c r="U124" t="str">
        <v>fiction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E125/D125*100</f>
        <v>18.622397298818232</v>
      </c>
      <c r="G125" t="s">
        <v>14</v>
      </c>
      <c r="H125" s="7">
        <f t="shared" si="4"/>
        <v>49.99</v>
      </c>
      <c r="I125">
        <v>662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>
        <f t="shared" si="6"/>
        <v>2015</v>
      </c>
      <c r="P125" s="11">
        <f t="shared" si="7"/>
        <v>42335.25</v>
      </c>
      <c r="Q125" t="b">
        <v>1</v>
      </c>
      <c r="R125" t="b">
        <v>0</v>
      </c>
      <c r="S125" t="s">
        <v>33</v>
      </c>
      <c r="T125" t="str" cm="1">
        <f t="array" ref="T125:U125">_xlfn.TEXTSPLIT(S125,"/",,TRUE,0,)</f>
        <v>theater</v>
      </c>
      <c r="U125" t="str">
        <v>plays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E126/D126*100</f>
        <v>367.76923076923077</v>
      </c>
      <c r="G126" t="s">
        <v>20</v>
      </c>
      <c r="H126" s="7">
        <f t="shared" si="4"/>
        <v>101.72</v>
      </c>
      <c r="I126">
        <v>94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>
        <f t="shared" si="6"/>
        <v>2019</v>
      </c>
      <c r="P126" s="11">
        <f t="shared" si="7"/>
        <v>43651.208333333328</v>
      </c>
      <c r="Q126" t="b">
        <v>0</v>
      </c>
      <c r="R126" t="b">
        <v>0</v>
      </c>
      <c r="S126" t="s">
        <v>122</v>
      </c>
      <c r="T126" t="str" cm="1">
        <f t="array" ref="T126:U126">_xlfn.TEXTSPLIT(S126,"/",,TRUE,0,)</f>
        <v>photography</v>
      </c>
      <c r="U126" t="str">
        <v>photography books</v>
      </c>
    </row>
    <row r="127" spans="1:2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E127/D127*100</f>
        <v>159.90566037735849</v>
      </c>
      <c r="G127" t="s">
        <v>20</v>
      </c>
      <c r="H127" s="7">
        <f t="shared" si="4"/>
        <v>47.08</v>
      </c>
      <c r="I127">
        <v>180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>
        <f t="shared" si="6"/>
        <v>2018</v>
      </c>
      <c r="P127" s="11">
        <f t="shared" si="7"/>
        <v>43366.208333333328</v>
      </c>
      <c r="Q127" t="b">
        <v>0</v>
      </c>
      <c r="R127" t="b">
        <v>0</v>
      </c>
      <c r="S127" t="s">
        <v>33</v>
      </c>
      <c r="T127" t="str" cm="1">
        <f t="array" ref="T127:U127">_xlfn.TEXTSPLIT(S127,"/",,TRUE,0,)</f>
        <v>theater</v>
      </c>
      <c r="U127" t="str">
        <v>plays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E128/D128*100</f>
        <v>38.633185349611544</v>
      </c>
      <c r="G128" t="s">
        <v>14</v>
      </c>
      <c r="H128" s="7">
        <f t="shared" si="4"/>
        <v>89.94</v>
      </c>
      <c r="I128">
        <v>774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>
        <f t="shared" si="6"/>
        <v>2016</v>
      </c>
      <c r="P128" s="11">
        <f t="shared" si="7"/>
        <v>42624.208333333328</v>
      </c>
      <c r="Q128" t="b">
        <v>0</v>
      </c>
      <c r="R128" t="b">
        <v>1</v>
      </c>
      <c r="S128" t="s">
        <v>33</v>
      </c>
      <c r="T128" t="str" cm="1">
        <f t="array" ref="T128:U128">_xlfn.TEXTSPLIT(S128,"/",,TRUE,0,)</f>
        <v>theater</v>
      </c>
      <c r="U128" t="str">
        <v>plays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E129/D129*100</f>
        <v>51.42151162790698</v>
      </c>
      <c r="G129" t="s">
        <v>14</v>
      </c>
      <c r="H129" s="7">
        <f t="shared" si="4"/>
        <v>78.97</v>
      </c>
      <c r="I129">
        <v>672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>
        <f t="shared" si="6"/>
        <v>2010</v>
      </c>
      <c r="P129" s="11">
        <f t="shared" si="7"/>
        <v>40313.208333333336</v>
      </c>
      <c r="Q129" t="b">
        <v>0</v>
      </c>
      <c r="R129" t="b">
        <v>0</v>
      </c>
      <c r="S129" t="s">
        <v>33</v>
      </c>
      <c r="T129" t="str" cm="1">
        <f t="array" ref="T129:U129">_xlfn.TEXTSPLIT(S129,"/",,TRUE,0,)</f>
        <v>theater</v>
      </c>
      <c r="U129" t="str">
        <v>plays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E130/D130*100</f>
        <v>60.334277620396605</v>
      </c>
      <c r="G130" t="s">
        <v>74</v>
      </c>
      <c r="H130" s="7">
        <f t="shared" si="4"/>
        <v>80.069999999999993</v>
      </c>
      <c r="I130">
        <v>532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>
        <f t="shared" si="6"/>
        <v>2010</v>
      </c>
      <c r="P130" s="11">
        <f t="shared" si="7"/>
        <v>40430.208333333336</v>
      </c>
      <c r="Q130" t="b">
        <v>0</v>
      </c>
      <c r="R130" t="b">
        <v>0</v>
      </c>
      <c r="S130" t="s">
        <v>23</v>
      </c>
      <c r="T130" t="str" cm="1">
        <f t="array" ref="T130:U130">_xlfn.TEXTSPLIT(S130,"/",,TRUE,0,)</f>
        <v>music</v>
      </c>
      <c r="U130" t="str">
        <v>rock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E131/D131*100</f>
        <v>3.202693602693603</v>
      </c>
      <c r="G131" t="s">
        <v>74</v>
      </c>
      <c r="H131" s="7">
        <f t="shared" ref="H131:H194" si="8">IFERROR(ROUND(E131/I131,2),0)</f>
        <v>86.47</v>
      </c>
      <c r="I131">
        <v>55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>
        <f t="shared" ref="O131:O194" si="10">YEAR(M131)</f>
        <v>2015</v>
      </c>
      <c r="P131" s="11">
        <f t="shared" ref="P131:P194" si="11">(((N131/60)/60)/24)+DATE(1970,1,1)</f>
        <v>42063.25</v>
      </c>
      <c r="Q131" t="b">
        <v>0</v>
      </c>
      <c r="R131" t="b">
        <v>0</v>
      </c>
      <c r="S131" t="s">
        <v>17</v>
      </c>
      <c r="T131" t="str" cm="1">
        <f t="array" ref="T131:U131">_xlfn.TEXTSPLIT(S131,"/",,TRUE,0,)</f>
        <v>food</v>
      </c>
      <c r="U131" t="str">
        <v>food trucks</v>
      </c>
    </row>
    <row r="132" spans="1:2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E132/D132*100</f>
        <v>155.46875</v>
      </c>
      <c r="G132" t="s">
        <v>20</v>
      </c>
      <c r="H132" s="7">
        <f t="shared" si="8"/>
        <v>28</v>
      </c>
      <c r="I132">
        <v>533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>
        <f t="shared" si="10"/>
        <v>2011</v>
      </c>
      <c r="P132" s="11">
        <f t="shared" si="11"/>
        <v>40858.25</v>
      </c>
      <c r="Q132" t="b">
        <v>0</v>
      </c>
      <c r="R132" t="b">
        <v>0</v>
      </c>
      <c r="S132" t="s">
        <v>53</v>
      </c>
      <c r="T132" t="str" cm="1">
        <f t="array" ref="T132:U132">_xlfn.TEXTSPLIT(S132,"/",,TRUE,0,)</f>
        <v>film &amp; video</v>
      </c>
      <c r="U132" t="str">
        <v>drama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E133/D133*100</f>
        <v>100.85974499089254</v>
      </c>
      <c r="G133" t="s">
        <v>20</v>
      </c>
      <c r="H133" s="7">
        <f t="shared" si="8"/>
        <v>68</v>
      </c>
      <c r="I133">
        <v>2443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>
        <f t="shared" si="10"/>
        <v>2013</v>
      </c>
      <c r="P133" s="11">
        <f t="shared" si="11"/>
        <v>41620.25</v>
      </c>
      <c r="Q133" t="b">
        <v>0</v>
      </c>
      <c r="R133" t="b">
        <v>0</v>
      </c>
      <c r="S133" t="s">
        <v>28</v>
      </c>
      <c r="T133" t="str" cm="1">
        <f t="array" ref="T133:U133">_xlfn.TEXTSPLIT(S133,"/",,TRUE,0,)</f>
        <v>technology</v>
      </c>
      <c r="U133" t="str">
        <v>web</v>
      </c>
    </row>
    <row r="134" spans="1:2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E134/D134*100</f>
        <v>116.18181818181819</v>
      </c>
      <c r="G134" t="s">
        <v>20</v>
      </c>
      <c r="H134" s="7">
        <f t="shared" si="8"/>
        <v>43.08</v>
      </c>
      <c r="I134">
        <v>89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>
        <f t="shared" si="10"/>
        <v>2018</v>
      </c>
      <c r="P134" s="11">
        <f t="shared" si="11"/>
        <v>43128.25</v>
      </c>
      <c r="Q134" t="b">
        <v>0</v>
      </c>
      <c r="R134" t="b">
        <v>1</v>
      </c>
      <c r="S134" t="s">
        <v>33</v>
      </c>
      <c r="T134" t="str" cm="1">
        <f t="array" ref="T134:U134">_xlfn.TEXTSPLIT(S134,"/",,TRUE,0,)</f>
        <v>theater</v>
      </c>
      <c r="U134" t="str">
        <v>plays</v>
      </c>
    </row>
    <row r="135" spans="1:2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E135/D135*100</f>
        <v>310.77777777777777</v>
      </c>
      <c r="G135" t="s">
        <v>20</v>
      </c>
      <c r="H135" s="7">
        <f t="shared" si="8"/>
        <v>87.96</v>
      </c>
      <c r="I135">
        <v>159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>
        <f t="shared" si="10"/>
        <v>2011</v>
      </c>
      <c r="P135" s="11">
        <f t="shared" si="11"/>
        <v>40789.208333333336</v>
      </c>
      <c r="Q135" t="b">
        <v>0</v>
      </c>
      <c r="R135" t="b">
        <v>0</v>
      </c>
      <c r="S135" t="s">
        <v>319</v>
      </c>
      <c r="T135" t="str" cm="1">
        <f t="array" ref="T135:U135">_xlfn.TEXTSPLIT(S135,"/",,TRUE,0,)</f>
        <v>music</v>
      </c>
      <c r="U135" t="str">
        <v>world music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E136/D136*100</f>
        <v>89.73668341708543</v>
      </c>
      <c r="G136" t="s">
        <v>14</v>
      </c>
      <c r="H136" s="7">
        <f t="shared" si="8"/>
        <v>94.99</v>
      </c>
      <c r="I136">
        <v>940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>
        <f t="shared" si="10"/>
        <v>2011</v>
      </c>
      <c r="P136" s="11">
        <f t="shared" si="11"/>
        <v>40762.208333333336</v>
      </c>
      <c r="Q136" t="b">
        <v>0</v>
      </c>
      <c r="R136" t="b">
        <v>1</v>
      </c>
      <c r="S136" t="s">
        <v>42</v>
      </c>
      <c r="T136" t="str" cm="1">
        <f t="array" ref="T136:U136">_xlfn.TEXTSPLIT(S136,"/",,TRUE,0,)</f>
        <v>film &amp; video</v>
      </c>
      <c r="U136" t="str">
        <v>documentary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E137/D137*100</f>
        <v>71.27272727272728</v>
      </c>
      <c r="G137" t="s">
        <v>14</v>
      </c>
      <c r="H137" s="7">
        <f t="shared" si="8"/>
        <v>46.91</v>
      </c>
      <c r="I137">
        <v>117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>
        <f t="shared" si="10"/>
        <v>2013</v>
      </c>
      <c r="P137" s="11">
        <f t="shared" si="11"/>
        <v>41345.208333333336</v>
      </c>
      <c r="Q137" t="b">
        <v>0</v>
      </c>
      <c r="R137" t="b">
        <v>1</v>
      </c>
      <c r="S137" t="s">
        <v>33</v>
      </c>
      <c r="T137" t="str" cm="1">
        <f t="array" ref="T137:U137">_xlfn.TEXTSPLIT(S137,"/",,TRUE,0,)</f>
        <v>theater</v>
      </c>
      <c r="U137" t="str">
        <v>plays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E138/D138*100</f>
        <v>3.2862318840579712</v>
      </c>
      <c r="G138" t="s">
        <v>74</v>
      </c>
      <c r="H138" s="7">
        <f t="shared" si="8"/>
        <v>46.91</v>
      </c>
      <c r="I138">
        <v>58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>
        <f t="shared" si="10"/>
        <v>2014</v>
      </c>
      <c r="P138" s="11">
        <f t="shared" si="11"/>
        <v>41809.208333333336</v>
      </c>
      <c r="Q138" t="b">
        <v>0</v>
      </c>
      <c r="R138" t="b">
        <v>1</v>
      </c>
      <c r="S138" t="s">
        <v>53</v>
      </c>
      <c r="T138" t="str" cm="1">
        <f t="array" ref="T138:U138">_xlfn.TEXTSPLIT(S138,"/",,TRUE,0,)</f>
        <v>film &amp; video</v>
      </c>
      <c r="U138" t="str">
        <v>drama</v>
      </c>
    </row>
    <row r="139" spans="1:2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E139/D139*100</f>
        <v>261.77777777777777</v>
      </c>
      <c r="G139" t="s">
        <v>20</v>
      </c>
      <c r="H139" s="7">
        <f t="shared" si="8"/>
        <v>94.24</v>
      </c>
      <c r="I139">
        <v>50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>
        <f t="shared" si="10"/>
        <v>2010</v>
      </c>
      <c r="P139" s="11">
        <f t="shared" si="11"/>
        <v>40463.208333333336</v>
      </c>
      <c r="Q139" t="b">
        <v>0</v>
      </c>
      <c r="R139" t="b">
        <v>0</v>
      </c>
      <c r="S139" t="s">
        <v>68</v>
      </c>
      <c r="T139" t="str" cm="1">
        <f t="array" ref="T139:U139">_xlfn.TEXTSPLIT(S139,"/",,TRUE,0,)</f>
        <v>publishing</v>
      </c>
      <c r="U139" t="str">
        <v>nonfiction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E140/D140*100</f>
        <v>96</v>
      </c>
      <c r="G140" t="s">
        <v>14</v>
      </c>
      <c r="H140" s="7">
        <f t="shared" si="8"/>
        <v>80.14</v>
      </c>
      <c r="I140">
        <v>115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>
        <f t="shared" si="10"/>
        <v>2012</v>
      </c>
      <c r="P140" s="11">
        <f t="shared" si="11"/>
        <v>41186.208333333336</v>
      </c>
      <c r="Q140" t="b">
        <v>0</v>
      </c>
      <c r="R140" t="b">
        <v>0</v>
      </c>
      <c r="S140" t="s">
        <v>292</v>
      </c>
      <c r="T140" t="str" cm="1">
        <f t="array" ref="T140:U140">_xlfn.TEXTSPLIT(S140,"/",,TRUE,0,)</f>
        <v>games</v>
      </c>
      <c r="U140" t="str">
        <v>mobile games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E141/D141*100</f>
        <v>20.896851248642779</v>
      </c>
      <c r="G141" t="s">
        <v>14</v>
      </c>
      <c r="H141" s="7">
        <f t="shared" si="8"/>
        <v>59.04</v>
      </c>
      <c r="I141">
        <v>326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>
        <f t="shared" si="10"/>
        <v>2015</v>
      </c>
      <c r="P141" s="11">
        <f t="shared" si="11"/>
        <v>42131.208333333328</v>
      </c>
      <c r="Q141" t="b">
        <v>0</v>
      </c>
      <c r="R141" t="b">
        <v>1</v>
      </c>
      <c r="S141" t="s">
        <v>65</v>
      </c>
      <c r="T141" t="str" cm="1">
        <f t="array" ref="T141:U141">_xlfn.TEXTSPLIT(S141,"/",,TRUE,0,)</f>
        <v>technology</v>
      </c>
      <c r="U141" t="str">
        <v>wearables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E142/D142*100</f>
        <v>223.16363636363636</v>
      </c>
      <c r="G142" t="s">
        <v>20</v>
      </c>
      <c r="H142" s="7">
        <f t="shared" si="8"/>
        <v>65.989999999999995</v>
      </c>
      <c r="I142">
        <v>186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>
        <f t="shared" si="10"/>
        <v>2018</v>
      </c>
      <c r="P142" s="11">
        <f t="shared" si="11"/>
        <v>43161.25</v>
      </c>
      <c r="Q142" t="b">
        <v>0</v>
      </c>
      <c r="R142" t="b">
        <v>0</v>
      </c>
      <c r="S142" t="s">
        <v>42</v>
      </c>
      <c r="T142" t="str" cm="1">
        <f t="array" ref="T142:U142">_xlfn.TEXTSPLIT(S142,"/",,TRUE,0,)</f>
        <v>film &amp; video</v>
      </c>
      <c r="U142" t="str">
        <v>documentary</v>
      </c>
    </row>
    <row r="143" spans="1:2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E143/D143*100</f>
        <v>101.59097978227061</v>
      </c>
      <c r="G143" t="s">
        <v>20</v>
      </c>
      <c r="H143" s="7">
        <f t="shared" si="8"/>
        <v>60.99</v>
      </c>
      <c r="I143">
        <v>1071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>
        <f t="shared" si="10"/>
        <v>2015</v>
      </c>
      <c r="P143" s="11">
        <f t="shared" si="11"/>
        <v>42173.208333333328</v>
      </c>
      <c r="Q143" t="b">
        <v>0</v>
      </c>
      <c r="R143" t="b">
        <v>0</v>
      </c>
      <c r="S143" t="s">
        <v>28</v>
      </c>
      <c r="T143" t="str" cm="1">
        <f t="array" ref="T143:U143">_xlfn.TEXTSPLIT(S143,"/",,TRUE,0,)</f>
        <v>technology</v>
      </c>
      <c r="U143" t="str">
        <v>web</v>
      </c>
    </row>
    <row r="144" spans="1:2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E144/D144*100</f>
        <v>230.03999999999996</v>
      </c>
      <c r="G144" t="s">
        <v>20</v>
      </c>
      <c r="H144" s="7">
        <f t="shared" si="8"/>
        <v>98.31</v>
      </c>
      <c r="I144">
        <v>117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>
        <f t="shared" si="10"/>
        <v>2012</v>
      </c>
      <c r="P144" s="11">
        <f t="shared" si="11"/>
        <v>41046.208333333336</v>
      </c>
      <c r="Q144" t="b">
        <v>0</v>
      </c>
      <c r="R144" t="b">
        <v>0</v>
      </c>
      <c r="S144" t="s">
        <v>28</v>
      </c>
      <c r="T144" t="str" cm="1">
        <f t="array" ref="T144:U144">_xlfn.TEXTSPLIT(S144,"/",,TRUE,0,)</f>
        <v>technology</v>
      </c>
      <c r="U144" t="str">
        <v>web</v>
      </c>
    </row>
    <row r="145" spans="1:2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E145/D145*100</f>
        <v>135.59259259259261</v>
      </c>
      <c r="G145" t="s">
        <v>20</v>
      </c>
      <c r="H145" s="7">
        <f t="shared" si="8"/>
        <v>104.6</v>
      </c>
      <c r="I145">
        <v>70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>
        <f t="shared" si="10"/>
        <v>2010</v>
      </c>
      <c r="P145" s="11">
        <f t="shared" si="11"/>
        <v>40377.208333333336</v>
      </c>
      <c r="Q145" t="b">
        <v>0</v>
      </c>
      <c r="R145" t="b">
        <v>0</v>
      </c>
      <c r="S145" t="s">
        <v>60</v>
      </c>
      <c r="T145" t="str" cm="1">
        <f t="array" ref="T145:U145">_xlfn.TEXTSPLIT(S145,"/",,TRUE,0,)</f>
        <v>music</v>
      </c>
      <c r="U145" t="str">
        <v>indie rock</v>
      </c>
    </row>
    <row r="146" spans="1:2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E146/D146*100</f>
        <v>129.1</v>
      </c>
      <c r="G146" t="s">
        <v>20</v>
      </c>
      <c r="H146" s="7">
        <f t="shared" si="8"/>
        <v>86.07</v>
      </c>
      <c r="I146">
        <v>135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>
        <f t="shared" si="10"/>
        <v>2019</v>
      </c>
      <c r="P146" s="11">
        <f t="shared" si="11"/>
        <v>43641.208333333328</v>
      </c>
      <c r="Q146" t="b">
        <v>0</v>
      </c>
      <c r="R146" t="b">
        <v>0</v>
      </c>
      <c r="S146" t="s">
        <v>33</v>
      </c>
      <c r="T146" t="str" cm="1">
        <f t="array" ref="T146:U146">_xlfn.TEXTSPLIT(S146,"/",,TRUE,0,)</f>
        <v>theater</v>
      </c>
      <c r="U146" t="str">
        <v>plays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E147/D147*100</f>
        <v>236.512</v>
      </c>
      <c r="G147" t="s">
        <v>20</v>
      </c>
      <c r="H147" s="7">
        <f t="shared" si="8"/>
        <v>76.989999999999995</v>
      </c>
      <c r="I147">
        <v>768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>
        <f t="shared" si="10"/>
        <v>2014</v>
      </c>
      <c r="P147" s="11">
        <f t="shared" si="11"/>
        <v>41894.208333333336</v>
      </c>
      <c r="Q147" t="b">
        <v>0</v>
      </c>
      <c r="R147" t="b">
        <v>0</v>
      </c>
      <c r="S147" t="s">
        <v>65</v>
      </c>
      <c r="T147" t="str" cm="1">
        <f t="array" ref="T147:U147">_xlfn.TEXTSPLIT(S147,"/",,TRUE,0,)</f>
        <v>technology</v>
      </c>
      <c r="U147" t="str">
        <v>wearables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E148/D148*100</f>
        <v>17.25</v>
      </c>
      <c r="G148" t="s">
        <v>74</v>
      </c>
      <c r="H148" s="7">
        <f t="shared" si="8"/>
        <v>29.76</v>
      </c>
      <c r="I148">
        <v>51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>
        <f t="shared" si="10"/>
        <v>2011</v>
      </c>
      <c r="P148" s="11">
        <f t="shared" si="11"/>
        <v>40875.25</v>
      </c>
      <c r="Q148" t="b">
        <v>0</v>
      </c>
      <c r="R148" t="b">
        <v>0</v>
      </c>
      <c r="S148" t="s">
        <v>33</v>
      </c>
      <c r="T148" t="str" cm="1">
        <f t="array" ref="T148:U148">_xlfn.TEXTSPLIT(S148,"/",,TRUE,0,)</f>
        <v>theater</v>
      </c>
      <c r="U148" t="str">
        <v>plays</v>
      </c>
    </row>
    <row r="149" spans="1:2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E149/D149*100</f>
        <v>112.49397590361446</v>
      </c>
      <c r="G149" t="s">
        <v>20</v>
      </c>
      <c r="H149" s="7">
        <f t="shared" si="8"/>
        <v>46.92</v>
      </c>
      <c r="I149">
        <v>199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>
        <f t="shared" si="10"/>
        <v>2016</v>
      </c>
      <c r="P149" s="11">
        <f t="shared" si="11"/>
        <v>42540.208333333328</v>
      </c>
      <c r="Q149" t="b">
        <v>0</v>
      </c>
      <c r="R149" t="b">
        <v>1</v>
      </c>
      <c r="S149" t="s">
        <v>33</v>
      </c>
      <c r="T149" t="str" cm="1">
        <f t="array" ref="T149:U149">_xlfn.TEXTSPLIT(S149,"/",,TRUE,0,)</f>
        <v>theater</v>
      </c>
      <c r="U149" t="str">
        <v>plays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E150/D150*100</f>
        <v>121.02150537634408</v>
      </c>
      <c r="G150" t="s">
        <v>20</v>
      </c>
      <c r="H150" s="7">
        <f t="shared" si="8"/>
        <v>105.19</v>
      </c>
      <c r="I150">
        <v>107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>
        <f t="shared" si="10"/>
        <v>2017</v>
      </c>
      <c r="P150" s="11">
        <f t="shared" si="11"/>
        <v>42950.208333333328</v>
      </c>
      <c r="Q150" t="b">
        <v>0</v>
      </c>
      <c r="R150" t="b">
        <v>0</v>
      </c>
      <c r="S150" t="s">
        <v>65</v>
      </c>
      <c r="T150" t="str" cm="1">
        <f t="array" ref="T150:U150">_xlfn.TEXTSPLIT(S150,"/",,TRUE,0,)</f>
        <v>technology</v>
      </c>
      <c r="U150" t="str">
        <v>wearables</v>
      </c>
    </row>
    <row r="151" spans="1:2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E151/D151*100</f>
        <v>219.87096774193549</v>
      </c>
      <c r="G151" t="s">
        <v>20</v>
      </c>
      <c r="H151" s="7">
        <f t="shared" si="8"/>
        <v>69.91</v>
      </c>
      <c r="I151">
        <v>195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>
        <f t="shared" si="10"/>
        <v>2013</v>
      </c>
      <c r="P151" s="11">
        <f t="shared" si="11"/>
        <v>41327.25</v>
      </c>
      <c r="Q151" t="b">
        <v>0</v>
      </c>
      <c r="R151" t="b">
        <v>0</v>
      </c>
      <c r="S151" t="s">
        <v>60</v>
      </c>
      <c r="T151" t="str" cm="1">
        <f t="array" ref="T151:U151">_xlfn.TEXTSPLIT(S151,"/",,TRUE,0,)</f>
        <v>music</v>
      </c>
      <c r="U151" t="str">
        <v>indie rock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E152/D152*100</f>
        <v>1</v>
      </c>
      <c r="G152" t="s">
        <v>14</v>
      </c>
      <c r="H152" s="7">
        <f t="shared" si="8"/>
        <v>1</v>
      </c>
      <c r="I152"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>
        <f t="shared" si="10"/>
        <v>2018</v>
      </c>
      <c r="P152" s="11">
        <f t="shared" si="11"/>
        <v>43451.25</v>
      </c>
      <c r="Q152" t="b">
        <v>0</v>
      </c>
      <c r="R152" t="b">
        <v>0</v>
      </c>
      <c r="S152" t="s">
        <v>23</v>
      </c>
      <c r="T152" t="str" cm="1">
        <f t="array" ref="T152:U152">_xlfn.TEXTSPLIT(S152,"/",,TRUE,0,)</f>
        <v>music</v>
      </c>
      <c r="U152" t="str">
        <v>rock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E153/D153*100</f>
        <v>64.166909620991248</v>
      </c>
      <c r="G153" t="s">
        <v>14</v>
      </c>
      <c r="H153" s="7">
        <f t="shared" si="8"/>
        <v>60.01</v>
      </c>
      <c r="I153">
        <v>1467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>
        <f t="shared" si="10"/>
        <v>2014</v>
      </c>
      <c r="P153" s="11">
        <f t="shared" si="11"/>
        <v>41850.208333333336</v>
      </c>
      <c r="Q153" t="b">
        <v>0</v>
      </c>
      <c r="R153" t="b">
        <v>0</v>
      </c>
      <c r="S153" t="s">
        <v>50</v>
      </c>
      <c r="T153" t="str" cm="1">
        <f t="array" ref="T153:U153">_xlfn.TEXTSPLIT(S153,"/",,TRUE,0,)</f>
        <v>music</v>
      </c>
      <c r="U153" t="str">
        <v>electric music</v>
      </c>
    </row>
    <row r="154" spans="1:2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E154/D154*100</f>
        <v>423.06746987951806</v>
      </c>
      <c r="G154" t="s">
        <v>20</v>
      </c>
      <c r="H154" s="7">
        <f t="shared" si="8"/>
        <v>52.01</v>
      </c>
      <c r="I154">
        <v>3376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>
        <f t="shared" si="10"/>
        <v>2017</v>
      </c>
      <c r="P154" s="11">
        <f t="shared" si="11"/>
        <v>42790.25</v>
      </c>
      <c r="Q154" t="b">
        <v>0</v>
      </c>
      <c r="R154" t="b">
        <v>0</v>
      </c>
      <c r="S154" t="s">
        <v>60</v>
      </c>
      <c r="T154" t="str" cm="1">
        <f t="array" ref="T154:U154">_xlfn.TEXTSPLIT(S154,"/",,TRUE,0,)</f>
        <v>music</v>
      </c>
      <c r="U154" t="str">
        <v>indie rock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E155/D155*100</f>
        <v>92.984160506863773</v>
      </c>
      <c r="G155" t="s">
        <v>14</v>
      </c>
      <c r="H155" s="7">
        <f t="shared" si="8"/>
        <v>31</v>
      </c>
      <c r="I155">
        <v>5681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>
        <f t="shared" si="10"/>
        <v>2012</v>
      </c>
      <c r="P155" s="11">
        <f t="shared" si="11"/>
        <v>41207.208333333336</v>
      </c>
      <c r="Q155" t="b">
        <v>0</v>
      </c>
      <c r="R155" t="b">
        <v>0</v>
      </c>
      <c r="S155" t="s">
        <v>33</v>
      </c>
      <c r="T155" t="str" cm="1">
        <f t="array" ref="T155:U155">_xlfn.TEXTSPLIT(S155,"/",,TRUE,0,)</f>
        <v>theater</v>
      </c>
      <c r="U155" t="str">
        <v>plays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E156/D156*100</f>
        <v>58.756567425569173</v>
      </c>
      <c r="G156" t="s">
        <v>14</v>
      </c>
      <c r="H156" s="7">
        <f t="shared" si="8"/>
        <v>95.04</v>
      </c>
      <c r="I156">
        <v>1059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>
        <f t="shared" si="10"/>
        <v>2016</v>
      </c>
      <c r="P156" s="11">
        <f t="shared" si="11"/>
        <v>42525.208333333328</v>
      </c>
      <c r="Q156" t="b">
        <v>0</v>
      </c>
      <c r="R156" t="b">
        <v>1</v>
      </c>
      <c r="S156" t="s">
        <v>60</v>
      </c>
      <c r="T156" t="str" cm="1">
        <f t="array" ref="T156:U156">_xlfn.TEXTSPLIT(S156,"/",,TRUE,0,)</f>
        <v>music</v>
      </c>
      <c r="U156" t="str">
        <v>indie rock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E157/D157*100</f>
        <v>65.022222222222226</v>
      </c>
      <c r="G157" t="s">
        <v>14</v>
      </c>
      <c r="H157" s="7">
        <f t="shared" si="8"/>
        <v>75.97</v>
      </c>
      <c r="I157">
        <v>1194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>
        <f t="shared" si="10"/>
        <v>2010</v>
      </c>
      <c r="P157" s="11">
        <f t="shared" si="11"/>
        <v>40277.208333333336</v>
      </c>
      <c r="Q157" t="b">
        <v>0</v>
      </c>
      <c r="R157" t="b">
        <v>0</v>
      </c>
      <c r="S157" t="s">
        <v>33</v>
      </c>
      <c r="T157" t="str" cm="1">
        <f t="array" ref="T157:U157">_xlfn.TEXTSPLIT(S157,"/",,TRUE,0,)</f>
        <v>theater</v>
      </c>
      <c r="U157" t="str">
        <v>plays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E158/D158*100</f>
        <v>73.939560439560438</v>
      </c>
      <c r="G158" t="s">
        <v>74</v>
      </c>
      <c r="H158" s="7">
        <f t="shared" si="8"/>
        <v>71.010000000000005</v>
      </c>
      <c r="I158">
        <v>379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>
        <f t="shared" si="10"/>
        <v>2019</v>
      </c>
      <c r="P158" s="11">
        <f t="shared" si="11"/>
        <v>43767.208333333328</v>
      </c>
      <c r="Q158" t="b">
        <v>0</v>
      </c>
      <c r="R158" t="b">
        <v>0</v>
      </c>
      <c r="S158" t="s">
        <v>23</v>
      </c>
      <c r="T158" t="str" cm="1">
        <f t="array" ref="T158:U158">_xlfn.TEXTSPLIT(S158,"/",,TRUE,0,)</f>
        <v>music</v>
      </c>
      <c r="U158" t="str">
        <v>rock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E159/D159*100</f>
        <v>52.666666666666664</v>
      </c>
      <c r="G159" t="s">
        <v>14</v>
      </c>
      <c r="H159" s="7">
        <f t="shared" si="8"/>
        <v>73.73</v>
      </c>
      <c r="I159">
        <v>30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>
        <f t="shared" si="10"/>
        <v>2013</v>
      </c>
      <c r="P159" s="11">
        <f t="shared" si="11"/>
        <v>41650.25</v>
      </c>
      <c r="Q159" t="b">
        <v>0</v>
      </c>
      <c r="R159" t="b">
        <v>0</v>
      </c>
      <c r="S159" t="s">
        <v>122</v>
      </c>
      <c r="T159" t="str" cm="1">
        <f t="array" ref="T159:U159">_xlfn.TEXTSPLIT(S159,"/",,TRUE,0,)</f>
        <v>photography</v>
      </c>
      <c r="U159" t="str">
        <v>photography books</v>
      </c>
    </row>
    <row r="160" spans="1:2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E160/D160*100</f>
        <v>220.95238095238096</v>
      </c>
      <c r="G160" t="s">
        <v>20</v>
      </c>
      <c r="H160" s="7">
        <f t="shared" si="8"/>
        <v>113.17</v>
      </c>
      <c r="I160">
        <v>41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>
        <f t="shared" si="10"/>
        <v>2015</v>
      </c>
      <c r="P160" s="11">
        <f t="shared" si="11"/>
        <v>42347.25</v>
      </c>
      <c r="Q160" t="b">
        <v>0</v>
      </c>
      <c r="R160" t="b">
        <v>0</v>
      </c>
      <c r="S160" t="s">
        <v>23</v>
      </c>
      <c r="T160" t="str" cm="1">
        <f t="array" ref="T160:U160">_xlfn.TEXTSPLIT(S160,"/",,TRUE,0,)</f>
        <v>music</v>
      </c>
      <c r="U160" t="str">
        <v>rock</v>
      </c>
    </row>
    <row r="161" spans="1:2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E161/D161*100</f>
        <v>100.01150627615063</v>
      </c>
      <c r="G161" t="s">
        <v>20</v>
      </c>
      <c r="H161" s="7">
        <f t="shared" si="8"/>
        <v>105.01</v>
      </c>
      <c r="I161">
        <v>1821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>
        <f t="shared" si="10"/>
        <v>2019</v>
      </c>
      <c r="P161" s="11">
        <f t="shared" si="11"/>
        <v>43569.208333333328</v>
      </c>
      <c r="Q161" t="b">
        <v>0</v>
      </c>
      <c r="R161" t="b">
        <v>1</v>
      </c>
      <c r="S161" t="s">
        <v>33</v>
      </c>
      <c r="T161" t="str" cm="1">
        <f t="array" ref="T161:U161">_xlfn.TEXTSPLIT(S161,"/",,TRUE,0,)</f>
        <v>theater</v>
      </c>
      <c r="U161" t="str">
        <v>plays</v>
      </c>
    </row>
    <row r="162" spans="1:2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E162/D162*100</f>
        <v>162.3125</v>
      </c>
      <c r="G162" t="s">
        <v>20</v>
      </c>
      <c r="H162" s="7">
        <f t="shared" si="8"/>
        <v>79.180000000000007</v>
      </c>
      <c r="I162">
        <v>164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>
        <f t="shared" si="10"/>
        <v>2019</v>
      </c>
      <c r="P162" s="11">
        <f t="shared" si="11"/>
        <v>43598.208333333328</v>
      </c>
      <c r="Q162" t="b">
        <v>0</v>
      </c>
      <c r="R162" t="b">
        <v>0</v>
      </c>
      <c r="S162" t="s">
        <v>65</v>
      </c>
      <c r="T162" t="str" cm="1">
        <f t="array" ref="T162:U162">_xlfn.TEXTSPLIT(S162,"/",,TRUE,0,)</f>
        <v>technology</v>
      </c>
      <c r="U162" t="str">
        <v>wearables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E163/D163*100</f>
        <v>78.181818181818187</v>
      </c>
      <c r="G163" t="s">
        <v>14</v>
      </c>
      <c r="H163" s="7">
        <f t="shared" si="8"/>
        <v>57.33</v>
      </c>
      <c r="I163">
        <v>75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>
        <f t="shared" si="10"/>
        <v>2015</v>
      </c>
      <c r="P163" s="11">
        <f t="shared" si="11"/>
        <v>42276.208333333328</v>
      </c>
      <c r="Q163" t="b">
        <v>0</v>
      </c>
      <c r="R163" t="b">
        <v>1</v>
      </c>
      <c r="S163" t="s">
        <v>28</v>
      </c>
      <c r="T163" t="str" cm="1">
        <f t="array" ref="T163:U163">_xlfn.TEXTSPLIT(S163,"/",,TRUE,0,)</f>
        <v>technology</v>
      </c>
      <c r="U163" t="str">
        <v>web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E164/D164*100</f>
        <v>149.73770491803279</v>
      </c>
      <c r="G164" t="s">
        <v>20</v>
      </c>
      <c r="H164" s="7">
        <f t="shared" si="8"/>
        <v>58.18</v>
      </c>
      <c r="I164">
        <v>157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>
        <f t="shared" si="10"/>
        <v>2018</v>
      </c>
      <c r="P164" s="11">
        <f t="shared" si="11"/>
        <v>43472.25</v>
      </c>
      <c r="Q164" t="b">
        <v>0</v>
      </c>
      <c r="R164" t="b">
        <v>0</v>
      </c>
      <c r="S164" t="s">
        <v>23</v>
      </c>
      <c r="T164" t="str" cm="1">
        <f t="array" ref="T164:U164">_xlfn.TEXTSPLIT(S164,"/",,TRUE,0,)</f>
        <v>music</v>
      </c>
      <c r="U164" t="str">
        <v>rock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E165/D165*100</f>
        <v>253.25714285714284</v>
      </c>
      <c r="G165" t="s">
        <v>20</v>
      </c>
      <c r="H165" s="7">
        <f t="shared" si="8"/>
        <v>36.03</v>
      </c>
      <c r="I165">
        <v>246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>
        <f t="shared" si="10"/>
        <v>2017</v>
      </c>
      <c r="P165" s="11">
        <f t="shared" si="11"/>
        <v>43077.25</v>
      </c>
      <c r="Q165" t="b">
        <v>0</v>
      </c>
      <c r="R165" t="b">
        <v>1</v>
      </c>
      <c r="S165" t="s">
        <v>122</v>
      </c>
      <c r="T165" t="str" cm="1">
        <f t="array" ref="T165:U165">_xlfn.TEXTSPLIT(S165,"/",,TRUE,0,)</f>
        <v>photography</v>
      </c>
      <c r="U165" t="str">
        <v>photography books</v>
      </c>
    </row>
    <row r="166" spans="1:2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E166/D166*100</f>
        <v>100.16943521594683</v>
      </c>
      <c r="G166" t="s">
        <v>20</v>
      </c>
      <c r="H166" s="7">
        <f t="shared" si="8"/>
        <v>107.99</v>
      </c>
      <c r="I166">
        <v>1396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>
        <f t="shared" si="10"/>
        <v>2017</v>
      </c>
      <c r="P166" s="11">
        <f t="shared" si="11"/>
        <v>43017.208333333328</v>
      </c>
      <c r="Q166" t="b">
        <v>0</v>
      </c>
      <c r="R166" t="b">
        <v>0</v>
      </c>
      <c r="S166" t="s">
        <v>33</v>
      </c>
      <c r="T166" t="str" cm="1">
        <f t="array" ref="T166:U166">_xlfn.TEXTSPLIT(S166,"/",,TRUE,0,)</f>
        <v>theater</v>
      </c>
      <c r="U166" t="str">
        <v>plays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E167/D167*100</f>
        <v>121.99004424778761</v>
      </c>
      <c r="G167" t="s">
        <v>20</v>
      </c>
      <c r="H167" s="7">
        <f t="shared" si="8"/>
        <v>44.01</v>
      </c>
      <c r="I167">
        <v>2506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>
        <f t="shared" si="10"/>
        <v>2017</v>
      </c>
      <c r="P167" s="11">
        <f t="shared" si="11"/>
        <v>42980.208333333328</v>
      </c>
      <c r="Q167" t="b">
        <v>0</v>
      </c>
      <c r="R167" t="b">
        <v>0</v>
      </c>
      <c r="S167" t="s">
        <v>28</v>
      </c>
      <c r="T167" t="str" cm="1">
        <f t="array" ref="T167:U167">_xlfn.TEXTSPLIT(S167,"/",,TRUE,0,)</f>
        <v>technology</v>
      </c>
      <c r="U167" t="str">
        <v>web</v>
      </c>
    </row>
    <row r="168" spans="1:2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E168/D168*100</f>
        <v>137.13265306122449</v>
      </c>
      <c r="G168" t="s">
        <v>20</v>
      </c>
      <c r="H168" s="7">
        <f t="shared" si="8"/>
        <v>55.08</v>
      </c>
      <c r="I168">
        <v>244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>
        <f t="shared" si="10"/>
        <v>2010</v>
      </c>
      <c r="P168" s="11">
        <f t="shared" si="11"/>
        <v>40538.25</v>
      </c>
      <c r="Q168" t="b">
        <v>0</v>
      </c>
      <c r="R168" t="b">
        <v>0</v>
      </c>
      <c r="S168" t="s">
        <v>122</v>
      </c>
      <c r="T168" t="str" cm="1">
        <f t="array" ref="T168:U168">_xlfn.TEXTSPLIT(S168,"/",,TRUE,0,)</f>
        <v>photography</v>
      </c>
      <c r="U168" t="str">
        <v>photography books</v>
      </c>
    </row>
    <row r="169" spans="1:2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E169/D169*100</f>
        <v>415.53846153846149</v>
      </c>
      <c r="G169" t="s">
        <v>20</v>
      </c>
      <c r="H169" s="7">
        <f t="shared" si="8"/>
        <v>74</v>
      </c>
      <c r="I169">
        <v>146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>
        <f t="shared" si="10"/>
        <v>2013</v>
      </c>
      <c r="P169" s="11">
        <f t="shared" si="11"/>
        <v>41445.208333333336</v>
      </c>
      <c r="Q169" t="b">
        <v>0</v>
      </c>
      <c r="R169" t="b">
        <v>0</v>
      </c>
      <c r="S169" t="s">
        <v>33</v>
      </c>
      <c r="T169" t="str" cm="1">
        <f t="array" ref="T169:U169">_xlfn.TEXTSPLIT(S169,"/",,TRUE,0,)</f>
        <v>theater</v>
      </c>
      <c r="U169" t="str">
        <v>plays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E170/D170*100</f>
        <v>31.30913348946136</v>
      </c>
      <c r="G170" t="s">
        <v>14</v>
      </c>
      <c r="H170" s="7">
        <f t="shared" si="8"/>
        <v>42</v>
      </c>
      <c r="I170">
        <v>955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>
        <f t="shared" si="10"/>
        <v>2019</v>
      </c>
      <c r="P170" s="11">
        <f t="shared" si="11"/>
        <v>43541.208333333328</v>
      </c>
      <c r="Q170" t="b">
        <v>0</v>
      </c>
      <c r="R170" t="b">
        <v>1</v>
      </c>
      <c r="S170" t="s">
        <v>60</v>
      </c>
      <c r="T170" t="str" cm="1">
        <f t="array" ref="T170:U170">_xlfn.TEXTSPLIT(S170,"/",,TRUE,0,)</f>
        <v>music</v>
      </c>
      <c r="U170" t="str">
        <v>indie rock</v>
      </c>
    </row>
    <row r="171" spans="1:2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E171/D171*100</f>
        <v>424.08154506437768</v>
      </c>
      <c r="G171" t="s">
        <v>20</v>
      </c>
      <c r="H171" s="7">
        <f t="shared" si="8"/>
        <v>77.989999999999995</v>
      </c>
      <c r="I171">
        <v>1267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>
        <f t="shared" si="10"/>
        <v>2012</v>
      </c>
      <c r="P171" s="11">
        <f t="shared" si="11"/>
        <v>41105.208333333336</v>
      </c>
      <c r="Q171" t="b">
        <v>0</v>
      </c>
      <c r="R171" t="b">
        <v>1</v>
      </c>
      <c r="S171" t="s">
        <v>100</v>
      </c>
      <c r="T171" t="str" cm="1">
        <f t="array" ref="T171:U171">_xlfn.TEXTSPLIT(S171,"/",,TRUE,0,)</f>
        <v>film &amp; video</v>
      </c>
      <c r="U171" t="str">
        <v>shorts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E172/D172*100</f>
        <v>2.93886230728336</v>
      </c>
      <c r="G172" t="s">
        <v>14</v>
      </c>
      <c r="H172" s="7">
        <f t="shared" si="8"/>
        <v>82.51</v>
      </c>
      <c r="I172">
        <v>67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>
        <f t="shared" si="10"/>
        <v>2017</v>
      </c>
      <c r="P172" s="11">
        <f t="shared" si="11"/>
        <v>42957.208333333328</v>
      </c>
      <c r="Q172" t="b">
        <v>0</v>
      </c>
      <c r="R172" t="b">
        <v>0</v>
      </c>
      <c r="S172" t="s">
        <v>60</v>
      </c>
      <c r="T172" t="str" cm="1">
        <f t="array" ref="T172:U172">_xlfn.TEXTSPLIT(S172,"/",,TRUE,0,)</f>
        <v>music</v>
      </c>
      <c r="U172" t="str">
        <v>indie rock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E173/D173*100</f>
        <v>10.63265306122449</v>
      </c>
      <c r="G173" t="s">
        <v>14</v>
      </c>
      <c r="H173" s="7">
        <f t="shared" si="8"/>
        <v>104.2</v>
      </c>
      <c r="I173">
        <v>5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>
        <f t="shared" si="10"/>
        <v>2014</v>
      </c>
      <c r="P173" s="11">
        <f t="shared" si="11"/>
        <v>41740.208333333336</v>
      </c>
      <c r="Q173" t="b">
        <v>0</v>
      </c>
      <c r="R173" t="b">
        <v>0</v>
      </c>
      <c r="S173" t="s">
        <v>206</v>
      </c>
      <c r="T173" t="str" cm="1">
        <f t="array" ref="T173:U173">_xlfn.TEXTSPLIT(S173,"/",,TRUE,0,)</f>
        <v>publishing</v>
      </c>
      <c r="U173" t="str">
        <v>translations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E174/D174*100</f>
        <v>82.875</v>
      </c>
      <c r="G174" t="s">
        <v>14</v>
      </c>
      <c r="H174" s="7">
        <f t="shared" si="8"/>
        <v>25.5</v>
      </c>
      <c r="I174">
        <v>26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>
        <f t="shared" si="10"/>
        <v>2014</v>
      </c>
      <c r="P174" s="11">
        <f t="shared" si="11"/>
        <v>41854.208333333336</v>
      </c>
      <c r="Q174" t="b">
        <v>0</v>
      </c>
      <c r="R174" t="b">
        <v>1</v>
      </c>
      <c r="S174" t="s">
        <v>42</v>
      </c>
      <c r="T174" t="str" cm="1">
        <f t="array" ref="T174:U174">_xlfn.TEXTSPLIT(S174,"/",,TRUE,0,)</f>
        <v>film &amp; video</v>
      </c>
      <c r="U174" t="str">
        <v>documentary</v>
      </c>
    </row>
    <row r="175" spans="1:2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E175/D175*100</f>
        <v>163.01447776628748</v>
      </c>
      <c r="G175" t="s">
        <v>20</v>
      </c>
      <c r="H175" s="7">
        <f t="shared" si="8"/>
        <v>100.98</v>
      </c>
      <c r="I175">
        <v>1561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>
        <f t="shared" si="10"/>
        <v>2013</v>
      </c>
      <c r="P175" s="11">
        <f t="shared" si="11"/>
        <v>41418.208333333336</v>
      </c>
      <c r="Q175" t="b">
        <v>0</v>
      </c>
      <c r="R175" t="b">
        <v>0</v>
      </c>
      <c r="S175" t="s">
        <v>33</v>
      </c>
      <c r="T175" t="str" cm="1">
        <f t="array" ref="T175:U175">_xlfn.TEXTSPLIT(S175,"/",,TRUE,0,)</f>
        <v>theater</v>
      </c>
      <c r="U175" t="str">
        <v>plays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E176/D176*100</f>
        <v>894.66666666666674</v>
      </c>
      <c r="G176" t="s">
        <v>20</v>
      </c>
      <c r="H176" s="7">
        <f t="shared" si="8"/>
        <v>111.83</v>
      </c>
      <c r="I176">
        <v>48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>
        <f t="shared" si="10"/>
        <v>2015</v>
      </c>
      <c r="P176" s="11">
        <f t="shared" si="11"/>
        <v>42283.208333333328</v>
      </c>
      <c r="Q176" t="b">
        <v>0</v>
      </c>
      <c r="R176" t="b">
        <v>1</v>
      </c>
      <c r="S176" t="s">
        <v>65</v>
      </c>
      <c r="T176" t="str" cm="1">
        <f t="array" ref="T176:U176">_xlfn.TEXTSPLIT(S176,"/",,TRUE,0,)</f>
        <v>technology</v>
      </c>
      <c r="U176" t="str">
        <v>wearables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E177/D177*100</f>
        <v>26.191501103752756</v>
      </c>
      <c r="G177" t="s">
        <v>14</v>
      </c>
      <c r="H177" s="7">
        <f t="shared" si="8"/>
        <v>42</v>
      </c>
      <c r="I177">
        <v>1130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>
        <f t="shared" si="10"/>
        <v>2016</v>
      </c>
      <c r="P177" s="11">
        <f t="shared" si="11"/>
        <v>42632.208333333328</v>
      </c>
      <c r="Q177" t="b">
        <v>0</v>
      </c>
      <c r="R177" t="b">
        <v>0</v>
      </c>
      <c r="S177" t="s">
        <v>33</v>
      </c>
      <c r="T177" t="str" cm="1">
        <f t="array" ref="T177:U177">_xlfn.TEXTSPLIT(S177,"/",,TRUE,0,)</f>
        <v>theater</v>
      </c>
      <c r="U177" t="str">
        <v>plays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E178/D178*100</f>
        <v>74.834782608695647</v>
      </c>
      <c r="G178" t="s">
        <v>14</v>
      </c>
      <c r="H178" s="7">
        <f t="shared" si="8"/>
        <v>110.05</v>
      </c>
      <c r="I178">
        <v>782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>
        <f t="shared" si="10"/>
        <v>2016</v>
      </c>
      <c r="P178" s="11">
        <f t="shared" si="11"/>
        <v>42625.208333333328</v>
      </c>
      <c r="Q178" t="b">
        <v>0</v>
      </c>
      <c r="R178" t="b">
        <v>0</v>
      </c>
      <c r="S178" t="s">
        <v>33</v>
      </c>
      <c r="T178" t="str" cm="1">
        <f t="array" ref="T178:U178">_xlfn.TEXTSPLIT(S178,"/",,TRUE,0,)</f>
        <v>theater</v>
      </c>
      <c r="U178" t="str">
        <v>plays</v>
      </c>
    </row>
    <row r="179" spans="1:2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E179/D179*100</f>
        <v>416.47680412371136</v>
      </c>
      <c r="G179" t="s">
        <v>20</v>
      </c>
      <c r="H179" s="7">
        <f t="shared" si="8"/>
        <v>59</v>
      </c>
      <c r="I179">
        <v>2739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>
        <f t="shared" si="10"/>
        <v>2010</v>
      </c>
      <c r="P179" s="11">
        <f t="shared" si="11"/>
        <v>40522.25</v>
      </c>
      <c r="Q179" t="b">
        <v>0</v>
      </c>
      <c r="R179" t="b">
        <v>0</v>
      </c>
      <c r="S179" t="s">
        <v>33</v>
      </c>
      <c r="T179" t="str" cm="1">
        <f t="array" ref="T179:U179">_xlfn.TEXTSPLIT(S179,"/",,TRUE,0,)</f>
        <v>theater</v>
      </c>
      <c r="U179" t="str">
        <v>plays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E180/D180*100</f>
        <v>96.208333333333329</v>
      </c>
      <c r="G180" t="s">
        <v>14</v>
      </c>
      <c r="H180" s="7">
        <f t="shared" si="8"/>
        <v>32.99</v>
      </c>
      <c r="I180">
        <v>210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>
        <f t="shared" si="10"/>
        <v>2017</v>
      </c>
      <c r="P180" s="11">
        <f t="shared" si="11"/>
        <v>43008.208333333328</v>
      </c>
      <c r="Q180" t="b">
        <v>0</v>
      </c>
      <c r="R180" t="b">
        <v>0</v>
      </c>
      <c r="S180" t="s">
        <v>17</v>
      </c>
      <c r="T180" t="str" cm="1">
        <f t="array" ref="T180:U180">_xlfn.TEXTSPLIT(S180,"/",,TRUE,0,)</f>
        <v>food</v>
      </c>
      <c r="U180" t="str">
        <v>food trucks</v>
      </c>
    </row>
    <row r="181" spans="1:21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E181/D181*100</f>
        <v>357.71910112359546</v>
      </c>
      <c r="G181" t="s">
        <v>20</v>
      </c>
      <c r="H181" s="7">
        <f t="shared" si="8"/>
        <v>45.01</v>
      </c>
      <c r="I181">
        <v>3537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>
        <f t="shared" si="10"/>
        <v>2013</v>
      </c>
      <c r="P181" s="11">
        <f t="shared" si="11"/>
        <v>41351.208333333336</v>
      </c>
      <c r="Q181" t="b">
        <v>0</v>
      </c>
      <c r="R181" t="b">
        <v>1</v>
      </c>
      <c r="S181" t="s">
        <v>33</v>
      </c>
      <c r="T181" t="str" cm="1">
        <f t="array" ref="T181:U181">_xlfn.TEXTSPLIT(S181,"/",,TRUE,0,)</f>
        <v>theater</v>
      </c>
      <c r="U181" t="str">
        <v>plays</v>
      </c>
    </row>
    <row r="182" spans="1:2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E182/D182*100</f>
        <v>308.45714285714286</v>
      </c>
      <c r="G182" t="s">
        <v>20</v>
      </c>
      <c r="H182" s="7">
        <f t="shared" si="8"/>
        <v>81.98</v>
      </c>
      <c r="I182">
        <v>2107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>
        <f t="shared" si="10"/>
        <v>2010</v>
      </c>
      <c r="P182" s="11">
        <f t="shared" si="11"/>
        <v>40264.208333333336</v>
      </c>
      <c r="Q182" t="b">
        <v>0</v>
      </c>
      <c r="R182" t="b">
        <v>0</v>
      </c>
      <c r="S182" t="s">
        <v>65</v>
      </c>
      <c r="T182" t="str" cm="1">
        <f t="array" ref="T182:U182">_xlfn.TEXTSPLIT(S182,"/",,TRUE,0,)</f>
        <v>technology</v>
      </c>
      <c r="U182" t="str">
        <v>wearables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E183/D183*100</f>
        <v>61.802325581395344</v>
      </c>
      <c r="G183" t="s">
        <v>14</v>
      </c>
      <c r="H183" s="7">
        <f t="shared" si="8"/>
        <v>39.08</v>
      </c>
      <c r="I183">
        <v>136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>
        <f t="shared" si="10"/>
        <v>2017</v>
      </c>
      <c r="P183" s="11">
        <f t="shared" si="11"/>
        <v>43030.208333333328</v>
      </c>
      <c r="Q183" t="b">
        <v>0</v>
      </c>
      <c r="R183" t="b">
        <v>0</v>
      </c>
      <c r="S183" t="s">
        <v>28</v>
      </c>
      <c r="T183" t="str" cm="1">
        <f t="array" ref="T183:U183">_xlfn.TEXTSPLIT(S183,"/",,TRUE,0,)</f>
        <v>technology</v>
      </c>
      <c r="U183" t="str">
        <v>web</v>
      </c>
    </row>
    <row r="184" spans="1:21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E184/D184*100</f>
        <v>722.32472324723244</v>
      </c>
      <c r="G184" t="s">
        <v>20</v>
      </c>
      <c r="H184" s="7">
        <f t="shared" si="8"/>
        <v>59</v>
      </c>
      <c r="I184">
        <v>3318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>
        <f t="shared" si="10"/>
        <v>2019</v>
      </c>
      <c r="P184" s="11">
        <f t="shared" si="11"/>
        <v>43647.208333333328</v>
      </c>
      <c r="Q184" t="b">
        <v>0</v>
      </c>
      <c r="R184" t="b">
        <v>0</v>
      </c>
      <c r="S184" t="s">
        <v>33</v>
      </c>
      <c r="T184" t="str" cm="1">
        <f t="array" ref="T184:U184">_xlfn.TEXTSPLIT(S184,"/",,TRUE,0,)</f>
        <v>theater</v>
      </c>
      <c r="U184" t="str">
        <v>plays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E185/D185*100</f>
        <v>69.117647058823522</v>
      </c>
      <c r="G185" t="s">
        <v>14</v>
      </c>
      <c r="H185" s="7">
        <f t="shared" si="8"/>
        <v>40.99</v>
      </c>
      <c r="I185">
        <v>86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>
        <f t="shared" si="10"/>
        <v>2010</v>
      </c>
      <c r="P185" s="11">
        <f t="shared" si="11"/>
        <v>40443.208333333336</v>
      </c>
      <c r="Q185" t="b">
        <v>0</v>
      </c>
      <c r="R185" t="b">
        <v>0</v>
      </c>
      <c r="S185" t="s">
        <v>23</v>
      </c>
      <c r="T185" t="str" cm="1">
        <f t="array" ref="T185:U185">_xlfn.TEXTSPLIT(S185,"/",,TRUE,0,)</f>
        <v>music</v>
      </c>
      <c r="U185" t="str">
        <v>rock</v>
      </c>
    </row>
    <row r="186" spans="1:2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E186/D186*100</f>
        <v>293.05555555555554</v>
      </c>
      <c r="G186" t="s">
        <v>20</v>
      </c>
      <c r="H186" s="7">
        <f t="shared" si="8"/>
        <v>31.03</v>
      </c>
      <c r="I186">
        <v>340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>
        <f t="shared" si="10"/>
        <v>2019</v>
      </c>
      <c r="P186" s="11">
        <f t="shared" si="11"/>
        <v>43589.208333333328</v>
      </c>
      <c r="Q186" t="b">
        <v>0</v>
      </c>
      <c r="R186" t="b">
        <v>0</v>
      </c>
      <c r="S186" t="s">
        <v>33</v>
      </c>
      <c r="T186" t="str" cm="1">
        <f t="array" ref="T186:U186">_xlfn.TEXTSPLIT(S186,"/",,TRUE,0,)</f>
        <v>theater</v>
      </c>
      <c r="U186" t="str">
        <v>plays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E187/D187*100</f>
        <v>71.8</v>
      </c>
      <c r="G187" t="s">
        <v>14</v>
      </c>
      <c r="H187" s="7">
        <f t="shared" si="8"/>
        <v>37.79</v>
      </c>
      <c r="I187">
        <v>19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>
        <f t="shared" si="10"/>
        <v>2018</v>
      </c>
      <c r="P187" s="11">
        <f t="shared" si="11"/>
        <v>43244.208333333328</v>
      </c>
      <c r="Q187" t="b">
        <v>0</v>
      </c>
      <c r="R187" t="b">
        <v>0</v>
      </c>
      <c r="S187" t="s">
        <v>269</v>
      </c>
      <c r="T187" t="str" cm="1">
        <f t="array" ref="T187:U187">_xlfn.TEXTSPLIT(S187,"/",,TRUE,0,)</f>
        <v>film &amp; video</v>
      </c>
      <c r="U187" t="str">
        <v>television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E188/D188*100</f>
        <v>31.934684684684683</v>
      </c>
      <c r="G188" t="s">
        <v>14</v>
      </c>
      <c r="H188" s="7">
        <f t="shared" si="8"/>
        <v>32.01</v>
      </c>
      <c r="I188">
        <v>886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>
        <f t="shared" si="10"/>
        <v>2014</v>
      </c>
      <c r="P188" s="11">
        <f t="shared" si="11"/>
        <v>41797.208333333336</v>
      </c>
      <c r="Q188" t="b">
        <v>0</v>
      </c>
      <c r="R188" t="b">
        <v>0</v>
      </c>
      <c r="S188" t="s">
        <v>33</v>
      </c>
      <c r="T188" t="str" cm="1">
        <f t="array" ref="T188:U188">_xlfn.TEXTSPLIT(S188,"/",,TRUE,0,)</f>
        <v>theater</v>
      </c>
      <c r="U188" t="str">
        <v>plays</v>
      </c>
    </row>
    <row r="189" spans="1:2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E189/D189*100</f>
        <v>229.87375415282392</v>
      </c>
      <c r="G189" t="s">
        <v>20</v>
      </c>
      <c r="H189" s="7">
        <f t="shared" si="8"/>
        <v>95.97</v>
      </c>
      <c r="I189">
        <v>1442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>
        <f t="shared" si="10"/>
        <v>2013</v>
      </c>
      <c r="P189" s="11">
        <f t="shared" si="11"/>
        <v>41356.208333333336</v>
      </c>
      <c r="Q189" t="b">
        <v>0</v>
      </c>
      <c r="R189" t="b">
        <v>1</v>
      </c>
      <c r="S189" t="s">
        <v>100</v>
      </c>
      <c r="T189" t="str" cm="1">
        <f t="array" ref="T189:U189">_xlfn.TEXTSPLIT(S189,"/",,TRUE,0,)</f>
        <v>film &amp; video</v>
      </c>
      <c r="U189" t="str">
        <v>shorts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E190/D190*100</f>
        <v>32.012195121951223</v>
      </c>
      <c r="G190" t="s">
        <v>14</v>
      </c>
      <c r="H190" s="7">
        <f t="shared" si="8"/>
        <v>75</v>
      </c>
      <c r="I190">
        <v>35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>
        <f t="shared" si="10"/>
        <v>2014</v>
      </c>
      <c r="P190" s="11">
        <f t="shared" si="11"/>
        <v>41976.25</v>
      </c>
      <c r="Q190" t="b">
        <v>0</v>
      </c>
      <c r="R190" t="b">
        <v>0</v>
      </c>
      <c r="S190" t="s">
        <v>33</v>
      </c>
      <c r="T190" t="str" cm="1">
        <f t="array" ref="T190:U190">_xlfn.TEXTSPLIT(S190,"/",,TRUE,0,)</f>
        <v>theater</v>
      </c>
      <c r="U190" t="str">
        <v>plays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E191/D191*100</f>
        <v>23.525352848928385</v>
      </c>
      <c r="G191" t="s">
        <v>74</v>
      </c>
      <c r="H191" s="7">
        <f t="shared" si="8"/>
        <v>102.05</v>
      </c>
      <c r="I191">
        <v>441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>
        <f t="shared" si="10"/>
        <v>2016</v>
      </c>
      <c r="P191" s="11">
        <f t="shared" si="11"/>
        <v>42433.25</v>
      </c>
      <c r="Q191" t="b">
        <v>0</v>
      </c>
      <c r="R191" t="b">
        <v>0</v>
      </c>
      <c r="S191" t="s">
        <v>33</v>
      </c>
      <c r="T191" t="str" cm="1">
        <f t="array" ref="T191:U191">_xlfn.TEXTSPLIT(S191,"/",,TRUE,0,)</f>
        <v>theater</v>
      </c>
      <c r="U191" t="str">
        <v>plays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E192/D192*100</f>
        <v>68.594594594594597</v>
      </c>
      <c r="G192" t="s">
        <v>14</v>
      </c>
      <c r="H192" s="7">
        <f t="shared" si="8"/>
        <v>105.75</v>
      </c>
      <c r="I192">
        <v>24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>
        <f t="shared" si="10"/>
        <v>2013</v>
      </c>
      <c r="P192" s="11">
        <f t="shared" si="11"/>
        <v>41430.208333333336</v>
      </c>
      <c r="Q192" t="b">
        <v>0</v>
      </c>
      <c r="R192" t="b">
        <v>1</v>
      </c>
      <c r="S192" t="s">
        <v>33</v>
      </c>
      <c r="T192" t="str" cm="1">
        <f t="array" ref="T192:U192">_xlfn.TEXTSPLIT(S192,"/",,TRUE,0,)</f>
        <v>theater</v>
      </c>
      <c r="U192" t="str">
        <v>plays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E193/D193*100</f>
        <v>37.952380952380956</v>
      </c>
      <c r="G193" t="s">
        <v>14</v>
      </c>
      <c r="H193" s="7">
        <f t="shared" si="8"/>
        <v>37.07</v>
      </c>
      <c r="I193">
        <v>86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>
        <f t="shared" si="10"/>
        <v>2019</v>
      </c>
      <c r="P193" s="11">
        <f t="shared" si="11"/>
        <v>43539.208333333328</v>
      </c>
      <c r="Q193" t="b">
        <v>0</v>
      </c>
      <c r="R193" t="b">
        <v>0</v>
      </c>
      <c r="S193" t="s">
        <v>33</v>
      </c>
      <c r="T193" t="str" cm="1">
        <f t="array" ref="T193:U193">_xlfn.TEXTSPLIT(S193,"/",,TRUE,0,)</f>
        <v>theater</v>
      </c>
      <c r="U193" t="str">
        <v>plays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E194/D194*100</f>
        <v>19.992957746478872</v>
      </c>
      <c r="G194" t="s">
        <v>14</v>
      </c>
      <c r="H194" s="7">
        <f t="shared" si="8"/>
        <v>35.049999999999997</v>
      </c>
      <c r="I194">
        <v>243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>
        <f t="shared" si="10"/>
        <v>2014</v>
      </c>
      <c r="P194" s="11">
        <f t="shared" si="11"/>
        <v>41821.208333333336</v>
      </c>
      <c r="Q194" t="b">
        <v>0</v>
      </c>
      <c r="R194" t="b">
        <v>0</v>
      </c>
      <c r="S194" t="s">
        <v>23</v>
      </c>
      <c r="T194" t="str" cm="1">
        <f t="array" ref="T194:U194">_xlfn.TEXTSPLIT(S194,"/",,TRUE,0,)</f>
        <v>music</v>
      </c>
      <c r="U194" t="str">
        <v>rock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E195/D195*100</f>
        <v>45.636363636363633</v>
      </c>
      <c r="G195" t="s">
        <v>14</v>
      </c>
      <c r="H195" s="7">
        <f t="shared" ref="H195:H258" si="12">IFERROR(ROUND(E195/I195,2),0)</f>
        <v>46.34</v>
      </c>
      <c r="I195">
        <v>65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>
        <f t="shared" ref="O195:O258" si="14">YEAR(M195)</f>
        <v>2018</v>
      </c>
      <c r="P195" s="11">
        <f t="shared" ref="P195:P258" si="15">(((N195/60)/60)/24)+DATE(1970,1,1)</f>
        <v>43202.208333333328</v>
      </c>
      <c r="Q195" t="b">
        <v>1</v>
      </c>
      <c r="R195" t="b">
        <v>0</v>
      </c>
      <c r="S195" t="s">
        <v>60</v>
      </c>
      <c r="T195" t="str" cm="1">
        <f t="array" ref="T195:U195">_xlfn.TEXTSPLIT(S195,"/",,TRUE,0,)</f>
        <v>music</v>
      </c>
      <c r="U195" t="str">
        <v>indie rock</v>
      </c>
    </row>
    <row r="196" spans="1:2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E196/D196*100</f>
        <v>122.7605633802817</v>
      </c>
      <c r="G196" t="s">
        <v>20</v>
      </c>
      <c r="H196" s="7">
        <f t="shared" si="12"/>
        <v>69.17</v>
      </c>
      <c r="I196">
        <v>126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>
        <f t="shared" si="14"/>
        <v>2015</v>
      </c>
      <c r="P196" s="11">
        <f t="shared" si="15"/>
        <v>42277.208333333328</v>
      </c>
      <c r="Q196" t="b">
        <v>0</v>
      </c>
      <c r="R196" t="b">
        <v>0</v>
      </c>
      <c r="S196" t="s">
        <v>148</v>
      </c>
      <c r="T196" t="str" cm="1">
        <f t="array" ref="T196:U196">_xlfn.TEXTSPLIT(S196,"/",,TRUE,0,)</f>
        <v>music</v>
      </c>
      <c r="U196" t="str">
        <v>metal</v>
      </c>
    </row>
    <row r="197" spans="1:2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E197/D197*100</f>
        <v>361.75316455696202</v>
      </c>
      <c r="G197" t="s">
        <v>20</v>
      </c>
      <c r="H197" s="7">
        <f t="shared" si="12"/>
        <v>109.08</v>
      </c>
      <c r="I197">
        <v>524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>
        <f t="shared" si="14"/>
        <v>2018</v>
      </c>
      <c r="P197" s="11">
        <f t="shared" si="15"/>
        <v>43317.208333333328</v>
      </c>
      <c r="Q197" t="b">
        <v>0</v>
      </c>
      <c r="R197" t="b">
        <v>0</v>
      </c>
      <c r="S197" t="s">
        <v>50</v>
      </c>
      <c r="T197" t="str" cm="1">
        <f t="array" ref="T197:U197">_xlfn.TEXTSPLIT(S197,"/",,TRUE,0,)</f>
        <v>music</v>
      </c>
      <c r="U197" t="str">
        <v>electric music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E198/D198*100</f>
        <v>63.146341463414636</v>
      </c>
      <c r="G198" t="s">
        <v>14</v>
      </c>
      <c r="H198" s="7">
        <f t="shared" si="12"/>
        <v>51.78</v>
      </c>
      <c r="I198">
        <v>100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>
        <f t="shared" si="14"/>
        <v>2016</v>
      </c>
      <c r="P198" s="11">
        <f t="shared" si="15"/>
        <v>42635.208333333328</v>
      </c>
      <c r="Q198" t="b">
        <v>0</v>
      </c>
      <c r="R198" t="b">
        <v>0</v>
      </c>
      <c r="S198" t="s">
        <v>65</v>
      </c>
      <c r="T198" t="str" cm="1">
        <f t="array" ref="T198:U198">_xlfn.TEXTSPLIT(S198,"/",,TRUE,0,)</f>
        <v>technology</v>
      </c>
      <c r="U198" t="str">
        <v>wearables</v>
      </c>
    </row>
    <row r="199" spans="1:2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E199/D199*100</f>
        <v>298.20475319926874</v>
      </c>
      <c r="G199" t="s">
        <v>20</v>
      </c>
      <c r="H199" s="7">
        <f t="shared" si="12"/>
        <v>82.01</v>
      </c>
      <c r="I199">
        <v>1989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>
        <f t="shared" si="14"/>
        <v>2017</v>
      </c>
      <c r="P199" s="11">
        <f t="shared" si="15"/>
        <v>42923.208333333328</v>
      </c>
      <c r="Q199" t="b">
        <v>0</v>
      </c>
      <c r="R199" t="b">
        <v>0</v>
      </c>
      <c r="S199" t="s">
        <v>53</v>
      </c>
      <c r="T199" t="str" cm="1">
        <f t="array" ref="T199:U199">_xlfn.TEXTSPLIT(S199,"/",,TRUE,0,)</f>
        <v>film &amp; video</v>
      </c>
      <c r="U199" t="str">
        <v>drama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E200/D200*100</f>
        <v>9.5585443037974684</v>
      </c>
      <c r="G200" t="s">
        <v>14</v>
      </c>
      <c r="H200" s="7">
        <f t="shared" si="12"/>
        <v>35.96</v>
      </c>
      <c r="I200">
        <v>168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>
        <f t="shared" si="14"/>
        <v>2010</v>
      </c>
      <c r="P200" s="11">
        <f t="shared" si="15"/>
        <v>40425.208333333336</v>
      </c>
      <c r="Q200" t="b">
        <v>0</v>
      </c>
      <c r="R200" t="b">
        <v>0</v>
      </c>
      <c r="S200" t="s">
        <v>50</v>
      </c>
      <c r="T200" t="str" cm="1">
        <f t="array" ref="T200:U200">_xlfn.TEXTSPLIT(S200,"/",,TRUE,0,)</f>
        <v>music</v>
      </c>
      <c r="U200" t="str">
        <v>electric music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E201/D201*100</f>
        <v>53.777777777777779</v>
      </c>
      <c r="G201" t="s">
        <v>14</v>
      </c>
      <c r="H201" s="7">
        <f t="shared" si="12"/>
        <v>74.459999999999994</v>
      </c>
      <c r="I201">
        <v>13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>
        <f t="shared" si="14"/>
        <v>2015</v>
      </c>
      <c r="P201" s="11">
        <f t="shared" si="15"/>
        <v>42196.208333333328</v>
      </c>
      <c r="Q201" t="b">
        <v>0</v>
      </c>
      <c r="R201" t="b">
        <v>0</v>
      </c>
      <c r="S201" t="s">
        <v>23</v>
      </c>
      <c r="T201" t="str" cm="1">
        <f t="array" ref="T201:U201">_xlfn.TEXTSPLIT(S201,"/",,TRUE,0,)</f>
        <v>music</v>
      </c>
      <c r="U201" t="str">
        <v>rock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E202/D202*100</f>
        <v>2</v>
      </c>
      <c r="G202" t="s">
        <v>14</v>
      </c>
      <c r="H202" s="7">
        <f t="shared" si="12"/>
        <v>2</v>
      </c>
      <c r="I202">
        <v>1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>
        <f t="shared" si="14"/>
        <v>2010</v>
      </c>
      <c r="P202" s="11">
        <f t="shared" si="15"/>
        <v>40273.208333333336</v>
      </c>
      <c r="Q202" t="b">
        <v>0</v>
      </c>
      <c r="R202" t="b">
        <v>0</v>
      </c>
      <c r="S202" t="s">
        <v>33</v>
      </c>
      <c r="T202" t="str" cm="1">
        <f t="array" ref="T202:U202">_xlfn.TEXTSPLIT(S202,"/",,TRUE,0,)</f>
        <v>theater</v>
      </c>
      <c r="U202" t="str">
        <v>plays</v>
      </c>
    </row>
    <row r="203" spans="1:2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E203/D203*100</f>
        <v>681.19047619047615</v>
      </c>
      <c r="G203" t="s">
        <v>20</v>
      </c>
      <c r="H203" s="7">
        <f t="shared" si="12"/>
        <v>91.11</v>
      </c>
      <c r="I203">
        <v>157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>
        <f t="shared" si="14"/>
        <v>2014</v>
      </c>
      <c r="P203" s="11">
        <f t="shared" si="15"/>
        <v>41863.208333333336</v>
      </c>
      <c r="Q203" t="b">
        <v>0</v>
      </c>
      <c r="R203" t="b">
        <v>0</v>
      </c>
      <c r="S203" t="s">
        <v>28</v>
      </c>
      <c r="T203" t="str" cm="1">
        <f t="array" ref="T203:U203">_xlfn.TEXTSPLIT(S203,"/",,TRUE,0,)</f>
        <v>technology</v>
      </c>
      <c r="U203" t="str">
        <v>web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E204/D204*100</f>
        <v>78.831325301204828</v>
      </c>
      <c r="G204" t="s">
        <v>74</v>
      </c>
      <c r="H204" s="7">
        <f t="shared" si="12"/>
        <v>79.790000000000006</v>
      </c>
      <c r="I204">
        <v>82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>
        <f t="shared" si="14"/>
        <v>2011</v>
      </c>
      <c r="P204" s="11">
        <f t="shared" si="15"/>
        <v>40822.208333333336</v>
      </c>
      <c r="Q204" t="b">
        <v>0</v>
      </c>
      <c r="R204" t="b">
        <v>0</v>
      </c>
      <c r="S204" t="s">
        <v>17</v>
      </c>
      <c r="T204" t="str" cm="1">
        <f t="array" ref="T204:U204">_xlfn.TEXTSPLIT(S204,"/",,TRUE,0,)</f>
        <v>food</v>
      </c>
      <c r="U204" t="str">
        <v>food trucks</v>
      </c>
    </row>
    <row r="205" spans="1:21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E205/D205*100</f>
        <v>134.40792216817235</v>
      </c>
      <c r="G205" t="s">
        <v>20</v>
      </c>
      <c r="H205" s="7">
        <f t="shared" si="12"/>
        <v>43</v>
      </c>
      <c r="I205">
        <v>4498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>
        <f t="shared" si="14"/>
        <v>2017</v>
      </c>
      <c r="P205" s="11">
        <f t="shared" si="15"/>
        <v>42754.25</v>
      </c>
      <c r="Q205" t="b">
        <v>0</v>
      </c>
      <c r="R205" t="b">
        <v>0</v>
      </c>
      <c r="S205" t="s">
        <v>33</v>
      </c>
      <c r="T205" t="str" cm="1">
        <f t="array" ref="T205:U205">_xlfn.TEXTSPLIT(S205,"/",,TRUE,0,)</f>
        <v>theater</v>
      </c>
      <c r="U205" t="str">
        <v>plays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E206/D206*100</f>
        <v>3.3719999999999999</v>
      </c>
      <c r="G206" t="s">
        <v>14</v>
      </c>
      <c r="H206" s="7">
        <f t="shared" si="12"/>
        <v>63.23</v>
      </c>
      <c r="I206">
        <v>40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>
        <f t="shared" si="14"/>
        <v>2011</v>
      </c>
      <c r="P206" s="11">
        <f t="shared" si="15"/>
        <v>40646.208333333336</v>
      </c>
      <c r="Q206" t="b">
        <v>0</v>
      </c>
      <c r="R206" t="b">
        <v>0</v>
      </c>
      <c r="S206" t="s">
        <v>159</v>
      </c>
      <c r="T206" t="str" cm="1">
        <f t="array" ref="T206:U206">_xlfn.TEXTSPLIT(S206,"/",,TRUE,0,)</f>
        <v>music</v>
      </c>
      <c r="U206" t="str">
        <v>jazz</v>
      </c>
    </row>
    <row r="207" spans="1:2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E207/D207*100</f>
        <v>431.84615384615387</v>
      </c>
      <c r="G207" t="s">
        <v>20</v>
      </c>
      <c r="H207" s="7">
        <f t="shared" si="12"/>
        <v>70.180000000000007</v>
      </c>
      <c r="I207">
        <v>80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>
        <f t="shared" si="14"/>
        <v>2018</v>
      </c>
      <c r="P207" s="11">
        <f t="shared" si="15"/>
        <v>43402.208333333328</v>
      </c>
      <c r="Q207" t="b">
        <v>1</v>
      </c>
      <c r="R207" t="b">
        <v>0</v>
      </c>
      <c r="S207" t="s">
        <v>33</v>
      </c>
      <c r="T207" t="str" cm="1">
        <f t="array" ref="T207:U207">_xlfn.TEXTSPLIT(S207,"/",,TRUE,0,)</f>
        <v>theater</v>
      </c>
      <c r="U207" t="str">
        <v>plays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E208/D208*100</f>
        <v>38.844444444444441</v>
      </c>
      <c r="G208" t="s">
        <v>74</v>
      </c>
      <c r="H208" s="7">
        <f t="shared" si="12"/>
        <v>61.33</v>
      </c>
      <c r="I208">
        <v>57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>
        <f t="shared" si="14"/>
        <v>2010</v>
      </c>
      <c r="P208" s="11">
        <f t="shared" si="15"/>
        <v>40245.25</v>
      </c>
      <c r="Q208" t="b">
        <v>0</v>
      </c>
      <c r="R208" t="b">
        <v>0</v>
      </c>
      <c r="S208" t="s">
        <v>119</v>
      </c>
      <c r="T208" t="str" cm="1">
        <f t="array" ref="T208:U208">_xlfn.TEXTSPLIT(S208,"/",,TRUE,0,)</f>
        <v>publishing</v>
      </c>
      <c r="U208" t="str">
        <v>fiction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E209/D209*100</f>
        <v>425.7</v>
      </c>
      <c r="G209" t="s">
        <v>20</v>
      </c>
      <c r="H209" s="7">
        <f t="shared" si="12"/>
        <v>99</v>
      </c>
      <c r="I209">
        <v>43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>
        <f t="shared" si="14"/>
        <v>2018</v>
      </c>
      <c r="P209" s="11">
        <f t="shared" si="15"/>
        <v>43360.208333333328</v>
      </c>
      <c r="Q209" t="b">
        <v>0</v>
      </c>
      <c r="R209" t="b">
        <v>1</v>
      </c>
      <c r="S209" t="s">
        <v>23</v>
      </c>
      <c r="T209" t="str" cm="1">
        <f t="array" ref="T209:U209">_xlfn.TEXTSPLIT(S209,"/",,TRUE,0,)</f>
        <v>music</v>
      </c>
      <c r="U209" t="str">
        <v>rock</v>
      </c>
    </row>
    <row r="210" spans="1:2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E210/D210*100</f>
        <v>101.12239715591672</v>
      </c>
      <c r="G210" t="s">
        <v>20</v>
      </c>
      <c r="H210" s="7">
        <f t="shared" si="12"/>
        <v>96.98</v>
      </c>
      <c r="I210">
        <v>2053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>
        <f t="shared" si="14"/>
        <v>2017</v>
      </c>
      <c r="P210" s="11">
        <f t="shared" si="15"/>
        <v>43072.25</v>
      </c>
      <c r="Q210" t="b">
        <v>0</v>
      </c>
      <c r="R210" t="b">
        <v>0</v>
      </c>
      <c r="S210" t="s">
        <v>42</v>
      </c>
      <c r="T210" t="str" cm="1">
        <f t="array" ref="T210:U210">_xlfn.TEXTSPLIT(S210,"/",,TRUE,0,)</f>
        <v>film &amp; video</v>
      </c>
      <c r="U210" t="str">
        <v>documentary</v>
      </c>
    </row>
    <row r="211" spans="1:21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E211/D211*100</f>
        <v>21.188688946015425</v>
      </c>
      <c r="G211" t="s">
        <v>47</v>
      </c>
      <c r="H211" s="7">
        <f t="shared" si="12"/>
        <v>51</v>
      </c>
      <c r="I211">
        <v>808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>
        <f t="shared" si="14"/>
        <v>2016</v>
      </c>
      <c r="P211" s="11">
        <f t="shared" si="15"/>
        <v>42503.208333333328</v>
      </c>
      <c r="Q211" t="b">
        <v>0</v>
      </c>
      <c r="R211" t="b">
        <v>0</v>
      </c>
      <c r="S211" t="s">
        <v>42</v>
      </c>
      <c r="T211" t="str" cm="1">
        <f t="array" ref="T211:U211">_xlfn.TEXTSPLIT(S211,"/",,TRUE,0,)</f>
        <v>film &amp; video</v>
      </c>
      <c r="U211" t="str">
        <v>documentary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E212/D212*100</f>
        <v>67.425531914893625</v>
      </c>
      <c r="G212" t="s">
        <v>14</v>
      </c>
      <c r="H212" s="7">
        <f t="shared" si="12"/>
        <v>28.04</v>
      </c>
      <c r="I212">
        <v>226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>
        <f t="shared" si="14"/>
        <v>2017</v>
      </c>
      <c r="P212" s="11">
        <f t="shared" si="15"/>
        <v>42824.208333333328</v>
      </c>
      <c r="Q212" t="b">
        <v>0</v>
      </c>
      <c r="R212" t="b">
        <v>0</v>
      </c>
      <c r="S212" t="s">
        <v>474</v>
      </c>
      <c r="T212" t="str" cm="1">
        <f t="array" ref="T212:U212">_xlfn.TEXTSPLIT(S212,"/",,TRUE,0,)</f>
        <v>film &amp; video</v>
      </c>
      <c r="U212" t="str">
        <v>science fiction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E213/D213*100</f>
        <v>94.923371647509583</v>
      </c>
      <c r="G213" t="s">
        <v>14</v>
      </c>
      <c r="H213" s="7">
        <f t="shared" si="12"/>
        <v>60.98</v>
      </c>
      <c r="I213">
        <v>1625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>
        <f t="shared" si="14"/>
        <v>2013</v>
      </c>
      <c r="P213" s="11">
        <f t="shared" si="15"/>
        <v>41537.208333333336</v>
      </c>
      <c r="Q213" t="b">
        <v>0</v>
      </c>
      <c r="R213" t="b">
        <v>0</v>
      </c>
      <c r="S213" t="s">
        <v>33</v>
      </c>
      <c r="T213" t="str" cm="1">
        <f t="array" ref="T213:U213">_xlfn.TEXTSPLIT(S213,"/",,TRUE,0,)</f>
        <v>theater</v>
      </c>
      <c r="U213" t="str">
        <v>plays</v>
      </c>
    </row>
    <row r="214" spans="1:2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E214/D214*100</f>
        <v>151.85185185185185</v>
      </c>
      <c r="G214" t="s">
        <v>20</v>
      </c>
      <c r="H214" s="7">
        <f t="shared" si="12"/>
        <v>73.209999999999994</v>
      </c>
      <c r="I214">
        <v>168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>
        <f t="shared" si="14"/>
        <v>2019</v>
      </c>
      <c r="P214" s="11">
        <f t="shared" si="15"/>
        <v>43860.25</v>
      </c>
      <c r="Q214" t="b">
        <v>0</v>
      </c>
      <c r="R214" t="b">
        <v>0</v>
      </c>
      <c r="S214" t="s">
        <v>33</v>
      </c>
      <c r="T214" t="str" cm="1">
        <f t="array" ref="T214:U214">_xlfn.TEXTSPLIT(S214,"/",,TRUE,0,)</f>
        <v>theater</v>
      </c>
      <c r="U214" t="str">
        <v>plays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E215/D215*100</f>
        <v>195.16382252559728</v>
      </c>
      <c r="G215" t="s">
        <v>20</v>
      </c>
      <c r="H215" s="7">
        <f t="shared" si="12"/>
        <v>40</v>
      </c>
      <c r="I215">
        <v>4289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>
        <f t="shared" si="14"/>
        <v>2010</v>
      </c>
      <c r="P215" s="11">
        <f t="shared" si="15"/>
        <v>40496.25</v>
      </c>
      <c r="Q215" t="b">
        <v>0</v>
      </c>
      <c r="R215" t="b">
        <v>1</v>
      </c>
      <c r="S215" t="s">
        <v>60</v>
      </c>
      <c r="T215" t="str" cm="1">
        <f t="array" ref="T215:U215">_xlfn.TEXTSPLIT(S215,"/",,TRUE,0,)</f>
        <v>music</v>
      </c>
      <c r="U215" t="str">
        <v>indie rock</v>
      </c>
    </row>
    <row r="216" spans="1:2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E216/D216*100</f>
        <v>1023.1428571428571</v>
      </c>
      <c r="G216" t="s">
        <v>20</v>
      </c>
      <c r="H216" s="7">
        <f t="shared" si="12"/>
        <v>86.81</v>
      </c>
      <c r="I216">
        <v>165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>
        <f t="shared" si="14"/>
        <v>2010</v>
      </c>
      <c r="P216" s="11">
        <f t="shared" si="15"/>
        <v>40415.208333333336</v>
      </c>
      <c r="Q216" t="b">
        <v>0</v>
      </c>
      <c r="R216" t="b">
        <v>0</v>
      </c>
      <c r="S216" t="s">
        <v>23</v>
      </c>
      <c r="T216" t="str" cm="1">
        <f t="array" ref="T216:U216">_xlfn.TEXTSPLIT(S216,"/",,TRUE,0,)</f>
        <v>music</v>
      </c>
      <c r="U216" t="str">
        <v>rock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E217/D217*100</f>
        <v>3.841836734693878</v>
      </c>
      <c r="G217" t="s">
        <v>14</v>
      </c>
      <c r="H217" s="7">
        <f t="shared" si="12"/>
        <v>42.13</v>
      </c>
      <c r="I217">
        <v>143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>
        <f t="shared" si="14"/>
        <v>2019</v>
      </c>
      <c r="P217" s="11">
        <f t="shared" si="15"/>
        <v>43511.25</v>
      </c>
      <c r="Q217" t="b">
        <v>0</v>
      </c>
      <c r="R217" t="b">
        <v>0</v>
      </c>
      <c r="S217" t="s">
        <v>33</v>
      </c>
      <c r="T217" t="str" cm="1">
        <f t="array" ref="T217:U217">_xlfn.TEXTSPLIT(S217,"/",,TRUE,0,)</f>
        <v>theater</v>
      </c>
      <c r="U217" t="str">
        <v>plays</v>
      </c>
    </row>
    <row r="218" spans="1:2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E218/D218*100</f>
        <v>155.07066557107643</v>
      </c>
      <c r="G218" t="s">
        <v>20</v>
      </c>
      <c r="H218" s="7">
        <f t="shared" si="12"/>
        <v>103.98</v>
      </c>
      <c r="I218">
        <v>1815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>
        <f t="shared" si="14"/>
        <v>2011</v>
      </c>
      <c r="P218" s="11">
        <f t="shared" si="15"/>
        <v>40871.25</v>
      </c>
      <c r="Q218" t="b">
        <v>0</v>
      </c>
      <c r="R218" t="b">
        <v>0</v>
      </c>
      <c r="S218" t="s">
        <v>33</v>
      </c>
      <c r="T218" t="str" cm="1">
        <f t="array" ref="T218:U218">_xlfn.TEXTSPLIT(S218,"/",,TRUE,0,)</f>
        <v>theater</v>
      </c>
      <c r="U218" t="str">
        <v>plays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E219/D219*100</f>
        <v>44.753477588871718</v>
      </c>
      <c r="G219" t="s">
        <v>14</v>
      </c>
      <c r="H219" s="7">
        <f t="shared" si="12"/>
        <v>62</v>
      </c>
      <c r="I219">
        <v>934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>
        <f t="shared" si="14"/>
        <v>2019</v>
      </c>
      <c r="P219" s="11">
        <f t="shared" si="15"/>
        <v>43592.208333333328</v>
      </c>
      <c r="Q219" t="b">
        <v>0</v>
      </c>
      <c r="R219" t="b">
        <v>0</v>
      </c>
      <c r="S219" t="s">
        <v>474</v>
      </c>
      <c r="T219" t="str" cm="1">
        <f t="array" ref="T219:U219">_xlfn.TEXTSPLIT(S219,"/",,TRUE,0,)</f>
        <v>film &amp; video</v>
      </c>
      <c r="U219" t="str">
        <v>science fiction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E220/D220*100</f>
        <v>215.94736842105263</v>
      </c>
      <c r="G220" t="s">
        <v>20</v>
      </c>
      <c r="H220" s="7">
        <f t="shared" si="12"/>
        <v>31.01</v>
      </c>
      <c r="I220">
        <v>397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>
        <f t="shared" si="14"/>
        <v>2011</v>
      </c>
      <c r="P220" s="11">
        <f t="shared" si="15"/>
        <v>40892.25</v>
      </c>
      <c r="Q220" t="b">
        <v>0</v>
      </c>
      <c r="R220" t="b">
        <v>1</v>
      </c>
      <c r="S220" t="s">
        <v>100</v>
      </c>
      <c r="T220" t="str" cm="1">
        <f t="array" ref="T220:U220">_xlfn.TEXTSPLIT(S220,"/",,TRUE,0,)</f>
        <v>film &amp; video</v>
      </c>
      <c r="U220" t="str">
        <v>shorts</v>
      </c>
    </row>
    <row r="221" spans="1:2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E221/D221*100</f>
        <v>332.12709832134288</v>
      </c>
      <c r="G221" t="s">
        <v>20</v>
      </c>
      <c r="H221" s="7">
        <f t="shared" si="12"/>
        <v>89.99</v>
      </c>
      <c r="I221">
        <v>1539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>
        <f t="shared" si="14"/>
        <v>2012</v>
      </c>
      <c r="P221" s="11">
        <f t="shared" si="15"/>
        <v>41149.208333333336</v>
      </c>
      <c r="Q221" t="b">
        <v>0</v>
      </c>
      <c r="R221" t="b">
        <v>0</v>
      </c>
      <c r="S221" t="s">
        <v>71</v>
      </c>
      <c r="T221" t="str" cm="1">
        <f t="array" ref="T221:U221">_xlfn.TEXTSPLIT(S221,"/",,TRUE,0,)</f>
        <v>film &amp; video</v>
      </c>
      <c r="U221" t="str">
        <v>animation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E222/D222*100</f>
        <v>8.4430379746835449</v>
      </c>
      <c r="G222" t="s">
        <v>14</v>
      </c>
      <c r="H222" s="7">
        <f t="shared" si="12"/>
        <v>39.24</v>
      </c>
      <c r="I222">
        <v>17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>
        <f t="shared" si="14"/>
        <v>2011</v>
      </c>
      <c r="P222" s="11">
        <f t="shared" si="15"/>
        <v>40743.208333333336</v>
      </c>
      <c r="Q222" t="b">
        <v>1</v>
      </c>
      <c r="R222" t="b">
        <v>0</v>
      </c>
      <c r="S222" t="s">
        <v>33</v>
      </c>
      <c r="T222" t="str" cm="1">
        <f t="array" ref="T222:U222">_xlfn.TEXTSPLIT(S222,"/",,TRUE,0,)</f>
        <v>theater</v>
      </c>
      <c r="U222" t="str">
        <v>plays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E223/D223*100</f>
        <v>98.625514403292186</v>
      </c>
      <c r="G223" t="s">
        <v>14</v>
      </c>
      <c r="H223" s="7">
        <f t="shared" si="12"/>
        <v>54.99</v>
      </c>
      <c r="I223">
        <v>2179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>
        <f t="shared" si="14"/>
        <v>2012</v>
      </c>
      <c r="P223" s="11">
        <f t="shared" si="15"/>
        <v>41083.208333333336</v>
      </c>
      <c r="Q223" t="b">
        <v>1</v>
      </c>
      <c r="R223" t="b">
        <v>0</v>
      </c>
      <c r="S223" t="s">
        <v>17</v>
      </c>
      <c r="T223" t="str" cm="1">
        <f t="array" ref="T223:U223">_xlfn.TEXTSPLIT(S223,"/",,TRUE,0,)</f>
        <v>food</v>
      </c>
      <c r="U223" t="str">
        <v>food trucks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E224/D224*100</f>
        <v>137.97916666666669</v>
      </c>
      <c r="G224" t="s">
        <v>20</v>
      </c>
      <c r="H224" s="7">
        <f t="shared" si="12"/>
        <v>47.99</v>
      </c>
      <c r="I224">
        <v>138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>
        <f t="shared" si="14"/>
        <v>2014</v>
      </c>
      <c r="P224" s="11">
        <f t="shared" si="15"/>
        <v>41915.208333333336</v>
      </c>
      <c r="Q224" t="b">
        <v>0</v>
      </c>
      <c r="R224" t="b">
        <v>0</v>
      </c>
      <c r="S224" t="s">
        <v>122</v>
      </c>
      <c r="T224" t="str" cm="1">
        <f t="array" ref="T224:U224">_xlfn.TEXTSPLIT(S224,"/",,TRUE,0,)</f>
        <v>photography</v>
      </c>
      <c r="U224" t="str">
        <v>photography books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E225/D225*100</f>
        <v>93.81099656357388</v>
      </c>
      <c r="G225" t="s">
        <v>14</v>
      </c>
      <c r="H225" s="7">
        <f t="shared" si="12"/>
        <v>87.97</v>
      </c>
      <c r="I225">
        <v>931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>
        <f t="shared" si="14"/>
        <v>2016</v>
      </c>
      <c r="P225" s="11">
        <f t="shared" si="15"/>
        <v>42459.208333333328</v>
      </c>
      <c r="Q225" t="b">
        <v>0</v>
      </c>
      <c r="R225" t="b">
        <v>0</v>
      </c>
      <c r="S225" t="s">
        <v>33</v>
      </c>
      <c r="T225" t="str" cm="1">
        <f t="array" ref="T225:U225">_xlfn.TEXTSPLIT(S225,"/",,TRUE,0,)</f>
        <v>theater</v>
      </c>
      <c r="U225" t="str">
        <v>plays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E226/D226*100</f>
        <v>403.63930885529157</v>
      </c>
      <c r="G226" t="s">
        <v>20</v>
      </c>
      <c r="H226" s="7">
        <f t="shared" si="12"/>
        <v>52</v>
      </c>
      <c r="I226">
        <v>3594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>
        <f t="shared" si="14"/>
        <v>2014</v>
      </c>
      <c r="P226" s="11">
        <f t="shared" si="15"/>
        <v>41951.25</v>
      </c>
      <c r="Q226" t="b">
        <v>0</v>
      </c>
      <c r="R226" t="b">
        <v>0</v>
      </c>
      <c r="S226" t="s">
        <v>474</v>
      </c>
      <c r="T226" t="str" cm="1">
        <f t="array" ref="T226:U226">_xlfn.TEXTSPLIT(S226,"/",,TRUE,0,)</f>
        <v>film &amp; video</v>
      </c>
      <c r="U226" t="str">
        <v>science fiction</v>
      </c>
    </row>
    <row r="227" spans="1:2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E227/D227*100</f>
        <v>260.1740412979351</v>
      </c>
      <c r="G227" t="s">
        <v>20</v>
      </c>
      <c r="H227" s="7">
        <f t="shared" si="12"/>
        <v>30</v>
      </c>
      <c r="I227">
        <v>5880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>
        <f t="shared" si="14"/>
        <v>2014</v>
      </c>
      <c r="P227" s="11">
        <f t="shared" si="15"/>
        <v>41762.208333333336</v>
      </c>
      <c r="Q227" t="b">
        <v>1</v>
      </c>
      <c r="R227" t="b">
        <v>0</v>
      </c>
      <c r="S227" t="s">
        <v>23</v>
      </c>
      <c r="T227" t="str" cm="1">
        <f t="array" ref="T227:U227">_xlfn.TEXTSPLIT(S227,"/",,TRUE,0,)</f>
        <v>music</v>
      </c>
      <c r="U227" t="str">
        <v>rock</v>
      </c>
    </row>
    <row r="228" spans="1:2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E228/D228*100</f>
        <v>366.63333333333333</v>
      </c>
      <c r="G228" t="s">
        <v>20</v>
      </c>
      <c r="H228" s="7">
        <f t="shared" si="12"/>
        <v>98.21</v>
      </c>
      <c r="I228">
        <v>112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>
        <f t="shared" si="14"/>
        <v>2010</v>
      </c>
      <c r="P228" s="11">
        <f t="shared" si="15"/>
        <v>40313.208333333336</v>
      </c>
      <c r="Q228" t="b">
        <v>0</v>
      </c>
      <c r="R228" t="b">
        <v>0</v>
      </c>
      <c r="S228" t="s">
        <v>122</v>
      </c>
      <c r="T228" t="str" cm="1">
        <f t="array" ref="T228:U228">_xlfn.TEXTSPLIT(S228,"/",,TRUE,0,)</f>
        <v>photography</v>
      </c>
      <c r="U228" t="str">
        <v>photography books</v>
      </c>
    </row>
    <row r="229" spans="1:2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E229/D229*100</f>
        <v>168.72085385878489</v>
      </c>
      <c r="G229" t="s">
        <v>20</v>
      </c>
      <c r="H229" s="7">
        <f t="shared" si="12"/>
        <v>108.96</v>
      </c>
      <c r="I229">
        <v>943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>
        <f t="shared" si="14"/>
        <v>2015</v>
      </c>
      <c r="P229" s="11">
        <f t="shared" si="15"/>
        <v>42145.208333333328</v>
      </c>
      <c r="Q229" t="b">
        <v>0</v>
      </c>
      <c r="R229" t="b">
        <v>0</v>
      </c>
      <c r="S229" t="s">
        <v>292</v>
      </c>
      <c r="T229" t="str" cm="1">
        <f t="array" ref="T229:U229">_xlfn.TEXTSPLIT(S229,"/",,TRUE,0,)</f>
        <v>games</v>
      </c>
      <c r="U229" t="str">
        <v>mobile games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E230/D230*100</f>
        <v>119.90717911530093</v>
      </c>
      <c r="G230" t="s">
        <v>20</v>
      </c>
      <c r="H230" s="7">
        <f t="shared" si="12"/>
        <v>67</v>
      </c>
      <c r="I230">
        <v>2468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>
        <f t="shared" si="14"/>
        <v>2016</v>
      </c>
      <c r="P230" s="11">
        <f t="shared" si="15"/>
        <v>42638.208333333328</v>
      </c>
      <c r="Q230" t="b">
        <v>0</v>
      </c>
      <c r="R230" t="b">
        <v>0</v>
      </c>
      <c r="S230" t="s">
        <v>71</v>
      </c>
      <c r="T230" t="str" cm="1">
        <f t="array" ref="T230:U230">_xlfn.TEXTSPLIT(S230,"/",,TRUE,0,)</f>
        <v>film &amp; video</v>
      </c>
      <c r="U230" t="str">
        <v>animation</v>
      </c>
    </row>
    <row r="231" spans="1:2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E231/D231*100</f>
        <v>193.68925233644859</v>
      </c>
      <c r="G231" t="s">
        <v>20</v>
      </c>
      <c r="H231" s="7">
        <f t="shared" si="12"/>
        <v>64.989999999999995</v>
      </c>
      <c r="I231">
        <v>2551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>
        <f t="shared" si="14"/>
        <v>2017</v>
      </c>
      <c r="P231" s="11">
        <f t="shared" si="15"/>
        <v>42935.208333333328</v>
      </c>
      <c r="Q231" t="b">
        <v>0</v>
      </c>
      <c r="R231" t="b">
        <v>1</v>
      </c>
      <c r="S231" t="s">
        <v>292</v>
      </c>
      <c r="T231" t="str" cm="1">
        <f t="array" ref="T231:U231">_xlfn.TEXTSPLIT(S231,"/",,TRUE,0,)</f>
        <v>games</v>
      </c>
      <c r="U231" t="str">
        <v>mobile games</v>
      </c>
    </row>
    <row r="232" spans="1:2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E232/D232*100</f>
        <v>420.16666666666669</v>
      </c>
      <c r="G232" t="s">
        <v>20</v>
      </c>
      <c r="H232" s="7">
        <f t="shared" si="12"/>
        <v>99.84</v>
      </c>
      <c r="I232">
        <v>101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>
        <f t="shared" si="14"/>
        <v>2019</v>
      </c>
      <c r="P232" s="11">
        <f t="shared" si="15"/>
        <v>43805.25</v>
      </c>
      <c r="Q232" t="b">
        <v>0</v>
      </c>
      <c r="R232" t="b">
        <v>0</v>
      </c>
      <c r="S232" t="s">
        <v>89</v>
      </c>
      <c r="T232" t="str" cm="1">
        <f t="array" ref="T232:U232">_xlfn.TEXTSPLIT(S232,"/",,TRUE,0,)</f>
        <v>games</v>
      </c>
      <c r="U232" t="str">
        <v>video games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E233/D233*100</f>
        <v>76.708333333333329</v>
      </c>
      <c r="G233" t="s">
        <v>74</v>
      </c>
      <c r="H233" s="7">
        <f t="shared" si="12"/>
        <v>82.43</v>
      </c>
      <c r="I233">
        <v>67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>
        <f t="shared" si="14"/>
        <v>2013</v>
      </c>
      <c r="P233" s="11">
        <f t="shared" si="15"/>
        <v>41473.208333333336</v>
      </c>
      <c r="Q233" t="b">
        <v>0</v>
      </c>
      <c r="R233" t="b">
        <v>0</v>
      </c>
      <c r="S233" t="s">
        <v>33</v>
      </c>
      <c r="T233" t="str" cm="1">
        <f t="array" ref="T233:U233">_xlfn.TEXTSPLIT(S233,"/",,TRUE,0,)</f>
        <v>theater</v>
      </c>
      <c r="U233" t="str">
        <v>plays</v>
      </c>
    </row>
    <row r="234" spans="1:2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E234/D234*100</f>
        <v>171.26470588235293</v>
      </c>
      <c r="G234" t="s">
        <v>20</v>
      </c>
      <c r="H234" s="7">
        <f t="shared" si="12"/>
        <v>63.29</v>
      </c>
      <c r="I234">
        <v>92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>
        <f t="shared" si="14"/>
        <v>2016</v>
      </c>
      <c r="P234" s="11">
        <f t="shared" si="15"/>
        <v>42577.208333333328</v>
      </c>
      <c r="Q234" t="b">
        <v>0</v>
      </c>
      <c r="R234" t="b">
        <v>0</v>
      </c>
      <c r="S234" t="s">
        <v>33</v>
      </c>
      <c r="T234" t="str" cm="1">
        <f t="array" ref="T234:U234">_xlfn.TEXTSPLIT(S234,"/",,TRUE,0,)</f>
        <v>theater</v>
      </c>
      <c r="U234" t="str">
        <v>plays</v>
      </c>
    </row>
    <row r="235" spans="1:2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E235/D235*100</f>
        <v>157.89473684210526</v>
      </c>
      <c r="G235" t="s">
        <v>20</v>
      </c>
      <c r="H235" s="7">
        <f t="shared" si="12"/>
        <v>96.77</v>
      </c>
      <c r="I235">
        <v>62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>
        <f t="shared" si="14"/>
        <v>2011</v>
      </c>
      <c r="P235" s="11">
        <f t="shared" si="15"/>
        <v>40722.208333333336</v>
      </c>
      <c r="Q235" t="b">
        <v>0</v>
      </c>
      <c r="R235" t="b">
        <v>0</v>
      </c>
      <c r="S235" t="s">
        <v>71</v>
      </c>
      <c r="T235" t="str" cm="1">
        <f t="array" ref="T235:U235">_xlfn.TEXTSPLIT(S235,"/",,TRUE,0,)</f>
        <v>film &amp; video</v>
      </c>
      <c r="U235" t="str">
        <v>animation</v>
      </c>
    </row>
    <row r="236" spans="1:2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E236/D236*100</f>
        <v>109.08</v>
      </c>
      <c r="G236" t="s">
        <v>20</v>
      </c>
      <c r="H236" s="7">
        <f t="shared" si="12"/>
        <v>54.91</v>
      </c>
      <c r="I236">
        <v>149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>
        <f t="shared" si="14"/>
        <v>2017</v>
      </c>
      <c r="P236" s="11">
        <f t="shared" si="15"/>
        <v>42976.208333333328</v>
      </c>
      <c r="Q236" t="b">
        <v>0</v>
      </c>
      <c r="R236" t="b">
        <v>1</v>
      </c>
      <c r="S236" t="s">
        <v>89</v>
      </c>
      <c r="T236" t="str" cm="1">
        <f t="array" ref="T236:U236">_xlfn.TEXTSPLIT(S236,"/",,TRUE,0,)</f>
        <v>games</v>
      </c>
      <c r="U236" t="str">
        <v>video games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E237/D237*100</f>
        <v>41.732558139534881</v>
      </c>
      <c r="G237" t="s">
        <v>14</v>
      </c>
      <c r="H237" s="7">
        <f t="shared" si="12"/>
        <v>39.01</v>
      </c>
      <c r="I237">
        <v>92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>
        <f t="shared" si="14"/>
        <v>2017</v>
      </c>
      <c r="P237" s="11">
        <f t="shared" si="15"/>
        <v>42784.25</v>
      </c>
      <c r="Q237" t="b">
        <v>0</v>
      </c>
      <c r="R237" t="b">
        <v>0</v>
      </c>
      <c r="S237" t="s">
        <v>71</v>
      </c>
      <c r="T237" t="str" cm="1">
        <f t="array" ref="T237:U237">_xlfn.TEXTSPLIT(S237,"/",,TRUE,0,)</f>
        <v>film &amp; video</v>
      </c>
      <c r="U237" t="str">
        <v>animation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E238/D238*100</f>
        <v>10.944303797468354</v>
      </c>
      <c r="G238" t="s">
        <v>14</v>
      </c>
      <c r="H238" s="7">
        <f t="shared" si="12"/>
        <v>75.84</v>
      </c>
      <c r="I238">
        <v>57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>
        <f t="shared" si="14"/>
        <v>2019</v>
      </c>
      <c r="P238" s="11">
        <f t="shared" si="15"/>
        <v>43648.208333333328</v>
      </c>
      <c r="Q238" t="b">
        <v>0</v>
      </c>
      <c r="R238" t="b">
        <v>1</v>
      </c>
      <c r="S238" t="s">
        <v>23</v>
      </c>
      <c r="T238" t="str" cm="1">
        <f t="array" ref="T238:U238">_xlfn.TEXTSPLIT(S238,"/",,TRUE,0,)</f>
        <v>music</v>
      </c>
      <c r="U238" t="str">
        <v>rock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E239/D239*100</f>
        <v>159.3763440860215</v>
      </c>
      <c r="G239" t="s">
        <v>20</v>
      </c>
      <c r="H239" s="7">
        <f t="shared" si="12"/>
        <v>45.05</v>
      </c>
      <c r="I239">
        <v>329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>
        <f t="shared" si="14"/>
        <v>2014</v>
      </c>
      <c r="P239" s="11">
        <f t="shared" si="15"/>
        <v>41756.208333333336</v>
      </c>
      <c r="Q239" t="b">
        <v>0</v>
      </c>
      <c r="R239" t="b">
        <v>0</v>
      </c>
      <c r="S239" t="s">
        <v>71</v>
      </c>
      <c r="T239" t="str" cm="1">
        <f t="array" ref="T239:U239">_xlfn.TEXTSPLIT(S239,"/",,TRUE,0,)</f>
        <v>film &amp; video</v>
      </c>
      <c r="U239" t="str">
        <v>animation</v>
      </c>
    </row>
    <row r="240" spans="1:2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E240/D240*100</f>
        <v>422.41666666666669</v>
      </c>
      <c r="G240" t="s">
        <v>20</v>
      </c>
      <c r="H240" s="7">
        <f t="shared" si="12"/>
        <v>104.52</v>
      </c>
      <c r="I240">
        <v>97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>
        <f t="shared" si="14"/>
        <v>2017</v>
      </c>
      <c r="P240" s="11">
        <f t="shared" si="15"/>
        <v>43108.25</v>
      </c>
      <c r="Q240" t="b">
        <v>0</v>
      </c>
      <c r="R240" t="b">
        <v>1</v>
      </c>
      <c r="S240" t="s">
        <v>33</v>
      </c>
      <c r="T240" t="str" cm="1">
        <f t="array" ref="T240:U240">_xlfn.TEXTSPLIT(S240,"/",,TRUE,0,)</f>
        <v>theater</v>
      </c>
      <c r="U240" t="str">
        <v>plays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E241/D241*100</f>
        <v>97.71875</v>
      </c>
      <c r="G241" t="s">
        <v>14</v>
      </c>
      <c r="H241" s="7">
        <f t="shared" si="12"/>
        <v>76.27</v>
      </c>
      <c r="I241">
        <v>41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>
        <f t="shared" si="14"/>
        <v>2015</v>
      </c>
      <c r="P241" s="11">
        <f t="shared" si="15"/>
        <v>42249.208333333328</v>
      </c>
      <c r="Q241" t="b">
        <v>0</v>
      </c>
      <c r="R241" t="b">
        <v>0</v>
      </c>
      <c r="S241" t="s">
        <v>65</v>
      </c>
      <c r="T241" t="str" cm="1">
        <f t="array" ref="T241:U241">_xlfn.TEXTSPLIT(S241,"/",,TRUE,0,)</f>
        <v>technology</v>
      </c>
      <c r="U241" t="str">
        <v>wearables</v>
      </c>
    </row>
    <row r="242" spans="1:2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E242/D242*100</f>
        <v>418.78911564625849</v>
      </c>
      <c r="G242" t="s">
        <v>20</v>
      </c>
      <c r="H242" s="7">
        <f t="shared" si="12"/>
        <v>69.02</v>
      </c>
      <c r="I242">
        <v>1784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>
        <f t="shared" si="14"/>
        <v>2010</v>
      </c>
      <c r="P242" s="11">
        <f t="shared" si="15"/>
        <v>40397.208333333336</v>
      </c>
      <c r="Q242" t="b">
        <v>0</v>
      </c>
      <c r="R242" t="b">
        <v>0</v>
      </c>
      <c r="S242" t="s">
        <v>33</v>
      </c>
      <c r="T242" t="str" cm="1">
        <f t="array" ref="T242:U242">_xlfn.TEXTSPLIT(S242,"/",,TRUE,0,)</f>
        <v>theater</v>
      </c>
      <c r="U242" t="str">
        <v>plays</v>
      </c>
    </row>
    <row r="243" spans="1:2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E243/D243*100</f>
        <v>101.91632047477745</v>
      </c>
      <c r="G243" t="s">
        <v>20</v>
      </c>
      <c r="H243" s="7">
        <f t="shared" si="12"/>
        <v>101.98</v>
      </c>
      <c r="I243">
        <v>1684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>
        <f t="shared" si="14"/>
        <v>2014</v>
      </c>
      <c r="P243" s="11">
        <f t="shared" si="15"/>
        <v>41752.208333333336</v>
      </c>
      <c r="Q243" t="b">
        <v>0</v>
      </c>
      <c r="R243" t="b">
        <v>1</v>
      </c>
      <c r="S243" t="s">
        <v>68</v>
      </c>
      <c r="T243" t="str" cm="1">
        <f t="array" ref="T243:U243">_xlfn.TEXTSPLIT(S243,"/",,TRUE,0,)</f>
        <v>publishing</v>
      </c>
      <c r="U243" t="str">
        <v>nonfiction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E244/D244*100</f>
        <v>127.72619047619047</v>
      </c>
      <c r="G244" t="s">
        <v>20</v>
      </c>
      <c r="H244" s="7">
        <f t="shared" si="12"/>
        <v>42.92</v>
      </c>
      <c r="I244">
        <v>250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>
        <f t="shared" si="14"/>
        <v>2017</v>
      </c>
      <c r="P244" s="11">
        <f t="shared" si="15"/>
        <v>42875.208333333328</v>
      </c>
      <c r="Q244" t="b">
        <v>0</v>
      </c>
      <c r="R244" t="b">
        <v>1</v>
      </c>
      <c r="S244" t="s">
        <v>23</v>
      </c>
      <c r="T244" t="str" cm="1">
        <f t="array" ref="T244:U244">_xlfn.TEXTSPLIT(S244,"/",,TRUE,0,)</f>
        <v>music</v>
      </c>
      <c r="U244" t="str">
        <v>rock</v>
      </c>
    </row>
    <row r="245" spans="1:21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E245/D245*100</f>
        <v>445.21739130434781</v>
      </c>
      <c r="G245" t="s">
        <v>20</v>
      </c>
      <c r="H245" s="7">
        <f t="shared" si="12"/>
        <v>43.03</v>
      </c>
      <c r="I245">
        <v>238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>
        <f t="shared" si="14"/>
        <v>2018</v>
      </c>
      <c r="P245" s="11">
        <f t="shared" si="15"/>
        <v>43166.25</v>
      </c>
      <c r="Q245" t="b">
        <v>0</v>
      </c>
      <c r="R245" t="b">
        <v>0</v>
      </c>
      <c r="S245" t="s">
        <v>33</v>
      </c>
      <c r="T245" t="str" cm="1">
        <f t="array" ref="T245:U245">_xlfn.TEXTSPLIT(S245,"/",,TRUE,0,)</f>
        <v>theater</v>
      </c>
      <c r="U245" t="str">
        <v>plays</v>
      </c>
    </row>
    <row r="246" spans="1:21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E246/D246*100</f>
        <v>569.71428571428578</v>
      </c>
      <c r="G246" t="s">
        <v>20</v>
      </c>
      <c r="H246" s="7">
        <f t="shared" si="12"/>
        <v>75.25</v>
      </c>
      <c r="I246">
        <v>53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>
        <f t="shared" si="14"/>
        <v>2014</v>
      </c>
      <c r="P246" s="11">
        <f t="shared" si="15"/>
        <v>41886.208333333336</v>
      </c>
      <c r="Q246" t="b">
        <v>0</v>
      </c>
      <c r="R246" t="b">
        <v>0</v>
      </c>
      <c r="S246" t="s">
        <v>33</v>
      </c>
      <c r="T246" t="str" cm="1">
        <f t="array" ref="T246:U246">_xlfn.TEXTSPLIT(S246,"/",,TRUE,0,)</f>
        <v>theater</v>
      </c>
      <c r="U246" t="str">
        <v>plays</v>
      </c>
    </row>
    <row r="247" spans="1:2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E247/D247*100</f>
        <v>509.34482758620686</v>
      </c>
      <c r="G247" t="s">
        <v>20</v>
      </c>
      <c r="H247" s="7">
        <f t="shared" si="12"/>
        <v>69.02</v>
      </c>
      <c r="I247">
        <v>214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>
        <f t="shared" si="14"/>
        <v>2014</v>
      </c>
      <c r="P247" s="11">
        <f t="shared" si="15"/>
        <v>41737.208333333336</v>
      </c>
      <c r="Q247" t="b">
        <v>0</v>
      </c>
      <c r="R247" t="b">
        <v>0</v>
      </c>
      <c r="S247" t="s">
        <v>33</v>
      </c>
      <c r="T247" t="str" cm="1">
        <f t="array" ref="T247:U247">_xlfn.TEXTSPLIT(S247,"/",,TRUE,0,)</f>
        <v>theater</v>
      </c>
      <c r="U247" t="str">
        <v>plays</v>
      </c>
    </row>
    <row r="248" spans="1:2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E248/D248*100</f>
        <v>325.5333333333333</v>
      </c>
      <c r="G248" t="s">
        <v>20</v>
      </c>
      <c r="H248" s="7">
        <f t="shared" si="12"/>
        <v>65.989999999999995</v>
      </c>
      <c r="I248">
        <v>222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>
        <f t="shared" si="14"/>
        <v>2013</v>
      </c>
      <c r="P248" s="11">
        <f t="shared" si="15"/>
        <v>41495.208333333336</v>
      </c>
      <c r="Q248" t="b">
        <v>0</v>
      </c>
      <c r="R248" t="b">
        <v>0</v>
      </c>
      <c r="S248" t="s">
        <v>28</v>
      </c>
      <c r="T248" t="str" cm="1">
        <f t="array" ref="T248:U248">_xlfn.TEXTSPLIT(S248,"/",,TRUE,0,)</f>
        <v>technology</v>
      </c>
      <c r="U248" t="str">
        <v>web</v>
      </c>
    </row>
    <row r="249" spans="1:2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E249/D249*100</f>
        <v>932.61616161616166</v>
      </c>
      <c r="G249" t="s">
        <v>20</v>
      </c>
      <c r="H249" s="7">
        <f t="shared" si="12"/>
        <v>98.01</v>
      </c>
      <c r="I249">
        <v>1884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>
        <f t="shared" si="14"/>
        <v>2016</v>
      </c>
      <c r="P249" s="11">
        <f t="shared" si="15"/>
        <v>42741.25</v>
      </c>
      <c r="Q249" t="b">
        <v>0</v>
      </c>
      <c r="R249" t="b">
        <v>1</v>
      </c>
      <c r="S249" t="s">
        <v>119</v>
      </c>
      <c r="T249" t="str" cm="1">
        <f t="array" ref="T249:U249">_xlfn.TEXTSPLIT(S249,"/",,TRUE,0,)</f>
        <v>publishing</v>
      </c>
      <c r="U249" t="str">
        <v>fiction</v>
      </c>
    </row>
    <row r="250" spans="1:2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E250/D250*100</f>
        <v>211.33870967741933</v>
      </c>
      <c r="G250" t="s">
        <v>20</v>
      </c>
      <c r="H250" s="7">
        <f t="shared" si="12"/>
        <v>60.11</v>
      </c>
      <c r="I250">
        <v>218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>
        <f t="shared" si="14"/>
        <v>2014</v>
      </c>
      <c r="P250" s="11">
        <f t="shared" si="15"/>
        <v>42009.25</v>
      </c>
      <c r="Q250" t="b">
        <v>0</v>
      </c>
      <c r="R250" t="b">
        <v>0</v>
      </c>
      <c r="S250" t="s">
        <v>292</v>
      </c>
      <c r="T250" t="str" cm="1">
        <f t="array" ref="T250:U250">_xlfn.TEXTSPLIT(S250,"/",,TRUE,0,)</f>
        <v>games</v>
      </c>
      <c r="U250" t="str">
        <v>mobile games</v>
      </c>
    </row>
    <row r="251" spans="1:2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E251/D251*100</f>
        <v>273.32520325203251</v>
      </c>
      <c r="G251" t="s">
        <v>20</v>
      </c>
      <c r="H251" s="7">
        <f t="shared" si="12"/>
        <v>26</v>
      </c>
      <c r="I251">
        <v>6465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>
        <f t="shared" si="14"/>
        <v>2015</v>
      </c>
      <c r="P251" s="11">
        <f t="shared" si="15"/>
        <v>42013.25</v>
      </c>
      <c r="Q251" t="b">
        <v>0</v>
      </c>
      <c r="R251" t="b">
        <v>0</v>
      </c>
      <c r="S251" t="s">
        <v>206</v>
      </c>
      <c r="T251" t="str" cm="1">
        <f t="array" ref="T251:U251">_xlfn.TEXTSPLIT(S251,"/",,TRUE,0,)</f>
        <v>publishing</v>
      </c>
      <c r="U251" t="str">
        <v>translations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E252/D252*100</f>
        <v>3</v>
      </c>
      <c r="G252" t="s">
        <v>14</v>
      </c>
      <c r="H252" s="7">
        <f t="shared" si="12"/>
        <v>3</v>
      </c>
      <c r="I252">
        <v>1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>
        <f t="shared" si="14"/>
        <v>2010</v>
      </c>
      <c r="P252" s="11">
        <f t="shared" si="15"/>
        <v>40238.25</v>
      </c>
      <c r="Q252" t="b">
        <v>0</v>
      </c>
      <c r="R252" t="b">
        <v>0</v>
      </c>
      <c r="S252" t="s">
        <v>23</v>
      </c>
      <c r="T252" t="str" cm="1">
        <f t="array" ref="T252:U252">_xlfn.TEXTSPLIT(S252,"/",,TRUE,0,)</f>
        <v>music</v>
      </c>
      <c r="U252" t="str">
        <v>rock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E253/D253*100</f>
        <v>54.084507042253513</v>
      </c>
      <c r="G253" t="s">
        <v>14</v>
      </c>
      <c r="H253" s="7">
        <f t="shared" si="12"/>
        <v>38.020000000000003</v>
      </c>
      <c r="I253">
        <v>101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>
        <f t="shared" si="14"/>
        <v>2012</v>
      </c>
      <c r="P253" s="11">
        <f t="shared" si="15"/>
        <v>41254.25</v>
      </c>
      <c r="Q253" t="b">
        <v>0</v>
      </c>
      <c r="R253" t="b">
        <v>0</v>
      </c>
      <c r="S253" t="s">
        <v>33</v>
      </c>
      <c r="T253" t="str" cm="1">
        <f t="array" ref="T253:U253">_xlfn.TEXTSPLIT(S253,"/",,TRUE,0,)</f>
        <v>theater</v>
      </c>
      <c r="U253" t="str">
        <v>plays</v>
      </c>
    </row>
    <row r="254" spans="1:21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E254/D254*100</f>
        <v>626.29999999999995</v>
      </c>
      <c r="G254" t="s">
        <v>20</v>
      </c>
      <c r="H254" s="7">
        <f t="shared" si="12"/>
        <v>106.15</v>
      </c>
      <c r="I254">
        <v>59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>
        <f t="shared" si="14"/>
        <v>2013</v>
      </c>
      <c r="P254" s="11">
        <f t="shared" si="15"/>
        <v>41577.208333333336</v>
      </c>
      <c r="Q254" t="b">
        <v>0</v>
      </c>
      <c r="R254" t="b">
        <v>0</v>
      </c>
      <c r="S254" t="s">
        <v>33</v>
      </c>
      <c r="T254" t="str" cm="1">
        <f t="array" ref="T254:U254">_xlfn.TEXTSPLIT(S254,"/",,TRUE,0,)</f>
        <v>theater</v>
      </c>
      <c r="U254" t="str">
        <v>plays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E255/D255*100</f>
        <v>89.021399176954731</v>
      </c>
      <c r="G255" t="s">
        <v>14</v>
      </c>
      <c r="H255" s="7">
        <f t="shared" si="12"/>
        <v>81.02</v>
      </c>
      <c r="I255">
        <v>1335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>
        <f t="shared" si="14"/>
        <v>2011</v>
      </c>
      <c r="P255" s="11">
        <f t="shared" si="15"/>
        <v>40653.208333333336</v>
      </c>
      <c r="Q255" t="b">
        <v>0</v>
      </c>
      <c r="R255" t="b">
        <v>0</v>
      </c>
      <c r="S255" t="s">
        <v>53</v>
      </c>
      <c r="T255" t="str" cm="1">
        <f t="array" ref="T255:U255">_xlfn.TEXTSPLIT(S255,"/",,TRUE,0,)</f>
        <v>film &amp; video</v>
      </c>
      <c r="U255" t="str">
        <v>drama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E256/D256*100</f>
        <v>184.89130434782609</v>
      </c>
      <c r="G256" t="s">
        <v>20</v>
      </c>
      <c r="H256" s="7">
        <f t="shared" si="12"/>
        <v>96.65</v>
      </c>
      <c r="I256">
        <v>88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>
        <f t="shared" si="14"/>
        <v>2017</v>
      </c>
      <c r="P256" s="11">
        <f t="shared" si="15"/>
        <v>42789.25</v>
      </c>
      <c r="Q256" t="b">
        <v>0</v>
      </c>
      <c r="R256" t="b">
        <v>0</v>
      </c>
      <c r="S256" t="s">
        <v>68</v>
      </c>
      <c r="T256" t="str" cm="1">
        <f t="array" ref="T256:U256">_xlfn.TEXTSPLIT(S256,"/",,TRUE,0,)</f>
        <v>publishing</v>
      </c>
      <c r="U256" t="str">
        <v>nonfiction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E257/D257*100</f>
        <v>120.16770186335404</v>
      </c>
      <c r="G257" t="s">
        <v>20</v>
      </c>
      <c r="H257" s="7">
        <f t="shared" si="12"/>
        <v>57</v>
      </c>
      <c r="I257">
        <v>1697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>
        <f t="shared" si="14"/>
        <v>2011</v>
      </c>
      <c r="P257" s="11">
        <f t="shared" si="15"/>
        <v>40595.25</v>
      </c>
      <c r="Q257" t="b">
        <v>0</v>
      </c>
      <c r="R257" t="b">
        <v>1</v>
      </c>
      <c r="S257" t="s">
        <v>23</v>
      </c>
      <c r="T257" t="str" cm="1">
        <f t="array" ref="T257:U257">_xlfn.TEXTSPLIT(S257,"/",,TRUE,0,)</f>
        <v>music</v>
      </c>
      <c r="U257" t="str">
        <v>rock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E258/D258*100</f>
        <v>23.390243902439025</v>
      </c>
      <c r="G258" t="s">
        <v>14</v>
      </c>
      <c r="H258" s="7">
        <f t="shared" si="12"/>
        <v>63.93</v>
      </c>
      <c r="I258">
        <v>15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>
        <f t="shared" si="14"/>
        <v>2016</v>
      </c>
      <c r="P258" s="11">
        <f t="shared" si="15"/>
        <v>42430.25</v>
      </c>
      <c r="Q258" t="b">
        <v>0</v>
      </c>
      <c r="R258" t="b">
        <v>0</v>
      </c>
      <c r="S258" t="s">
        <v>23</v>
      </c>
      <c r="T258" t="str" cm="1">
        <f t="array" ref="T258:U258">_xlfn.TEXTSPLIT(S258,"/",,TRUE,0,)</f>
        <v>music</v>
      </c>
      <c r="U258" t="str">
        <v>rock</v>
      </c>
    </row>
    <row r="259" spans="1:2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E259/D259*100</f>
        <v>146</v>
      </c>
      <c r="G259" t="s">
        <v>20</v>
      </c>
      <c r="H259" s="7">
        <f t="shared" ref="H259:H322" si="16">IFERROR(ROUND(E259/I259,2),0)</f>
        <v>90.46</v>
      </c>
      <c r="I259">
        <v>92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>
        <f t="shared" ref="O259:O322" si="18">YEAR(M259)</f>
        <v>2013</v>
      </c>
      <c r="P259" s="11">
        <f t="shared" ref="P259:P322" si="19">(((N259/60)/60)/24)+DATE(1970,1,1)</f>
        <v>41352.208333333336</v>
      </c>
      <c r="Q259" t="b">
        <v>0</v>
      </c>
      <c r="R259" t="b">
        <v>0</v>
      </c>
      <c r="S259" t="s">
        <v>33</v>
      </c>
      <c r="T259" t="str" cm="1">
        <f t="array" ref="T259:U259">_xlfn.TEXTSPLIT(S259,"/",,TRUE,0,)</f>
        <v>theater</v>
      </c>
      <c r="U259" t="str">
        <v>plays</v>
      </c>
    </row>
    <row r="260" spans="1:2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E260/D260*100</f>
        <v>268.48</v>
      </c>
      <c r="G260" t="s">
        <v>20</v>
      </c>
      <c r="H260" s="7">
        <f t="shared" si="16"/>
        <v>72.17</v>
      </c>
      <c r="I260">
        <v>186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>
        <f t="shared" si="18"/>
        <v>2016</v>
      </c>
      <c r="P260" s="11">
        <f t="shared" si="19"/>
        <v>42732.25</v>
      </c>
      <c r="Q260" t="b">
        <v>0</v>
      </c>
      <c r="R260" t="b">
        <v>1</v>
      </c>
      <c r="S260" t="s">
        <v>33</v>
      </c>
      <c r="T260" t="str" cm="1">
        <f t="array" ref="T260:U260">_xlfn.TEXTSPLIT(S260,"/",,TRUE,0,)</f>
        <v>theater</v>
      </c>
      <c r="U260" t="str">
        <v>plays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E261/D261*100</f>
        <v>597.5</v>
      </c>
      <c r="G261" t="s">
        <v>20</v>
      </c>
      <c r="H261" s="7">
        <f t="shared" si="16"/>
        <v>77.930000000000007</v>
      </c>
      <c r="I261">
        <v>138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>
        <f t="shared" si="18"/>
        <v>2012</v>
      </c>
      <c r="P261" s="11">
        <f t="shared" si="19"/>
        <v>41270.25</v>
      </c>
      <c r="Q261" t="b">
        <v>1</v>
      </c>
      <c r="R261" t="b">
        <v>0</v>
      </c>
      <c r="S261" t="s">
        <v>122</v>
      </c>
      <c r="T261" t="str" cm="1">
        <f t="array" ref="T261:U261">_xlfn.TEXTSPLIT(S261,"/",,TRUE,0,)</f>
        <v>photography</v>
      </c>
      <c r="U261" t="str">
        <v>photography books</v>
      </c>
    </row>
    <row r="262" spans="1:2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E262/D262*100</f>
        <v>157.69841269841268</v>
      </c>
      <c r="G262" t="s">
        <v>20</v>
      </c>
      <c r="H262" s="7">
        <f t="shared" si="16"/>
        <v>38.07</v>
      </c>
      <c r="I262">
        <v>261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>
        <f t="shared" si="18"/>
        <v>2012</v>
      </c>
      <c r="P262" s="11">
        <f t="shared" si="19"/>
        <v>41192.208333333336</v>
      </c>
      <c r="Q262" t="b">
        <v>0</v>
      </c>
      <c r="R262" t="b">
        <v>0</v>
      </c>
      <c r="S262" t="s">
        <v>23</v>
      </c>
      <c r="T262" t="str" cm="1">
        <f t="array" ref="T262:U262">_xlfn.TEXTSPLIT(S262,"/",,TRUE,0,)</f>
        <v>music</v>
      </c>
      <c r="U262" t="str">
        <v>rock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E263/D263*100</f>
        <v>31.201660735468568</v>
      </c>
      <c r="G263" t="s">
        <v>14</v>
      </c>
      <c r="H263" s="7">
        <f t="shared" si="16"/>
        <v>57.94</v>
      </c>
      <c r="I263">
        <v>454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>
        <f t="shared" si="18"/>
        <v>2010</v>
      </c>
      <c r="P263" s="11">
        <f t="shared" si="19"/>
        <v>40419.208333333336</v>
      </c>
      <c r="Q263" t="b">
        <v>0</v>
      </c>
      <c r="R263" t="b">
        <v>1</v>
      </c>
      <c r="S263" t="s">
        <v>23</v>
      </c>
      <c r="T263" t="str" cm="1">
        <f t="array" ref="T263:U263">_xlfn.TEXTSPLIT(S263,"/",,TRUE,0,)</f>
        <v>music</v>
      </c>
      <c r="U263" t="str">
        <v>rock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E264/D264*100</f>
        <v>313.41176470588238</v>
      </c>
      <c r="G264" t="s">
        <v>20</v>
      </c>
      <c r="H264" s="7">
        <f t="shared" si="16"/>
        <v>49.79</v>
      </c>
      <c r="I264">
        <v>107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>
        <f t="shared" si="18"/>
        <v>2011</v>
      </c>
      <c r="P264" s="11">
        <f t="shared" si="19"/>
        <v>40664.208333333336</v>
      </c>
      <c r="Q264" t="b">
        <v>0</v>
      </c>
      <c r="R264" t="b">
        <v>1</v>
      </c>
      <c r="S264" t="s">
        <v>60</v>
      </c>
      <c r="T264" t="str" cm="1">
        <f t="array" ref="T264:U264">_xlfn.TEXTSPLIT(S264,"/",,TRUE,0,)</f>
        <v>music</v>
      </c>
      <c r="U264" t="str">
        <v>indie rock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E265/D265*100</f>
        <v>370.89655172413791</v>
      </c>
      <c r="G265" t="s">
        <v>20</v>
      </c>
      <c r="H265" s="7">
        <f t="shared" si="16"/>
        <v>54.05</v>
      </c>
      <c r="I265">
        <v>199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>
        <f t="shared" si="18"/>
        <v>2010</v>
      </c>
      <c r="P265" s="11">
        <f t="shared" si="19"/>
        <v>40187.25</v>
      </c>
      <c r="Q265" t="b">
        <v>0</v>
      </c>
      <c r="R265" t="b">
        <v>0</v>
      </c>
      <c r="S265" t="s">
        <v>122</v>
      </c>
      <c r="T265" t="str" cm="1">
        <f t="array" ref="T265:U265">_xlfn.TEXTSPLIT(S265,"/",,TRUE,0,)</f>
        <v>photography</v>
      </c>
      <c r="U265" t="str">
        <v>photography books</v>
      </c>
    </row>
    <row r="266" spans="1:2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E266/D266*100</f>
        <v>362.66447368421052</v>
      </c>
      <c r="G266" t="s">
        <v>20</v>
      </c>
      <c r="H266" s="7">
        <f t="shared" si="16"/>
        <v>30</v>
      </c>
      <c r="I266">
        <v>5512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>
        <f t="shared" si="18"/>
        <v>2013</v>
      </c>
      <c r="P266" s="11">
        <f t="shared" si="19"/>
        <v>41333.25</v>
      </c>
      <c r="Q266" t="b">
        <v>0</v>
      </c>
      <c r="R266" t="b">
        <v>0</v>
      </c>
      <c r="S266" t="s">
        <v>33</v>
      </c>
      <c r="T266" t="str" cm="1">
        <f t="array" ref="T266:U266">_xlfn.TEXTSPLIT(S266,"/",,TRUE,0,)</f>
        <v>theater</v>
      </c>
      <c r="U266" t="str">
        <v>plays</v>
      </c>
    </row>
    <row r="267" spans="1:2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E267/D267*100</f>
        <v>123.08163265306122</v>
      </c>
      <c r="G267" t="s">
        <v>20</v>
      </c>
      <c r="H267" s="7">
        <f t="shared" si="16"/>
        <v>70.13</v>
      </c>
      <c r="I267">
        <v>86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>
        <f t="shared" si="18"/>
        <v>2016</v>
      </c>
      <c r="P267" s="11">
        <f t="shared" si="19"/>
        <v>42416.25</v>
      </c>
      <c r="Q267" t="b">
        <v>0</v>
      </c>
      <c r="R267" t="b">
        <v>0</v>
      </c>
      <c r="S267" t="s">
        <v>33</v>
      </c>
      <c r="T267" t="str" cm="1">
        <f t="array" ref="T267:U267">_xlfn.TEXTSPLIT(S267,"/",,TRUE,0,)</f>
        <v>theater</v>
      </c>
      <c r="U267" t="str">
        <v>plays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E268/D268*100</f>
        <v>76.766756032171585</v>
      </c>
      <c r="G268" t="s">
        <v>14</v>
      </c>
      <c r="H268" s="7">
        <f t="shared" si="16"/>
        <v>27</v>
      </c>
      <c r="I268">
        <v>3182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>
        <f t="shared" si="18"/>
        <v>2014</v>
      </c>
      <c r="P268" s="11">
        <f t="shared" si="19"/>
        <v>41983.25</v>
      </c>
      <c r="Q268" t="b">
        <v>0</v>
      </c>
      <c r="R268" t="b">
        <v>1</v>
      </c>
      <c r="S268" t="s">
        <v>159</v>
      </c>
      <c r="T268" t="str" cm="1">
        <f t="array" ref="T268:U268">_xlfn.TEXTSPLIT(S268,"/",,TRUE,0,)</f>
        <v>music</v>
      </c>
      <c r="U268" t="str">
        <v>jazz</v>
      </c>
    </row>
    <row r="269" spans="1:2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E269/D269*100</f>
        <v>233.62012987012989</v>
      </c>
      <c r="G269" t="s">
        <v>20</v>
      </c>
      <c r="H269" s="7">
        <f t="shared" si="16"/>
        <v>51.99</v>
      </c>
      <c r="I269">
        <v>2768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>
        <f t="shared" si="18"/>
        <v>2012</v>
      </c>
      <c r="P269" s="11">
        <f t="shared" si="19"/>
        <v>41222.25</v>
      </c>
      <c r="Q269" t="b">
        <v>0</v>
      </c>
      <c r="R269" t="b">
        <v>0</v>
      </c>
      <c r="S269" t="s">
        <v>33</v>
      </c>
      <c r="T269" t="str" cm="1">
        <f t="array" ref="T269:U269">_xlfn.TEXTSPLIT(S269,"/",,TRUE,0,)</f>
        <v>theater</v>
      </c>
      <c r="U269" t="str">
        <v>plays</v>
      </c>
    </row>
    <row r="270" spans="1:2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E270/D270*100</f>
        <v>180.53333333333333</v>
      </c>
      <c r="G270" t="s">
        <v>20</v>
      </c>
      <c r="H270" s="7">
        <f t="shared" si="16"/>
        <v>56.42</v>
      </c>
      <c r="I270">
        <v>48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>
        <f t="shared" si="18"/>
        <v>2012</v>
      </c>
      <c r="P270" s="11">
        <f t="shared" si="19"/>
        <v>41232.25</v>
      </c>
      <c r="Q270" t="b">
        <v>0</v>
      </c>
      <c r="R270" t="b">
        <v>0</v>
      </c>
      <c r="S270" t="s">
        <v>42</v>
      </c>
      <c r="T270" t="str" cm="1">
        <f t="array" ref="T270:U270">_xlfn.TEXTSPLIT(S270,"/",,TRUE,0,)</f>
        <v>film &amp; video</v>
      </c>
      <c r="U270" t="str">
        <v>documentary</v>
      </c>
    </row>
    <row r="271" spans="1:2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E271/D271*100</f>
        <v>252.62857142857143</v>
      </c>
      <c r="G271" t="s">
        <v>20</v>
      </c>
      <c r="H271" s="7">
        <f t="shared" si="16"/>
        <v>101.63</v>
      </c>
      <c r="I271">
        <v>87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>
        <f t="shared" si="18"/>
        <v>2019</v>
      </c>
      <c r="P271" s="11">
        <f t="shared" si="19"/>
        <v>43517.25</v>
      </c>
      <c r="Q271" t="b">
        <v>0</v>
      </c>
      <c r="R271" t="b">
        <v>0</v>
      </c>
      <c r="S271" t="s">
        <v>269</v>
      </c>
      <c r="T271" t="str" cm="1">
        <f t="array" ref="T271:U271">_xlfn.TEXTSPLIT(S271,"/",,TRUE,0,)</f>
        <v>film &amp; video</v>
      </c>
      <c r="U271" t="str">
        <v>television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E272/D272*100</f>
        <v>27.176538240368025</v>
      </c>
      <c r="G272" t="s">
        <v>74</v>
      </c>
      <c r="H272" s="7">
        <f t="shared" si="16"/>
        <v>25.01</v>
      </c>
      <c r="I272">
        <v>1890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>
        <f t="shared" si="18"/>
        <v>2010</v>
      </c>
      <c r="P272" s="11">
        <f t="shared" si="19"/>
        <v>40516.25</v>
      </c>
      <c r="Q272" t="b">
        <v>0</v>
      </c>
      <c r="R272" t="b">
        <v>0</v>
      </c>
      <c r="S272" t="s">
        <v>89</v>
      </c>
      <c r="T272" t="str" cm="1">
        <f t="array" ref="T272:U272">_xlfn.TEXTSPLIT(S272,"/",,TRUE,0,)</f>
        <v>games</v>
      </c>
      <c r="U272" t="str">
        <v>video games</v>
      </c>
    </row>
    <row r="273" spans="1:21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E273/D273*100</f>
        <v>1.2706571242680547</v>
      </c>
      <c r="G273" t="s">
        <v>47</v>
      </c>
      <c r="H273" s="7">
        <f t="shared" si="16"/>
        <v>32.020000000000003</v>
      </c>
      <c r="I273">
        <v>61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>
        <f t="shared" si="18"/>
        <v>2015</v>
      </c>
      <c r="P273" s="11">
        <f t="shared" si="19"/>
        <v>42376.25</v>
      </c>
      <c r="Q273" t="b">
        <v>0</v>
      </c>
      <c r="R273" t="b">
        <v>0</v>
      </c>
      <c r="S273" t="s">
        <v>122</v>
      </c>
      <c r="T273" t="str" cm="1">
        <f t="array" ref="T273:U273">_xlfn.TEXTSPLIT(S273,"/",,TRUE,0,)</f>
        <v>photography</v>
      </c>
      <c r="U273" t="str">
        <v>photography books</v>
      </c>
    </row>
    <row r="274" spans="1:2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E274/D274*100</f>
        <v>304.0097847358121</v>
      </c>
      <c r="G274" t="s">
        <v>20</v>
      </c>
      <c r="H274" s="7">
        <f t="shared" si="16"/>
        <v>82.02</v>
      </c>
      <c r="I274">
        <v>1894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>
        <f t="shared" si="18"/>
        <v>2019</v>
      </c>
      <c r="P274" s="11">
        <f t="shared" si="19"/>
        <v>43681.208333333328</v>
      </c>
      <c r="Q274" t="b">
        <v>0</v>
      </c>
      <c r="R274" t="b">
        <v>1</v>
      </c>
      <c r="S274" t="s">
        <v>33</v>
      </c>
      <c r="T274" t="str" cm="1">
        <f t="array" ref="T274:U274">_xlfn.TEXTSPLIT(S274,"/",,TRUE,0,)</f>
        <v>theater</v>
      </c>
      <c r="U274" t="str">
        <v>plays</v>
      </c>
    </row>
    <row r="275" spans="1:2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E275/D275*100</f>
        <v>137.23076923076923</v>
      </c>
      <c r="G275" t="s">
        <v>20</v>
      </c>
      <c r="H275" s="7">
        <f t="shared" si="16"/>
        <v>37.96</v>
      </c>
      <c r="I275">
        <v>282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>
        <f t="shared" si="18"/>
        <v>2017</v>
      </c>
      <c r="P275" s="11">
        <f t="shared" si="19"/>
        <v>42998.208333333328</v>
      </c>
      <c r="Q275" t="b">
        <v>0</v>
      </c>
      <c r="R275" t="b">
        <v>0</v>
      </c>
      <c r="S275" t="s">
        <v>33</v>
      </c>
      <c r="T275" t="str" cm="1">
        <f t="array" ref="T275:U275">_xlfn.TEXTSPLIT(S275,"/",,TRUE,0,)</f>
        <v>theater</v>
      </c>
      <c r="U275" t="str">
        <v>plays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E276/D276*100</f>
        <v>32.208333333333336</v>
      </c>
      <c r="G276" t="s">
        <v>14</v>
      </c>
      <c r="H276" s="7">
        <f t="shared" si="16"/>
        <v>51.53</v>
      </c>
      <c r="I276">
        <v>15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>
        <f t="shared" si="18"/>
        <v>2017</v>
      </c>
      <c r="P276" s="11">
        <f t="shared" si="19"/>
        <v>43050.25</v>
      </c>
      <c r="Q276" t="b">
        <v>0</v>
      </c>
      <c r="R276" t="b">
        <v>0</v>
      </c>
      <c r="S276" t="s">
        <v>33</v>
      </c>
      <c r="T276" t="str" cm="1">
        <f t="array" ref="T276:U276">_xlfn.TEXTSPLIT(S276,"/",,TRUE,0,)</f>
        <v>theater</v>
      </c>
      <c r="U276" t="str">
        <v>plays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E277/D277*100</f>
        <v>241.51282051282053</v>
      </c>
      <c r="G277" t="s">
        <v>20</v>
      </c>
      <c r="H277" s="7">
        <f t="shared" si="16"/>
        <v>81.2</v>
      </c>
      <c r="I277">
        <v>116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>
        <f t="shared" si="18"/>
        <v>2019</v>
      </c>
      <c r="P277" s="11">
        <f t="shared" si="19"/>
        <v>43569.208333333328</v>
      </c>
      <c r="Q277" t="b">
        <v>0</v>
      </c>
      <c r="R277" t="b">
        <v>0</v>
      </c>
      <c r="S277" t="s">
        <v>206</v>
      </c>
      <c r="T277" t="str" cm="1">
        <f t="array" ref="T277:U277">_xlfn.TEXTSPLIT(S277,"/",,TRUE,0,)</f>
        <v>publishing</v>
      </c>
      <c r="U277" t="str">
        <v>translations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E278/D278*100</f>
        <v>96.8</v>
      </c>
      <c r="G278" t="s">
        <v>14</v>
      </c>
      <c r="H278" s="7">
        <f t="shared" si="16"/>
        <v>40.03</v>
      </c>
      <c r="I278">
        <v>133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>
        <f t="shared" si="18"/>
        <v>2012</v>
      </c>
      <c r="P278" s="11">
        <f t="shared" si="19"/>
        <v>41023.208333333336</v>
      </c>
      <c r="Q278" t="b">
        <v>0</v>
      </c>
      <c r="R278" t="b">
        <v>1</v>
      </c>
      <c r="S278" t="s">
        <v>89</v>
      </c>
      <c r="T278" t="str" cm="1">
        <f t="array" ref="T278:U278">_xlfn.TEXTSPLIT(S278,"/",,TRUE,0,)</f>
        <v>games</v>
      </c>
      <c r="U278" t="str">
        <v>video games</v>
      </c>
    </row>
    <row r="279" spans="1:21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E279/D279*100</f>
        <v>1066.4285714285716</v>
      </c>
      <c r="G279" t="s">
        <v>20</v>
      </c>
      <c r="H279" s="7">
        <f t="shared" si="16"/>
        <v>89.94</v>
      </c>
      <c r="I279">
        <v>83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>
        <f t="shared" si="18"/>
        <v>2010</v>
      </c>
      <c r="P279" s="11">
        <f t="shared" si="19"/>
        <v>40380.208333333336</v>
      </c>
      <c r="Q279" t="b">
        <v>0</v>
      </c>
      <c r="R279" t="b">
        <v>0</v>
      </c>
      <c r="S279" t="s">
        <v>33</v>
      </c>
      <c r="T279" t="str" cm="1">
        <f t="array" ref="T279:U279">_xlfn.TEXTSPLIT(S279,"/",,TRUE,0,)</f>
        <v>theater</v>
      </c>
      <c r="U279" t="str">
        <v>plays</v>
      </c>
    </row>
    <row r="280" spans="1:2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E280/D280*100</f>
        <v>325.88888888888891</v>
      </c>
      <c r="G280" t="s">
        <v>20</v>
      </c>
      <c r="H280" s="7">
        <f t="shared" si="16"/>
        <v>96.69</v>
      </c>
      <c r="I280">
        <v>91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>
        <f t="shared" si="18"/>
        <v>2012</v>
      </c>
      <c r="P280" s="11">
        <f t="shared" si="19"/>
        <v>41264.25</v>
      </c>
      <c r="Q280" t="b">
        <v>0</v>
      </c>
      <c r="R280" t="b">
        <v>0</v>
      </c>
      <c r="S280" t="s">
        <v>28</v>
      </c>
      <c r="T280" t="str" cm="1">
        <f t="array" ref="T280:U280">_xlfn.TEXTSPLIT(S280,"/",,TRUE,0,)</f>
        <v>technology</v>
      </c>
      <c r="U280" t="str">
        <v>web</v>
      </c>
    </row>
    <row r="281" spans="1:2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E281/D281*100</f>
        <v>170.70000000000002</v>
      </c>
      <c r="G281" t="s">
        <v>20</v>
      </c>
      <c r="H281" s="7">
        <f t="shared" si="16"/>
        <v>25.01</v>
      </c>
      <c r="I281">
        <v>546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>
        <f t="shared" si="18"/>
        <v>2018</v>
      </c>
      <c r="P281" s="11">
        <f t="shared" si="19"/>
        <v>43349.208333333328</v>
      </c>
      <c r="Q281" t="b">
        <v>0</v>
      </c>
      <c r="R281" t="b">
        <v>0</v>
      </c>
      <c r="S281" t="s">
        <v>33</v>
      </c>
      <c r="T281" t="str" cm="1">
        <f t="array" ref="T281:U281">_xlfn.TEXTSPLIT(S281,"/",,TRUE,0,)</f>
        <v>theater</v>
      </c>
      <c r="U281" t="str">
        <v>plays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E282/D282*100</f>
        <v>581.44000000000005</v>
      </c>
      <c r="G282" t="s">
        <v>20</v>
      </c>
      <c r="H282" s="7">
        <f t="shared" si="16"/>
        <v>36.99</v>
      </c>
      <c r="I282">
        <v>393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>
        <f t="shared" si="18"/>
        <v>2017</v>
      </c>
      <c r="P282" s="11">
        <f t="shared" si="19"/>
        <v>43066.25</v>
      </c>
      <c r="Q282" t="b">
        <v>0</v>
      </c>
      <c r="R282" t="b">
        <v>0</v>
      </c>
      <c r="S282" t="s">
        <v>71</v>
      </c>
      <c r="T282" t="str" cm="1">
        <f t="array" ref="T282:U282">_xlfn.TEXTSPLIT(S282,"/",,TRUE,0,)</f>
        <v>film &amp; video</v>
      </c>
      <c r="U282" t="str">
        <v>animation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E283/D283*100</f>
        <v>91.520972644376897</v>
      </c>
      <c r="G283" t="s">
        <v>14</v>
      </c>
      <c r="H283" s="7">
        <f t="shared" si="16"/>
        <v>73.010000000000005</v>
      </c>
      <c r="I283">
        <v>2062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>
        <f t="shared" si="18"/>
        <v>2012</v>
      </c>
      <c r="P283" s="11">
        <f t="shared" si="19"/>
        <v>41000.208333333336</v>
      </c>
      <c r="Q283" t="b">
        <v>0</v>
      </c>
      <c r="R283" t="b">
        <v>1</v>
      </c>
      <c r="S283" t="s">
        <v>33</v>
      </c>
      <c r="T283" t="str" cm="1">
        <f t="array" ref="T283:U283">_xlfn.TEXTSPLIT(S283,"/",,TRUE,0,)</f>
        <v>theater</v>
      </c>
      <c r="U283" t="str">
        <v>plays</v>
      </c>
    </row>
    <row r="284" spans="1:2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E284/D284*100</f>
        <v>108.04761904761904</v>
      </c>
      <c r="G284" t="s">
        <v>20</v>
      </c>
      <c r="H284" s="7">
        <f t="shared" si="16"/>
        <v>68.239999999999995</v>
      </c>
      <c r="I284">
        <v>133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>
        <f t="shared" si="18"/>
        <v>2016</v>
      </c>
      <c r="P284" s="11">
        <f t="shared" si="19"/>
        <v>42707.25</v>
      </c>
      <c r="Q284" t="b">
        <v>0</v>
      </c>
      <c r="R284" t="b">
        <v>1</v>
      </c>
      <c r="S284" t="s">
        <v>269</v>
      </c>
      <c r="T284" t="str" cm="1">
        <f t="array" ref="T284:U284">_xlfn.TEXTSPLIT(S284,"/",,TRUE,0,)</f>
        <v>film &amp; video</v>
      </c>
      <c r="U284" t="str">
        <v>television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E285/D285*100</f>
        <v>18.728395061728396</v>
      </c>
      <c r="G285" t="s">
        <v>14</v>
      </c>
      <c r="H285" s="7">
        <f t="shared" si="16"/>
        <v>52.31</v>
      </c>
      <c r="I285">
        <v>29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>
        <f t="shared" si="18"/>
        <v>2016</v>
      </c>
      <c r="P285" s="11">
        <f t="shared" si="19"/>
        <v>42525.208333333328</v>
      </c>
      <c r="Q285" t="b">
        <v>0</v>
      </c>
      <c r="R285" t="b">
        <v>0</v>
      </c>
      <c r="S285" t="s">
        <v>23</v>
      </c>
      <c r="T285" t="str" cm="1">
        <f t="array" ref="T285:U285">_xlfn.TEXTSPLIT(S285,"/",,TRUE,0,)</f>
        <v>music</v>
      </c>
      <c r="U285" t="str">
        <v>rock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E286/D286*100</f>
        <v>83.193877551020407</v>
      </c>
      <c r="G286" t="s">
        <v>14</v>
      </c>
      <c r="H286" s="7">
        <f t="shared" si="16"/>
        <v>61.77</v>
      </c>
      <c r="I286">
        <v>132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>
        <f t="shared" si="18"/>
        <v>2012</v>
      </c>
      <c r="P286" s="11">
        <f t="shared" si="19"/>
        <v>41035.208333333336</v>
      </c>
      <c r="Q286" t="b">
        <v>0</v>
      </c>
      <c r="R286" t="b">
        <v>0</v>
      </c>
      <c r="S286" t="s">
        <v>28</v>
      </c>
      <c r="T286" t="str" cm="1">
        <f t="array" ref="T286:U286">_xlfn.TEXTSPLIT(S286,"/",,TRUE,0,)</f>
        <v>technology</v>
      </c>
      <c r="U286" t="str">
        <v>web</v>
      </c>
    </row>
    <row r="287" spans="1:2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E287/D287*100</f>
        <v>706.33333333333337</v>
      </c>
      <c r="G287" t="s">
        <v>20</v>
      </c>
      <c r="H287" s="7">
        <f t="shared" si="16"/>
        <v>25.03</v>
      </c>
      <c r="I287">
        <v>254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>
        <f t="shared" si="18"/>
        <v>2016</v>
      </c>
      <c r="P287" s="11">
        <f t="shared" si="19"/>
        <v>42661.208333333328</v>
      </c>
      <c r="Q287" t="b">
        <v>0</v>
      </c>
      <c r="R287" t="b">
        <v>0</v>
      </c>
      <c r="S287" t="s">
        <v>33</v>
      </c>
      <c r="T287" t="str" cm="1">
        <f t="array" ref="T287:U287">_xlfn.TEXTSPLIT(S287,"/",,TRUE,0,)</f>
        <v>theater</v>
      </c>
      <c r="U287" t="str">
        <v>plays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E288/D288*100</f>
        <v>17.446030330062445</v>
      </c>
      <c r="G288" t="s">
        <v>74</v>
      </c>
      <c r="H288" s="7">
        <f t="shared" si="16"/>
        <v>106.29</v>
      </c>
      <c r="I288">
        <v>184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>
        <f t="shared" si="18"/>
        <v>2016</v>
      </c>
      <c r="P288" s="11">
        <f t="shared" si="19"/>
        <v>42704.25</v>
      </c>
      <c r="Q288" t="b">
        <v>0</v>
      </c>
      <c r="R288" t="b">
        <v>0</v>
      </c>
      <c r="S288" t="s">
        <v>33</v>
      </c>
      <c r="T288" t="str" cm="1">
        <f t="array" ref="T288:U288">_xlfn.TEXTSPLIT(S288,"/",,TRUE,0,)</f>
        <v>theater</v>
      </c>
      <c r="U288" t="str">
        <v>plays</v>
      </c>
    </row>
    <row r="289" spans="1:2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E289/D289*100</f>
        <v>209.73015873015873</v>
      </c>
      <c r="G289" t="s">
        <v>20</v>
      </c>
      <c r="H289" s="7">
        <f t="shared" si="16"/>
        <v>75.069999999999993</v>
      </c>
      <c r="I289">
        <v>176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>
        <f t="shared" si="18"/>
        <v>2015</v>
      </c>
      <c r="P289" s="11">
        <f t="shared" si="19"/>
        <v>42122.208333333328</v>
      </c>
      <c r="Q289" t="b">
        <v>0</v>
      </c>
      <c r="R289" t="b">
        <v>0</v>
      </c>
      <c r="S289" t="s">
        <v>50</v>
      </c>
      <c r="T289" t="str" cm="1">
        <f t="array" ref="T289:U289">_xlfn.TEXTSPLIT(S289,"/",,TRUE,0,)</f>
        <v>music</v>
      </c>
      <c r="U289" t="str">
        <v>electric music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E290/D290*100</f>
        <v>97.785714285714292</v>
      </c>
      <c r="G290" t="s">
        <v>14</v>
      </c>
      <c r="H290" s="7">
        <f t="shared" si="16"/>
        <v>39.97</v>
      </c>
      <c r="I290">
        <v>137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>
        <f t="shared" si="18"/>
        <v>2012</v>
      </c>
      <c r="P290" s="11">
        <f t="shared" si="19"/>
        <v>40983.208333333336</v>
      </c>
      <c r="Q290" t="b">
        <v>0</v>
      </c>
      <c r="R290" t="b">
        <v>1</v>
      </c>
      <c r="S290" t="s">
        <v>148</v>
      </c>
      <c r="T290" t="str" cm="1">
        <f t="array" ref="T290:U290">_xlfn.TEXTSPLIT(S290,"/",,TRUE,0,)</f>
        <v>music</v>
      </c>
      <c r="U290" t="str">
        <v>metal</v>
      </c>
    </row>
    <row r="291" spans="1:2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E291/D291*100</f>
        <v>1684.25</v>
      </c>
      <c r="G291" t="s">
        <v>20</v>
      </c>
      <c r="H291" s="7">
        <f t="shared" si="16"/>
        <v>39.979999999999997</v>
      </c>
      <c r="I291">
        <v>337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>
        <f t="shared" si="18"/>
        <v>2015</v>
      </c>
      <c r="P291" s="11">
        <f t="shared" si="19"/>
        <v>42222.208333333328</v>
      </c>
      <c r="Q291" t="b">
        <v>0</v>
      </c>
      <c r="R291" t="b">
        <v>0</v>
      </c>
      <c r="S291" t="s">
        <v>33</v>
      </c>
      <c r="T291" t="str" cm="1">
        <f t="array" ref="T291:U291">_xlfn.TEXTSPLIT(S291,"/",,TRUE,0,)</f>
        <v>theater</v>
      </c>
      <c r="U291" t="str">
        <v>plays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E292/D292*100</f>
        <v>54.402135231316727</v>
      </c>
      <c r="G292" t="s">
        <v>14</v>
      </c>
      <c r="H292" s="7">
        <f t="shared" si="16"/>
        <v>101.02</v>
      </c>
      <c r="I292">
        <v>908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>
        <f t="shared" si="18"/>
        <v>2013</v>
      </c>
      <c r="P292" s="11">
        <f t="shared" si="19"/>
        <v>41436.208333333336</v>
      </c>
      <c r="Q292" t="b">
        <v>0</v>
      </c>
      <c r="R292" t="b">
        <v>1</v>
      </c>
      <c r="S292" t="s">
        <v>42</v>
      </c>
      <c r="T292" t="str" cm="1">
        <f t="array" ref="T292:U292">_xlfn.TEXTSPLIT(S292,"/",,TRUE,0,)</f>
        <v>film &amp; video</v>
      </c>
      <c r="U292" t="str">
        <v>documentary</v>
      </c>
    </row>
    <row r="293" spans="1:2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E293/D293*100</f>
        <v>456.61111111111109</v>
      </c>
      <c r="G293" t="s">
        <v>20</v>
      </c>
      <c r="H293" s="7">
        <f t="shared" si="16"/>
        <v>76.81</v>
      </c>
      <c r="I293">
        <v>107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>
        <f t="shared" si="18"/>
        <v>2011</v>
      </c>
      <c r="P293" s="11">
        <f t="shared" si="19"/>
        <v>40835.208333333336</v>
      </c>
      <c r="Q293" t="b">
        <v>1</v>
      </c>
      <c r="R293" t="b">
        <v>0</v>
      </c>
      <c r="S293" t="s">
        <v>28</v>
      </c>
      <c r="T293" t="str" cm="1">
        <f t="array" ref="T293:U293">_xlfn.TEXTSPLIT(S293,"/",,TRUE,0,)</f>
        <v>technology</v>
      </c>
      <c r="U293" t="str">
        <v>web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E294/D294*100</f>
        <v>9.8219178082191778</v>
      </c>
      <c r="G294" t="s">
        <v>14</v>
      </c>
      <c r="H294" s="7">
        <f t="shared" si="16"/>
        <v>71.7</v>
      </c>
      <c r="I294">
        <v>10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>
        <f t="shared" si="18"/>
        <v>2012</v>
      </c>
      <c r="P294" s="11">
        <f t="shared" si="19"/>
        <v>41002.208333333336</v>
      </c>
      <c r="Q294" t="b">
        <v>0</v>
      </c>
      <c r="R294" t="b">
        <v>0</v>
      </c>
      <c r="S294" t="s">
        <v>17</v>
      </c>
      <c r="T294" t="str" cm="1">
        <f t="array" ref="T294:U294">_xlfn.TEXTSPLIT(S294,"/",,TRUE,0,)</f>
        <v>food</v>
      </c>
      <c r="U294" t="str">
        <v>food trucks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E295/D295*100</f>
        <v>16.384615384615383</v>
      </c>
      <c r="G295" t="s">
        <v>74</v>
      </c>
      <c r="H295" s="7">
        <f t="shared" si="16"/>
        <v>33.28</v>
      </c>
      <c r="I295">
        <v>32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>
        <f t="shared" si="18"/>
        <v>2010</v>
      </c>
      <c r="P295" s="11">
        <f t="shared" si="19"/>
        <v>40465.208333333336</v>
      </c>
      <c r="Q295" t="b">
        <v>0</v>
      </c>
      <c r="R295" t="b">
        <v>0</v>
      </c>
      <c r="S295" t="s">
        <v>33</v>
      </c>
      <c r="T295" t="str" cm="1">
        <f t="array" ref="T295:U295">_xlfn.TEXTSPLIT(S295,"/",,TRUE,0,)</f>
        <v>theater</v>
      </c>
      <c r="U295" t="str">
        <v>plays</v>
      </c>
    </row>
    <row r="296" spans="1:2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E296/D296*100</f>
        <v>1339.6666666666667</v>
      </c>
      <c r="G296" t="s">
        <v>20</v>
      </c>
      <c r="H296" s="7">
        <f t="shared" si="16"/>
        <v>43.92</v>
      </c>
      <c r="I296">
        <v>183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>
        <f t="shared" si="18"/>
        <v>2018</v>
      </c>
      <c r="P296" s="11">
        <f t="shared" si="19"/>
        <v>43411.25</v>
      </c>
      <c r="Q296" t="b">
        <v>0</v>
      </c>
      <c r="R296" t="b">
        <v>0</v>
      </c>
      <c r="S296" t="s">
        <v>33</v>
      </c>
      <c r="T296" t="str" cm="1">
        <f t="array" ref="T296:U296">_xlfn.TEXTSPLIT(S296,"/",,TRUE,0,)</f>
        <v>theater</v>
      </c>
      <c r="U296" t="str">
        <v>plays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E297/D297*100</f>
        <v>35.650077760497666</v>
      </c>
      <c r="G297" t="s">
        <v>14</v>
      </c>
      <c r="H297" s="7">
        <f t="shared" si="16"/>
        <v>36</v>
      </c>
      <c r="I297">
        <v>1910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>
        <f t="shared" si="18"/>
        <v>2013</v>
      </c>
      <c r="P297" s="11">
        <f t="shared" si="19"/>
        <v>41587.25</v>
      </c>
      <c r="Q297" t="b">
        <v>0</v>
      </c>
      <c r="R297" t="b">
        <v>0</v>
      </c>
      <c r="S297" t="s">
        <v>33</v>
      </c>
      <c r="T297" t="str" cm="1">
        <f t="array" ref="T297:U297">_xlfn.TEXTSPLIT(S297,"/",,TRUE,0,)</f>
        <v>theater</v>
      </c>
      <c r="U297" t="str">
        <v>plays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E298/D298*100</f>
        <v>54.950819672131146</v>
      </c>
      <c r="G298" t="s">
        <v>14</v>
      </c>
      <c r="H298" s="7">
        <f t="shared" si="16"/>
        <v>88.21</v>
      </c>
      <c r="I298">
        <v>38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>
        <f t="shared" si="18"/>
        <v>2019</v>
      </c>
      <c r="P298" s="11">
        <f t="shared" si="19"/>
        <v>43515.25</v>
      </c>
      <c r="Q298" t="b">
        <v>0</v>
      </c>
      <c r="R298" t="b">
        <v>0</v>
      </c>
      <c r="S298" t="s">
        <v>33</v>
      </c>
      <c r="T298" t="str" cm="1">
        <f t="array" ref="T298:U298">_xlfn.TEXTSPLIT(S298,"/",,TRUE,0,)</f>
        <v>theater</v>
      </c>
      <c r="U298" t="str">
        <v>plays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E299/D299*100</f>
        <v>94.236111111111114</v>
      </c>
      <c r="G299" t="s">
        <v>14</v>
      </c>
      <c r="H299" s="7">
        <f t="shared" si="16"/>
        <v>65.239999999999995</v>
      </c>
      <c r="I299">
        <v>104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>
        <f t="shared" si="18"/>
        <v>2014</v>
      </c>
      <c r="P299" s="11">
        <f t="shared" si="19"/>
        <v>41662.25</v>
      </c>
      <c r="Q299" t="b">
        <v>0</v>
      </c>
      <c r="R299" t="b">
        <v>1</v>
      </c>
      <c r="S299" t="s">
        <v>33</v>
      </c>
      <c r="T299" t="str" cm="1">
        <f t="array" ref="T299:U299">_xlfn.TEXTSPLIT(S299,"/",,TRUE,0,)</f>
        <v>theater</v>
      </c>
      <c r="U299" t="str">
        <v>plays</v>
      </c>
    </row>
    <row r="300" spans="1:2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E300/D300*100</f>
        <v>143.91428571428571</v>
      </c>
      <c r="G300" t="s">
        <v>20</v>
      </c>
      <c r="H300" s="7">
        <f t="shared" si="16"/>
        <v>69.959999999999994</v>
      </c>
      <c r="I300">
        <v>72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>
        <f t="shared" si="18"/>
        <v>2016</v>
      </c>
      <c r="P300" s="11">
        <f t="shared" si="19"/>
        <v>42444.208333333328</v>
      </c>
      <c r="Q300" t="b">
        <v>0</v>
      </c>
      <c r="R300" t="b">
        <v>1</v>
      </c>
      <c r="S300" t="s">
        <v>23</v>
      </c>
      <c r="T300" t="str" cm="1">
        <f t="array" ref="T300:U300">_xlfn.TEXTSPLIT(S300,"/",,TRUE,0,)</f>
        <v>music</v>
      </c>
      <c r="U300" t="str">
        <v>rock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E301/D301*100</f>
        <v>51.421052631578945</v>
      </c>
      <c r="G301" t="s">
        <v>14</v>
      </c>
      <c r="H301" s="7">
        <f t="shared" si="16"/>
        <v>39.880000000000003</v>
      </c>
      <c r="I301">
        <v>49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>
        <f t="shared" si="18"/>
        <v>2016</v>
      </c>
      <c r="P301" s="11">
        <f t="shared" si="19"/>
        <v>42488.208333333328</v>
      </c>
      <c r="Q301" t="b">
        <v>0</v>
      </c>
      <c r="R301" t="b">
        <v>0</v>
      </c>
      <c r="S301" t="s">
        <v>17</v>
      </c>
      <c r="T301" t="str" cm="1">
        <f t="array" ref="T301:U301">_xlfn.TEXTSPLIT(S301,"/",,TRUE,0,)</f>
        <v>food</v>
      </c>
      <c r="U301" t="str">
        <v>food trucks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E302/D302*100</f>
        <v>5</v>
      </c>
      <c r="G302" t="s">
        <v>14</v>
      </c>
      <c r="H302" s="7">
        <f t="shared" si="16"/>
        <v>5</v>
      </c>
      <c r="I302">
        <v>1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>
        <f t="shared" si="18"/>
        <v>2017</v>
      </c>
      <c r="P302" s="11">
        <f t="shared" si="19"/>
        <v>42978.208333333328</v>
      </c>
      <c r="Q302" t="b">
        <v>0</v>
      </c>
      <c r="R302" t="b">
        <v>1</v>
      </c>
      <c r="S302" t="s">
        <v>68</v>
      </c>
      <c r="T302" t="str" cm="1">
        <f t="array" ref="T302:U302">_xlfn.TEXTSPLIT(S302,"/",,TRUE,0,)</f>
        <v>publishing</v>
      </c>
      <c r="U302" t="str">
        <v>nonfiction</v>
      </c>
    </row>
    <row r="303" spans="1:2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E303/D303*100</f>
        <v>1344.6666666666667</v>
      </c>
      <c r="G303" t="s">
        <v>20</v>
      </c>
      <c r="H303" s="7">
        <f t="shared" si="16"/>
        <v>41.02</v>
      </c>
      <c r="I303">
        <v>295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>
        <f t="shared" si="18"/>
        <v>2015</v>
      </c>
      <c r="P303" s="11">
        <f t="shared" si="19"/>
        <v>42078.208333333328</v>
      </c>
      <c r="Q303" t="b">
        <v>0</v>
      </c>
      <c r="R303" t="b">
        <v>0</v>
      </c>
      <c r="S303" t="s">
        <v>42</v>
      </c>
      <c r="T303" t="str" cm="1">
        <f t="array" ref="T303:U303">_xlfn.TEXTSPLIT(S303,"/",,TRUE,0,)</f>
        <v>film &amp; video</v>
      </c>
      <c r="U303" t="str">
        <v>documentary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E304/D304*100</f>
        <v>31.844940867279899</v>
      </c>
      <c r="G304" t="s">
        <v>14</v>
      </c>
      <c r="H304" s="7">
        <f t="shared" si="16"/>
        <v>98.91</v>
      </c>
      <c r="I304">
        <v>245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>
        <f t="shared" si="18"/>
        <v>2018</v>
      </c>
      <c r="P304" s="11">
        <f t="shared" si="19"/>
        <v>43359.208333333328</v>
      </c>
      <c r="Q304" t="b">
        <v>0</v>
      </c>
      <c r="R304" t="b">
        <v>0</v>
      </c>
      <c r="S304" t="s">
        <v>33</v>
      </c>
      <c r="T304" t="str" cm="1">
        <f t="array" ref="T304:U304">_xlfn.TEXTSPLIT(S304,"/",,TRUE,0,)</f>
        <v>theater</v>
      </c>
      <c r="U304" t="str">
        <v>plays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E305/D305*100</f>
        <v>82.617647058823536</v>
      </c>
      <c r="G305" t="s">
        <v>14</v>
      </c>
      <c r="H305" s="7">
        <f t="shared" si="16"/>
        <v>87.78</v>
      </c>
      <c r="I305">
        <v>32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>
        <f t="shared" si="18"/>
        <v>2016</v>
      </c>
      <c r="P305" s="11">
        <f t="shared" si="19"/>
        <v>42381.25</v>
      </c>
      <c r="Q305" t="b">
        <v>0</v>
      </c>
      <c r="R305" t="b">
        <v>0</v>
      </c>
      <c r="S305" t="s">
        <v>60</v>
      </c>
      <c r="T305" t="str" cm="1">
        <f t="array" ref="T305:U305">_xlfn.TEXTSPLIT(S305,"/",,TRUE,0,)</f>
        <v>music</v>
      </c>
      <c r="U305" t="str">
        <v>indie rock</v>
      </c>
    </row>
    <row r="306" spans="1:2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E306/D306*100</f>
        <v>546.14285714285722</v>
      </c>
      <c r="G306" t="s">
        <v>20</v>
      </c>
      <c r="H306" s="7">
        <f t="shared" si="16"/>
        <v>80.77</v>
      </c>
      <c r="I306">
        <v>142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>
        <f t="shared" si="18"/>
        <v>2016</v>
      </c>
      <c r="P306" s="11">
        <f t="shared" si="19"/>
        <v>42630.208333333328</v>
      </c>
      <c r="Q306" t="b">
        <v>0</v>
      </c>
      <c r="R306" t="b">
        <v>0</v>
      </c>
      <c r="S306" t="s">
        <v>42</v>
      </c>
      <c r="T306" t="str" cm="1">
        <f t="array" ref="T306:U306">_xlfn.TEXTSPLIT(S306,"/",,TRUE,0,)</f>
        <v>film &amp; video</v>
      </c>
      <c r="U306" t="str">
        <v>documentary</v>
      </c>
    </row>
    <row r="307" spans="1:2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E307/D307*100</f>
        <v>286.21428571428572</v>
      </c>
      <c r="G307" t="s">
        <v>20</v>
      </c>
      <c r="H307" s="7">
        <f t="shared" si="16"/>
        <v>94.28</v>
      </c>
      <c r="I307">
        <v>85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>
        <f t="shared" si="18"/>
        <v>2016</v>
      </c>
      <c r="P307" s="11">
        <f t="shared" si="19"/>
        <v>42489.208333333328</v>
      </c>
      <c r="Q307" t="b">
        <v>0</v>
      </c>
      <c r="R307" t="b">
        <v>0</v>
      </c>
      <c r="S307" t="s">
        <v>33</v>
      </c>
      <c r="T307" t="str" cm="1">
        <f t="array" ref="T307:U307">_xlfn.TEXTSPLIT(S307,"/",,TRUE,0,)</f>
        <v>theater</v>
      </c>
      <c r="U307" t="str">
        <v>plays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E308/D308*100</f>
        <v>7.9076923076923071</v>
      </c>
      <c r="G308" t="s">
        <v>14</v>
      </c>
      <c r="H308" s="7">
        <f t="shared" si="16"/>
        <v>73.430000000000007</v>
      </c>
      <c r="I308">
        <v>7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>
        <f t="shared" si="18"/>
        <v>2017</v>
      </c>
      <c r="P308" s="11">
        <f t="shared" si="19"/>
        <v>42933.208333333328</v>
      </c>
      <c r="Q308" t="b">
        <v>0</v>
      </c>
      <c r="R308" t="b">
        <v>1</v>
      </c>
      <c r="S308" t="s">
        <v>33</v>
      </c>
      <c r="T308" t="str" cm="1">
        <f t="array" ref="T308:U308">_xlfn.TEXTSPLIT(S308,"/",,TRUE,0,)</f>
        <v>theater</v>
      </c>
      <c r="U308" t="str">
        <v>plays</v>
      </c>
    </row>
    <row r="309" spans="1:2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E309/D309*100</f>
        <v>132.13677811550153</v>
      </c>
      <c r="G309" t="s">
        <v>20</v>
      </c>
      <c r="H309" s="7">
        <f t="shared" si="16"/>
        <v>65.97</v>
      </c>
      <c r="I309">
        <v>659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>
        <f t="shared" si="18"/>
        <v>2012</v>
      </c>
      <c r="P309" s="11">
        <f t="shared" si="19"/>
        <v>41086.208333333336</v>
      </c>
      <c r="Q309" t="b">
        <v>0</v>
      </c>
      <c r="R309" t="b">
        <v>1</v>
      </c>
      <c r="S309" t="s">
        <v>119</v>
      </c>
      <c r="T309" t="str" cm="1">
        <f t="array" ref="T309:U309">_xlfn.TEXTSPLIT(S309,"/",,TRUE,0,)</f>
        <v>publishing</v>
      </c>
      <c r="U309" t="str">
        <v>fiction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E310/D310*100</f>
        <v>74.077834179357026</v>
      </c>
      <c r="G310" t="s">
        <v>14</v>
      </c>
      <c r="H310" s="7">
        <f t="shared" si="16"/>
        <v>109.04</v>
      </c>
      <c r="I310">
        <v>803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>
        <f t="shared" si="18"/>
        <v>2011</v>
      </c>
      <c r="P310" s="11">
        <f t="shared" si="19"/>
        <v>40652.208333333336</v>
      </c>
      <c r="Q310" t="b">
        <v>0</v>
      </c>
      <c r="R310" t="b">
        <v>0</v>
      </c>
      <c r="S310" t="s">
        <v>33</v>
      </c>
      <c r="T310" t="str" cm="1">
        <f t="array" ref="T310:U310">_xlfn.TEXTSPLIT(S310,"/",,TRUE,0,)</f>
        <v>theater</v>
      </c>
      <c r="U310" t="str">
        <v>plays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E311/D311*100</f>
        <v>75.292682926829272</v>
      </c>
      <c r="G311" t="s">
        <v>74</v>
      </c>
      <c r="H311" s="7">
        <f t="shared" si="16"/>
        <v>41.16</v>
      </c>
      <c r="I311">
        <v>75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>
        <f t="shared" si="18"/>
        <v>2011</v>
      </c>
      <c r="P311" s="11">
        <f t="shared" si="19"/>
        <v>40827.208333333336</v>
      </c>
      <c r="Q311" t="b">
        <v>0</v>
      </c>
      <c r="R311" t="b">
        <v>1</v>
      </c>
      <c r="S311" t="s">
        <v>60</v>
      </c>
      <c r="T311" t="str" cm="1">
        <f t="array" ref="T311:U311">_xlfn.TEXTSPLIT(S311,"/",,TRUE,0,)</f>
        <v>music</v>
      </c>
      <c r="U311" t="str">
        <v>indie rock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E312/D312*100</f>
        <v>20.333333333333332</v>
      </c>
      <c r="G312" t="s">
        <v>14</v>
      </c>
      <c r="H312" s="7">
        <f t="shared" si="16"/>
        <v>99.13</v>
      </c>
      <c r="I312">
        <v>16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>
        <f t="shared" si="18"/>
        <v>2010</v>
      </c>
      <c r="P312" s="11">
        <f t="shared" si="19"/>
        <v>40293.208333333336</v>
      </c>
      <c r="Q312" t="b">
        <v>0</v>
      </c>
      <c r="R312" t="b">
        <v>0</v>
      </c>
      <c r="S312" t="s">
        <v>89</v>
      </c>
      <c r="T312" t="str" cm="1">
        <f t="array" ref="T312:U312">_xlfn.TEXTSPLIT(S312,"/",,TRUE,0,)</f>
        <v>games</v>
      </c>
      <c r="U312" t="str">
        <v>video games</v>
      </c>
    </row>
    <row r="313" spans="1:2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E313/D313*100</f>
        <v>203.36507936507937</v>
      </c>
      <c r="G313" t="s">
        <v>20</v>
      </c>
      <c r="H313" s="7">
        <f t="shared" si="16"/>
        <v>105.88</v>
      </c>
      <c r="I313">
        <v>121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>
        <f t="shared" si="18"/>
        <v>2011</v>
      </c>
      <c r="P313" s="11">
        <f t="shared" si="19"/>
        <v>40602.25</v>
      </c>
      <c r="Q313" t="b">
        <v>0</v>
      </c>
      <c r="R313" t="b">
        <v>0</v>
      </c>
      <c r="S313" t="s">
        <v>33</v>
      </c>
      <c r="T313" t="str" cm="1">
        <f t="array" ref="T313:U313">_xlfn.TEXTSPLIT(S313,"/",,TRUE,0,)</f>
        <v>theater</v>
      </c>
      <c r="U313" t="str">
        <v>plays</v>
      </c>
    </row>
    <row r="314" spans="1:2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E314/D314*100</f>
        <v>310.2284263959391</v>
      </c>
      <c r="G314" t="s">
        <v>20</v>
      </c>
      <c r="H314" s="7">
        <f t="shared" si="16"/>
        <v>49</v>
      </c>
      <c r="I314">
        <v>3742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>
        <f t="shared" si="18"/>
        <v>2013</v>
      </c>
      <c r="P314" s="11">
        <f t="shared" si="19"/>
        <v>41579.208333333336</v>
      </c>
      <c r="Q314" t="b">
        <v>0</v>
      </c>
      <c r="R314" t="b">
        <v>0</v>
      </c>
      <c r="S314" t="s">
        <v>33</v>
      </c>
      <c r="T314" t="str" cm="1">
        <f t="array" ref="T314:U314">_xlfn.TEXTSPLIT(S314,"/",,TRUE,0,)</f>
        <v>theater</v>
      </c>
      <c r="U314" t="str">
        <v>plays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E315/D315*100</f>
        <v>395.31818181818181</v>
      </c>
      <c r="G315" t="s">
        <v>20</v>
      </c>
      <c r="H315" s="7">
        <f t="shared" si="16"/>
        <v>39</v>
      </c>
      <c r="I315">
        <v>223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>
        <f t="shared" si="18"/>
        <v>2012</v>
      </c>
      <c r="P315" s="11">
        <f t="shared" si="19"/>
        <v>40968.25</v>
      </c>
      <c r="Q315" t="b">
        <v>0</v>
      </c>
      <c r="R315" t="b">
        <v>0</v>
      </c>
      <c r="S315" t="s">
        <v>23</v>
      </c>
      <c r="T315" t="str" cm="1">
        <f t="array" ref="T315:U315">_xlfn.TEXTSPLIT(S315,"/",,TRUE,0,)</f>
        <v>music</v>
      </c>
      <c r="U315" t="str">
        <v>rock</v>
      </c>
    </row>
    <row r="316" spans="1:2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E316/D316*100</f>
        <v>294.71428571428572</v>
      </c>
      <c r="G316" t="s">
        <v>20</v>
      </c>
      <c r="H316" s="7">
        <f t="shared" si="16"/>
        <v>31.02</v>
      </c>
      <c r="I316">
        <v>133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>
        <f t="shared" si="18"/>
        <v>2019</v>
      </c>
      <c r="P316" s="11">
        <f t="shared" si="19"/>
        <v>43541.208333333328</v>
      </c>
      <c r="Q316" t="b">
        <v>0</v>
      </c>
      <c r="R316" t="b">
        <v>1</v>
      </c>
      <c r="S316" t="s">
        <v>42</v>
      </c>
      <c r="T316" t="str" cm="1">
        <f t="array" ref="T316:U316">_xlfn.TEXTSPLIT(S316,"/",,TRUE,0,)</f>
        <v>film &amp; video</v>
      </c>
      <c r="U316" t="str">
        <v>documentary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E317/D317*100</f>
        <v>33.89473684210526</v>
      </c>
      <c r="G317" t="s">
        <v>14</v>
      </c>
      <c r="H317" s="7">
        <f t="shared" si="16"/>
        <v>103.87</v>
      </c>
      <c r="I317">
        <v>31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>
        <f t="shared" si="18"/>
        <v>2014</v>
      </c>
      <c r="P317" s="11">
        <f t="shared" si="19"/>
        <v>41812.208333333336</v>
      </c>
      <c r="Q317" t="b">
        <v>0</v>
      </c>
      <c r="R317" t="b">
        <v>0</v>
      </c>
      <c r="S317" t="s">
        <v>33</v>
      </c>
      <c r="T317" t="str" cm="1">
        <f t="array" ref="T317:U317">_xlfn.TEXTSPLIT(S317,"/",,TRUE,0,)</f>
        <v>theater</v>
      </c>
      <c r="U317" t="str">
        <v>plays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E318/D318*100</f>
        <v>66.677083333333329</v>
      </c>
      <c r="G318" t="s">
        <v>14</v>
      </c>
      <c r="H318" s="7">
        <f t="shared" si="16"/>
        <v>59.27</v>
      </c>
      <c r="I318">
        <v>108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>
        <f t="shared" si="18"/>
        <v>2019</v>
      </c>
      <c r="P318" s="11">
        <f t="shared" si="19"/>
        <v>43789.25</v>
      </c>
      <c r="Q318" t="b">
        <v>0</v>
      </c>
      <c r="R318" t="b">
        <v>1</v>
      </c>
      <c r="S318" t="s">
        <v>17</v>
      </c>
      <c r="T318" t="str" cm="1">
        <f t="array" ref="T318:U318">_xlfn.TEXTSPLIT(S318,"/",,TRUE,0,)</f>
        <v>food</v>
      </c>
      <c r="U318" t="str">
        <v>food trucks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E319/D319*100</f>
        <v>19.227272727272727</v>
      </c>
      <c r="G319" t="s">
        <v>14</v>
      </c>
      <c r="H319" s="7">
        <f t="shared" si="16"/>
        <v>42.3</v>
      </c>
      <c r="I319">
        <v>30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>
        <f t="shared" si="18"/>
        <v>2017</v>
      </c>
      <c r="P319" s="11">
        <f t="shared" si="19"/>
        <v>42882.208333333328</v>
      </c>
      <c r="Q319" t="b">
        <v>0</v>
      </c>
      <c r="R319" t="b">
        <v>0</v>
      </c>
      <c r="S319" t="s">
        <v>33</v>
      </c>
      <c r="T319" t="str" cm="1">
        <f t="array" ref="T319:U319">_xlfn.TEXTSPLIT(S319,"/",,TRUE,0,)</f>
        <v>theater</v>
      </c>
      <c r="U319" t="str">
        <v>plays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E320/D320*100</f>
        <v>15.842105263157894</v>
      </c>
      <c r="G320" t="s">
        <v>14</v>
      </c>
      <c r="H320" s="7">
        <f t="shared" si="16"/>
        <v>53.12</v>
      </c>
      <c r="I320">
        <v>17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>
        <f t="shared" si="18"/>
        <v>2014</v>
      </c>
      <c r="P320" s="11">
        <f t="shared" si="19"/>
        <v>41686.25</v>
      </c>
      <c r="Q320" t="b">
        <v>0</v>
      </c>
      <c r="R320" t="b">
        <v>0</v>
      </c>
      <c r="S320" t="s">
        <v>23</v>
      </c>
      <c r="T320" t="str" cm="1">
        <f t="array" ref="T320:U320">_xlfn.TEXTSPLIT(S320,"/",,TRUE,0,)</f>
        <v>music</v>
      </c>
      <c r="U320" t="str">
        <v>rock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E321/D321*100</f>
        <v>38.702380952380956</v>
      </c>
      <c r="G321" t="s">
        <v>74</v>
      </c>
      <c r="H321" s="7">
        <f t="shared" si="16"/>
        <v>50.8</v>
      </c>
      <c r="I321">
        <v>64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>
        <f t="shared" si="18"/>
        <v>2010</v>
      </c>
      <c r="P321" s="11">
        <f t="shared" si="19"/>
        <v>40426.208333333336</v>
      </c>
      <c r="Q321" t="b">
        <v>0</v>
      </c>
      <c r="R321" t="b">
        <v>0</v>
      </c>
      <c r="S321" t="s">
        <v>28</v>
      </c>
      <c r="T321" t="str" cm="1">
        <f t="array" ref="T321:U321">_xlfn.TEXTSPLIT(S321,"/",,TRUE,0,)</f>
        <v>technology</v>
      </c>
      <c r="U321" t="str">
        <v>web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E322/D322*100</f>
        <v>9.5876777251184837</v>
      </c>
      <c r="G322" t="s">
        <v>14</v>
      </c>
      <c r="H322" s="7">
        <f t="shared" si="16"/>
        <v>101.15</v>
      </c>
      <c r="I322">
        <v>80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>
        <f t="shared" si="18"/>
        <v>2011</v>
      </c>
      <c r="P322" s="11">
        <f t="shared" si="19"/>
        <v>40682.208333333336</v>
      </c>
      <c r="Q322" t="b">
        <v>0</v>
      </c>
      <c r="R322" t="b">
        <v>0</v>
      </c>
      <c r="S322" t="s">
        <v>119</v>
      </c>
      <c r="T322" t="str" cm="1">
        <f t="array" ref="T322:U322">_xlfn.TEXTSPLIT(S322,"/",,TRUE,0,)</f>
        <v>publishing</v>
      </c>
      <c r="U322" t="str">
        <v>fiction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E323/D323*100</f>
        <v>94.144366197183089</v>
      </c>
      <c r="G323" t="s">
        <v>14</v>
      </c>
      <c r="H323" s="7">
        <f t="shared" ref="H323:H386" si="20">IFERROR(ROUND(E323/I323,2),0)</f>
        <v>65</v>
      </c>
      <c r="I323">
        <v>2468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>
        <f t="shared" ref="O323:O386" si="22">YEAR(M323)</f>
        <v>2011</v>
      </c>
      <c r="P323" s="11">
        <f t="shared" ref="P323:P386" si="23">(((N323/60)/60)/24)+DATE(1970,1,1)</f>
        <v>40642.208333333336</v>
      </c>
      <c r="Q323" t="b">
        <v>0</v>
      </c>
      <c r="R323" t="b">
        <v>0</v>
      </c>
      <c r="S323" t="s">
        <v>100</v>
      </c>
      <c r="T323" t="str" cm="1">
        <f t="array" ref="T323:U323">_xlfn.TEXTSPLIT(S323,"/",,TRUE,0,)</f>
        <v>film &amp; video</v>
      </c>
      <c r="U323" t="str">
        <v>shorts</v>
      </c>
    </row>
    <row r="324" spans="1:21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E324/D324*100</f>
        <v>166.56234096692114</v>
      </c>
      <c r="G324" t="s">
        <v>20</v>
      </c>
      <c r="H324" s="7">
        <f t="shared" si="20"/>
        <v>38</v>
      </c>
      <c r="I324">
        <v>5168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>
        <f t="shared" si="22"/>
        <v>2010</v>
      </c>
      <c r="P324" s="11">
        <f t="shared" si="23"/>
        <v>40520.25</v>
      </c>
      <c r="Q324" t="b">
        <v>0</v>
      </c>
      <c r="R324" t="b">
        <v>0</v>
      </c>
      <c r="S324" t="s">
        <v>33</v>
      </c>
      <c r="T324" t="str" cm="1">
        <f t="array" ref="T324:U324">_xlfn.TEXTSPLIT(S324,"/",,TRUE,0,)</f>
        <v>theater</v>
      </c>
      <c r="U324" t="str">
        <v>plays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E325/D325*100</f>
        <v>24.134831460674157</v>
      </c>
      <c r="G325" t="s">
        <v>14</v>
      </c>
      <c r="H325" s="7">
        <f t="shared" si="20"/>
        <v>82.62</v>
      </c>
      <c r="I325">
        <v>26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>
        <f t="shared" si="22"/>
        <v>2014</v>
      </c>
      <c r="P325" s="11">
        <f t="shared" si="23"/>
        <v>41727.208333333336</v>
      </c>
      <c r="Q325" t="b">
        <v>0</v>
      </c>
      <c r="R325" t="b">
        <v>0</v>
      </c>
      <c r="S325" t="s">
        <v>42</v>
      </c>
      <c r="T325" t="str" cm="1">
        <f t="array" ref="T325:U325">_xlfn.TEXTSPLIT(S325,"/",,TRUE,0,)</f>
        <v>film &amp; video</v>
      </c>
      <c r="U325" t="str">
        <v>documentary</v>
      </c>
    </row>
    <row r="326" spans="1:2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E326/D326*100</f>
        <v>164.05633802816902</v>
      </c>
      <c r="G326" t="s">
        <v>20</v>
      </c>
      <c r="H326" s="7">
        <f t="shared" si="20"/>
        <v>37.94</v>
      </c>
      <c r="I326">
        <v>307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>
        <f t="shared" si="22"/>
        <v>2015</v>
      </c>
      <c r="P326" s="11">
        <f t="shared" si="23"/>
        <v>42188.208333333328</v>
      </c>
      <c r="Q326" t="b">
        <v>0</v>
      </c>
      <c r="R326" t="b">
        <v>1</v>
      </c>
      <c r="S326" t="s">
        <v>33</v>
      </c>
      <c r="T326" t="str" cm="1">
        <f t="array" ref="T326:U326">_xlfn.TEXTSPLIT(S326,"/",,TRUE,0,)</f>
        <v>theater</v>
      </c>
      <c r="U326" t="str">
        <v>plays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E327/D327*100</f>
        <v>90.723076923076931</v>
      </c>
      <c r="G327" t="s">
        <v>14</v>
      </c>
      <c r="H327" s="7">
        <f t="shared" si="20"/>
        <v>80.78</v>
      </c>
      <c r="I327">
        <v>73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>
        <f t="shared" si="22"/>
        <v>2018</v>
      </c>
      <c r="P327" s="11">
        <f t="shared" si="23"/>
        <v>43290.208333333328</v>
      </c>
      <c r="Q327" t="b">
        <v>0</v>
      </c>
      <c r="R327" t="b">
        <v>1</v>
      </c>
      <c r="S327" t="s">
        <v>33</v>
      </c>
      <c r="T327" t="str" cm="1">
        <f t="array" ref="T327:U327">_xlfn.TEXTSPLIT(S327,"/",,TRUE,0,)</f>
        <v>theater</v>
      </c>
      <c r="U327" t="str">
        <v>plays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E328/D328*100</f>
        <v>46.194444444444443</v>
      </c>
      <c r="G328" t="s">
        <v>14</v>
      </c>
      <c r="H328" s="7">
        <f t="shared" si="20"/>
        <v>25.98</v>
      </c>
      <c r="I328">
        <v>128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>
        <f t="shared" si="22"/>
        <v>2015</v>
      </c>
      <c r="P328" s="11">
        <f t="shared" si="23"/>
        <v>42370.25</v>
      </c>
      <c r="Q328" t="b">
        <v>0</v>
      </c>
      <c r="R328" t="b">
        <v>0</v>
      </c>
      <c r="S328" t="s">
        <v>71</v>
      </c>
      <c r="T328" t="str" cm="1">
        <f t="array" ref="T328:U328">_xlfn.TEXTSPLIT(S328,"/",,TRUE,0,)</f>
        <v>film &amp; video</v>
      </c>
      <c r="U328" t="str">
        <v>animation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E329/D329*100</f>
        <v>38.53846153846154</v>
      </c>
      <c r="G329" t="s">
        <v>14</v>
      </c>
      <c r="H329" s="7">
        <f t="shared" si="20"/>
        <v>30.36</v>
      </c>
      <c r="I329">
        <v>33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>
        <f t="shared" si="22"/>
        <v>2019</v>
      </c>
      <c r="P329" s="11">
        <f t="shared" si="23"/>
        <v>43709.208333333328</v>
      </c>
      <c r="Q329" t="b">
        <v>0</v>
      </c>
      <c r="R329" t="b">
        <v>1</v>
      </c>
      <c r="S329" t="s">
        <v>33</v>
      </c>
      <c r="T329" t="str" cm="1">
        <f t="array" ref="T329:U329">_xlfn.TEXTSPLIT(S329,"/",,TRUE,0,)</f>
        <v>theater</v>
      </c>
      <c r="U329" t="str">
        <v>plays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E330/D330*100</f>
        <v>133.56231003039514</v>
      </c>
      <c r="G330" t="s">
        <v>20</v>
      </c>
      <c r="H330" s="7">
        <f t="shared" si="20"/>
        <v>54</v>
      </c>
      <c r="I330">
        <v>2441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>
        <f t="shared" si="22"/>
        <v>2018</v>
      </c>
      <c r="P330" s="11">
        <f t="shared" si="23"/>
        <v>43445.25</v>
      </c>
      <c r="Q330" t="b">
        <v>0</v>
      </c>
      <c r="R330" t="b">
        <v>0</v>
      </c>
      <c r="S330" t="s">
        <v>23</v>
      </c>
      <c r="T330" t="str" cm="1">
        <f t="array" ref="T330:U330">_xlfn.TEXTSPLIT(S330,"/",,TRUE,0,)</f>
        <v>music</v>
      </c>
      <c r="U330" t="str">
        <v>rock</v>
      </c>
    </row>
    <row r="331" spans="1:21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E331/D331*100</f>
        <v>22.896588486140725</v>
      </c>
      <c r="G331" t="s">
        <v>47</v>
      </c>
      <c r="H331" s="7">
        <f t="shared" si="20"/>
        <v>101.79</v>
      </c>
      <c r="I331">
        <v>211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>
        <f t="shared" si="22"/>
        <v>2016</v>
      </c>
      <c r="P331" s="11">
        <f t="shared" si="23"/>
        <v>42727.25</v>
      </c>
      <c r="Q331" t="b">
        <v>0</v>
      </c>
      <c r="R331" t="b">
        <v>0</v>
      </c>
      <c r="S331" t="s">
        <v>89</v>
      </c>
      <c r="T331" t="str" cm="1">
        <f t="array" ref="T331:U331">_xlfn.TEXTSPLIT(S331,"/",,TRUE,0,)</f>
        <v>games</v>
      </c>
      <c r="U331" t="str">
        <v>video games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E332/D332*100</f>
        <v>184.95548961424333</v>
      </c>
      <c r="G332" t="s">
        <v>20</v>
      </c>
      <c r="H332" s="7">
        <f t="shared" si="20"/>
        <v>45</v>
      </c>
      <c r="I332">
        <v>1385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>
        <f t="shared" si="22"/>
        <v>2017</v>
      </c>
      <c r="P332" s="11">
        <f t="shared" si="23"/>
        <v>43078.25</v>
      </c>
      <c r="Q332" t="b">
        <v>0</v>
      </c>
      <c r="R332" t="b">
        <v>0</v>
      </c>
      <c r="S332" t="s">
        <v>42</v>
      </c>
      <c r="T332" t="str" cm="1">
        <f t="array" ref="T332:U332">_xlfn.TEXTSPLIT(S332,"/",,TRUE,0,)</f>
        <v>film &amp; video</v>
      </c>
      <c r="U332" t="str">
        <v>documentary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E333/D333*100</f>
        <v>443.72727272727275</v>
      </c>
      <c r="G333" t="s">
        <v>20</v>
      </c>
      <c r="H333" s="7">
        <f t="shared" si="20"/>
        <v>77.069999999999993</v>
      </c>
      <c r="I333">
        <v>190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>
        <f t="shared" si="22"/>
        <v>2011</v>
      </c>
      <c r="P333" s="11">
        <f t="shared" si="23"/>
        <v>40897.25</v>
      </c>
      <c r="Q333" t="b">
        <v>0</v>
      </c>
      <c r="R333" t="b">
        <v>0</v>
      </c>
      <c r="S333" t="s">
        <v>17</v>
      </c>
      <c r="T333" t="str" cm="1">
        <f t="array" ref="T333:U333">_xlfn.TEXTSPLIT(S333,"/",,TRUE,0,)</f>
        <v>food</v>
      </c>
      <c r="U333" t="str">
        <v>food trucks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E334/D334*100</f>
        <v>199.9806763285024</v>
      </c>
      <c r="G334" t="s">
        <v>20</v>
      </c>
      <c r="H334" s="7">
        <f t="shared" si="20"/>
        <v>88.08</v>
      </c>
      <c r="I334">
        <v>470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>
        <f t="shared" si="22"/>
        <v>2013</v>
      </c>
      <c r="P334" s="11">
        <f t="shared" si="23"/>
        <v>41362.208333333336</v>
      </c>
      <c r="Q334" t="b">
        <v>0</v>
      </c>
      <c r="R334" t="b">
        <v>0</v>
      </c>
      <c r="S334" t="s">
        <v>65</v>
      </c>
      <c r="T334" t="str" cm="1">
        <f t="array" ref="T334:U334">_xlfn.TEXTSPLIT(S334,"/",,TRUE,0,)</f>
        <v>technology</v>
      </c>
      <c r="U334" t="str">
        <v>wearables</v>
      </c>
    </row>
    <row r="335" spans="1:2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E335/D335*100</f>
        <v>123.95833333333333</v>
      </c>
      <c r="G335" t="s">
        <v>20</v>
      </c>
      <c r="H335" s="7">
        <f t="shared" si="20"/>
        <v>47.04</v>
      </c>
      <c r="I335">
        <v>253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>
        <f t="shared" si="22"/>
        <v>2018</v>
      </c>
      <c r="P335" s="11">
        <f t="shared" si="23"/>
        <v>43452.25</v>
      </c>
      <c r="Q335" t="b">
        <v>0</v>
      </c>
      <c r="R335" t="b">
        <v>0</v>
      </c>
      <c r="S335" t="s">
        <v>33</v>
      </c>
      <c r="T335" t="str" cm="1">
        <f t="array" ref="T335:U335">_xlfn.TEXTSPLIT(S335,"/",,TRUE,0,)</f>
        <v>theater</v>
      </c>
      <c r="U335" t="str">
        <v>plays</v>
      </c>
    </row>
    <row r="336" spans="1:2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E336/D336*100</f>
        <v>186.61329305135951</v>
      </c>
      <c r="G336" t="s">
        <v>20</v>
      </c>
      <c r="H336" s="7">
        <f t="shared" si="20"/>
        <v>111</v>
      </c>
      <c r="I336">
        <v>1113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>
        <f t="shared" si="22"/>
        <v>2018</v>
      </c>
      <c r="P336" s="11">
        <f t="shared" si="23"/>
        <v>43117.25</v>
      </c>
      <c r="Q336" t="b">
        <v>0</v>
      </c>
      <c r="R336" t="b">
        <v>0</v>
      </c>
      <c r="S336" t="s">
        <v>23</v>
      </c>
      <c r="T336" t="str" cm="1">
        <f t="array" ref="T336:U336">_xlfn.TEXTSPLIT(S336,"/",,TRUE,0,)</f>
        <v>music</v>
      </c>
      <c r="U336" t="str">
        <v>rock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E337/D337*100</f>
        <v>114.28538550057536</v>
      </c>
      <c r="G337" t="s">
        <v>20</v>
      </c>
      <c r="H337" s="7">
        <f t="shared" si="20"/>
        <v>87</v>
      </c>
      <c r="I337">
        <v>2283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>
        <f t="shared" si="22"/>
        <v>2019</v>
      </c>
      <c r="P337" s="11">
        <f t="shared" si="23"/>
        <v>43797.25</v>
      </c>
      <c r="Q337" t="b">
        <v>0</v>
      </c>
      <c r="R337" t="b">
        <v>0</v>
      </c>
      <c r="S337" t="s">
        <v>23</v>
      </c>
      <c r="T337" t="str" cm="1">
        <f t="array" ref="T337:U337">_xlfn.TEXTSPLIT(S337,"/",,TRUE,0,)</f>
        <v>music</v>
      </c>
      <c r="U337" t="str">
        <v>rock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E338/D338*100</f>
        <v>97.032531824611041</v>
      </c>
      <c r="G338" t="s">
        <v>14</v>
      </c>
      <c r="H338" s="7">
        <f t="shared" si="20"/>
        <v>63.99</v>
      </c>
      <c r="I338">
        <v>1072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>
        <f t="shared" si="22"/>
        <v>2010</v>
      </c>
      <c r="P338" s="11">
        <f t="shared" si="23"/>
        <v>40528.25</v>
      </c>
      <c r="Q338" t="b">
        <v>0</v>
      </c>
      <c r="R338" t="b">
        <v>1</v>
      </c>
      <c r="S338" t="s">
        <v>23</v>
      </c>
      <c r="T338" t="str" cm="1">
        <f t="array" ref="T338:U338">_xlfn.TEXTSPLIT(S338,"/",,TRUE,0,)</f>
        <v>music</v>
      </c>
      <c r="U338" t="str">
        <v>rock</v>
      </c>
    </row>
    <row r="339" spans="1:2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E339/D339*100</f>
        <v>122.81904761904762</v>
      </c>
      <c r="G339" t="s">
        <v>20</v>
      </c>
      <c r="H339" s="7">
        <f t="shared" si="20"/>
        <v>105.99</v>
      </c>
      <c r="I339">
        <v>1095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>
        <f t="shared" si="22"/>
        <v>2019</v>
      </c>
      <c r="P339" s="11">
        <f t="shared" si="23"/>
        <v>43781.25</v>
      </c>
      <c r="Q339" t="b">
        <v>0</v>
      </c>
      <c r="R339" t="b">
        <v>0</v>
      </c>
      <c r="S339" t="s">
        <v>33</v>
      </c>
      <c r="T339" t="str" cm="1">
        <f t="array" ref="T339:U339">_xlfn.TEXTSPLIT(S339,"/",,TRUE,0,)</f>
        <v>theater</v>
      </c>
      <c r="U339" t="str">
        <v>plays</v>
      </c>
    </row>
    <row r="340" spans="1:2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E340/D340*100</f>
        <v>179.14326647564468</v>
      </c>
      <c r="G340" t="s">
        <v>20</v>
      </c>
      <c r="H340" s="7">
        <f t="shared" si="20"/>
        <v>73.989999999999995</v>
      </c>
      <c r="I340">
        <v>1690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>
        <f t="shared" si="22"/>
        <v>2011</v>
      </c>
      <c r="P340" s="11">
        <f t="shared" si="23"/>
        <v>40851.208333333336</v>
      </c>
      <c r="Q340" t="b">
        <v>0</v>
      </c>
      <c r="R340" t="b">
        <v>0</v>
      </c>
      <c r="S340" t="s">
        <v>33</v>
      </c>
      <c r="T340" t="str" cm="1">
        <f t="array" ref="T340:U340">_xlfn.TEXTSPLIT(S340,"/",,TRUE,0,)</f>
        <v>theater</v>
      </c>
      <c r="U340" t="str">
        <v>plays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E341/D341*100</f>
        <v>79.951577402787962</v>
      </c>
      <c r="G341" t="s">
        <v>74</v>
      </c>
      <c r="H341" s="7">
        <f t="shared" si="20"/>
        <v>84.02</v>
      </c>
      <c r="I341">
        <v>1297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>
        <f t="shared" si="22"/>
        <v>2017</v>
      </c>
      <c r="P341" s="11">
        <f t="shared" si="23"/>
        <v>42963.208333333328</v>
      </c>
      <c r="Q341" t="b">
        <v>0</v>
      </c>
      <c r="R341" t="b">
        <v>0</v>
      </c>
      <c r="S341" t="s">
        <v>33</v>
      </c>
      <c r="T341" t="str" cm="1">
        <f t="array" ref="T341:U341">_xlfn.TEXTSPLIT(S341,"/",,TRUE,0,)</f>
        <v>theater</v>
      </c>
      <c r="U341" t="str">
        <v>plays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E342/D342*100</f>
        <v>94.242587601078171</v>
      </c>
      <c r="G342" t="s">
        <v>14</v>
      </c>
      <c r="H342" s="7">
        <f t="shared" si="20"/>
        <v>88.97</v>
      </c>
      <c r="I342">
        <v>393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>
        <f t="shared" si="22"/>
        <v>2011</v>
      </c>
      <c r="P342" s="11">
        <f t="shared" si="23"/>
        <v>40890.25</v>
      </c>
      <c r="Q342" t="b">
        <v>0</v>
      </c>
      <c r="R342" t="b">
        <v>0</v>
      </c>
      <c r="S342" t="s">
        <v>122</v>
      </c>
      <c r="T342" t="str" cm="1">
        <f t="array" ref="T342:U342">_xlfn.TEXTSPLIT(S342,"/",,TRUE,0,)</f>
        <v>photography</v>
      </c>
      <c r="U342" t="str">
        <v>photography books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E343/D343*100</f>
        <v>84.669291338582681</v>
      </c>
      <c r="G343" t="s">
        <v>14</v>
      </c>
      <c r="H343" s="7">
        <f t="shared" si="20"/>
        <v>76.989999999999995</v>
      </c>
      <c r="I343">
        <v>1257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>
        <f t="shared" si="22"/>
        <v>2015</v>
      </c>
      <c r="P343" s="11">
        <f t="shared" si="23"/>
        <v>42251.208333333328</v>
      </c>
      <c r="Q343" t="b">
        <v>0</v>
      </c>
      <c r="R343" t="b">
        <v>0</v>
      </c>
      <c r="S343" t="s">
        <v>60</v>
      </c>
      <c r="T343" t="str" cm="1">
        <f t="array" ref="T343:U343">_xlfn.TEXTSPLIT(S343,"/",,TRUE,0,)</f>
        <v>music</v>
      </c>
      <c r="U343" t="str">
        <v>indie rock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E344/D344*100</f>
        <v>66.521920668058456</v>
      </c>
      <c r="G344" t="s">
        <v>14</v>
      </c>
      <c r="H344" s="7">
        <f t="shared" si="20"/>
        <v>97.15</v>
      </c>
      <c r="I344">
        <v>328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>
        <f t="shared" si="22"/>
        <v>2013</v>
      </c>
      <c r="P344" s="11">
        <f t="shared" si="23"/>
        <v>41487.208333333336</v>
      </c>
      <c r="Q344" t="b">
        <v>0</v>
      </c>
      <c r="R344" t="b">
        <v>0</v>
      </c>
      <c r="S344" t="s">
        <v>33</v>
      </c>
      <c r="T344" t="str" cm="1">
        <f t="array" ref="T344:U344">_xlfn.TEXTSPLIT(S344,"/",,TRUE,0,)</f>
        <v>theater</v>
      </c>
      <c r="U344" t="str">
        <v>plays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E345/D345*100</f>
        <v>53.922222222222224</v>
      </c>
      <c r="G345" t="s">
        <v>14</v>
      </c>
      <c r="H345" s="7">
        <f t="shared" si="20"/>
        <v>33.01</v>
      </c>
      <c r="I345">
        <v>147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>
        <f t="shared" si="22"/>
        <v>2013</v>
      </c>
      <c r="P345" s="11">
        <f t="shared" si="23"/>
        <v>41650.25</v>
      </c>
      <c r="Q345" t="b">
        <v>0</v>
      </c>
      <c r="R345" t="b">
        <v>0</v>
      </c>
      <c r="S345" t="s">
        <v>33</v>
      </c>
      <c r="T345" t="str" cm="1">
        <f t="array" ref="T345:U345">_xlfn.TEXTSPLIT(S345,"/",,TRUE,0,)</f>
        <v>theater</v>
      </c>
      <c r="U345" t="str">
        <v>plays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E346/D346*100</f>
        <v>41.983299595141702</v>
      </c>
      <c r="G346" t="s">
        <v>14</v>
      </c>
      <c r="H346" s="7">
        <f t="shared" si="20"/>
        <v>99.95</v>
      </c>
      <c r="I346">
        <v>830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>
        <f t="shared" si="22"/>
        <v>2018</v>
      </c>
      <c r="P346" s="11">
        <f t="shared" si="23"/>
        <v>43162.25</v>
      </c>
      <c r="Q346" t="b">
        <v>0</v>
      </c>
      <c r="R346" t="b">
        <v>0</v>
      </c>
      <c r="S346" t="s">
        <v>89</v>
      </c>
      <c r="T346" t="str" cm="1">
        <f t="array" ref="T346:U346">_xlfn.TEXTSPLIT(S346,"/",,TRUE,0,)</f>
        <v>games</v>
      </c>
      <c r="U346" t="str">
        <v>video games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E347/D347*100</f>
        <v>14.69479695431472</v>
      </c>
      <c r="G347" t="s">
        <v>14</v>
      </c>
      <c r="H347" s="7">
        <f t="shared" si="20"/>
        <v>69.97</v>
      </c>
      <c r="I347">
        <v>331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>
        <f t="shared" si="22"/>
        <v>2015</v>
      </c>
      <c r="P347" s="11">
        <f t="shared" si="23"/>
        <v>42195.208333333328</v>
      </c>
      <c r="Q347" t="b">
        <v>0</v>
      </c>
      <c r="R347" t="b">
        <v>0</v>
      </c>
      <c r="S347" t="s">
        <v>53</v>
      </c>
      <c r="T347" t="str" cm="1">
        <f t="array" ref="T347:U347">_xlfn.TEXTSPLIT(S347,"/",,TRUE,0,)</f>
        <v>film &amp; video</v>
      </c>
      <c r="U347" t="str">
        <v>drama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E348/D348*100</f>
        <v>34.475000000000001</v>
      </c>
      <c r="G348" t="s">
        <v>14</v>
      </c>
      <c r="H348" s="7">
        <f t="shared" si="20"/>
        <v>110.32</v>
      </c>
      <c r="I348">
        <v>25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>
        <f t="shared" si="22"/>
        <v>2017</v>
      </c>
      <c r="P348" s="11">
        <f t="shared" si="23"/>
        <v>43026.208333333328</v>
      </c>
      <c r="Q348" t="b">
        <v>0</v>
      </c>
      <c r="R348" t="b">
        <v>1</v>
      </c>
      <c r="S348" t="s">
        <v>60</v>
      </c>
      <c r="T348" t="str" cm="1">
        <f t="array" ref="T348:U348">_xlfn.TEXTSPLIT(S348,"/",,TRUE,0,)</f>
        <v>music</v>
      </c>
      <c r="U348" t="str">
        <v>indie rock</v>
      </c>
    </row>
    <row r="349" spans="1:2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E349/D349*100</f>
        <v>1400.7777777777778</v>
      </c>
      <c r="G349" t="s">
        <v>20</v>
      </c>
      <c r="H349" s="7">
        <f t="shared" si="20"/>
        <v>66.010000000000005</v>
      </c>
      <c r="I349">
        <v>191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>
        <f t="shared" si="22"/>
        <v>2015</v>
      </c>
      <c r="P349" s="11">
        <f t="shared" si="23"/>
        <v>42070.25</v>
      </c>
      <c r="Q349" t="b">
        <v>0</v>
      </c>
      <c r="R349" t="b">
        <v>0</v>
      </c>
      <c r="S349" t="s">
        <v>28</v>
      </c>
      <c r="T349" t="str" cm="1">
        <f t="array" ref="T349:U349">_xlfn.TEXTSPLIT(S349,"/",,TRUE,0,)</f>
        <v>technology</v>
      </c>
      <c r="U349" t="str">
        <v>web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E350/D350*100</f>
        <v>71.770351758793964</v>
      </c>
      <c r="G350" t="s">
        <v>14</v>
      </c>
      <c r="H350" s="7">
        <f t="shared" si="20"/>
        <v>41.01</v>
      </c>
      <c r="I350">
        <v>3483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>
        <f t="shared" si="22"/>
        <v>2017</v>
      </c>
      <c r="P350" s="11">
        <f t="shared" si="23"/>
        <v>42795.25</v>
      </c>
      <c r="Q350" t="b">
        <v>0</v>
      </c>
      <c r="R350" t="b">
        <v>0</v>
      </c>
      <c r="S350" t="s">
        <v>17</v>
      </c>
      <c r="T350" t="str" cm="1">
        <f t="array" ref="T350:U350">_xlfn.TEXTSPLIT(S350,"/",,TRUE,0,)</f>
        <v>food</v>
      </c>
      <c r="U350" t="str">
        <v>food trucks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E351/D351*100</f>
        <v>53.074115044247783</v>
      </c>
      <c r="G351" t="s">
        <v>14</v>
      </c>
      <c r="H351" s="7">
        <f t="shared" si="20"/>
        <v>103.96</v>
      </c>
      <c r="I351">
        <v>923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>
        <f t="shared" si="22"/>
        <v>2017</v>
      </c>
      <c r="P351" s="11">
        <f t="shared" si="23"/>
        <v>42960.208333333328</v>
      </c>
      <c r="Q351" t="b">
        <v>0</v>
      </c>
      <c r="R351" t="b">
        <v>0</v>
      </c>
      <c r="S351" t="s">
        <v>33</v>
      </c>
      <c r="T351" t="str" cm="1">
        <f t="array" ref="T351:U351">_xlfn.TEXTSPLIT(S351,"/",,TRUE,0,)</f>
        <v>theater</v>
      </c>
      <c r="U351" t="str">
        <v>plays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E352/D352*100</f>
        <v>5</v>
      </c>
      <c r="G352" t="s">
        <v>14</v>
      </c>
      <c r="H352" s="7">
        <f t="shared" si="20"/>
        <v>5</v>
      </c>
      <c r="I352">
        <v>1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>
        <f t="shared" si="22"/>
        <v>2015</v>
      </c>
      <c r="P352" s="11">
        <f t="shared" si="23"/>
        <v>42162.208333333328</v>
      </c>
      <c r="Q352" t="b">
        <v>0</v>
      </c>
      <c r="R352" t="b">
        <v>1</v>
      </c>
      <c r="S352" t="s">
        <v>159</v>
      </c>
      <c r="T352" t="str" cm="1">
        <f t="array" ref="T352:U352">_xlfn.TEXTSPLIT(S352,"/",,TRUE,0,)</f>
        <v>music</v>
      </c>
      <c r="U352" t="str">
        <v>jazz</v>
      </c>
    </row>
    <row r="353" spans="1:2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E353/D353*100</f>
        <v>127.70715249662618</v>
      </c>
      <c r="G353" t="s">
        <v>20</v>
      </c>
      <c r="H353" s="7">
        <f t="shared" si="20"/>
        <v>47.01</v>
      </c>
      <c r="I353">
        <v>2013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>
        <f t="shared" si="22"/>
        <v>2015</v>
      </c>
      <c r="P353" s="11">
        <f t="shared" si="23"/>
        <v>42254.208333333328</v>
      </c>
      <c r="Q353" t="b">
        <v>0</v>
      </c>
      <c r="R353" t="b">
        <v>0</v>
      </c>
      <c r="S353" t="s">
        <v>23</v>
      </c>
      <c r="T353" t="str" cm="1">
        <f t="array" ref="T353:U353">_xlfn.TEXTSPLIT(S353,"/",,TRUE,0,)</f>
        <v>music</v>
      </c>
      <c r="U353" t="str">
        <v>rock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E354/D354*100</f>
        <v>34.892857142857139</v>
      </c>
      <c r="G354" t="s">
        <v>14</v>
      </c>
      <c r="H354" s="7">
        <f t="shared" si="20"/>
        <v>29.61</v>
      </c>
      <c r="I354">
        <v>33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>
        <f t="shared" si="22"/>
        <v>2015</v>
      </c>
      <c r="P354" s="11">
        <f t="shared" si="23"/>
        <v>42323.25</v>
      </c>
      <c r="Q354" t="b">
        <v>0</v>
      </c>
      <c r="R354" t="b">
        <v>0</v>
      </c>
      <c r="S354" t="s">
        <v>33</v>
      </c>
      <c r="T354" t="str" cm="1">
        <f t="array" ref="T354:U354">_xlfn.TEXTSPLIT(S354,"/",,TRUE,0,)</f>
        <v>theater</v>
      </c>
      <c r="U354" t="str">
        <v>plays</v>
      </c>
    </row>
    <row r="355" spans="1:2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E355/D355*100</f>
        <v>410.59821428571428</v>
      </c>
      <c r="G355" t="s">
        <v>20</v>
      </c>
      <c r="H355" s="7">
        <f t="shared" si="20"/>
        <v>81.010000000000005</v>
      </c>
      <c r="I355">
        <v>1703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>
        <f t="shared" si="22"/>
        <v>2019</v>
      </c>
      <c r="P355" s="11">
        <f t="shared" si="23"/>
        <v>43652.208333333328</v>
      </c>
      <c r="Q355" t="b">
        <v>0</v>
      </c>
      <c r="R355" t="b">
        <v>0</v>
      </c>
      <c r="S355" t="s">
        <v>33</v>
      </c>
      <c r="T355" t="str" cm="1">
        <f t="array" ref="T355:U355">_xlfn.TEXTSPLIT(S355,"/",,TRUE,0,)</f>
        <v>theater</v>
      </c>
      <c r="U355" t="str">
        <v>plays</v>
      </c>
    </row>
    <row r="356" spans="1:2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E356/D356*100</f>
        <v>123.73770491803278</v>
      </c>
      <c r="G356" t="s">
        <v>20</v>
      </c>
      <c r="H356" s="7">
        <f t="shared" si="20"/>
        <v>94.35</v>
      </c>
      <c r="I356">
        <v>80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>
        <f t="shared" si="22"/>
        <v>2013</v>
      </c>
      <c r="P356" s="11">
        <f t="shared" si="23"/>
        <v>41527.208333333336</v>
      </c>
      <c r="Q356" t="b">
        <v>0</v>
      </c>
      <c r="R356" t="b">
        <v>0</v>
      </c>
      <c r="S356" t="s">
        <v>42</v>
      </c>
      <c r="T356" t="str" cm="1">
        <f t="array" ref="T356:U356">_xlfn.TEXTSPLIT(S356,"/",,TRUE,0,)</f>
        <v>film &amp; video</v>
      </c>
      <c r="U356" t="str">
        <v>documentary</v>
      </c>
    </row>
    <row r="357" spans="1:21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E357/D357*100</f>
        <v>58.973684210526315</v>
      </c>
      <c r="G357" t="s">
        <v>47</v>
      </c>
      <c r="H357" s="7">
        <f t="shared" si="20"/>
        <v>26.06</v>
      </c>
      <c r="I357">
        <v>86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>
        <f t="shared" si="22"/>
        <v>2017</v>
      </c>
      <c r="P357" s="11">
        <f t="shared" si="23"/>
        <v>42797.25</v>
      </c>
      <c r="Q357" t="b">
        <v>0</v>
      </c>
      <c r="R357" t="b">
        <v>0</v>
      </c>
      <c r="S357" t="s">
        <v>65</v>
      </c>
      <c r="T357" t="str" cm="1">
        <f t="array" ref="T357:U357">_xlfn.TEXTSPLIT(S357,"/",,TRUE,0,)</f>
        <v>technology</v>
      </c>
      <c r="U357" t="str">
        <v>wearables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E358/D358*100</f>
        <v>36.892473118279568</v>
      </c>
      <c r="G358" t="s">
        <v>14</v>
      </c>
      <c r="H358" s="7">
        <f t="shared" si="20"/>
        <v>85.78</v>
      </c>
      <c r="I358">
        <v>40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>
        <f t="shared" si="22"/>
        <v>2012</v>
      </c>
      <c r="P358" s="11">
        <f t="shared" si="23"/>
        <v>40931.25</v>
      </c>
      <c r="Q358" t="b">
        <v>0</v>
      </c>
      <c r="R358" t="b">
        <v>0</v>
      </c>
      <c r="S358" t="s">
        <v>33</v>
      </c>
      <c r="T358" t="str" cm="1">
        <f t="array" ref="T358:U358">_xlfn.TEXTSPLIT(S358,"/",,TRUE,0,)</f>
        <v>theater</v>
      </c>
      <c r="U358" t="str">
        <v>plays</v>
      </c>
    </row>
    <row r="359" spans="1:2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E359/D359*100</f>
        <v>184.91304347826087</v>
      </c>
      <c r="G359" t="s">
        <v>20</v>
      </c>
      <c r="H359" s="7">
        <f t="shared" si="20"/>
        <v>103.73</v>
      </c>
      <c r="I359">
        <v>41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>
        <f t="shared" si="22"/>
        <v>2015</v>
      </c>
      <c r="P359" s="11">
        <f t="shared" si="23"/>
        <v>42275.208333333328</v>
      </c>
      <c r="Q359" t="b">
        <v>0</v>
      </c>
      <c r="R359" t="b">
        <v>0</v>
      </c>
      <c r="S359" t="s">
        <v>89</v>
      </c>
      <c r="T359" t="str" cm="1">
        <f t="array" ref="T359:U359">_xlfn.TEXTSPLIT(S359,"/",,TRUE,0,)</f>
        <v>games</v>
      </c>
      <c r="U359" t="str">
        <v>video games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E360/D360*100</f>
        <v>11.814432989690722</v>
      </c>
      <c r="G360" t="s">
        <v>14</v>
      </c>
      <c r="H360" s="7">
        <f t="shared" si="20"/>
        <v>49.83</v>
      </c>
      <c r="I360">
        <v>23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>
        <f t="shared" si="22"/>
        <v>2018</v>
      </c>
      <c r="P360" s="11">
        <f t="shared" si="23"/>
        <v>43325.208333333328</v>
      </c>
      <c r="Q360" t="b">
        <v>1</v>
      </c>
      <c r="R360" t="b">
        <v>0</v>
      </c>
      <c r="S360" t="s">
        <v>122</v>
      </c>
      <c r="T360" t="str" cm="1">
        <f t="array" ref="T360:U360">_xlfn.TEXTSPLIT(S360,"/",,TRUE,0,)</f>
        <v>photography</v>
      </c>
      <c r="U360" t="str">
        <v>photography books</v>
      </c>
    </row>
    <row r="361" spans="1:2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E361/D361*100</f>
        <v>298.7</v>
      </c>
      <c r="G361" t="s">
        <v>20</v>
      </c>
      <c r="H361" s="7">
        <f t="shared" si="20"/>
        <v>63.89</v>
      </c>
      <c r="I361">
        <v>187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>
        <f t="shared" si="22"/>
        <v>2011</v>
      </c>
      <c r="P361" s="11">
        <f t="shared" si="23"/>
        <v>40789.208333333336</v>
      </c>
      <c r="Q361" t="b">
        <v>0</v>
      </c>
      <c r="R361" t="b">
        <v>0</v>
      </c>
      <c r="S361" t="s">
        <v>71</v>
      </c>
      <c r="T361" t="str" cm="1">
        <f t="array" ref="T361:U361">_xlfn.TEXTSPLIT(S361,"/",,TRUE,0,)</f>
        <v>film &amp; video</v>
      </c>
      <c r="U361" t="str">
        <v>animation</v>
      </c>
    </row>
    <row r="362" spans="1:2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E362/D362*100</f>
        <v>226.35175879396985</v>
      </c>
      <c r="G362" t="s">
        <v>20</v>
      </c>
      <c r="H362" s="7">
        <f t="shared" si="20"/>
        <v>47</v>
      </c>
      <c r="I362">
        <v>2875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>
        <f t="shared" si="22"/>
        <v>2011</v>
      </c>
      <c r="P362" s="11">
        <f t="shared" si="23"/>
        <v>40558.25</v>
      </c>
      <c r="Q362" t="b">
        <v>0</v>
      </c>
      <c r="R362" t="b">
        <v>1</v>
      </c>
      <c r="S362" t="s">
        <v>33</v>
      </c>
      <c r="T362" t="str" cm="1">
        <f t="array" ref="T362:U362">_xlfn.TEXTSPLIT(S362,"/",,TRUE,0,)</f>
        <v>theater</v>
      </c>
      <c r="U362" t="str">
        <v>plays</v>
      </c>
    </row>
    <row r="363" spans="1:2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E363/D363*100</f>
        <v>173.56363636363636</v>
      </c>
      <c r="G363" t="s">
        <v>20</v>
      </c>
      <c r="H363" s="7">
        <f t="shared" si="20"/>
        <v>108.48</v>
      </c>
      <c r="I363">
        <v>88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>
        <f t="shared" si="22"/>
        <v>2017</v>
      </c>
      <c r="P363" s="11">
        <f t="shared" si="23"/>
        <v>43039.208333333328</v>
      </c>
      <c r="Q363" t="b">
        <v>0</v>
      </c>
      <c r="R363" t="b">
        <v>0</v>
      </c>
      <c r="S363" t="s">
        <v>33</v>
      </c>
      <c r="T363" t="str" cm="1">
        <f t="array" ref="T363:U363">_xlfn.TEXTSPLIT(S363,"/",,TRUE,0,)</f>
        <v>theater</v>
      </c>
      <c r="U363" t="str">
        <v>plays</v>
      </c>
    </row>
    <row r="364" spans="1:2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E364/D364*100</f>
        <v>371.75675675675677</v>
      </c>
      <c r="G364" t="s">
        <v>20</v>
      </c>
      <c r="H364" s="7">
        <f t="shared" si="20"/>
        <v>72.02</v>
      </c>
      <c r="I364">
        <v>191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>
        <f t="shared" si="22"/>
        <v>2011</v>
      </c>
      <c r="P364" s="11">
        <f t="shared" si="23"/>
        <v>40608.25</v>
      </c>
      <c r="Q364" t="b">
        <v>0</v>
      </c>
      <c r="R364" t="b">
        <v>0</v>
      </c>
      <c r="S364" t="s">
        <v>23</v>
      </c>
      <c r="T364" t="str" cm="1">
        <f t="array" ref="T364:U364">_xlfn.TEXTSPLIT(S364,"/",,TRUE,0,)</f>
        <v>music</v>
      </c>
      <c r="U364" t="str">
        <v>rock</v>
      </c>
    </row>
    <row r="365" spans="1:2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E365/D365*100</f>
        <v>160.19230769230771</v>
      </c>
      <c r="G365" t="s">
        <v>20</v>
      </c>
      <c r="H365" s="7">
        <f t="shared" si="20"/>
        <v>59.93</v>
      </c>
      <c r="I365">
        <v>139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>
        <f t="shared" si="22"/>
        <v>2011</v>
      </c>
      <c r="P365" s="11">
        <f t="shared" si="23"/>
        <v>40905.25</v>
      </c>
      <c r="Q365" t="b">
        <v>0</v>
      </c>
      <c r="R365" t="b">
        <v>0</v>
      </c>
      <c r="S365" t="s">
        <v>23</v>
      </c>
      <c r="T365" t="str" cm="1">
        <f t="array" ref="T365:U365">_xlfn.TEXTSPLIT(S365,"/",,TRUE,0,)</f>
        <v>music</v>
      </c>
      <c r="U365" t="str">
        <v>rock</v>
      </c>
    </row>
    <row r="366" spans="1:2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E366/D366*100</f>
        <v>1616.3333333333335</v>
      </c>
      <c r="G366" t="s">
        <v>20</v>
      </c>
      <c r="H366" s="7">
        <f t="shared" si="20"/>
        <v>78.209999999999994</v>
      </c>
      <c r="I366">
        <v>186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>
        <f t="shared" si="22"/>
        <v>2018</v>
      </c>
      <c r="P366" s="11">
        <f t="shared" si="23"/>
        <v>43194.208333333328</v>
      </c>
      <c r="Q366" t="b">
        <v>0</v>
      </c>
      <c r="R366" t="b">
        <v>0</v>
      </c>
      <c r="S366" t="s">
        <v>60</v>
      </c>
      <c r="T366" t="str" cm="1">
        <f t="array" ref="T366:U366">_xlfn.TEXTSPLIT(S366,"/",,TRUE,0,)</f>
        <v>music</v>
      </c>
      <c r="U366" t="str">
        <v>indie rock</v>
      </c>
    </row>
    <row r="367" spans="1:2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E367/D367*100</f>
        <v>733.4375</v>
      </c>
      <c r="G367" t="s">
        <v>20</v>
      </c>
      <c r="H367" s="7">
        <f t="shared" si="20"/>
        <v>104.78</v>
      </c>
      <c r="I367">
        <v>112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>
        <f t="shared" si="22"/>
        <v>2016</v>
      </c>
      <c r="P367" s="11">
        <f t="shared" si="23"/>
        <v>42760.25</v>
      </c>
      <c r="Q367" t="b">
        <v>0</v>
      </c>
      <c r="R367" t="b">
        <v>0</v>
      </c>
      <c r="S367" t="s">
        <v>33</v>
      </c>
      <c r="T367" t="str" cm="1">
        <f t="array" ref="T367:U367">_xlfn.TEXTSPLIT(S367,"/",,TRUE,0,)</f>
        <v>theater</v>
      </c>
      <c r="U367" t="str">
        <v>plays</v>
      </c>
    </row>
    <row r="368" spans="1:2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E368/D368*100</f>
        <v>592.11111111111109</v>
      </c>
      <c r="G368" t="s">
        <v>20</v>
      </c>
      <c r="H368" s="7">
        <f t="shared" si="20"/>
        <v>105.52</v>
      </c>
      <c r="I368">
        <v>101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>
        <f t="shared" si="22"/>
        <v>2011</v>
      </c>
      <c r="P368" s="11">
        <f t="shared" si="23"/>
        <v>40547.25</v>
      </c>
      <c r="Q368" t="b">
        <v>0</v>
      </c>
      <c r="R368" t="b">
        <v>1</v>
      </c>
      <c r="S368" t="s">
        <v>33</v>
      </c>
      <c r="T368" t="str" cm="1">
        <f t="array" ref="T368:U368">_xlfn.TEXTSPLIT(S368,"/",,TRUE,0,)</f>
        <v>theater</v>
      </c>
      <c r="U368" t="str">
        <v>plays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E369/D369*100</f>
        <v>18.888888888888889</v>
      </c>
      <c r="G369" t="s">
        <v>14</v>
      </c>
      <c r="H369" s="7">
        <f t="shared" si="20"/>
        <v>24.93</v>
      </c>
      <c r="I369">
        <v>75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>
        <f t="shared" si="22"/>
        <v>2014</v>
      </c>
      <c r="P369" s="11">
        <f t="shared" si="23"/>
        <v>41954.25</v>
      </c>
      <c r="Q369" t="b">
        <v>0</v>
      </c>
      <c r="R369" t="b">
        <v>1</v>
      </c>
      <c r="S369" t="s">
        <v>33</v>
      </c>
      <c r="T369" t="str" cm="1">
        <f t="array" ref="T369:U369">_xlfn.TEXTSPLIT(S369,"/",,TRUE,0,)</f>
        <v>theater</v>
      </c>
      <c r="U369" t="str">
        <v>plays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E370/D370*100</f>
        <v>276.80769230769232</v>
      </c>
      <c r="G370" t="s">
        <v>20</v>
      </c>
      <c r="H370" s="7">
        <f t="shared" si="20"/>
        <v>69.87</v>
      </c>
      <c r="I370">
        <v>206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>
        <f t="shared" si="22"/>
        <v>2010</v>
      </c>
      <c r="P370" s="11">
        <f t="shared" si="23"/>
        <v>40487.208333333336</v>
      </c>
      <c r="Q370" t="b">
        <v>0</v>
      </c>
      <c r="R370" t="b">
        <v>1</v>
      </c>
      <c r="S370" t="s">
        <v>42</v>
      </c>
      <c r="T370" t="str" cm="1">
        <f t="array" ref="T370:U370">_xlfn.TEXTSPLIT(S370,"/",,TRUE,0,)</f>
        <v>film &amp; video</v>
      </c>
      <c r="U370" t="str">
        <v>documentary</v>
      </c>
    </row>
    <row r="371" spans="1:2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E371/D371*100</f>
        <v>273.01851851851848</v>
      </c>
      <c r="G371" t="s">
        <v>20</v>
      </c>
      <c r="H371" s="7">
        <f t="shared" si="20"/>
        <v>95.73</v>
      </c>
      <c r="I371">
        <v>154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>
        <f t="shared" si="22"/>
        <v>2013</v>
      </c>
      <c r="P371" s="11">
        <f t="shared" si="23"/>
        <v>41347.208333333336</v>
      </c>
      <c r="Q371" t="b">
        <v>0</v>
      </c>
      <c r="R371" t="b">
        <v>1</v>
      </c>
      <c r="S371" t="s">
        <v>269</v>
      </c>
      <c r="T371" t="str" cm="1">
        <f t="array" ref="T371:U371">_xlfn.TEXTSPLIT(S371,"/",,TRUE,0,)</f>
        <v>film &amp; video</v>
      </c>
      <c r="U371" t="str">
        <v>television</v>
      </c>
    </row>
    <row r="372" spans="1:2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E372/D372*100</f>
        <v>159.36331255565449</v>
      </c>
      <c r="G372" t="s">
        <v>20</v>
      </c>
      <c r="H372" s="7">
        <f t="shared" si="20"/>
        <v>30</v>
      </c>
      <c r="I372">
        <v>5966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>
        <f t="shared" si="22"/>
        <v>2019</v>
      </c>
      <c r="P372" s="11">
        <f t="shared" si="23"/>
        <v>43576.208333333328</v>
      </c>
      <c r="Q372" t="b">
        <v>0</v>
      </c>
      <c r="R372" t="b">
        <v>0</v>
      </c>
      <c r="S372" t="s">
        <v>33</v>
      </c>
      <c r="T372" t="str" cm="1">
        <f t="array" ref="T372:U372">_xlfn.TEXTSPLIT(S372,"/",,TRUE,0,)</f>
        <v>theater</v>
      </c>
      <c r="U372" t="str">
        <v>plays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E373/D373*100</f>
        <v>67.869978858350947</v>
      </c>
      <c r="G373" t="s">
        <v>14</v>
      </c>
      <c r="H373" s="7">
        <f t="shared" si="20"/>
        <v>59.01</v>
      </c>
      <c r="I373">
        <v>2176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>
        <f t="shared" si="22"/>
        <v>2015</v>
      </c>
      <c r="P373" s="11">
        <f t="shared" si="23"/>
        <v>42094.208333333328</v>
      </c>
      <c r="Q373" t="b">
        <v>0</v>
      </c>
      <c r="R373" t="b">
        <v>0</v>
      </c>
      <c r="S373" t="s">
        <v>33</v>
      </c>
      <c r="T373" t="str" cm="1">
        <f t="array" ref="T373:U373">_xlfn.TEXTSPLIT(S373,"/",,TRUE,0,)</f>
        <v>theater</v>
      </c>
      <c r="U373" t="str">
        <v>plays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E374/D374*100</f>
        <v>1591.5555555555554</v>
      </c>
      <c r="G374" t="s">
        <v>20</v>
      </c>
      <c r="H374" s="7">
        <f t="shared" si="20"/>
        <v>84.76</v>
      </c>
      <c r="I374">
        <v>169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>
        <f t="shared" si="22"/>
        <v>2015</v>
      </c>
      <c r="P374" s="11">
        <f t="shared" si="23"/>
        <v>42032.25</v>
      </c>
      <c r="Q374" t="b">
        <v>0</v>
      </c>
      <c r="R374" t="b">
        <v>1</v>
      </c>
      <c r="S374" t="s">
        <v>42</v>
      </c>
      <c r="T374" t="str" cm="1">
        <f t="array" ref="T374:U374">_xlfn.TEXTSPLIT(S374,"/",,TRUE,0,)</f>
        <v>film &amp; video</v>
      </c>
      <c r="U374" t="str">
        <v>documentary</v>
      </c>
    </row>
    <row r="375" spans="1:2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E375/D375*100</f>
        <v>730.18222222222221</v>
      </c>
      <c r="G375" t="s">
        <v>20</v>
      </c>
      <c r="H375" s="7">
        <f t="shared" si="20"/>
        <v>78.010000000000005</v>
      </c>
      <c r="I375">
        <v>2106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>
        <f t="shared" si="22"/>
        <v>2017</v>
      </c>
      <c r="P375" s="11">
        <f t="shared" si="23"/>
        <v>42972.208333333328</v>
      </c>
      <c r="Q375" t="b">
        <v>0</v>
      </c>
      <c r="R375" t="b">
        <v>0</v>
      </c>
      <c r="S375" t="s">
        <v>33</v>
      </c>
      <c r="T375" t="str" cm="1">
        <f t="array" ref="T375:U375">_xlfn.TEXTSPLIT(S375,"/",,TRUE,0,)</f>
        <v>theater</v>
      </c>
      <c r="U375" t="str">
        <v>plays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E376/D376*100</f>
        <v>13.185782556750297</v>
      </c>
      <c r="G376" t="s">
        <v>14</v>
      </c>
      <c r="H376" s="7">
        <f t="shared" si="20"/>
        <v>50.05</v>
      </c>
      <c r="I376">
        <v>441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>
        <f t="shared" si="22"/>
        <v>2019</v>
      </c>
      <c r="P376" s="11">
        <f t="shared" si="23"/>
        <v>43481.25</v>
      </c>
      <c r="Q376" t="b">
        <v>0</v>
      </c>
      <c r="R376" t="b">
        <v>1</v>
      </c>
      <c r="S376" t="s">
        <v>42</v>
      </c>
      <c r="T376" t="str" cm="1">
        <f t="array" ref="T376:U376">_xlfn.TEXTSPLIT(S376,"/",,TRUE,0,)</f>
        <v>film &amp; video</v>
      </c>
      <c r="U376" t="str">
        <v>documentary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E377/D377*100</f>
        <v>54.777777777777779</v>
      </c>
      <c r="G377" t="s">
        <v>14</v>
      </c>
      <c r="H377" s="7">
        <f t="shared" si="20"/>
        <v>59.16</v>
      </c>
      <c r="I377">
        <v>25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>
        <f t="shared" si="22"/>
        <v>2015</v>
      </c>
      <c r="P377" s="11">
        <f t="shared" si="23"/>
        <v>42350.25</v>
      </c>
      <c r="Q377" t="b">
        <v>0</v>
      </c>
      <c r="R377" t="b">
        <v>0</v>
      </c>
      <c r="S377" t="s">
        <v>60</v>
      </c>
      <c r="T377" t="str" cm="1">
        <f t="array" ref="T377:U377">_xlfn.TEXTSPLIT(S377,"/",,TRUE,0,)</f>
        <v>music</v>
      </c>
      <c r="U377" t="str">
        <v>indie rock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E378/D378*100</f>
        <v>361.02941176470591</v>
      </c>
      <c r="G378" t="s">
        <v>20</v>
      </c>
      <c r="H378" s="7">
        <f t="shared" si="20"/>
        <v>93.7</v>
      </c>
      <c r="I378">
        <v>131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>
        <f t="shared" si="22"/>
        <v>2014</v>
      </c>
      <c r="P378" s="11">
        <f t="shared" si="23"/>
        <v>41832.208333333336</v>
      </c>
      <c r="Q378" t="b">
        <v>0</v>
      </c>
      <c r="R378" t="b">
        <v>0</v>
      </c>
      <c r="S378" t="s">
        <v>23</v>
      </c>
      <c r="T378" t="str" cm="1">
        <f t="array" ref="T378:U378">_xlfn.TEXTSPLIT(S378,"/",,TRUE,0,)</f>
        <v>music</v>
      </c>
      <c r="U378" t="str">
        <v>rock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E379/D379*100</f>
        <v>10.257545271629779</v>
      </c>
      <c r="G379" t="s">
        <v>14</v>
      </c>
      <c r="H379" s="7">
        <f t="shared" si="20"/>
        <v>40.14</v>
      </c>
      <c r="I379">
        <v>127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>
        <f t="shared" si="22"/>
        <v>2019</v>
      </c>
      <c r="P379" s="11">
        <f t="shared" si="23"/>
        <v>43774.25</v>
      </c>
      <c r="Q379" t="b">
        <v>0</v>
      </c>
      <c r="R379" t="b">
        <v>0</v>
      </c>
      <c r="S379" t="s">
        <v>33</v>
      </c>
      <c r="T379" t="str" cm="1">
        <f t="array" ref="T379:U379">_xlfn.TEXTSPLIT(S379,"/",,TRUE,0,)</f>
        <v>theater</v>
      </c>
      <c r="U379" t="str">
        <v>plays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E380/D380*100</f>
        <v>13.962962962962964</v>
      </c>
      <c r="G380" t="s">
        <v>14</v>
      </c>
      <c r="H380" s="7">
        <f t="shared" si="20"/>
        <v>70.09</v>
      </c>
      <c r="I380">
        <v>355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>
        <f t="shared" si="22"/>
        <v>2018</v>
      </c>
      <c r="P380" s="11">
        <f t="shared" si="23"/>
        <v>43279.208333333328</v>
      </c>
      <c r="Q380" t="b">
        <v>0</v>
      </c>
      <c r="R380" t="b">
        <v>0</v>
      </c>
      <c r="S380" t="s">
        <v>42</v>
      </c>
      <c r="T380" t="str" cm="1">
        <f t="array" ref="T380:U380">_xlfn.TEXTSPLIT(S380,"/",,TRUE,0,)</f>
        <v>film &amp; video</v>
      </c>
      <c r="U380" t="str">
        <v>documentary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E381/D381*100</f>
        <v>40.444444444444443</v>
      </c>
      <c r="G381" t="s">
        <v>14</v>
      </c>
      <c r="H381" s="7">
        <f t="shared" si="20"/>
        <v>66.180000000000007</v>
      </c>
      <c r="I381">
        <v>44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>
        <f t="shared" si="22"/>
        <v>2011</v>
      </c>
      <c r="P381" s="11">
        <f t="shared" si="23"/>
        <v>40857.25</v>
      </c>
      <c r="Q381" t="b">
        <v>0</v>
      </c>
      <c r="R381" t="b">
        <v>0</v>
      </c>
      <c r="S381" t="s">
        <v>33</v>
      </c>
      <c r="T381" t="str" cm="1">
        <f t="array" ref="T381:U381">_xlfn.TEXTSPLIT(S381,"/",,TRUE,0,)</f>
        <v>theater</v>
      </c>
      <c r="U381" t="str">
        <v>plays</v>
      </c>
    </row>
    <row r="382" spans="1:21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E382/D382*100</f>
        <v>160.32</v>
      </c>
      <c r="G382" t="s">
        <v>20</v>
      </c>
      <c r="H382" s="7">
        <f t="shared" si="20"/>
        <v>47.71</v>
      </c>
      <c r="I382">
        <v>84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>
        <f t="shared" si="22"/>
        <v>2013</v>
      </c>
      <c r="P382" s="11">
        <f t="shared" si="23"/>
        <v>41453.208333333336</v>
      </c>
      <c r="Q382" t="b">
        <v>0</v>
      </c>
      <c r="R382" t="b">
        <v>0</v>
      </c>
      <c r="S382" t="s">
        <v>33</v>
      </c>
      <c r="T382" t="str" cm="1">
        <f t="array" ref="T382:U382">_xlfn.TEXTSPLIT(S382,"/",,TRUE,0,)</f>
        <v>theater</v>
      </c>
      <c r="U382" t="str">
        <v>plays</v>
      </c>
    </row>
    <row r="383" spans="1:2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E383/D383*100</f>
        <v>183.9433962264151</v>
      </c>
      <c r="G383" t="s">
        <v>20</v>
      </c>
      <c r="H383" s="7">
        <f t="shared" si="20"/>
        <v>62.9</v>
      </c>
      <c r="I383">
        <v>155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>
        <f t="shared" si="22"/>
        <v>2015</v>
      </c>
      <c r="P383" s="11">
        <f t="shared" si="23"/>
        <v>42209.208333333328</v>
      </c>
      <c r="Q383" t="b">
        <v>0</v>
      </c>
      <c r="R383" t="b">
        <v>0</v>
      </c>
      <c r="S383" t="s">
        <v>33</v>
      </c>
      <c r="T383" t="str" cm="1">
        <f t="array" ref="T383:U383">_xlfn.TEXTSPLIT(S383,"/",,TRUE,0,)</f>
        <v>theater</v>
      </c>
      <c r="U383" t="str">
        <v>plays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E384/D384*100</f>
        <v>63.769230769230766</v>
      </c>
      <c r="G384" t="s">
        <v>14</v>
      </c>
      <c r="H384" s="7">
        <f t="shared" si="20"/>
        <v>86.61</v>
      </c>
      <c r="I384">
        <v>67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>
        <f t="shared" si="22"/>
        <v>2017</v>
      </c>
      <c r="P384" s="11">
        <f t="shared" si="23"/>
        <v>43043.208333333328</v>
      </c>
      <c r="Q384" t="b">
        <v>0</v>
      </c>
      <c r="R384" t="b">
        <v>0</v>
      </c>
      <c r="S384" t="s">
        <v>122</v>
      </c>
      <c r="T384" t="str" cm="1">
        <f t="array" ref="T384:U384">_xlfn.TEXTSPLIT(S384,"/",,TRUE,0,)</f>
        <v>photography</v>
      </c>
      <c r="U384" t="str">
        <v>photography books</v>
      </c>
    </row>
    <row r="385" spans="1:2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E385/D385*100</f>
        <v>225.38095238095238</v>
      </c>
      <c r="G385" t="s">
        <v>20</v>
      </c>
      <c r="H385" s="7">
        <f t="shared" si="20"/>
        <v>75.13</v>
      </c>
      <c r="I385">
        <v>189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>
        <f t="shared" si="22"/>
        <v>2019</v>
      </c>
      <c r="P385" s="11">
        <f t="shared" si="23"/>
        <v>43515.25</v>
      </c>
      <c r="Q385" t="b">
        <v>0</v>
      </c>
      <c r="R385" t="b">
        <v>1</v>
      </c>
      <c r="S385" t="s">
        <v>17</v>
      </c>
      <c r="T385" t="str" cm="1">
        <f t="array" ref="T385:U385">_xlfn.TEXTSPLIT(S385,"/",,TRUE,0,)</f>
        <v>food</v>
      </c>
      <c r="U385" t="str">
        <v>food trucks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E386/D386*100</f>
        <v>172.00961538461539</v>
      </c>
      <c r="G386" t="s">
        <v>20</v>
      </c>
      <c r="H386" s="7">
        <f t="shared" si="20"/>
        <v>41</v>
      </c>
      <c r="I386">
        <v>4799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>
        <f t="shared" si="22"/>
        <v>2017</v>
      </c>
      <c r="P386" s="11">
        <f t="shared" si="23"/>
        <v>42803.25</v>
      </c>
      <c r="Q386" t="b">
        <v>1</v>
      </c>
      <c r="R386" t="b">
        <v>1</v>
      </c>
      <c r="S386" t="s">
        <v>42</v>
      </c>
      <c r="T386" t="str" cm="1">
        <f t="array" ref="T386:U386">_xlfn.TEXTSPLIT(S386,"/",,TRUE,0,)</f>
        <v>film &amp; video</v>
      </c>
      <c r="U386" t="str">
        <v>documentary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E387/D387*100</f>
        <v>146.16709511568124</v>
      </c>
      <c r="G387" t="s">
        <v>20</v>
      </c>
      <c r="H387" s="7">
        <f t="shared" ref="H387:H450" si="24">IFERROR(ROUND(E387/I387,2),0)</f>
        <v>50.01</v>
      </c>
      <c r="I387">
        <v>1137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>
        <f t="shared" ref="O387:O450" si="26">YEAR(M387)</f>
        <v>2019</v>
      </c>
      <c r="P387" s="11">
        <f t="shared" ref="P387:P450" si="27">(((N387/60)/60)/24)+DATE(1970,1,1)</f>
        <v>43585.208333333328</v>
      </c>
      <c r="Q387" t="b">
        <v>0</v>
      </c>
      <c r="R387" t="b">
        <v>0</v>
      </c>
      <c r="S387" t="s">
        <v>68</v>
      </c>
      <c r="T387" t="str" cm="1">
        <f t="array" ref="T387:U387">_xlfn.TEXTSPLIT(S387,"/",,TRUE,0,)</f>
        <v>publishing</v>
      </c>
      <c r="U387" t="str">
        <v>nonfiction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E388/D388*100</f>
        <v>76.42361623616236</v>
      </c>
      <c r="G388" t="s">
        <v>14</v>
      </c>
      <c r="H388" s="7">
        <f t="shared" si="24"/>
        <v>96.96</v>
      </c>
      <c r="I388">
        <v>1068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>
        <f t="shared" si="26"/>
        <v>2010</v>
      </c>
      <c r="P388" s="11">
        <f t="shared" si="27"/>
        <v>40367.208333333336</v>
      </c>
      <c r="Q388" t="b">
        <v>0</v>
      </c>
      <c r="R388" t="b">
        <v>0</v>
      </c>
      <c r="S388" t="s">
        <v>33</v>
      </c>
      <c r="T388" t="str" cm="1">
        <f t="array" ref="T388:U388">_xlfn.TEXTSPLIT(S388,"/",,TRUE,0,)</f>
        <v>theater</v>
      </c>
      <c r="U388" t="str">
        <v>plays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E389/D389*100</f>
        <v>39.261467889908261</v>
      </c>
      <c r="G389" t="s">
        <v>14</v>
      </c>
      <c r="H389" s="7">
        <f t="shared" si="24"/>
        <v>100.93</v>
      </c>
      <c r="I389">
        <v>424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>
        <f t="shared" si="26"/>
        <v>2012</v>
      </c>
      <c r="P389" s="11">
        <f t="shared" si="27"/>
        <v>41077.208333333336</v>
      </c>
      <c r="Q389" t="b">
        <v>0</v>
      </c>
      <c r="R389" t="b">
        <v>0</v>
      </c>
      <c r="S389" t="s">
        <v>65</v>
      </c>
      <c r="T389" t="str" cm="1">
        <f t="array" ref="T389:U389">_xlfn.TEXTSPLIT(S389,"/",,TRUE,0,)</f>
        <v>technology</v>
      </c>
      <c r="U389" t="str">
        <v>wearables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E390/D390*100</f>
        <v>11.270034843205574</v>
      </c>
      <c r="G390" t="s">
        <v>74</v>
      </c>
      <c r="H390" s="7">
        <f t="shared" si="24"/>
        <v>89.23</v>
      </c>
      <c r="I390">
        <v>145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>
        <f t="shared" si="26"/>
        <v>2012</v>
      </c>
      <c r="P390" s="11">
        <f t="shared" si="27"/>
        <v>40914.25</v>
      </c>
      <c r="Q390" t="b">
        <v>0</v>
      </c>
      <c r="R390" t="b">
        <v>0</v>
      </c>
      <c r="S390" t="s">
        <v>60</v>
      </c>
      <c r="T390" t="str" cm="1">
        <f t="array" ref="T390:U390">_xlfn.TEXTSPLIT(S390,"/",,TRUE,0,)</f>
        <v>music</v>
      </c>
      <c r="U390" t="str">
        <v>indie rock</v>
      </c>
    </row>
    <row r="391" spans="1:2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E391/D391*100</f>
        <v>122.11084337349398</v>
      </c>
      <c r="G391" t="s">
        <v>20</v>
      </c>
      <c r="H391" s="7">
        <f t="shared" si="24"/>
        <v>87.98</v>
      </c>
      <c r="I391">
        <v>1152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>
        <f t="shared" si="26"/>
        <v>2010</v>
      </c>
      <c r="P391" s="11">
        <f t="shared" si="27"/>
        <v>40506.25</v>
      </c>
      <c r="Q391" t="b">
        <v>0</v>
      </c>
      <c r="R391" t="b">
        <v>0</v>
      </c>
      <c r="S391" t="s">
        <v>33</v>
      </c>
      <c r="T391" t="str" cm="1">
        <f t="array" ref="T391:U391">_xlfn.TEXTSPLIT(S391,"/",,TRUE,0,)</f>
        <v>theater</v>
      </c>
      <c r="U391" t="str">
        <v>plays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E392/D392*100</f>
        <v>186.54166666666669</v>
      </c>
      <c r="G392" t="s">
        <v>20</v>
      </c>
      <c r="H392" s="7">
        <f t="shared" si="24"/>
        <v>89.54</v>
      </c>
      <c r="I392">
        <v>50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>
        <f t="shared" si="26"/>
        <v>2013</v>
      </c>
      <c r="P392" s="11">
        <f t="shared" si="27"/>
        <v>41545.208333333336</v>
      </c>
      <c r="Q392" t="b">
        <v>0</v>
      </c>
      <c r="R392" t="b">
        <v>0</v>
      </c>
      <c r="S392" t="s">
        <v>122</v>
      </c>
      <c r="T392" t="str" cm="1">
        <f t="array" ref="T392:U392">_xlfn.TEXTSPLIT(S392,"/",,TRUE,0,)</f>
        <v>photography</v>
      </c>
      <c r="U392" t="str">
        <v>photography books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E393/D393*100</f>
        <v>7.2731788079470201</v>
      </c>
      <c r="G393" t="s">
        <v>14</v>
      </c>
      <c r="H393" s="7">
        <f t="shared" si="24"/>
        <v>29.09</v>
      </c>
      <c r="I393">
        <v>151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>
        <f t="shared" si="26"/>
        <v>2014</v>
      </c>
      <c r="P393" s="11">
        <f t="shared" si="27"/>
        <v>41655.25</v>
      </c>
      <c r="Q393" t="b">
        <v>0</v>
      </c>
      <c r="R393" t="b">
        <v>0</v>
      </c>
      <c r="S393" t="s">
        <v>68</v>
      </c>
      <c r="T393" t="str" cm="1">
        <f t="array" ref="T393:U393">_xlfn.TEXTSPLIT(S393,"/",,TRUE,0,)</f>
        <v>publishing</v>
      </c>
      <c r="U393" t="str">
        <v>nonfiction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E394/D394*100</f>
        <v>65.642371234207957</v>
      </c>
      <c r="G394" t="s">
        <v>14</v>
      </c>
      <c r="H394" s="7">
        <f t="shared" si="24"/>
        <v>42.01</v>
      </c>
      <c r="I394">
        <v>1608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>
        <f t="shared" si="26"/>
        <v>2011</v>
      </c>
      <c r="P394" s="11">
        <f t="shared" si="27"/>
        <v>40551.25</v>
      </c>
      <c r="Q394" t="b">
        <v>0</v>
      </c>
      <c r="R394" t="b">
        <v>0</v>
      </c>
      <c r="S394" t="s">
        <v>65</v>
      </c>
      <c r="T394" t="str" cm="1">
        <f t="array" ref="T394:U394">_xlfn.TEXTSPLIT(S394,"/",,TRUE,0,)</f>
        <v>technology</v>
      </c>
      <c r="U394" t="str">
        <v>wearables</v>
      </c>
    </row>
    <row r="395" spans="1:2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E395/D395*100</f>
        <v>228.96178343949046</v>
      </c>
      <c r="G395" t="s">
        <v>20</v>
      </c>
      <c r="H395" s="7">
        <f t="shared" si="24"/>
        <v>47</v>
      </c>
      <c r="I395">
        <v>3059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>
        <f t="shared" si="26"/>
        <v>2017</v>
      </c>
      <c r="P395" s="11">
        <f t="shared" si="27"/>
        <v>42934.208333333328</v>
      </c>
      <c r="Q395" t="b">
        <v>0</v>
      </c>
      <c r="R395" t="b">
        <v>0</v>
      </c>
      <c r="S395" t="s">
        <v>159</v>
      </c>
      <c r="T395" t="str" cm="1">
        <f t="array" ref="T395:U395">_xlfn.TEXTSPLIT(S395,"/",,TRUE,0,)</f>
        <v>music</v>
      </c>
      <c r="U395" t="str">
        <v>jazz</v>
      </c>
    </row>
    <row r="396" spans="1:2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E396/D396*100</f>
        <v>469.37499999999994</v>
      </c>
      <c r="G396" t="s">
        <v>20</v>
      </c>
      <c r="H396" s="7">
        <f t="shared" si="24"/>
        <v>110.44</v>
      </c>
      <c r="I396">
        <v>34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>
        <f t="shared" si="26"/>
        <v>2013</v>
      </c>
      <c r="P396" s="11">
        <f t="shared" si="27"/>
        <v>41494.208333333336</v>
      </c>
      <c r="Q396" t="b">
        <v>0</v>
      </c>
      <c r="R396" t="b">
        <v>1</v>
      </c>
      <c r="S396" t="s">
        <v>42</v>
      </c>
      <c r="T396" t="str" cm="1">
        <f t="array" ref="T396:U396">_xlfn.TEXTSPLIT(S396,"/",,TRUE,0,)</f>
        <v>film &amp; video</v>
      </c>
      <c r="U396" t="str">
        <v>documentary</v>
      </c>
    </row>
    <row r="397" spans="1:21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E397/D397*100</f>
        <v>130.11267605633802</v>
      </c>
      <c r="G397" t="s">
        <v>20</v>
      </c>
      <c r="H397" s="7">
        <f t="shared" si="24"/>
        <v>41.99</v>
      </c>
      <c r="I397">
        <v>220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>
        <f t="shared" si="26"/>
        <v>2011</v>
      </c>
      <c r="P397" s="11">
        <f t="shared" si="27"/>
        <v>40886.25</v>
      </c>
      <c r="Q397" t="b">
        <v>1</v>
      </c>
      <c r="R397" t="b">
        <v>0</v>
      </c>
      <c r="S397" t="s">
        <v>33</v>
      </c>
      <c r="T397" t="str" cm="1">
        <f t="array" ref="T397:U397">_xlfn.TEXTSPLIT(S397,"/",,TRUE,0,)</f>
        <v>theater</v>
      </c>
      <c r="U397" t="str">
        <v>plays</v>
      </c>
    </row>
    <row r="398" spans="1:2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E398/D398*100</f>
        <v>167.05422993492408</v>
      </c>
      <c r="G398" t="s">
        <v>20</v>
      </c>
      <c r="H398" s="7">
        <f t="shared" si="24"/>
        <v>48.01</v>
      </c>
      <c r="I398">
        <v>1604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>
        <f t="shared" si="26"/>
        <v>2018</v>
      </c>
      <c r="P398" s="11">
        <f t="shared" si="27"/>
        <v>43386.208333333328</v>
      </c>
      <c r="Q398" t="b">
        <v>0</v>
      </c>
      <c r="R398" t="b">
        <v>0</v>
      </c>
      <c r="S398" t="s">
        <v>53</v>
      </c>
      <c r="T398" t="str" cm="1">
        <f t="array" ref="T398:U398">_xlfn.TEXTSPLIT(S398,"/",,TRUE,0,)</f>
        <v>film &amp; video</v>
      </c>
      <c r="U398" t="str">
        <v>drama</v>
      </c>
    </row>
    <row r="399" spans="1:2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E399/D399*100</f>
        <v>173.8641975308642</v>
      </c>
      <c r="G399" t="s">
        <v>20</v>
      </c>
      <c r="H399" s="7">
        <f t="shared" si="24"/>
        <v>31.02</v>
      </c>
      <c r="I399">
        <v>454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>
        <f t="shared" si="26"/>
        <v>2013</v>
      </c>
      <c r="P399" s="11">
        <f t="shared" si="27"/>
        <v>41423.208333333336</v>
      </c>
      <c r="Q399" t="b">
        <v>0</v>
      </c>
      <c r="R399" t="b">
        <v>0</v>
      </c>
      <c r="S399" t="s">
        <v>23</v>
      </c>
      <c r="T399" t="str" cm="1">
        <f t="array" ref="T399:U399">_xlfn.TEXTSPLIT(S399,"/",,TRUE,0,)</f>
        <v>music</v>
      </c>
      <c r="U399" t="str">
        <v>rock</v>
      </c>
    </row>
    <row r="400" spans="1:2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E400/D400*100</f>
        <v>717.76470588235293</v>
      </c>
      <c r="G400" t="s">
        <v>20</v>
      </c>
      <c r="H400" s="7">
        <f t="shared" si="24"/>
        <v>99.2</v>
      </c>
      <c r="I400">
        <v>123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>
        <f t="shared" si="26"/>
        <v>2018</v>
      </c>
      <c r="P400" s="11">
        <f t="shared" si="27"/>
        <v>43230.208333333328</v>
      </c>
      <c r="Q400" t="b">
        <v>0</v>
      </c>
      <c r="R400" t="b">
        <v>1</v>
      </c>
      <c r="S400" t="s">
        <v>71</v>
      </c>
      <c r="T400" t="str" cm="1">
        <f t="array" ref="T400:U400">_xlfn.TEXTSPLIT(S400,"/",,TRUE,0,)</f>
        <v>film &amp; video</v>
      </c>
      <c r="U400" t="str">
        <v>animation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E401/D401*100</f>
        <v>63.850976361767728</v>
      </c>
      <c r="G401" t="s">
        <v>14</v>
      </c>
      <c r="H401" s="7">
        <f t="shared" si="24"/>
        <v>66.02</v>
      </c>
      <c r="I401">
        <v>941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>
        <f t="shared" si="26"/>
        <v>2011</v>
      </c>
      <c r="P401" s="11">
        <f t="shared" si="27"/>
        <v>40583.25</v>
      </c>
      <c r="Q401" t="b">
        <v>0</v>
      </c>
      <c r="R401" t="b">
        <v>0</v>
      </c>
      <c r="S401" t="s">
        <v>60</v>
      </c>
      <c r="T401" t="str" cm="1">
        <f t="array" ref="T401:U401">_xlfn.TEXTSPLIT(S401,"/",,TRUE,0,)</f>
        <v>music</v>
      </c>
      <c r="U401" t="str">
        <v>indie rock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E402/D402*100</f>
        <v>2</v>
      </c>
      <c r="G402" t="s">
        <v>14</v>
      </c>
      <c r="H402" s="7">
        <f t="shared" si="24"/>
        <v>2</v>
      </c>
      <c r="I402">
        <v>1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>
        <f t="shared" si="26"/>
        <v>2013</v>
      </c>
      <c r="P402" s="11">
        <f t="shared" si="27"/>
        <v>41524.208333333336</v>
      </c>
      <c r="Q402" t="b">
        <v>0</v>
      </c>
      <c r="R402" t="b">
        <v>1</v>
      </c>
      <c r="S402" t="s">
        <v>122</v>
      </c>
      <c r="T402" t="str" cm="1">
        <f t="array" ref="T402:U402">_xlfn.TEXTSPLIT(S402,"/",,TRUE,0,)</f>
        <v>photography</v>
      </c>
      <c r="U402" t="str">
        <v>photography books</v>
      </c>
    </row>
    <row r="403" spans="1:2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E403/D403*100</f>
        <v>1530.2222222222222</v>
      </c>
      <c r="G403" t="s">
        <v>20</v>
      </c>
      <c r="H403" s="7">
        <f t="shared" si="24"/>
        <v>46.06</v>
      </c>
      <c r="I403">
        <v>299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>
        <f t="shared" si="26"/>
        <v>2019</v>
      </c>
      <c r="P403" s="11">
        <f t="shared" si="27"/>
        <v>43765.208333333328</v>
      </c>
      <c r="Q403" t="b">
        <v>0</v>
      </c>
      <c r="R403" t="b">
        <v>0</v>
      </c>
      <c r="S403" t="s">
        <v>33</v>
      </c>
      <c r="T403" t="str" cm="1">
        <f t="array" ref="T403:U403">_xlfn.TEXTSPLIT(S403,"/",,TRUE,0,)</f>
        <v>theater</v>
      </c>
      <c r="U403" t="str">
        <v>plays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E404/D404*100</f>
        <v>40.356164383561641</v>
      </c>
      <c r="G404" t="s">
        <v>14</v>
      </c>
      <c r="H404" s="7">
        <f t="shared" si="24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>
        <f t="shared" si="26"/>
        <v>2012</v>
      </c>
      <c r="P404" s="11">
        <f t="shared" si="27"/>
        <v>40961.25</v>
      </c>
      <c r="Q404" t="b">
        <v>0</v>
      </c>
      <c r="R404" t="b">
        <v>1</v>
      </c>
      <c r="S404" t="s">
        <v>100</v>
      </c>
      <c r="T404" t="str" cm="1">
        <f t="array" ref="T404:U404">_xlfn.TEXTSPLIT(S404,"/",,TRUE,0,)</f>
        <v>film &amp; video</v>
      </c>
      <c r="U404" t="str">
        <v>shorts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E405/D405*100</f>
        <v>86.220633299284984</v>
      </c>
      <c r="G405" t="s">
        <v>14</v>
      </c>
      <c r="H405" s="7">
        <f t="shared" si="24"/>
        <v>55.99</v>
      </c>
      <c r="I405">
        <v>3015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>
        <f t="shared" si="26"/>
        <v>2010</v>
      </c>
      <c r="P405" s="11">
        <f t="shared" si="27"/>
        <v>40346.208333333336</v>
      </c>
      <c r="Q405" t="b">
        <v>0</v>
      </c>
      <c r="R405" t="b">
        <v>1</v>
      </c>
      <c r="S405" t="s">
        <v>33</v>
      </c>
      <c r="T405" t="str" cm="1">
        <f t="array" ref="T405:U405">_xlfn.TEXTSPLIT(S405,"/",,TRUE,0,)</f>
        <v>theater</v>
      </c>
      <c r="U405" t="str">
        <v>plays</v>
      </c>
    </row>
    <row r="406" spans="1:2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E406/D406*100</f>
        <v>315.58486707566465</v>
      </c>
      <c r="G406" t="s">
        <v>20</v>
      </c>
      <c r="H406" s="7">
        <f t="shared" si="24"/>
        <v>68.989999999999995</v>
      </c>
      <c r="I406">
        <v>2237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>
        <f t="shared" si="26"/>
        <v>2017</v>
      </c>
      <c r="P406" s="11">
        <f t="shared" si="27"/>
        <v>43056.25</v>
      </c>
      <c r="Q406" t="b">
        <v>0</v>
      </c>
      <c r="R406" t="b">
        <v>0</v>
      </c>
      <c r="S406" t="s">
        <v>33</v>
      </c>
      <c r="T406" t="str" cm="1">
        <f t="array" ref="T406:U406">_xlfn.TEXTSPLIT(S406,"/",,TRUE,0,)</f>
        <v>theater</v>
      </c>
      <c r="U406" t="str">
        <v>plays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E407/D407*100</f>
        <v>89.618243243243242</v>
      </c>
      <c r="G407" t="s">
        <v>14</v>
      </c>
      <c r="H407" s="7">
        <f t="shared" si="24"/>
        <v>60.98</v>
      </c>
      <c r="I407">
        <v>435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>
        <f t="shared" si="26"/>
        <v>2018</v>
      </c>
      <c r="P407" s="11">
        <f t="shared" si="27"/>
        <v>43305.208333333328</v>
      </c>
      <c r="Q407" t="b">
        <v>0</v>
      </c>
      <c r="R407" t="b">
        <v>0</v>
      </c>
      <c r="S407" t="s">
        <v>33</v>
      </c>
      <c r="T407" t="str" cm="1">
        <f t="array" ref="T407:U407">_xlfn.TEXTSPLIT(S407,"/",,TRUE,0,)</f>
        <v>theater</v>
      </c>
      <c r="U407" t="str">
        <v>plays</v>
      </c>
    </row>
    <row r="408" spans="1:2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E408/D408*100</f>
        <v>182.14503816793894</v>
      </c>
      <c r="G408" t="s">
        <v>20</v>
      </c>
      <c r="H408" s="7">
        <f t="shared" si="24"/>
        <v>110.98</v>
      </c>
      <c r="I408">
        <v>645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>
        <f t="shared" si="26"/>
        <v>2013</v>
      </c>
      <c r="P408" s="11">
        <f t="shared" si="27"/>
        <v>41316.25</v>
      </c>
      <c r="Q408" t="b">
        <v>1</v>
      </c>
      <c r="R408" t="b">
        <v>0</v>
      </c>
      <c r="S408" t="s">
        <v>42</v>
      </c>
      <c r="T408" t="str" cm="1">
        <f t="array" ref="T408:U408">_xlfn.TEXTSPLIT(S408,"/",,TRUE,0,)</f>
        <v>film &amp; video</v>
      </c>
      <c r="U408" t="str">
        <v>documentary</v>
      </c>
    </row>
    <row r="409" spans="1:2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E409/D409*100</f>
        <v>355.88235294117646</v>
      </c>
      <c r="G409" t="s">
        <v>20</v>
      </c>
      <c r="H409" s="7">
        <f t="shared" si="24"/>
        <v>25</v>
      </c>
      <c r="I409">
        <v>484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>
        <f t="shared" si="26"/>
        <v>2019</v>
      </c>
      <c r="P409" s="11">
        <f t="shared" si="27"/>
        <v>43758.208333333328</v>
      </c>
      <c r="Q409" t="b">
        <v>0</v>
      </c>
      <c r="R409" t="b">
        <v>0</v>
      </c>
      <c r="S409" t="s">
        <v>33</v>
      </c>
      <c r="T409" t="str" cm="1">
        <f t="array" ref="T409:U409">_xlfn.TEXTSPLIT(S409,"/",,TRUE,0,)</f>
        <v>theater</v>
      </c>
      <c r="U409" t="str">
        <v>plays</v>
      </c>
    </row>
    <row r="410" spans="1:2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E410/D410*100</f>
        <v>131.83695652173913</v>
      </c>
      <c r="G410" t="s">
        <v>20</v>
      </c>
      <c r="H410" s="7">
        <f t="shared" si="24"/>
        <v>78.760000000000005</v>
      </c>
      <c r="I410">
        <v>154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>
        <f t="shared" si="26"/>
        <v>2016</v>
      </c>
      <c r="P410" s="11">
        <f t="shared" si="27"/>
        <v>42561.208333333328</v>
      </c>
      <c r="Q410" t="b">
        <v>0</v>
      </c>
      <c r="R410" t="b">
        <v>0</v>
      </c>
      <c r="S410" t="s">
        <v>42</v>
      </c>
      <c r="T410" t="str" cm="1">
        <f t="array" ref="T410:U410">_xlfn.TEXTSPLIT(S410,"/",,TRUE,0,)</f>
        <v>film &amp; video</v>
      </c>
      <c r="U410" t="str">
        <v>documentary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E411/D411*100</f>
        <v>46.315634218289084</v>
      </c>
      <c r="G411" t="s">
        <v>14</v>
      </c>
      <c r="H411" s="7">
        <f t="shared" si="24"/>
        <v>87.96</v>
      </c>
      <c r="I411">
        <v>714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>
        <f t="shared" si="26"/>
        <v>2017</v>
      </c>
      <c r="P411" s="11">
        <f t="shared" si="27"/>
        <v>42847.208333333328</v>
      </c>
      <c r="Q411" t="b">
        <v>0</v>
      </c>
      <c r="R411" t="b">
        <v>0</v>
      </c>
      <c r="S411" t="s">
        <v>23</v>
      </c>
      <c r="T411" t="str" cm="1">
        <f t="array" ref="T411:U411">_xlfn.TEXTSPLIT(S411,"/",,TRUE,0,)</f>
        <v>music</v>
      </c>
      <c r="U411" t="str">
        <v>rock</v>
      </c>
    </row>
    <row r="412" spans="1:21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E412/D412*100</f>
        <v>36.132726089785294</v>
      </c>
      <c r="G412" t="s">
        <v>47</v>
      </c>
      <c r="H412" s="7">
        <f t="shared" si="24"/>
        <v>49.99</v>
      </c>
      <c r="I412">
        <v>1111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>
        <f t="shared" si="26"/>
        <v>2015</v>
      </c>
      <c r="P412" s="11">
        <f t="shared" si="27"/>
        <v>42122.208333333328</v>
      </c>
      <c r="Q412" t="b">
        <v>0</v>
      </c>
      <c r="R412" t="b">
        <v>0</v>
      </c>
      <c r="S412" t="s">
        <v>292</v>
      </c>
      <c r="T412" t="str" cm="1">
        <f t="array" ref="T412:U412">_xlfn.TEXTSPLIT(S412,"/",,TRUE,0,)</f>
        <v>games</v>
      </c>
      <c r="U412" t="str">
        <v>mobile games</v>
      </c>
    </row>
    <row r="413" spans="1:2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E413/D413*100</f>
        <v>104.62820512820512</v>
      </c>
      <c r="G413" t="s">
        <v>20</v>
      </c>
      <c r="H413" s="7">
        <f t="shared" si="24"/>
        <v>99.52</v>
      </c>
      <c r="I413">
        <v>82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>
        <f t="shared" si="26"/>
        <v>2017</v>
      </c>
      <c r="P413" s="11">
        <f t="shared" si="27"/>
        <v>42886.208333333328</v>
      </c>
      <c r="Q413" t="b">
        <v>0</v>
      </c>
      <c r="R413" t="b">
        <v>0</v>
      </c>
      <c r="S413" t="s">
        <v>33</v>
      </c>
      <c r="T413" t="str" cm="1">
        <f t="array" ref="T413:U413">_xlfn.TEXTSPLIT(S413,"/",,TRUE,0,)</f>
        <v>theater</v>
      </c>
      <c r="U413" t="str">
        <v>plays</v>
      </c>
    </row>
    <row r="414" spans="1:2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E414/D414*100</f>
        <v>668.85714285714289</v>
      </c>
      <c r="G414" t="s">
        <v>20</v>
      </c>
      <c r="H414" s="7">
        <f t="shared" si="24"/>
        <v>104.82</v>
      </c>
      <c r="I414">
        <v>134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>
        <f t="shared" si="26"/>
        <v>2014</v>
      </c>
      <c r="P414" s="11">
        <f t="shared" si="27"/>
        <v>41652.25</v>
      </c>
      <c r="Q414" t="b">
        <v>0</v>
      </c>
      <c r="R414" t="b">
        <v>0</v>
      </c>
      <c r="S414" t="s">
        <v>119</v>
      </c>
      <c r="T414" t="str" cm="1">
        <f t="array" ref="T414:U414">_xlfn.TEXTSPLIT(S414,"/",,TRUE,0,)</f>
        <v>publishing</v>
      </c>
      <c r="U414" t="str">
        <v>fiction</v>
      </c>
    </row>
    <row r="415" spans="1:21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E415/D415*100</f>
        <v>62.072823218997364</v>
      </c>
      <c r="G415" t="s">
        <v>47</v>
      </c>
      <c r="H415" s="7">
        <f t="shared" si="24"/>
        <v>108.01</v>
      </c>
      <c r="I415">
        <v>1089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>
        <f t="shared" si="26"/>
        <v>2018</v>
      </c>
      <c r="P415" s="11">
        <f t="shared" si="27"/>
        <v>43458.25</v>
      </c>
      <c r="Q415" t="b">
        <v>0</v>
      </c>
      <c r="R415" t="b">
        <v>0</v>
      </c>
      <c r="S415" t="s">
        <v>71</v>
      </c>
      <c r="T415" t="str" cm="1">
        <f t="array" ref="T415:U415">_xlfn.TEXTSPLIT(S415,"/",,TRUE,0,)</f>
        <v>film &amp; video</v>
      </c>
      <c r="U415" t="str">
        <v>animation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E416/D416*100</f>
        <v>84.699787460148784</v>
      </c>
      <c r="G416" t="s">
        <v>14</v>
      </c>
      <c r="H416" s="7">
        <f t="shared" si="24"/>
        <v>29</v>
      </c>
      <c r="I416">
        <v>5497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>
        <f t="shared" si="26"/>
        <v>2010</v>
      </c>
      <c r="P416" s="11">
        <f t="shared" si="27"/>
        <v>40296.208333333336</v>
      </c>
      <c r="Q416" t="b">
        <v>0</v>
      </c>
      <c r="R416" t="b">
        <v>1</v>
      </c>
      <c r="S416" t="s">
        <v>17</v>
      </c>
      <c r="T416" t="str" cm="1">
        <f t="array" ref="T416:U416">_xlfn.TEXTSPLIT(S416,"/",,TRUE,0,)</f>
        <v>food</v>
      </c>
      <c r="U416" t="str">
        <v>food trucks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E417/D417*100</f>
        <v>11.059030837004405</v>
      </c>
      <c r="G417" t="s">
        <v>14</v>
      </c>
      <c r="H417" s="7">
        <f t="shared" si="24"/>
        <v>30.03</v>
      </c>
      <c r="I417">
        <v>418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>
        <f t="shared" si="26"/>
        <v>2012</v>
      </c>
      <c r="P417" s="11">
        <f t="shared" si="27"/>
        <v>40938.25</v>
      </c>
      <c r="Q417" t="b">
        <v>0</v>
      </c>
      <c r="R417" t="b">
        <v>0</v>
      </c>
      <c r="S417" t="s">
        <v>33</v>
      </c>
      <c r="T417" t="str" cm="1">
        <f t="array" ref="T417:U417">_xlfn.TEXTSPLIT(S417,"/",,TRUE,0,)</f>
        <v>theater</v>
      </c>
      <c r="U417" t="str">
        <v>plays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E418/D418*100</f>
        <v>43.838781575037146</v>
      </c>
      <c r="G418" t="s">
        <v>14</v>
      </c>
      <c r="H418" s="7">
        <f t="shared" si="24"/>
        <v>41.01</v>
      </c>
      <c r="I418">
        <v>1439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>
        <f t="shared" si="26"/>
        <v>2011</v>
      </c>
      <c r="P418" s="11">
        <f t="shared" si="27"/>
        <v>40569.25</v>
      </c>
      <c r="Q418" t="b">
        <v>0</v>
      </c>
      <c r="R418" t="b">
        <v>1</v>
      </c>
      <c r="S418" t="s">
        <v>42</v>
      </c>
      <c r="T418" t="str" cm="1">
        <f t="array" ref="T418:U418">_xlfn.TEXTSPLIT(S418,"/",,TRUE,0,)</f>
        <v>film &amp; video</v>
      </c>
      <c r="U418" t="str">
        <v>documentary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E419/D419*100</f>
        <v>55.470588235294116</v>
      </c>
      <c r="G419" t="s">
        <v>14</v>
      </c>
      <c r="H419" s="7">
        <f t="shared" si="24"/>
        <v>62.87</v>
      </c>
      <c r="I419">
        <v>15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>
        <f t="shared" si="26"/>
        <v>2018</v>
      </c>
      <c r="P419" s="11">
        <f t="shared" si="27"/>
        <v>43431.25</v>
      </c>
      <c r="Q419" t="b">
        <v>0</v>
      </c>
      <c r="R419" t="b">
        <v>0</v>
      </c>
      <c r="S419" t="s">
        <v>33</v>
      </c>
      <c r="T419" t="str" cm="1">
        <f t="array" ref="T419:U419">_xlfn.TEXTSPLIT(S419,"/",,TRUE,0,)</f>
        <v>theater</v>
      </c>
      <c r="U419" t="str">
        <v>plays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E420/D420*100</f>
        <v>57.399511301160658</v>
      </c>
      <c r="G420" t="s">
        <v>14</v>
      </c>
      <c r="H420" s="7">
        <f t="shared" si="24"/>
        <v>47.01</v>
      </c>
      <c r="I420">
        <v>1999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>
        <f t="shared" si="26"/>
        <v>2012</v>
      </c>
      <c r="P420" s="11">
        <f t="shared" si="27"/>
        <v>41036.208333333336</v>
      </c>
      <c r="Q420" t="b">
        <v>0</v>
      </c>
      <c r="R420" t="b">
        <v>0</v>
      </c>
      <c r="S420" t="s">
        <v>42</v>
      </c>
      <c r="T420" t="str" cm="1">
        <f t="array" ref="T420:U420">_xlfn.TEXTSPLIT(S420,"/",,TRUE,0,)</f>
        <v>film &amp; video</v>
      </c>
      <c r="U420" t="str">
        <v>documentary</v>
      </c>
    </row>
    <row r="421" spans="1:2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E421/D421*100</f>
        <v>123.43497363796135</v>
      </c>
      <c r="G421" t="s">
        <v>20</v>
      </c>
      <c r="H421" s="7">
        <f t="shared" si="24"/>
        <v>27</v>
      </c>
      <c r="I421">
        <v>5203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>
        <f t="shared" si="26"/>
        <v>2011</v>
      </c>
      <c r="P421" s="11">
        <f t="shared" si="27"/>
        <v>40905.25</v>
      </c>
      <c r="Q421" t="b">
        <v>0</v>
      </c>
      <c r="R421" t="b">
        <v>0</v>
      </c>
      <c r="S421" t="s">
        <v>28</v>
      </c>
      <c r="T421" t="str" cm="1">
        <f t="array" ref="T421:U421">_xlfn.TEXTSPLIT(S421,"/",,TRUE,0,)</f>
        <v>technology</v>
      </c>
      <c r="U421" t="str">
        <v>web</v>
      </c>
    </row>
    <row r="422" spans="1:2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E422/D422*100</f>
        <v>128.46</v>
      </c>
      <c r="G422" t="s">
        <v>20</v>
      </c>
      <c r="H422" s="7">
        <f t="shared" si="24"/>
        <v>68.33</v>
      </c>
      <c r="I422">
        <v>94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>
        <f t="shared" si="26"/>
        <v>2017</v>
      </c>
      <c r="P422" s="11">
        <f t="shared" si="27"/>
        <v>42925.208333333328</v>
      </c>
      <c r="Q422" t="b">
        <v>0</v>
      </c>
      <c r="R422" t="b">
        <v>0</v>
      </c>
      <c r="S422" t="s">
        <v>33</v>
      </c>
      <c r="T422" t="str" cm="1">
        <f t="array" ref="T422:U422">_xlfn.TEXTSPLIT(S422,"/",,TRUE,0,)</f>
        <v>theater</v>
      </c>
      <c r="U422" t="str">
        <v>plays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E423/D423*100</f>
        <v>63.989361702127653</v>
      </c>
      <c r="G423" t="s">
        <v>14</v>
      </c>
      <c r="H423" s="7">
        <f t="shared" si="24"/>
        <v>50.97</v>
      </c>
      <c r="I423">
        <v>118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>
        <f t="shared" si="26"/>
        <v>2017</v>
      </c>
      <c r="P423" s="11">
        <f t="shared" si="27"/>
        <v>42945.208333333328</v>
      </c>
      <c r="Q423" t="b">
        <v>0</v>
      </c>
      <c r="R423" t="b">
        <v>1</v>
      </c>
      <c r="S423" t="s">
        <v>65</v>
      </c>
      <c r="T423" t="str" cm="1">
        <f t="array" ref="T423:U423">_xlfn.TEXTSPLIT(S423,"/",,TRUE,0,)</f>
        <v>technology</v>
      </c>
      <c r="U423" t="str">
        <v>wearables</v>
      </c>
    </row>
    <row r="424" spans="1:21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E424/D424*100</f>
        <v>127.29885057471265</v>
      </c>
      <c r="G424" t="s">
        <v>20</v>
      </c>
      <c r="H424" s="7">
        <f t="shared" si="24"/>
        <v>54.02</v>
      </c>
      <c r="I424">
        <v>205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>
        <f t="shared" si="26"/>
        <v>2010</v>
      </c>
      <c r="P424" s="11">
        <f t="shared" si="27"/>
        <v>40305.208333333336</v>
      </c>
      <c r="Q424" t="b">
        <v>0</v>
      </c>
      <c r="R424" t="b">
        <v>1</v>
      </c>
      <c r="S424" t="s">
        <v>33</v>
      </c>
      <c r="T424" t="str" cm="1">
        <f t="array" ref="T424:U424">_xlfn.TEXTSPLIT(S424,"/",,TRUE,0,)</f>
        <v>theater</v>
      </c>
      <c r="U424" t="str">
        <v>plays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E425/D425*100</f>
        <v>10.638024357239512</v>
      </c>
      <c r="G425" t="s">
        <v>14</v>
      </c>
      <c r="H425" s="7">
        <f t="shared" si="24"/>
        <v>97.06</v>
      </c>
      <c r="I425">
        <v>162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>
        <f t="shared" si="26"/>
        <v>2011</v>
      </c>
      <c r="P425" s="11">
        <f t="shared" si="27"/>
        <v>40810.208333333336</v>
      </c>
      <c r="Q425" t="b">
        <v>0</v>
      </c>
      <c r="R425" t="b">
        <v>1</v>
      </c>
      <c r="S425" t="s">
        <v>17</v>
      </c>
      <c r="T425" t="str" cm="1">
        <f t="array" ref="T425:U425">_xlfn.TEXTSPLIT(S425,"/",,TRUE,0,)</f>
        <v>food</v>
      </c>
      <c r="U425" t="str">
        <v>food trucks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E426/D426*100</f>
        <v>40.470588235294116</v>
      </c>
      <c r="G426" t="s">
        <v>14</v>
      </c>
      <c r="H426" s="7">
        <f t="shared" si="24"/>
        <v>24.87</v>
      </c>
      <c r="I426">
        <v>83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>
        <f t="shared" si="26"/>
        <v>2018</v>
      </c>
      <c r="P426" s="11">
        <f t="shared" si="27"/>
        <v>43214.208333333328</v>
      </c>
      <c r="Q426" t="b">
        <v>0</v>
      </c>
      <c r="R426" t="b">
        <v>0</v>
      </c>
      <c r="S426" t="s">
        <v>60</v>
      </c>
      <c r="T426" t="str" cm="1">
        <f t="array" ref="T426:U426">_xlfn.TEXTSPLIT(S426,"/",,TRUE,0,)</f>
        <v>music</v>
      </c>
      <c r="U426" t="str">
        <v>indie rock</v>
      </c>
    </row>
    <row r="427" spans="1:2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E427/D427*100</f>
        <v>287.66666666666663</v>
      </c>
      <c r="G427" t="s">
        <v>20</v>
      </c>
      <c r="H427" s="7">
        <f t="shared" si="24"/>
        <v>84.42</v>
      </c>
      <c r="I427">
        <v>92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>
        <f t="shared" si="26"/>
        <v>2015</v>
      </c>
      <c r="P427" s="11">
        <f t="shared" si="27"/>
        <v>42219.208333333328</v>
      </c>
      <c r="Q427" t="b">
        <v>0</v>
      </c>
      <c r="R427" t="b">
        <v>0</v>
      </c>
      <c r="S427" t="s">
        <v>122</v>
      </c>
      <c r="T427" t="str" cm="1">
        <f t="array" ref="T427:U427">_xlfn.TEXTSPLIT(S427,"/",,TRUE,0,)</f>
        <v>photography</v>
      </c>
      <c r="U427" t="str">
        <v>photography books</v>
      </c>
    </row>
    <row r="428" spans="1:2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E428/D428*100</f>
        <v>572.94444444444446</v>
      </c>
      <c r="G428" t="s">
        <v>20</v>
      </c>
      <c r="H428" s="7">
        <f t="shared" si="24"/>
        <v>47.09</v>
      </c>
      <c r="I428">
        <v>219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>
        <f t="shared" si="26"/>
        <v>2013</v>
      </c>
      <c r="P428" s="11">
        <f t="shared" si="27"/>
        <v>41339.25</v>
      </c>
      <c r="Q428" t="b">
        <v>0</v>
      </c>
      <c r="R428" t="b">
        <v>0</v>
      </c>
      <c r="S428" t="s">
        <v>33</v>
      </c>
      <c r="T428" t="str" cm="1">
        <f t="array" ref="T428:U428">_xlfn.TEXTSPLIT(S428,"/",,TRUE,0,)</f>
        <v>theater</v>
      </c>
      <c r="U428" t="str">
        <v>plays</v>
      </c>
    </row>
    <row r="429" spans="1:2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E429/D429*100</f>
        <v>112.90429799426933</v>
      </c>
      <c r="G429" t="s">
        <v>20</v>
      </c>
      <c r="H429" s="7">
        <f t="shared" si="24"/>
        <v>78</v>
      </c>
      <c r="I429">
        <v>2526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>
        <f t="shared" si="26"/>
        <v>2014</v>
      </c>
      <c r="P429" s="11">
        <f t="shared" si="27"/>
        <v>41927.208333333336</v>
      </c>
      <c r="Q429" t="b">
        <v>0</v>
      </c>
      <c r="R429" t="b">
        <v>1</v>
      </c>
      <c r="S429" t="s">
        <v>33</v>
      </c>
      <c r="T429" t="str" cm="1">
        <f t="array" ref="T429:U429">_xlfn.TEXTSPLIT(S429,"/",,TRUE,0,)</f>
        <v>theater</v>
      </c>
      <c r="U429" t="str">
        <v>plays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E430/D430*100</f>
        <v>46.387573964497044</v>
      </c>
      <c r="G430" t="s">
        <v>14</v>
      </c>
      <c r="H430" s="7">
        <f t="shared" si="24"/>
        <v>62.97</v>
      </c>
      <c r="I430">
        <v>747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>
        <f t="shared" si="26"/>
        <v>2011</v>
      </c>
      <c r="P430" s="11">
        <f t="shared" si="27"/>
        <v>40592.25</v>
      </c>
      <c r="Q430" t="b">
        <v>0</v>
      </c>
      <c r="R430" t="b">
        <v>0</v>
      </c>
      <c r="S430" t="s">
        <v>71</v>
      </c>
      <c r="T430" t="str" cm="1">
        <f t="array" ref="T430:U430">_xlfn.TEXTSPLIT(S430,"/",,TRUE,0,)</f>
        <v>film &amp; video</v>
      </c>
      <c r="U430" t="str">
        <v>animation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E431/D431*100</f>
        <v>90.675916230366497</v>
      </c>
      <c r="G431" t="s">
        <v>74</v>
      </c>
      <c r="H431" s="7">
        <f t="shared" si="24"/>
        <v>81.010000000000005</v>
      </c>
      <c r="I431">
        <v>2138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>
        <f t="shared" si="26"/>
        <v>2014</v>
      </c>
      <c r="P431" s="11">
        <f t="shared" si="27"/>
        <v>41708.208333333336</v>
      </c>
      <c r="Q431" t="b">
        <v>0</v>
      </c>
      <c r="R431" t="b">
        <v>1</v>
      </c>
      <c r="S431" t="s">
        <v>122</v>
      </c>
      <c r="T431" t="str" cm="1">
        <f t="array" ref="T431:U431">_xlfn.TEXTSPLIT(S431,"/",,TRUE,0,)</f>
        <v>photography</v>
      </c>
      <c r="U431" t="str">
        <v>photography books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E432/D432*100</f>
        <v>67.740740740740748</v>
      </c>
      <c r="G432" t="s">
        <v>14</v>
      </c>
      <c r="H432" s="7">
        <f t="shared" si="24"/>
        <v>65.319999999999993</v>
      </c>
      <c r="I432">
        <v>84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>
        <f t="shared" si="26"/>
        <v>2019</v>
      </c>
      <c r="P432" s="11">
        <f t="shared" si="27"/>
        <v>43771.208333333328</v>
      </c>
      <c r="Q432" t="b">
        <v>0</v>
      </c>
      <c r="R432" t="b">
        <v>0</v>
      </c>
      <c r="S432" t="s">
        <v>33</v>
      </c>
      <c r="T432" t="str" cm="1">
        <f t="array" ref="T432:U432">_xlfn.TEXTSPLIT(S432,"/",,TRUE,0,)</f>
        <v>theater</v>
      </c>
      <c r="U432" t="str">
        <v>plays</v>
      </c>
    </row>
    <row r="433" spans="1:2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E433/D433*100</f>
        <v>192.49019607843135</v>
      </c>
      <c r="G433" t="s">
        <v>20</v>
      </c>
      <c r="H433" s="7">
        <f t="shared" si="24"/>
        <v>104.44</v>
      </c>
      <c r="I433">
        <v>94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>
        <f t="shared" si="26"/>
        <v>2018</v>
      </c>
      <c r="P433" s="11">
        <f t="shared" si="27"/>
        <v>43290.208333333328</v>
      </c>
      <c r="Q433" t="b">
        <v>1</v>
      </c>
      <c r="R433" t="b">
        <v>0</v>
      </c>
      <c r="S433" t="s">
        <v>33</v>
      </c>
      <c r="T433" t="str" cm="1">
        <f t="array" ref="T433:U433">_xlfn.TEXTSPLIT(S433,"/",,TRUE,0,)</f>
        <v>theater</v>
      </c>
      <c r="U433" t="str">
        <v>plays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E434/D434*100</f>
        <v>82.714285714285722</v>
      </c>
      <c r="G434" t="s">
        <v>14</v>
      </c>
      <c r="H434" s="7">
        <f t="shared" si="24"/>
        <v>69.989999999999995</v>
      </c>
      <c r="I434">
        <v>91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>
        <f t="shared" si="26"/>
        <v>2014</v>
      </c>
      <c r="P434" s="11">
        <f t="shared" si="27"/>
        <v>41781.208333333336</v>
      </c>
      <c r="Q434" t="b">
        <v>0</v>
      </c>
      <c r="R434" t="b">
        <v>0</v>
      </c>
      <c r="S434" t="s">
        <v>33</v>
      </c>
      <c r="T434" t="str" cm="1">
        <f t="array" ref="T434:U434">_xlfn.TEXTSPLIT(S434,"/",,TRUE,0,)</f>
        <v>theater</v>
      </c>
      <c r="U434" t="str">
        <v>plays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E435/D435*100</f>
        <v>54.163920922570021</v>
      </c>
      <c r="G435" t="s">
        <v>14</v>
      </c>
      <c r="H435" s="7">
        <f t="shared" si="24"/>
        <v>83.02</v>
      </c>
      <c r="I435">
        <v>792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>
        <f t="shared" si="26"/>
        <v>2013</v>
      </c>
      <c r="P435" s="11">
        <f t="shared" si="27"/>
        <v>41619.25</v>
      </c>
      <c r="Q435" t="b">
        <v>0</v>
      </c>
      <c r="R435" t="b">
        <v>1</v>
      </c>
      <c r="S435" t="s">
        <v>42</v>
      </c>
      <c r="T435" t="str" cm="1">
        <f t="array" ref="T435:U435">_xlfn.TEXTSPLIT(S435,"/",,TRUE,0,)</f>
        <v>film &amp; video</v>
      </c>
      <c r="U435" t="str">
        <v>documentary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E436/D436*100</f>
        <v>16.722222222222221</v>
      </c>
      <c r="G436" t="s">
        <v>74</v>
      </c>
      <c r="H436" s="7">
        <f t="shared" si="24"/>
        <v>90.3</v>
      </c>
      <c r="I436">
        <v>10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>
        <f t="shared" si="26"/>
        <v>2016</v>
      </c>
      <c r="P436" s="11">
        <f t="shared" si="27"/>
        <v>42719.25</v>
      </c>
      <c r="Q436" t="b">
        <v>1</v>
      </c>
      <c r="R436" t="b">
        <v>0</v>
      </c>
      <c r="S436" t="s">
        <v>33</v>
      </c>
      <c r="T436" t="str" cm="1">
        <f t="array" ref="T436:U436">_xlfn.TEXTSPLIT(S436,"/",,TRUE,0,)</f>
        <v>theater</v>
      </c>
      <c r="U436" t="str">
        <v>plays</v>
      </c>
    </row>
    <row r="437" spans="1:2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E437/D437*100</f>
        <v>116.87664041994749</v>
      </c>
      <c r="G437" t="s">
        <v>20</v>
      </c>
      <c r="H437" s="7">
        <f t="shared" si="24"/>
        <v>103.98</v>
      </c>
      <c r="I437">
        <v>1713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>
        <f t="shared" si="26"/>
        <v>2014</v>
      </c>
      <c r="P437" s="11">
        <f t="shared" si="27"/>
        <v>42000.25</v>
      </c>
      <c r="Q437" t="b">
        <v>0</v>
      </c>
      <c r="R437" t="b">
        <v>1</v>
      </c>
      <c r="S437" t="s">
        <v>33</v>
      </c>
      <c r="T437" t="str" cm="1">
        <f t="array" ref="T437:U437">_xlfn.TEXTSPLIT(S437,"/",,TRUE,0,)</f>
        <v>theater</v>
      </c>
      <c r="U437" t="str">
        <v>plays</v>
      </c>
    </row>
    <row r="438" spans="1:2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E438/D438*100</f>
        <v>1052.1538461538462</v>
      </c>
      <c r="G438" t="s">
        <v>20</v>
      </c>
      <c r="H438" s="7">
        <f t="shared" si="24"/>
        <v>54.93</v>
      </c>
      <c r="I438">
        <v>249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>
        <f t="shared" si="26"/>
        <v>2019</v>
      </c>
      <c r="P438" s="11">
        <f t="shared" si="27"/>
        <v>43576.208333333328</v>
      </c>
      <c r="Q438" t="b">
        <v>0</v>
      </c>
      <c r="R438" t="b">
        <v>0</v>
      </c>
      <c r="S438" t="s">
        <v>159</v>
      </c>
      <c r="T438" t="str" cm="1">
        <f t="array" ref="T438:U438">_xlfn.TEXTSPLIT(S438,"/",,TRUE,0,)</f>
        <v>music</v>
      </c>
      <c r="U438" t="str">
        <v>jazz</v>
      </c>
    </row>
    <row r="439" spans="1:2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E439/D439*100</f>
        <v>123.07407407407408</v>
      </c>
      <c r="G439" t="s">
        <v>20</v>
      </c>
      <c r="H439" s="7">
        <f t="shared" si="24"/>
        <v>51.92</v>
      </c>
      <c r="I439">
        <v>192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>
        <f t="shared" si="26"/>
        <v>2015</v>
      </c>
      <c r="P439" s="11">
        <f t="shared" si="27"/>
        <v>42263.208333333328</v>
      </c>
      <c r="Q439" t="b">
        <v>0</v>
      </c>
      <c r="R439" t="b">
        <v>1</v>
      </c>
      <c r="S439" t="s">
        <v>71</v>
      </c>
      <c r="T439" t="str" cm="1">
        <f t="array" ref="T439:U439">_xlfn.TEXTSPLIT(S439,"/",,TRUE,0,)</f>
        <v>film &amp; video</v>
      </c>
      <c r="U439" t="str">
        <v>animation</v>
      </c>
    </row>
    <row r="440" spans="1:21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E440/D440*100</f>
        <v>178.63855421686748</v>
      </c>
      <c r="G440" t="s">
        <v>20</v>
      </c>
      <c r="H440" s="7">
        <f t="shared" si="24"/>
        <v>60.03</v>
      </c>
      <c r="I440">
        <v>247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>
        <f t="shared" si="26"/>
        <v>2013</v>
      </c>
      <c r="P440" s="11">
        <f t="shared" si="27"/>
        <v>41367.208333333336</v>
      </c>
      <c r="Q440" t="b">
        <v>0</v>
      </c>
      <c r="R440" t="b">
        <v>0</v>
      </c>
      <c r="S440" t="s">
        <v>33</v>
      </c>
      <c r="T440" t="str" cm="1">
        <f t="array" ref="T440:U440">_xlfn.TEXTSPLIT(S440,"/",,TRUE,0,)</f>
        <v>theater</v>
      </c>
      <c r="U440" t="str">
        <v>plays</v>
      </c>
    </row>
    <row r="441" spans="1:2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E441/D441*100</f>
        <v>355.28169014084506</v>
      </c>
      <c r="G441" t="s">
        <v>20</v>
      </c>
      <c r="H441" s="7">
        <f t="shared" si="24"/>
        <v>44</v>
      </c>
      <c r="I441">
        <v>2293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>
        <f t="shared" si="26"/>
        <v>2016</v>
      </c>
      <c r="P441" s="11">
        <f t="shared" si="27"/>
        <v>42687.25</v>
      </c>
      <c r="Q441" t="b">
        <v>0</v>
      </c>
      <c r="R441" t="b">
        <v>0</v>
      </c>
      <c r="S441" t="s">
        <v>474</v>
      </c>
      <c r="T441" t="str" cm="1">
        <f t="array" ref="T441:U441">_xlfn.TEXTSPLIT(S441,"/",,TRUE,0,)</f>
        <v>film &amp; video</v>
      </c>
      <c r="U441" t="str">
        <v>science fiction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E442/D442*100</f>
        <v>161.90634146341463</v>
      </c>
      <c r="G442" t="s">
        <v>20</v>
      </c>
      <c r="H442" s="7">
        <f t="shared" si="24"/>
        <v>53</v>
      </c>
      <c r="I442">
        <v>3131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>
        <f t="shared" si="26"/>
        <v>2017</v>
      </c>
      <c r="P442" s="11">
        <f t="shared" si="27"/>
        <v>42926.208333333328</v>
      </c>
      <c r="Q442" t="b">
        <v>0</v>
      </c>
      <c r="R442" t="b">
        <v>0</v>
      </c>
      <c r="S442" t="s">
        <v>269</v>
      </c>
      <c r="T442" t="str" cm="1">
        <f t="array" ref="T442:U442">_xlfn.TEXTSPLIT(S442,"/",,TRUE,0,)</f>
        <v>film &amp; video</v>
      </c>
      <c r="U442" t="str">
        <v>television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E443/D443*100</f>
        <v>24.914285714285715</v>
      </c>
      <c r="G443" t="s">
        <v>14</v>
      </c>
      <c r="H443" s="7">
        <f t="shared" si="24"/>
        <v>54.5</v>
      </c>
      <c r="I443">
        <v>32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>
        <f t="shared" si="26"/>
        <v>2012</v>
      </c>
      <c r="P443" s="11">
        <f t="shared" si="27"/>
        <v>41053.208333333336</v>
      </c>
      <c r="Q443" t="b">
        <v>0</v>
      </c>
      <c r="R443" t="b">
        <v>0</v>
      </c>
      <c r="S443" t="s">
        <v>65</v>
      </c>
      <c r="T443" t="str" cm="1">
        <f t="array" ref="T443:U443">_xlfn.TEXTSPLIT(S443,"/",,TRUE,0,)</f>
        <v>technology</v>
      </c>
      <c r="U443" t="str">
        <v>wearables</v>
      </c>
    </row>
    <row r="444" spans="1:2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E444/D444*100</f>
        <v>198.72222222222223</v>
      </c>
      <c r="G444" t="s">
        <v>20</v>
      </c>
      <c r="H444" s="7">
        <f t="shared" si="24"/>
        <v>75.040000000000006</v>
      </c>
      <c r="I444">
        <v>143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>
        <f t="shared" si="26"/>
        <v>2017</v>
      </c>
      <c r="P444" s="11">
        <f t="shared" si="27"/>
        <v>42996.208333333328</v>
      </c>
      <c r="Q444" t="b">
        <v>0</v>
      </c>
      <c r="R444" t="b">
        <v>0</v>
      </c>
      <c r="S444" t="s">
        <v>33</v>
      </c>
      <c r="T444" t="str" cm="1">
        <f t="array" ref="T444:U444">_xlfn.TEXTSPLIT(S444,"/",,TRUE,0,)</f>
        <v>theater</v>
      </c>
      <c r="U444" t="str">
        <v>plays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E445/D445*100</f>
        <v>34.752688172043008</v>
      </c>
      <c r="G445" t="s">
        <v>74</v>
      </c>
      <c r="H445" s="7">
        <f t="shared" si="24"/>
        <v>35.909999999999997</v>
      </c>
      <c r="I445">
        <v>90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>
        <f t="shared" si="26"/>
        <v>2010</v>
      </c>
      <c r="P445" s="11">
        <f t="shared" si="27"/>
        <v>40470.208333333336</v>
      </c>
      <c r="Q445" t="b">
        <v>0</v>
      </c>
      <c r="R445" t="b">
        <v>0</v>
      </c>
      <c r="S445" t="s">
        <v>33</v>
      </c>
      <c r="T445" t="str" cm="1">
        <f t="array" ref="T445:U445">_xlfn.TEXTSPLIT(S445,"/",,TRUE,0,)</f>
        <v>theater</v>
      </c>
      <c r="U445" t="str">
        <v>plays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E446/D446*100</f>
        <v>176.41935483870967</v>
      </c>
      <c r="G446" t="s">
        <v>20</v>
      </c>
      <c r="H446" s="7">
        <f t="shared" si="24"/>
        <v>36.950000000000003</v>
      </c>
      <c r="I446">
        <v>296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>
        <f t="shared" si="26"/>
        <v>2011</v>
      </c>
      <c r="P446" s="11">
        <f t="shared" si="27"/>
        <v>40750.208333333336</v>
      </c>
      <c r="Q446" t="b">
        <v>0</v>
      </c>
      <c r="R446" t="b">
        <v>1</v>
      </c>
      <c r="S446" t="s">
        <v>60</v>
      </c>
      <c r="T446" t="str" cm="1">
        <f t="array" ref="T446:U446">_xlfn.TEXTSPLIT(S446,"/",,TRUE,0,)</f>
        <v>music</v>
      </c>
      <c r="U446" t="str">
        <v>indie rock</v>
      </c>
    </row>
    <row r="447" spans="1:21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E447/D447*100</f>
        <v>511.38095238095235</v>
      </c>
      <c r="G447" t="s">
        <v>20</v>
      </c>
      <c r="H447" s="7">
        <f t="shared" si="24"/>
        <v>63.17</v>
      </c>
      <c r="I447">
        <v>170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>
        <f t="shared" si="26"/>
        <v>2010</v>
      </c>
      <c r="P447" s="11">
        <f t="shared" si="27"/>
        <v>40536.25</v>
      </c>
      <c r="Q447" t="b">
        <v>0</v>
      </c>
      <c r="R447" t="b">
        <v>1</v>
      </c>
      <c r="S447" t="s">
        <v>33</v>
      </c>
      <c r="T447" t="str" cm="1">
        <f t="array" ref="T447:U447">_xlfn.TEXTSPLIT(S447,"/",,TRUE,0,)</f>
        <v>theater</v>
      </c>
      <c r="U447" t="str">
        <v>plays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E448/D448*100</f>
        <v>82.044117647058826</v>
      </c>
      <c r="G448" t="s">
        <v>14</v>
      </c>
      <c r="H448" s="7">
        <f t="shared" si="24"/>
        <v>29.99</v>
      </c>
      <c r="I448">
        <v>186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>
        <f t="shared" si="26"/>
        <v>2012</v>
      </c>
      <c r="P448" s="11">
        <f t="shared" si="27"/>
        <v>41263.25</v>
      </c>
      <c r="Q448" t="b">
        <v>0</v>
      </c>
      <c r="R448" t="b">
        <v>0</v>
      </c>
      <c r="S448" t="s">
        <v>65</v>
      </c>
      <c r="T448" t="str" cm="1">
        <f t="array" ref="T448:U448">_xlfn.TEXTSPLIT(S448,"/",,TRUE,0,)</f>
        <v>technology</v>
      </c>
      <c r="U448" t="str">
        <v>wearables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E449/D449*100</f>
        <v>24.326030927835053</v>
      </c>
      <c r="G449" t="s">
        <v>74</v>
      </c>
      <c r="H449" s="7">
        <f t="shared" si="24"/>
        <v>86</v>
      </c>
      <c r="I449">
        <v>439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>
        <f t="shared" si="26"/>
        <v>2017</v>
      </c>
      <c r="P449" s="11">
        <f t="shared" si="27"/>
        <v>43104.25</v>
      </c>
      <c r="Q449" t="b">
        <v>0</v>
      </c>
      <c r="R449" t="b">
        <v>0</v>
      </c>
      <c r="S449" t="s">
        <v>269</v>
      </c>
      <c r="T449" t="str" cm="1">
        <f t="array" ref="T449:U449">_xlfn.TEXTSPLIT(S449,"/",,TRUE,0,)</f>
        <v>film &amp; video</v>
      </c>
      <c r="U449" t="str">
        <v>television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E450/D450*100</f>
        <v>50.482758620689658</v>
      </c>
      <c r="G450" t="s">
        <v>14</v>
      </c>
      <c r="H450" s="7">
        <f t="shared" si="24"/>
        <v>75.010000000000005</v>
      </c>
      <c r="I450">
        <v>605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>
        <f t="shared" si="26"/>
        <v>2013</v>
      </c>
      <c r="P450" s="11">
        <f t="shared" si="27"/>
        <v>41380.208333333336</v>
      </c>
      <c r="Q450" t="b">
        <v>0</v>
      </c>
      <c r="R450" t="b">
        <v>1</v>
      </c>
      <c r="S450" t="s">
        <v>89</v>
      </c>
      <c r="T450" t="str" cm="1">
        <f t="array" ref="T450:U450">_xlfn.TEXTSPLIT(S450,"/",,TRUE,0,)</f>
        <v>games</v>
      </c>
      <c r="U450" t="str">
        <v>video games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E451/D451*100</f>
        <v>967</v>
      </c>
      <c r="G451" t="s">
        <v>20</v>
      </c>
      <c r="H451" s="7">
        <f t="shared" ref="H451:H514" si="28">IFERROR(ROUND(E451/I451,2),0)</f>
        <v>101.2</v>
      </c>
      <c r="I451">
        <v>86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>
        <f t="shared" ref="O451:O514" si="30">YEAR(M451)</f>
        <v>2019</v>
      </c>
      <c r="P451" s="11">
        <f t="shared" ref="P451:P514" si="31">(((N451/60)/60)/24)+DATE(1970,1,1)</f>
        <v>43547.208333333328</v>
      </c>
      <c r="Q451" t="b">
        <v>0</v>
      </c>
      <c r="R451" t="b">
        <v>0</v>
      </c>
      <c r="S451" t="s">
        <v>89</v>
      </c>
      <c r="T451" t="str" cm="1">
        <f t="array" ref="T451:U451">_xlfn.TEXTSPLIT(S451,"/",,TRUE,0,)</f>
        <v>games</v>
      </c>
      <c r="U451" t="str">
        <v>video games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E452/D452*100</f>
        <v>4</v>
      </c>
      <c r="G452" t="s">
        <v>14</v>
      </c>
      <c r="H452" s="7">
        <f t="shared" si="28"/>
        <v>4</v>
      </c>
      <c r="I452">
        <v>1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>
        <f t="shared" si="30"/>
        <v>2018</v>
      </c>
      <c r="P452" s="11">
        <f t="shared" si="31"/>
        <v>43417.25</v>
      </c>
      <c r="Q452" t="b">
        <v>0</v>
      </c>
      <c r="R452" t="b">
        <v>0</v>
      </c>
      <c r="S452" t="s">
        <v>71</v>
      </c>
      <c r="T452" t="str" cm="1">
        <f t="array" ref="T452:U452">_xlfn.TEXTSPLIT(S452,"/",,TRUE,0,)</f>
        <v>film &amp; video</v>
      </c>
      <c r="U452" t="str">
        <v>animation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E453/D453*100</f>
        <v>122.84501347708894</v>
      </c>
      <c r="G453" t="s">
        <v>20</v>
      </c>
      <c r="H453" s="7">
        <f t="shared" si="28"/>
        <v>29</v>
      </c>
      <c r="I453">
        <v>6286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>
        <f t="shared" si="30"/>
        <v>2017</v>
      </c>
      <c r="P453" s="11">
        <f t="shared" si="31"/>
        <v>42966.208333333328</v>
      </c>
      <c r="Q453" t="b">
        <v>0</v>
      </c>
      <c r="R453" t="b">
        <v>0</v>
      </c>
      <c r="S453" t="s">
        <v>23</v>
      </c>
      <c r="T453" t="str" cm="1">
        <f t="array" ref="T453:U453">_xlfn.TEXTSPLIT(S453,"/",,TRUE,0,)</f>
        <v>music</v>
      </c>
      <c r="U453" t="str">
        <v>rock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E454/D454*100</f>
        <v>63.4375</v>
      </c>
      <c r="G454" t="s">
        <v>14</v>
      </c>
      <c r="H454" s="7">
        <f t="shared" si="28"/>
        <v>98.23</v>
      </c>
      <c r="I454">
        <v>31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>
        <f t="shared" si="30"/>
        <v>2010</v>
      </c>
      <c r="P454" s="11">
        <f t="shared" si="31"/>
        <v>40366.208333333336</v>
      </c>
      <c r="Q454" t="b">
        <v>0</v>
      </c>
      <c r="R454" t="b">
        <v>0</v>
      </c>
      <c r="S454" t="s">
        <v>53</v>
      </c>
      <c r="T454" t="str" cm="1">
        <f t="array" ref="T454:U454">_xlfn.TEXTSPLIT(S454,"/",,TRUE,0,)</f>
        <v>film &amp; video</v>
      </c>
      <c r="U454" t="str">
        <v>drama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E455/D455*100</f>
        <v>56.331688596491226</v>
      </c>
      <c r="G455" t="s">
        <v>14</v>
      </c>
      <c r="H455" s="7">
        <f t="shared" si="28"/>
        <v>87</v>
      </c>
      <c r="I455">
        <v>1181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>
        <f t="shared" si="30"/>
        <v>2016</v>
      </c>
      <c r="P455" s="11">
        <f t="shared" si="31"/>
        <v>42746.25</v>
      </c>
      <c r="Q455" t="b">
        <v>0</v>
      </c>
      <c r="R455" t="b">
        <v>0</v>
      </c>
      <c r="S455" t="s">
        <v>474</v>
      </c>
      <c r="T455" t="str" cm="1">
        <f t="array" ref="T455:U455">_xlfn.TEXTSPLIT(S455,"/",,TRUE,0,)</f>
        <v>film &amp; video</v>
      </c>
      <c r="U455" t="str">
        <v>science fiction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E456/D456*100</f>
        <v>44.074999999999996</v>
      </c>
      <c r="G456" t="s">
        <v>14</v>
      </c>
      <c r="H456" s="7">
        <f t="shared" si="28"/>
        <v>45.21</v>
      </c>
      <c r="I456">
        <v>39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>
        <f t="shared" si="30"/>
        <v>2013</v>
      </c>
      <c r="P456" s="11">
        <f t="shared" si="31"/>
        <v>41604.25</v>
      </c>
      <c r="Q456" t="b">
        <v>0</v>
      </c>
      <c r="R456" t="b">
        <v>1</v>
      </c>
      <c r="S456" t="s">
        <v>53</v>
      </c>
      <c r="T456" t="str" cm="1">
        <f t="array" ref="T456:U456">_xlfn.TEXTSPLIT(S456,"/",,TRUE,0,)</f>
        <v>film &amp; video</v>
      </c>
      <c r="U456" t="str">
        <v>drama</v>
      </c>
    </row>
    <row r="457" spans="1:2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E457/D457*100</f>
        <v>118.37253218884121</v>
      </c>
      <c r="G457" t="s">
        <v>20</v>
      </c>
      <c r="H457" s="7">
        <f t="shared" si="28"/>
        <v>37</v>
      </c>
      <c r="I457">
        <v>3727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>
        <f t="shared" si="30"/>
        <v>2011</v>
      </c>
      <c r="P457" s="11">
        <f t="shared" si="31"/>
        <v>40832.208333333336</v>
      </c>
      <c r="Q457" t="b">
        <v>0</v>
      </c>
      <c r="R457" t="b">
        <v>0</v>
      </c>
      <c r="S457" t="s">
        <v>33</v>
      </c>
      <c r="T457" t="str" cm="1">
        <f t="array" ref="T457:U457">_xlfn.TEXTSPLIT(S457,"/",,TRUE,0,)</f>
        <v>theater</v>
      </c>
      <c r="U457" t="str">
        <v>plays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E458/D458*100</f>
        <v>104.1243169398907</v>
      </c>
      <c r="G458" t="s">
        <v>20</v>
      </c>
      <c r="H458" s="7">
        <f t="shared" si="28"/>
        <v>94.98</v>
      </c>
      <c r="I458">
        <v>1605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>
        <f t="shared" si="30"/>
        <v>2018</v>
      </c>
      <c r="P458" s="11">
        <f t="shared" si="31"/>
        <v>43141.25</v>
      </c>
      <c r="Q458" t="b">
        <v>0</v>
      </c>
      <c r="R458" t="b">
        <v>1</v>
      </c>
      <c r="S458" t="s">
        <v>60</v>
      </c>
      <c r="T458" t="str" cm="1">
        <f t="array" ref="T458:U458">_xlfn.TEXTSPLIT(S458,"/",,TRUE,0,)</f>
        <v>music</v>
      </c>
      <c r="U458" t="str">
        <v>indie rock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E459/D459*100</f>
        <v>26.640000000000004</v>
      </c>
      <c r="G459" t="s">
        <v>14</v>
      </c>
      <c r="H459" s="7">
        <f t="shared" si="28"/>
        <v>28.96</v>
      </c>
      <c r="I459">
        <v>46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>
        <f t="shared" si="30"/>
        <v>2016</v>
      </c>
      <c r="P459" s="11">
        <f t="shared" si="31"/>
        <v>42659.208333333328</v>
      </c>
      <c r="Q459" t="b">
        <v>0</v>
      </c>
      <c r="R459" t="b">
        <v>0</v>
      </c>
      <c r="S459" t="s">
        <v>33</v>
      </c>
      <c r="T459" t="str" cm="1">
        <f t="array" ref="T459:U459">_xlfn.TEXTSPLIT(S459,"/",,TRUE,0,)</f>
        <v>theater</v>
      </c>
      <c r="U459" t="str">
        <v>plays</v>
      </c>
    </row>
    <row r="460" spans="1:2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E460/D460*100</f>
        <v>351.20118343195264</v>
      </c>
      <c r="G460" t="s">
        <v>20</v>
      </c>
      <c r="H460" s="7">
        <f t="shared" si="28"/>
        <v>55.99</v>
      </c>
      <c r="I460">
        <v>2120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>
        <f t="shared" si="30"/>
        <v>2010</v>
      </c>
      <c r="P460" s="11">
        <f t="shared" si="31"/>
        <v>40309.208333333336</v>
      </c>
      <c r="Q460" t="b">
        <v>0</v>
      </c>
      <c r="R460" t="b">
        <v>0</v>
      </c>
      <c r="S460" t="s">
        <v>33</v>
      </c>
      <c r="T460" t="str" cm="1">
        <f t="array" ref="T460:U460">_xlfn.TEXTSPLIT(S460,"/",,TRUE,0,)</f>
        <v>theater</v>
      </c>
      <c r="U460" t="str">
        <v>plays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E461/D461*100</f>
        <v>90.063492063492063</v>
      </c>
      <c r="G461" t="s">
        <v>14</v>
      </c>
      <c r="H461" s="7">
        <f t="shared" si="28"/>
        <v>54.04</v>
      </c>
      <c r="I461">
        <v>105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>
        <f t="shared" si="30"/>
        <v>2014</v>
      </c>
      <c r="P461" s="11">
        <f t="shared" si="31"/>
        <v>42026.25</v>
      </c>
      <c r="Q461" t="b">
        <v>0</v>
      </c>
      <c r="R461" t="b">
        <v>0</v>
      </c>
      <c r="S461" t="s">
        <v>42</v>
      </c>
      <c r="T461" t="str" cm="1">
        <f t="array" ref="T461:U461">_xlfn.TEXTSPLIT(S461,"/",,TRUE,0,)</f>
        <v>film &amp; video</v>
      </c>
      <c r="U461" t="str">
        <v>documentary</v>
      </c>
    </row>
    <row r="462" spans="1:2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E462/D462*100</f>
        <v>171.625</v>
      </c>
      <c r="G462" t="s">
        <v>20</v>
      </c>
      <c r="H462" s="7">
        <f t="shared" si="28"/>
        <v>82.38</v>
      </c>
      <c r="I462">
        <v>50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>
        <f t="shared" si="30"/>
        <v>2010</v>
      </c>
      <c r="P462" s="11">
        <f t="shared" si="31"/>
        <v>40402.208333333336</v>
      </c>
      <c r="Q462" t="b">
        <v>0</v>
      </c>
      <c r="R462" t="b">
        <v>0</v>
      </c>
      <c r="S462" t="s">
        <v>33</v>
      </c>
      <c r="T462" t="str" cm="1">
        <f t="array" ref="T462:U462">_xlfn.TEXTSPLIT(S462,"/",,TRUE,0,)</f>
        <v>theater</v>
      </c>
      <c r="U462" t="str">
        <v>plays</v>
      </c>
    </row>
    <row r="463" spans="1:2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E463/D463*100</f>
        <v>141.04655870445345</v>
      </c>
      <c r="G463" t="s">
        <v>20</v>
      </c>
      <c r="H463" s="7">
        <f t="shared" si="28"/>
        <v>67</v>
      </c>
      <c r="I463">
        <v>2080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>
        <f t="shared" si="30"/>
        <v>2014</v>
      </c>
      <c r="P463" s="11">
        <f t="shared" si="31"/>
        <v>41777.208333333336</v>
      </c>
      <c r="Q463" t="b">
        <v>0</v>
      </c>
      <c r="R463" t="b">
        <v>0</v>
      </c>
      <c r="S463" t="s">
        <v>53</v>
      </c>
      <c r="T463" t="str" cm="1">
        <f t="array" ref="T463:U463">_xlfn.TEXTSPLIT(S463,"/",,TRUE,0,)</f>
        <v>film &amp; video</v>
      </c>
      <c r="U463" t="str">
        <v>drama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E464/D464*100</f>
        <v>30.57944915254237</v>
      </c>
      <c r="G464" t="s">
        <v>14</v>
      </c>
      <c r="H464" s="7">
        <f t="shared" si="28"/>
        <v>107.91</v>
      </c>
      <c r="I464">
        <v>535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>
        <f t="shared" si="30"/>
        <v>2013</v>
      </c>
      <c r="P464" s="11">
        <f t="shared" si="31"/>
        <v>41342.25</v>
      </c>
      <c r="Q464" t="b">
        <v>0</v>
      </c>
      <c r="R464" t="b">
        <v>0</v>
      </c>
      <c r="S464" t="s">
        <v>292</v>
      </c>
      <c r="T464" t="str" cm="1">
        <f t="array" ref="T464:U464">_xlfn.TEXTSPLIT(S464,"/",,TRUE,0,)</f>
        <v>games</v>
      </c>
      <c r="U464" t="str">
        <v>mobile games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E465/D465*100</f>
        <v>108.16455696202532</v>
      </c>
      <c r="G465" t="s">
        <v>20</v>
      </c>
      <c r="H465" s="7">
        <f t="shared" si="28"/>
        <v>69.010000000000005</v>
      </c>
      <c r="I465">
        <v>2105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>
        <f t="shared" si="30"/>
        <v>2013</v>
      </c>
      <c r="P465" s="11">
        <f t="shared" si="31"/>
        <v>41643.25</v>
      </c>
      <c r="Q465" t="b">
        <v>0</v>
      </c>
      <c r="R465" t="b">
        <v>0</v>
      </c>
      <c r="S465" t="s">
        <v>71</v>
      </c>
      <c r="T465" t="str" cm="1">
        <f t="array" ref="T465:U465">_xlfn.TEXTSPLIT(S465,"/",,TRUE,0,)</f>
        <v>film &amp; video</v>
      </c>
      <c r="U465" t="str">
        <v>animation</v>
      </c>
    </row>
    <row r="466" spans="1:2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E466/D466*100</f>
        <v>133.45505617977528</v>
      </c>
      <c r="G466" t="s">
        <v>20</v>
      </c>
      <c r="H466" s="7">
        <f t="shared" si="28"/>
        <v>39.01</v>
      </c>
      <c r="I466">
        <v>2436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>
        <f t="shared" si="30"/>
        <v>2018</v>
      </c>
      <c r="P466" s="11">
        <f t="shared" si="31"/>
        <v>43156.25</v>
      </c>
      <c r="Q466" t="b">
        <v>0</v>
      </c>
      <c r="R466" t="b">
        <v>0</v>
      </c>
      <c r="S466" t="s">
        <v>33</v>
      </c>
      <c r="T466" t="str" cm="1">
        <f t="array" ref="T466:U466">_xlfn.TEXTSPLIT(S466,"/",,TRUE,0,)</f>
        <v>theater</v>
      </c>
      <c r="U466" t="str">
        <v>plays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E467/D467*100</f>
        <v>187.85106382978722</v>
      </c>
      <c r="G467" t="s">
        <v>20</v>
      </c>
      <c r="H467" s="7">
        <f t="shared" si="28"/>
        <v>110.36</v>
      </c>
      <c r="I467">
        <v>80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>
        <f t="shared" si="30"/>
        <v>2018</v>
      </c>
      <c r="P467" s="11">
        <f t="shared" si="31"/>
        <v>43136.25</v>
      </c>
      <c r="Q467" t="b">
        <v>0</v>
      </c>
      <c r="R467" t="b">
        <v>0</v>
      </c>
      <c r="S467" t="s">
        <v>206</v>
      </c>
      <c r="T467" t="str" cm="1">
        <f t="array" ref="T467:U467">_xlfn.TEXTSPLIT(S467,"/",,TRUE,0,)</f>
        <v>publishing</v>
      </c>
      <c r="U467" t="str">
        <v>translations</v>
      </c>
    </row>
    <row r="468" spans="1:2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E468/D468*100</f>
        <v>332</v>
      </c>
      <c r="G468" t="s">
        <v>20</v>
      </c>
      <c r="H468" s="7">
        <f t="shared" si="28"/>
        <v>94.86</v>
      </c>
      <c r="I468">
        <v>42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>
        <f t="shared" si="30"/>
        <v>2013</v>
      </c>
      <c r="P468" s="11">
        <f t="shared" si="31"/>
        <v>41432.208333333336</v>
      </c>
      <c r="Q468" t="b">
        <v>0</v>
      </c>
      <c r="R468" t="b">
        <v>1</v>
      </c>
      <c r="S468" t="s">
        <v>65</v>
      </c>
      <c r="T468" t="str" cm="1">
        <f t="array" ref="T468:U468">_xlfn.TEXTSPLIT(S468,"/",,TRUE,0,)</f>
        <v>technology</v>
      </c>
      <c r="U468" t="str">
        <v>wearables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E469/D469*100</f>
        <v>575.21428571428578</v>
      </c>
      <c r="G469" t="s">
        <v>20</v>
      </c>
      <c r="H469" s="7">
        <f t="shared" si="28"/>
        <v>57.94</v>
      </c>
      <c r="I469">
        <v>139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>
        <f t="shared" si="30"/>
        <v>2015</v>
      </c>
      <c r="P469" s="11">
        <f t="shared" si="31"/>
        <v>42338.25</v>
      </c>
      <c r="Q469" t="b">
        <v>0</v>
      </c>
      <c r="R469" t="b">
        <v>1</v>
      </c>
      <c r="S469" t="s">
        <v>28</v>
      </c>
      <c r="T469" t="str" cm="1">
        <f t="array" ref="T469:U469">_xlfn.TEXTSPLIT(S469,"/",,TRUE,0,)</f>
        <v>technology</v>
      </c>
      <c r="U469" t="str">
        <v>web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E470/D470*100</f>
        <v>40.5</v>
      </c>
      <c r="G470" t="s">
        <v>14</v>
      </c>
      <c r="H470" s="7">
        <f t="shared" si="28"/>
        <v>101.25</v>
      </c>
      <c r="I470">
        <v>16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>
        <f t="shared" si="30"/>
        <v>2019</v>
      </c>
      <c r="P470" s="11">
        <f t="shared" si="31"/>
        <v>43585.208333333328</v>
      </c>
      <c r="Q470" t="b">
        <v>0</v>
      </c>
      <c r="R470" t="b">
        <v>0</v>
      </c>
      <c r="S470" t="s">
        <v>33</v>
      </c>
      <c r="T470" t="str" cm="1">
        <f t="array" ref="T470:U470">_xlfn.TEXTSPLIT(S470,"/",,TRUE,0,)</f>
        <v>theater</v>
      </c>
      <c r="U470" t="str">
        <v>plays</v>
      </c>
    </row>
    <row r="471" spans="1:2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E471/D471*100</f>
        <v>184.42857142857144</v>
      </c>
      <c r="G471" t="s">
        <v>20</v>
      </c>
      <c r="H471" s="7">
        <f t="shared" si="28"/>
        <v>64.959999999999994</v>
      </c>
      <c r="I471">
        <v>159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>
        <f t="shared" si="30"/>
        <v>2015</v>
      </c>
      <c r="P471" s="11">
        <f t="shared" si="31"/>
        <v>42144.208333333328</v>
      </c>
      <c r="Q471" t="b">
        <v>0</v>
      </c>
      <c r="R471" t="b">
        <v>0</v>
      </c>
      <c r="S471" t="s">
        <v>53</v>
      </c>
      <c r="T471" t="str" cm="1">
        <f t="array" ref="T471:U471">_xlfn.TEXTSPLIT(S471,"/",,TRUE,0,)</f>
        <v>film &amp; video</v>
      </c>
      <c r="U471" t="str">
        <v>drama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E472/D472*100</f>
        <v>285.80555555555554</v>
      </c>
      <c r="G472" t="s">
        <v>20</v>
      </c>
      <c r="H472" s="7">
        <f t="shared" si="28"/>
        <v>27.01</v>
      </c>
      <c r="I472">
        <v>381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>
        <f t="shared" si="30"/>
        <v>2016</v>
      </c>
      <c r="P472" s="11">
        <f t="shared" si="31"/>
        <v>42723.25</v>
      </c>
      <c r="Q472" t="b">
        <v>0</v>
      </c>
      <c r="R472" t="b">
        <v>0</v>
      </c>
      <c r="S472" t="s">
        <v>65</v>
      </c>
      <c r="T472" t="str" cm="1">
        <f t="array" ref="T472:U472">_xlfn.TEXTSPLIT(S472,"/",,TRUE,0,)</f>
        <v>technology</v>
      </c>
      <c r="U472" t="str">
        <v>wearables</v>
      </c>
    </row>
    <row r="473" spans="1:2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E473/D473*100</f>
        <v>319</v>
      </c>
      <c r="G473" t="s">
        <v>20</v>
      </c>
      <c r="H473" s="7">
        <f t="shared" si="28"/>
        <v>50.97</v>
      </c>
      <c r="I473">
        <v>194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>
        <f t="shared" si="30"/>
        <v>2012</v>
      </c>
      <c r="P473" s="11">
        <f t="shared" si="31"/>
        <v>41031.208333333336</v>
      </c>
      <c r="Q473" t="b">
        <v>0</v>
      </c>
      <c r="R473" t="b">
        <v>1</v>
      </c>
      <c r="S473" t="s">
        <v>17</v>
      </c>
      <c r="T473" t="str" cm="1">
        <f t="array" ref="T473:U473">_xlfn.TEXTSPLIT(S473,"/",,TRUE,0,)</f>
        <v>food</v>
      </c>
      <c r="U473" t="str">
        <v>food trucks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E474/D474*100</f>
        <v>39.234070221066318</v>
      </c>
      <c r="G474" t="s">
        <v>14</v>
      </c>
      <c r="H474" s="7">
        <f t="shared" si="28"/>
        <v>104.94</v>
      </c>
      <c r="I474">
        <v>575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>
        <f t="shared" si="30"/>
        <v>2019</v>
      </c>
      <c r="P474" s="11">
        <f t="shared" si="31"/>
        <v>43589.208333333328</v>
      </c>
      <c r="Q474" t="b">
        <v>0</v>
      </c>
      <c r="R474" t="b">
        <v>0</v>
      </c>
      <c r="S474" t="s">
        <v>23</v>
      </c>
      <c r="T474" t="str" cm="1">
        <f t="array" ref="T474:U474">_xlfn.TEXTSPLIT(S474,"/",,TRUE,0,)</f>
        <v>music</v>
      </c>
      <c r="U474" t="str">
        <v>rock</v>
      </c>
    </row>
    <row r="475" spans="1:2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E475/D475*100</f>
        <v>178.14000000000001</v>
      </c>
      <c r="G475" t="s">
        <v>20</v>
      </c>
      <c r="H475" s="7">
        <f t="shared" si="28"/>
        <v>84.03</v>
      </c>
      <c r="I475">
        <v>106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>
        <f t="shared" si="30"/>
        <v>2018</v>
      </c>
      <c r="P475" s="11">
        <f t="shared" si="31"/>
        <v>43278.208333333328</v>
      </c>
      <c r="Q475" t="b">
        <v>0</v>
      </c>
      <c r="R475" t="b">
        <v>0</v>
      </c>
      <c r="S475" t="s">
        <v>50</v>
      </c>
      <c r="T475" t="str" cm="1">
        <f t="array" ref="T475:U475">_xlfn.TEXTSPLIT(S475,"/",,TRUE,0,)</f>
        <v>music</v>
      </c>
      <c r="U475" t="str">
        <v>electric music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E476/D476*100</f>
        <v>365.15</v>
      </c>
      <c r="G476" t="s">
        <v>20</v>
      </c>
      <c r="H476" s="7">
        <f t="shared" si="28"/>
        <v>102.86</v>
      </c>
      <c r="I476">
        <v>142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>
        <f t="shared" si="30"/>
        <v>2014</v>
      </c>
      <c r="P476" s="11">
        <f t="shared" si="31"/>
        <v>41990.25</v>
      </c>
      <c r="Q476" t="b">
        <v>0</v>
      </c>
      <c r="R476" t="b">
        <v>0</v>
      </c>
      <c r="S476" t="s">
        <v>269</v>
      </c>
      <c r="T476" t="str" cm="1">
        <f t="array" ref="T476:U476">_xlfn.TEXTSPLIT(S476,"/",,TRUE,0,)</f>
        <v>film &amp; video</v>
      </c>
      <c r="U476" t="str">
        <v>television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E477/D477*100</f>
        <v>113.94594594594594</v>
      </c>
      <c r="G477" t="s">
        <v>20</v>
      </c>
      <c r="H477" s="7">
        <f t="shared" si="28"/>
        <v>39.96</v>
      </c>
      <c r="I477">
        <v>211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>
        <f t="shared" si="30"/>
        <v>2013</v>
      </c>
      <c r="P477" s="11">
        <f t="shared" si="31"/>
        <v>41454.208333333336</v>
      </c>
      <c r="Q477" t="b">
        <v>0</v>
      </c>
      <c r="R477" t="b">
        <v>1</v>
      </c>
      <c r="S477" t="s">
        <v>206</v>
      </c>
      <c r="T477" t="str" cm="1">
        <f t="array" ref="T477:U477">_xlfn.TEXTSPLIT(S477,"/",,TRUE,0,)</f>
        <v>publishing</v>
      </c>
      <c r="U477" t="str">
        <v>translations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E478/D478*100</f>
        <v>29.828720626631856</v>
      </c>
      <c r="G478" t="s">
        <v>14</v>
      </c>
      <c r="H478" s="7">
        <f t="shared" si="28"/>
        <v>51</v>
      </c>
      <c r="I478">
        <v>1120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>
        <f t="shared" si="30"/>
        <v>2018</v>
      </c>
      <c r="P478" s="11">
        <f t="shared" si="31"/>
        <v>43328.208333333328</v>
      </c>
      <c r="Q478" t="b">
        <v>0</v>
      </c>
      <c r="R478" t="b">
        <v>0</v>
      </c>
      <c r="S478" t="s">
        <v>119</v>
      </c>
      <c r="T478" t="str" cm="1">
        <f t="array" ref="T478:U478">_xlfn.TEXTSPLIT(S478,"/",,TRUE,0,)</f>
        <v>publishing</v>
      </c>
      <c r="U478" t="str">
        <v>fiction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E479/D479*100</f>
        <v>54.270588235294113</v>
      </c>
      <c r="G479" t="s">
        <v>14</v>
      </c>
      <c r="H479" s="7">
        <f t="shared" si="28"/>
        <v>40.82</v>
      </c>
      <c r="I479">
        <v>113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>
        <f t="shared" si="30"/>
        <v>2011</v>
      </c>
      <c r="P479" s="11">
        <f t="shared" si="31"/>
        <v>40747.208333333336</v>
      </c>
      <c r="Q479" t="b">
        <v>0</v>
      </c>
      <c r="R479" t="b">
        <v>0</v>
      </c>
      <c r="S479" t="s">
        <v>474</v>
      </c>
      <c r="T479" t="str" cm="1">
        <f t="array" ref="T479:U479">_xlfn.TEXTSPLIT(S479,"/",,TRUE,0,)</f>
        <v>film &amp; video</v>
      </c>
      <c r="U479" t="str">
        <v>science fiction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E480/D480*100</f>
        <v>236.34156976744185</v>
      </c>
      <c r="G480" t="s">
        <v>20</v>
      </c>
      <c r="H480" s="7">
        <f t="shared" si="28"/>
        <v>59</v>
      </c>
      <c r="I480">
        <v>2756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>
        <f t="shared" si="30"/>
        <v>2015</v>
      </c>
      <c r="P480" s="11">
        <f t="shared" si="31"/>
        <v>42084.208333333328</v>
      </c>
      <c r="Q480" t="b">
        <v>0</v>
      </c>
      <c r="R480" t="b">
        <v>0</v>
      </c>
      <c r="S480" t="s">
        <v>65</v>
      </c>
      <c r="T480" t="str" cm="1">
        <f t="array" ref="T480:U480">_xlfn.TEXTSPLIT(S480,"/",,TRUE,0,)</f>
        <v>technology</v>
      </c>
      <c r="U480" t="str">
        <v>wearables</v>
      </c>
    </row>
    <row r="481" spans="1:2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E481/D481*100</f>
        <v>512.91666666666663</v>
      </c>
      <c r="G481" t="s">
        <v>20</v>
      </c>
      <c r="H481" s="7">
        <f t="shared" si="28"/>
        <v>71.16</v>
      </c>
      <c r="I481">
        <v>173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>
        <f t="shared" si="30"/>
        <v>2017</v>
      </c>
      <c r="P481" s="11">
        <f t="shared" si="31"/>
        <v>42947.208333333328</v>
      </c>
      <c r="Q481" t="b">
        <v>0</v>
      </c>
      <c r="R481" t="b">
        <v>0</v>
      </c>
      <c r="S481" t="s">
        <v>17</v>
      </c>
      <c r="T481" t="str" cm="1">
        <f t="array" ref="T481:U481">_xlfn.TEXTSPLIT(S481,"/",,TRUE,0,)</f>
        <v>food</v>
      </c>
      <c r="U481" t="str">
        <v>food trucks</v>
      </c>
    </row>
    <row r="482" spans="1:2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E482/D482*100</f>
        <v>100.65116279069768</v>
      </c>
      <c r="G482" t="s">
        <v>20</v>
      </c>
      <c r="H482" s="7">
        <f t="shared" si="28"/>
        <v>99.49</v>
      </c>
      <c r="I482">
        <v>87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>
        <f t="shared" si="30"/>
        <v>2010</v>
      </c>
      <c r="P482" s="11">
        <f t="shared" si="31"/>
        <v>40257.208333333336</v>
      </c>
      <c r="Q482" t="b">
        <v>0</v>
      </c>
      <c r="R482" t="b">
        <v>1</v>
      </c>
      <c r="S482" t="s">
        <v>122</v>
      </c>
      <c r="T482" t="str" cm="1">
        <f t="array" ref="T482:U482">_xlfn.TEXTSPLIT(S482,"/",,TRUE,0,)</f>
        <v>photography</v>
      </c>
      <c r="U482" t="str">
        <v>photography books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E483/D483*100</f>
        <v>81.348423194303152</v>
      </c>
      <c r="G483" t="s">
        <v>14</v>
      </c>
      <c r="H483" s="7">
        <f t="shared" si="28"/>
        <v>103.99</v>
      </c>
      <c r="I483">
        <v>1538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>
        <f t="shared" si="30"/>
        <v>2014</v>
      </c>
      <c r="P483" s="11">
        <f t="shared" si="31"/>
        <v>41955.25</v>
      </c>
      <c r="Q483" t="b">
        <v>0</v>
      </c>
      <c r="R483" t="b">
        <v>1</v>
      </c>
      <c r="S483" t="s">
        <v>33</v>
      </c>
      <c r="T483" t="str" cm="1">
        <f t="array" ref="T483:U483">_xlfn.TEXTSPLIT(S483,"/",,TRUE,0,)</f>
        <v>theater</v>
      </c>
      <c r="U483" t="str">
        <v>plays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E484/D484*100</f>
        <v>16.404761904761905</v>
      </c>
      <c r="G484" t="s">
        <v>14</v>
      </c>
      <c r="H484" s="7">
        <f t="shared" si="28"/>
        <v>76.56</v>
      </c>
      <c r="I484">
        <v>9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>
        <f t="shared" si="30"/>
        <v>2012</v>
      </c>
      <c r="P484" s="11">
        <f t="shared" si="31"/>
        <v>40974.25</v>
      </c>
      <c r="Q484" t="b">
        <v>0</v>
      </c>
      <c r="R484" t="b">
        <v>1</v>
      </c>
      <c r="S484" t="s">
        <v>119</v>
      </c>
      <c r="T484" t="str" cm="1">
        <f t="array" ref="T484:U484">_xlfn.TEXTSPLIT(S484,"/",,TRUE,0,)</f>
        <v>publishing</v>
      </c>
      <c r="U484" t="str">
        <v>fiction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E485/D485*100</f>
        <v>52.774617067833695</v>
      </c>
      <c r="G485" t="s">
        <v>14</v>
      </c>
      <c r="H485" s="7">
        <f t="shared" si="28"/>
        <v>87.07</v>
      </c>
      <c r="I485">
        <v>554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>
        <f t="shared" si="30"/>
        <v>2019</v>
      </c>
      <c r="P485" s="11">
        <f t="shared" si="31"/>
        <v>43818.25</v>
      </c>
      <c r="Q485" t="b">
        <v>0</v>
      </c>
      <c r="R485" t="b">
        <v>0</v>
      </c>
      <c r="S485" t="s">
        <v>33</v>
      </c>
      <c r="T485" t="str" cm="1">
        <f t="array" ref="T485:U485">_xlfn.TEXTSPLIT(S485,"/",,TRUE,0,)</f>
        <v>theater</v>
      </c>
      <c r="U485" t="str">
        <v>plays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E486/D486*100</f>
        <v>260.20608108108109</v>
      </c>
      <c r="G486" t="s">
        <v>20</v>
      </c>
      <c r="H486" s="7">
        <f t="shared" si="28"/>
        <v>49</v>
      </c>
      <c r="I486">
        <v>1572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>
        <f t="shared" si="30"/>
        <v>2014</v>
      </c>
      <c r="P486" s="11">
        <f t="shared" si="31"/>
        <v>41904.208333333336</v>
      </c>
      <c r="Q486" t="b">
        <v>0</v>
      </c>
      <c r="R486" t="b">
        <v>1</v>
      </c>
      <c r="S486" t="s">
        <v>17</v>
      </c>
      <c r="T486" t="str" cm="1">
        <f t="array" ref="T486:U486">_xlfn.TEXTSPLIT(S486,"/",,TRUE,0,)</f>
        <v>food</v>
      </c>
      <c r="U486" t="str">
        <v>food trucks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E487/D487*100</f>
        <v>30.73289183222958</v>
      </c>
      <c r="G487" t="s">
        <v>14</v>
      </c>
      <c r="H487" s="7">
        <f t="shared" si="28"/>
        <v>42.97</v>
      </c>
      <c r="I487">
        <v>648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>
        <f t="shared" si="30"/>
        <v>2019</v>
      </c>
      <c r="P487" s="11">
        <f t="shared" si="31"/>
        <v>43667.208333333328</v>
      </c>
      <c r="Q487" t="b">
        <v>0</v>
      </c>
      <c r="R487" t="b">
        <v>0</v>
      </c>
      <c r="S487" t="s">
        <v>33</v>
      </c>
      <c r="T487" t="str" cm="1">
        <f t="array" ref="T487:U487">_xlfn.TEXTSPLIT(S487,"/",,TRUE,0,)</f>
        <v>theater</v>
      </c>
      <c r="U487" t="str">
        <v>plays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E488/D488*100</f>
        <v>13.5</v>
      </c>
      <c r="G488" t="s">
        <v>14</v>
      </c>
      <c r="H488" s="7">
        <f t="shared" si="28"/>
        <v>33.43</v>
      </c>
      <c r="I488">
        <v>21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>
        <f t="shared" si="30"/>
        <v>2018</v>
      </c>
      <c r="P488" s="11">
        <f t="shared" si="31"/>
        <v>43183.208333333328</v>
      </c>
      <c r="Q488" t="b">
        <v>0</v>
      </c>
      <c r="R488" t="b">
        <v>1</v>
      </c>
      <c r="S488" t="s">
        <v>206</v>
      </c>
      <c r="T488" t="str" cm="1">
        <f t="array" ref="T488:U488">_xlfn.TEXTSPLIT(S488,"/",,TRUE,0,)</f>
        <v>publishing</v>
      </c>
      <c r="U488" t="str">
        <v>translations</v>
      </c>
    </row>
    <row r="489" spans="1:2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E489/D489*100</f>
        <v>178.62556663644605</v>
      </c>
      <c r="G489" t="s">
        <v>20</v>
      </c>
      <c r="H489" s="7">
        <f t="shared" si="28"/>
        <v>83.98</v>
      </c>
      <c r="I489">
        <v>2346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>
        <f t="shared" si="30"/>
        <v>2017</v>
      </c>
      <c r="P489" s="11">
        <f t="shared" si="31"/>
        <v>42878.208333333328</v>
      </c>
      <c r="Q489" t="b">
        <v>0</v>
      </c>
      <c r="R489" t="b">
        <v>0</v>
      </c>
      <c r="S489" t="s">
        <v>33</v>
      </c>
      <c r="T489" t="str" cm="1">
        <f t="array" ref="T489:U489">_xlfn.TEXTSPLIT(S489,"/",,TRUE,0,)</f>
        <v>theater</v>
      </c>
      <c r="U489" t="str">
        <v>plays</v>
      </c>
    </row>
    <row r="490" spans="1:2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E490/D490*100</f>
        <v>220.0566037735849</v>
      </c>
      <c r="G490" t="s">
        <v>20</v>
      </c>
      <c r="H490" s="7">
        <f t="shared" si="28"/>
        <v>101.42</v>
      </c>
      <c r="I490">
        <v>115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>
        <f t="shared" si="30"/>
        <v>2016</v>
      </c>
      <c r="P490" s="11">
        <f t="shared" si="31"/>
        <v>42420.25</v>
      </c>
      <c r="Q490" t="b">
        <v>0</v>
      </c>
      <c r="R490" t="b">
        <v>0</v>
      </c>
      <c r="S490" t="s">
        <v>33</v>
      </c>
      <c r="T490" t="str" cm="1">
        <f t="array" ref="T490:U490">_xlfn.TEXTSPLIT(S490,"/",,TRUE,0,)</f>
        <v>theater</v>
      </c>
      <c r="U490" t="str">
        <v>plays</v>
      </c>
    </row>
    <row r="491" spans="1:2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E491/D491*100</f>
        <v>101.5108695652174</v>
      </c>
      <c r="G491" t="s">
        <v>20</v>
      </c>
      <c r="H491" s="7">
        <f t="shared" si="28"/>
        <v>109.87</v>
      </c>
      <c r="I491">
        <v>85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>
        <f t="shared" si="30"/>
        <v>2010</v>
      </c>
      <c r="P491" s="11">
        <f t="shared" si="31"/>
        <v>40411.208333333336</v>
      </c>
      <c r="Q491" t="b">
        <v>0</v>
      </c>
      <c r="R491" t="b">
        <v>0</v>
      </c>
      <c r="S491" t="s">
        <v>65</v>
      </c>
      <c r="T491" t="str" cm="1">
        <f t="array" ref="T491:U491">_xlfn.TEXTSPLIT(S491,"/",,TRUE,0,)</f>
        <v>technology</v>
      </c>
      <c r="U491" t="str">
        <v>wearables</v>
      </c>
    </row>
    <row r="492" spans="1:2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E492/D492*100</f>
        <v>191.5</v>
      </c>
      <c r="G492" t="s">
        <v>20</v>
      </c>
      <c r="H492" s="7">
        <f t="shared" si="28"/>
        <v>31.92</v>
      </c>
      <c r="I492">
        <v>144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>
        <f t="shared" si="30"/>
        <v>2019</v>
      </c>
      <c r="P492" s="11">
        <f t="shared" si="31"/>
        <v>43793.25</v>
      </c>
      <c r="Q492" t="b">
        <v>0</v>
      </c>
      <c r="R492" t="b">
        <v>0</v>
      </c>
      <c r="S492" t="s">
        <v>1029</v>
      </c>
      <c r="T492" t="str" cm="1">
        <f t="array" ref="T492:U492">_xlfn.TEXTSPLIT(S492,"/",,TRUE,0,)</f>
        <v>journalism</v>
      </c>
      <c r="U492" t="str">
        <v>audio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E493/D493*100</f>
        <v>305.34683098591546</v>
      </c>
      <c r="G493" t="s">
        <v>20</v>
      </c>
      <c r="H493" s="7">
        <f t="shared" si="28"/>
        <v>70.989999999999995</v>
      </c>
      <c r="I493">
        <v>2443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>
        <f t="shared" si="30"/>
        <v>2013</v>
      </c>
      <c r="P493" s="11">
        <f t="shared" si="31"/>
        <v>41482.208333333336</v>
      </c>
      <c r="Q493" t="b">
        <v>0</v>
      </c>
      <c r="R493" t="b">
        <v>1</v>
      </c>
      <c r="S493" t="s">
        <v>17</v>
      </c>
      <c r="T493" t="str" cm="1">
        <f t="array" ref="T493:U493">_xlfn.TEXTSPLIT(S493,"/",,TRUE,0,)</f>
        <v>food</v>
      </c>
      <c r="U493" t="str">
        <v>food trucks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E494/D494*100</f>
        <v>23.995287958115181</v>
      </c>
      <c r="G494" t="s">
        <v>74</v>
      </c>
      <c r="H494" s="7">
        <f t="shared" si="28"/>
        <v>77.03</v>
      </c>
      <c r="I494">
        <v>595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>
        <f t="shared" si="30"/>
        <v>2010</v>
      </c>
      <c r="P494" s="11">
        <f t="shared" si="31"/>
        <v>40371.208333333336</v>
      </c>
      <c r="Q494" t="b">
        <v>1</v>
      </c>
      <c r="R494" t="b">
        <v>1</v>
      </c>
      <c r="S494" t="s">
        <v>100</v>
      </c>
      <c r="T494" t="str" cm="1">
        <f t="array" ref="T494:U494">_xlfn.TEXTSPLIT(S494,"/",,TRUE,0,)</f>
        <v>film &amp; video</v>
      </c>
      <c r="U494" t="str">
        <v>shorts</v>
      </c>
    </row>
    <row r="495" spans="1:2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E495/D495*100</f>
        <v>723.77777777777771</v>
      </c>
      <c r="G495" t="s">
        <v>20</v>
      </c>
      <c r="H495" s="7">
        <f t="shared" si="28"/>
        <v>101.78</v>
      </c>
      <c r="I495">
        <v>64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>
        <f t="shared" si="30"/>
        <v>2019</v>
      </c>
      <c r="P495" s="11">
        <f t="shared" si="31"/>
        <v>43658.208333333328</v>
      </c>
      <c r="Q495" t="b">
        <v>0</v>
      </c>
      <c r="R495" t="b">
        <v>0</v>
      </c>
      <c r="S495" t="s">
        <v>122</v>
      </c>
      <c r="T495" t="str" cm="1">
        <f t="array" ref="T495:U495">_xlfn.TEXTSPLIT(S495,"/",,TRUE,0,)</f>
        <v>photography</v>
      </c>
      <c r="U495" t="str">
        <v>photography books</v>
      </c>
    </row>
    <row r="496" spans="1:2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E496/D496*100</f>
        <v>547.36</v>
      </c>
      <c r="G496" t="s">
        <v>20</v>
      </c>
      <c r="H496" s="7">
        <f t="shared" si="28"/>
        <v>51.06</v>
      </c>
      <c r="I496">
        <v>268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>
        <f t="shared" si="30"/>
        <v>2012</v>
      </c>
      <c r="P496" s="11">
        <f t="shared" si="31"/>
        <v>40991.208333333336</v>
      </c>
      <c r="Q496" t="b">
        <v>0</v>
      </c>
      <c r="R496" t="b">
        <v>0</v>
      </c>
      <c r="S496" t="s">
        <v>65</v>
      </c>
      <c r="T496" t="str" cm="1">
        <f t="array" ref="T496:U496">_xlfn.TEXTSPLIT(S496,"/",,TRUE,0,)</f>
        <v>technology</v>
      </c>
      <c r="U496" t="str">
        <v>wearables</v>
      </c>
    </row>
    <row r="497" spans="1:2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E497/D497*100</f>
        <v>414.49999999999994</v>
      </c>
      <c r="G497" t="s">
        <v>20</v>
      </c>
      <c r="H497" s="7">
        <f t="shared" si="28"/>
        <v>68.02</v>
      </c>
      <c r="I497">
        <v>195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>
        <f t="shared" si="30"/>
        <v>2014</v>
      </c>
      <c r="P497" s="11">
        <f t="shared" si="31"/>
        <v>41804.208333333336</v>
      </c>
      <c r="Q497" t="b">
        <v>0</v>
      </c>
      <c r="R497" t="b">
        <v>0</v>
      </c>
      <c r="S497" t="s">
        <v>33</v>
      </c>
      <c r="T497" t="str" cm="1">
        <f t="array" ref="T497:U497">_xlfn.TEXTSPLIT(S497,"/",,TRUE,0,)</f>
        <v>theater</v>
      </c>
      <c r="U497" t="str">
        <v>plays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E498/D498*100</f>
        <v>0.90696409140369971</v>
      </c>
      <c r="G498" t="s">
        <v>14</v>
      </c>
      <c r="H498" s="7">
        <f t="shared" si="28"/>
        <v>30.87</v>
      </c>
      <c r="I498">
        <v>54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>
        <f t="shared" si="30"/>
        <v>2017</v>
      </c>
      <c r="P498" s="11">
        <f t="shared" si="31"/>
        <v>42893.208333333328</v>
      </c>
      <c r="Q498" t="b">
        <v>0</v>
      </c>
      <c r="R498" t="b">
        <v>0</v>
      </c>
      <c r="S498" t="s">
        <v>71</v>
      </c>
      <c r="T498" t="str" cm="1">
        <f t="array" ref="T498:U498">_xlfn.TEXTSPLIT(S498,"/",,TRUE,0,)</f>
        <v>film &amp; video</v>
      </c>
      <c r="U498" t="str">
        <v>animation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E499/D499*100</f>
        <v>34.173469387755098</v>
      </c>
      <c r="G499" t="s">
        <v>14</v>
      </c>
      <c r="H499" s="7">
        <f t="shared" si="28"/>
        <v>27.91</v>
      </c>
      <c r="I499">
        <v>120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>
        <f t="shared" si="30"/>
        <v>2016</v>
      </c>
      <c r="P499" s="11">
        <f t="shared" si="31"/>
        <v>42724.25</v>
      </c>
      <c r="Q499" t="b">
        <v>0</v>
      </c>
      <c r="R499" t="b">
        <v>1</v>
      </c>
      <c r="S499" t="s">
        <v>65</v>
      </c>
      <c r="T499" t="str" cm="1">
        <f t="array" ref="T499:U499">_xlfn.TEXTSPLIT(S499,"/",,TRUE,0,)</f>
        <v>technology</v>
      </c>
      <c r="U499" t="str">
        <v>wearables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E500/D500*100</f>
        <v>23.948810754912099</v>
      </c>
      <c r="G500" t="s">
        <v>14</v>
      </c>
      <c r="H500" s="7">
        <f t="shared" si="28"/>
        <v>79.989999999999995</v>
      </c>
      <c r="I500">
        <v>579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>
        <f t="shared" si="30"/>
        <v>2015</v>
      </c>
      <c r="P500" s="11">
        <f t="shared" si="31"/>
        <v>42007.25</v>
      </c>
      <c r="Q500" t="b">
        <v>0</v>
      </c>
      <c r="R500" t="b">
        <v>0</v>
      </c>
      <c r="S500" t="s">
        <v>28</v>
      </c>
      <c r="T500" t="str" cm="1">
        <f t="array" ref="T500:U500">_xlfn.TEXTSPLIT(S500,"/",,TRUE,0,)</f>
        <v>technology</v>
      </c>
      <c r="U500" t="str">
        <v>web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E501/D501*100</f>
        <v>48.072649572649574</v>
      </c>
      <c r="G501" t="s">
        <v>14</v>
      </c>
      <c r="H501" s="7">
        <f t="shared" si="28"/>
        <v>38</v>
      </c>
      <c r="I501">
        <v>2072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>
        <f t="shared" si="30"/>
        <v>2016</v>
      </c>
      <c r="P501" s="11">
        <f t="shared" si="31"/>
        <v>42449.208333333328</v>
      </c>
      <c r="Q501" t="b">
        <v>0</v>
      </c>
      <c r="R501" t="b">
        <v>1</v>
      </c>
      <c r="S501" t="s">
        <v>42</v>
      </c>
      <c r="T501" t="str" cm="1">
        <f t="array" ref="T501:U501">_xlfn.TEXTSPLIT(S501,"/",,TRUE,0,)</f>
        <v>film &amp; video</v>
      </c>
      <c r="U501" t="str">
        <v>documentary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E502/D502*100</f>
        <v>0</v>
      </c>
      <c r="G502" t="s">
        <v>14</v>
      </c>
      <c r="H502" s="7">
        <f t="shared" si="28"/>
        <v>0</v>
      </c>
      <c r="I502">
        <v>0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>
        <f t="shared" si="30"/>
        <v>2013</v>
      </c>
      <c r="P502" s="11">
        <f t="shared" si="31"/>
        <v>41423.208333333336</v>
      </c>
      <c r="Q502" t="b">
        <v>0</v>
      </c>
      <c r="R502" t="b">
        <v>1</v>
      </c>
      <c r="S502" t="s">
        <v>33</v>
      </c>
      <c r="T502" t="str" cm="1">
        <f t="array" ref="T502:U502">_xlfn.TEXTSPLIT(S502,"/",,TRUE,0,)</f>
        <v>theater</v>
      </c>
      <c r="U502" t="str">
        <v>plays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E503/D503*100</f>
        <v>70.145182291666657</v>
      </c>
      <c r="G503" t="s">
        <v>14</v>
      </c>
      <c r="H503" s="7">
        <f t="shared" si="28"/>
        <v>59.99</v>
      </c>
      <c r="I503">
        <v>1796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>
        <f t="shared" si="30"/>
        <v>2013</v>
      </c>
      <c r="P503" s="11">
        <f t="shared" si="31"/>
        <v>41347.208333333336</v>
      </c>
      <c r="Q503" t="b">
        <v>0</v>
      </c>
      <c r="R503" t="b">
        <v>0</v>
      </c>
      <c r="S503" t="s">
        <v>42</v>
      </c>
      <c r="T503" t="str" cm="1">
        <f t="array" ref="T503:U503">_xlfn.TEXTSPLIT(S503,"/",,TRUE,0,)</f>
        <v>film &amp; video</v>
      </c>
      <c r="U503" t="str">
        <v>documentary</v>
      </c>
    </row>
    <row r="504" spans="1:2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E504/D504*100</f>
        <v>529.92307692307691</v>
      </c>
      <c r="G504" t="s">
        <v>20</v>
      </c>
      <c r="H504" s="7">
        <f t="shared" si="28"/>
        <v>37.04</v>
      </c>
      <c r="I504">
        <v>186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>
        <f t="shared" si="30"/>
        <v>2012</v>
      </c>
      <c r="P504" s="11">
        <f t="shared" si="31"/>
        <v>41146.208333333336</v>
      </c>
      <c r="Q504" t="b">
        <v>0</v>
      </c>
      <c r="R504" t="b">
        <v>1</v>
      </c>
      <c r="S504" t="s">
        <v>89</v>
      </c>
      <c r="T504" t="str" cm="1">
        <f t="array" ref="T504:U504">_xlfn.TEXTSPLIT(S504,"/",,TRUE,0,)</f>
        <v>games</v>
      </c>
      <c r="U504" t="str">
        <v>video games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E505/D505*100</f>
        <v>180.32549019607845</v>
      </c>
      <c r="G505" t="s">
        <v>20</v>
      </c>
      <c r="H505" s="7">
        <f t="shared" si="28"/>
        <v>99.96</v>
      </c>
      <c r="I505">
        <v>460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>
        <f t="shared" si="30"/>
        <v>2015</v>
      </c>
      <c r="P505" s="11">
        <f t="shared" si="31"/>
        <v>42206.208333333328</v>
      </c>
      <c r="Q505" t="b">
        <v>0</v>
      </c>
      <c r="R505" t="b">
        <v>0</v>
      </c>
      <c r="S505" t="s">
        <v>53</v>
      </c>
      <c r="T505" t="str" cm="1">
        <f t="array" ref="T505:U505">_xlfn.TEXTSPLIT(S505,"/",,TRUE,0,)</f>
        <v>film &amp; video</v>
      </c>
      <c r="U505" t="str">
        <v>drama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E506/D506*100</f>
        <v>92.320000000000007</v>
      </c>
      <c r="G506" t="s">
        <v>14</v>
      </c>
      <c r="H506" s="7">
        <f t="shared" si="28"/>
        <v>111.68</v>
      </c>
      <c r="I506">
        <v>62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>
        <f t="shared" si="30"/>
        <v>2015</v>
      </c>
      <c r="P506" s="11">
        <f t="shared" si="31"/>
        <v>42143.208333333328</v>
      </c>
      <c r="Q506" t="b">
        <v>0</v>
      </c>
      <c r="R506" t="b">
        <v>0</v>
      </c>
      <c r="S506" t="s">
        <v>23</v>
      </c>
      <c r="T506" t="str" cm="1">
        <f t="array" ref="T506:U506">_xlfn.TEXTSPLIT(S506,"/",,TRUE,0,)</f>
        <v>music</v>
      </c>
      <c r="U506" t="str">
        <v>rock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E507/D507*100</f>
        <v>13.901001112347053</v>
      </c>
      <c r="G507" t="s">
        <v>14</v>
      </c>
      <c r="H507" s="7">
        <f t="shared" si="28"/>
        <v>36.01</v>
      </c>
      <c r="I507">
        <v>347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>
        <f t="shared" si="30"/>
        <v>2013</v>
      </c>
      <c r="P507" s="11">
        <f t="shared" si="31"/>
        <v>41383.208333333336</v>
      </c>
      <c r="Q507" t="b">
        <v>0</v>
      </c>
      <c r="R507" t="b">
        <v>1</v>
      </c>
      <c r="S507" t="s">
        <v>133</v>
      </c>
      <c r="T507" t="str" cm="1">
        <f t="array" ref="T507:U507">_xlfn.TEXTSPLIT(S507,"/",,TRUE,0,)</f>
        <v>publishing</v>
      </c>
      <c r="U507" t="str">
        <v>radio &amp; podcasts</v>
      </c>
    </row>
    <row r="508" spans="1:2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E508/D508*100</f>
        <v>927.07777777777767</v>
      </c>
      <c r="G508" t="s">
        <v>20</v>
      </c>
      <c r="H508" s="7">
        <f t="shared" si="28"/>
        <v>66.010000000000005</v>
      </c>
      <c r="I508">
        <v>2528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>
        <f t="shared" si="30"/>
        <v>2017</v>
      </c>
      <c r="P508" s="11">
        <f t="shared" si="31"/>
        <v>43079.25</v>
      </c>
      <c r="Q508" t="b">
        <v>0</v>
      </c>
      <c r="R508" t="b">
        <v>1</v>
      </c>
      <c r="S508" t="s">
        <v>33</v>
      </c>
      <c r="T508" t="str" cm="1">
        <f t="array" ref="T508:U508">_xlfn.TEXTSPLIT(S508,"/",,TRUE,0,)</f>
        <v>theater</v>
      </c>
      <c r="U508" t="str">
        <v>plays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E509/D509*100</f>
        <v>39.857142857142861</v>
      </c>
      <c r="G509" t="s">
        <v>14</v>
      </c>
      <c r="H509" s="7">
        <f t="shared" si="28"/>
        <v>44.05</v>
      </c>
      <c r="I509">
        <v>19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>
        <f t="shared" si="30"/>
        <v>2013</v>
      </c>
      <c r="P509" s="11">
        <f t="shared" si="31"/>
        <v>41422.208333333336</v>
      </c>
      <c r="Q509" t="b">
        <v>0</v>
      </c>
      <c r="R509" t="b">
        <v>1</v>
      </c>
      <c r="S509" t="s">
        <v>28</v>
      </c>
      <c r="T509" t="str" cm="1">
        <f t="array" ref="T509:U509">_xlfn.TEXTSPLIT(S509,"/",,TRUE,0,)</f>
        <v>technology</v>
      </c>
      <c r="U509" t="str">
        <v>web</v>
      </c>
    </row>
    <row r="510" spans="1:2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E510/D510*100</f>
        <v>112.22929936305732</v>
      </c>
      <c r="G510" t="s">
        <v>20</v>
      </c>
      <c r="H510" s="7">
        <f t="shared" si="28"/>
        <v>53</v>
      </c>
      <c r="I510">
        <v>3657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>
        <f t="shared" si="30"/>
        <v>2018</v>
      </c>
      <c r="P510" s="11">
        <f t="shared" si="31"/>
        <v>43331.208333333328</v>
      </c>
      <c r="Q510" t="b">
        <v>0</v>
      </c>
      <c r="R510" t="b">
        <v>0</v>
      </c>
      <c r="S510" t="s">
        <v>33</v>
      </c>
      <c r="T510" t="str" cm="1">
        <f t="array" ref="T510:U510">_xlfn.TEXTSPLIT(S510,"/",,TRUE,0,)</f>
        <v>theater</v>
      </c>
      <c r="U510" t="str">
        <v>plays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E511/D511*100</f>
        <v>70.925816023738875</v>
      </c>
      <c r="G511" t="s">
        <v>14</v>
      </c>
      <c r="H511" s="7">
        <f t="shared" si="28"/>
        <v>95</v>
      </c>
      <c r="I511">
        <v>1258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>
        <f t="shared" si="30"/>
        <v>2012</v>
      </c>
      <c r="P511" s="11">
        <f t="shared" si="31"/>
        <v>41044.208333333336</v>
      </c>
      <c r="Q511" t="b">
        <v>0</v>
      </c>
      <c r="R511" t="b">
        <v>0</v>
      </c>
      <c r="S511" t="s">
        <v>33</v>
      </c>
      <c r="T511" t="str" cm="1">
        <f t="array" ref="T511:U511">_xlfn.TEXTSPLIT(S511,"/",,TRUE,0,)</f>
        <v>theater</v>
      </c>
      <c r="U511" t="str">
        <v>plays</v>
      </c>
    </row>
    <row r="512" spans="1:2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E512/D512*100</f>
        <v>119.08974358974358</v>
      </c>
      <c r="G512" t="s">
        <v>20</v>
      </c>
      <c r="H512" s="7">
        <f t="shared" si="28"/>
        <v>70.91</v>
      </c>
      <c r="I512">
        <v>131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>
        <f t="shared" si="30"/>
        <v>2018</v>
      </c>
      <c r="P512" s="11">
        <f t="shared" si="31"/>
        <v>43275.208333333328</v>
      </c>
      <c r="Q512" t="b">
        <v>0</v>
      </c>
      <c r="R512" t="b">
        <v>0</v>
      </c>
      <c r="S512" t="s">
        <v>53</v>
      </c>
      <c r="T512" t="str" cm="1">
        <f t="array" ref="T512:U512">_xlfn.TEXTSPLIT(S512,"/",,TRUE,0,)</f>
        <v>film &amp; video</v>
      </c>
      <c r="U512" t="str">
        <v>drama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E513/D513*100</f>
        <v>24.017591339648174</v>
      </c>
      <c r="G513" t="s">
        <v>14</v>
      </c>
      <c r="H513" s="7">
        <f t="shared" si="28"/>
        <v>98.06</v>
      </c>
      <c r="I513">
        <v>362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>
        <f t="shared" si="30"/>
        <v>2019</v>
      </c>
      <c r="P513" s="11">
        <f t="shared" si="31"/>
        <v>43681.208333333328</v>
      </c>
      <c r="Q513" t="b">
        <v>0</v>
      </c>
      <c r="R513" t="b">
        <v>0</v>
      </c>
      <c r="S513" t="s">
        <v>33</v>
      </c>
      <c r="T513" t="str" cm="1">
        <f t="array" ref="T513:U513">_xlfn.TEXTSPLIT(S513,"/",,TRUE,0,)</f>
        <v>theater</v>
      </c>
      <c r="U513" t="str">
        <v>plays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E514/D514*100</f>
        <v>139.31868131868131</v>
      </c>
      <c r="G514" t="s">
        <v>20</v>
      </c>
      <c r="H514" s="7">
        <f t="shared" si="28"/>
        <v>53.05</v>
      </c>
      <c r="I514">
        <v>239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>
        <f t="shared" si="30"/>
        <v>2014</v>
      </c>
      <c r="P514" s="11">
        <f t="shared" si="31"/>
        <v>41826.208333333336</v>
      </c>
      <c r="Q514" t="b">
        <v>0</v>
      </c>
      <c r="R514" t="b">
        <v>1</v>
      </c>
      <c r="S514" t="s">
        <v>89</v>
      </c>
      <c r="T514" t="str" cm="1">
        <f t="array" ref="T514:U514">_xlfn.TEXTSPLIT(S514,"/",,TRUE,0,)</f>
        <v>games</v>
      </c>
      <c r="U514" t="str">
        <v>video games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E515/D515*100</f>
        <v>39.277108433734945</v>
      </c>
      <c r="G515" t="s">
        <v>74</v>
      </c>
      <c r="H515" s="7">
        <f t="shared" ref="H515:H578" si="32">IFERROR(ROUND(E515/I515,2),0)</f>
        <v>93.14</v>
      </c>
      <c r="I515">
        <v>35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>
        <f t="shared" ref="O515:O578" si="34">YEAR(M515)</f>
        <v>2010</v>
      </c>
      <c r="P515" s="11">
        <f t="shared" ref="P515:P578" si="35">(((N515/60)/60)/24)+DATE(1970,1,1)</f>
        <v>40432.208333333336</v>
      </c>
      <c r="Q515" t="b">
        <v>0</v>
      </c>
      <c r="R515" t="b">
        <v>0</v>
      </c>
      <c r="S515" t="s">
        <v>269</v>
      </c>
      <c r="T515" t="str" cm="1">
        <f t="array" ref="T515:U515">_xlfn.TEXTSPLIT(S515,"/",,TRUE,0,)</f>
        <v>film &amp; video</v>
      </c>
      <c r="U515" t="str">
        <v>television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E516/D516*100</f>
        <v>22.439077144917089</v>
      </c>
      <c r="G516" t="s">
        <v>74</v>
      </c>
      <c r="H516" s="7">
        <f t="shared" si="32"/>
        <v>58.95</v>
      </c>
      <c r="I516">
        <v>528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>
        <f t="shared" si="34"/>
        <v>2013</v>
      </c>
      <c r="P516" s="11">
        <f t="shared" si="35"/>
        <v>41619.25</v>
      </c>
      <c r="Q516" t="b">
        <v>0</v>
      </c>
      <c r="R516" t="b">
        <v>1</v>
      </c>
      <c r="S516" t="s">
        <v>23</v>
      </c>
      <c r="T516" t="str" cm="1">
        <f t="array" ref="T516:U516">_xlfn.TEXTSPLIT(S516,"/",,TRUE,0,)</f>
        <v>music</v>
      </c>
      <c r="U516" t="str">
        <v>rock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E517/D517*100</f>
        <v>55.779069767441861</v>
      </c>
      <c r="G517" t="s">
        <v>14</v>
      </c>
      <c r="H517" s="7">
        <f t="shared" si="32"/>
        <v>36.07</v>
      </c>
      <c r="I517">
        <v>133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>
        <f t="shared" si="34"/>
        <v>2011</v>
      </c>
      <c r="P517" s="11">
        <f t="shared" si="35"/>
        <v>40902.25</v>
      </c>
      <c r="Q517" t="b">
        <v>0</v>
      </c>
      <c r="R517" t="b">
        <v>1</v>
      </c>
      <c r="S517" t="s">
        <v>33</v>
      </c>
      <c r="T517" t="str" cm="1">
        <f t="array" ref="T517:U517">_xlfn.TEXTSPLIT(S517,"/",,TRUE,0,)</f>
        <v>theater</v>
      </c>
      <c r="U517" t="str">
        <v>plays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E518/D518*100</f>
        <v>42.523125996810208</v>
      </c>
      <c r="G518" t="s">
        <v>14</v>
      </c>
      <c r="H518" s="7">
        <f t="shared" si="32"/>
        <v>63.03</v>
      </c>
      <c r="I518">
        <v>846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>
        <f t="shared" si="34"/>
        <v>2010</v>
      </c>
      <c r="P518" s="11">
        <f t="shared" si="35"/>
        <v>40434.208333333336</v>
      </c>
      <c r="Q518" t="b">
        <v>0</v>
      </c>
      <c r="R518" t="b">
        <v>0</v>
      </c>
      <c r="S518" t="s">
        <v>68</v>
      </c>
      <c r="T518" t="str" cm="1">
        <f t="array" ref="T518:U518">_xlfn.TEXTSPLIT(S518,"/",,TRUE,0,)</f>
        <v>publishing</v>
      </c>
      <c r="U518" t="str">
        <v>nonfiction</v>
      </c>
    </row>
    <row r="519" spans="1:2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E519/D519*100</f>
        <v>112.00000000000001</v>
      </c>
      <c r="G519" t="s">
        <v>20</v>
      </c>
      <c r="H519" s="7">
        <f t="shared" si="32"/>
        <v>84.72</v>
      </c>
      <c r="I519">
        <v>78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>
        <f t="shared" si="34"/>
        <v>2017</v>
      </c>
      <c r="P519" s="11">
        <f t="shared" si="35"/>
        <v>42865.208333333328</v>
      </c>
      <c r="Q519" t="b">
        <v>0</v>
      </c>
      <c r="R519" t="b">
        <v>0</v>
      </c>
      <c r="S519" t="s">
        <v>17</v>
      </c>
      <c r="T519" t="str" cm="1">
        <f t="array" ref="T519:U519">_xlfn.TEXTSPLIT(S519,"/",,TRUE,0,)</f>
        <v>food</v>
      </c>
      <c r="U519" t="str">
        <v>food trucks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E520/D520*100</f>
        <v>7.0681818181818183</v>
      </c>
      <c r="G520" t="s">
        <v>14</v>
      </c>
      <c r="H520" s="7">
        <f t="shared" si="32"/>
        <v>62.2</v>
      </c>
      <c r="I520">
        <v>10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>
        <f t="shared" si="34"/>
        <v>2018</v>
      </c>
      <c r="P520" s="11">
        <f t="shared" si="35"/>
        <v>43156.25</v>
      </c>
      <c r="Q520" t="b">
        <v>0</v>
      </c>
      <c r="R520" t="b">
        <v>1</v>
      </c>
      <c r="S520" t="s">
        <v>71</v>
      </c>
      <c r="T520" t="str" cm="1">
        <f t="array" ref="T520:U520">_xlfn.TEXTSPLIT(S520,"/",,TRUE,0,)</f>
        <v>film &amp; video</v>
      </c>
      <c r="U520" t="str">
        <v>animation</v>
      </c>
    </row>
    <row r="521" spans="1:2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E521/D521*100</f>
        <v>101.74563871693867</v>
      </c>
      <c r="G521" t="s">
        <v>20</v>
      </c>
      <c r="H521" s="7">
        <f t="shared" si="32"/>
        <v>101.98</v>
      </c>
      <c r="I521">
        <v>1773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>
        <f t="shared" si="34"/>
        <v>2015</v>
      </c>
      <c r="P521" s="11">
        <f t="shared" si="35"/>
        <v>42026.25</v>
      </c>
      <c r="Q521" t="b">
        <v>0</v>
      </c>
      <c r="R521" t="b">
        <v>1</v>
      </c>
      <c r="S521" t="s">
        <v>23</v>
      </c>
      <c r="T521" t="str" cm="1">
        <f t="array" ref="T521:U521">_xlfn.TEXTSPLIT(S521,"/",,TRUE,0,)</f>
        <v>music</v>
      </c>
      <c r="U521" t="str">
        <v>rock</v>
      </c>
    </row>
    <row r="522" spans="1:2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E522/D522*100</f>
        <v>425.75</v>
      </c>
      <c r="G522" t="s">
        <v>20</v>
      </c>
      <c r="H522" s="7">
        <f t="shared" si="32"/>
        <v>106.44</v>
      </c>
      <c r="I522">
        <v>32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>
        <f t="shared" si="34"/>
        <v>2019</v>
      </c>
      <c r="P522" s="11">
        <f t="shared" si="35"/>
        <v>43577.208333333328</v>
      </c>
      <c r="Q522" t="b">
        <v>0</v>
      </c>
      <c r="R522" t="b">
        <v>0</v>
      </c>
      <c r="S522" t="s">
        <v>33</v>
      </c>
      <c r="T522" t="str" cm="1">
        <f t="array" ref="T522:U522">_xlfn.TEXTSPLIT(S522,"/",,TRUE,0,)</f>
        <v>theater</v>
      </c>
      <c r="U522" t="str">
        <v>plays</v>
      </c>
    </row>
    <row r="523" spans="1:2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E523/D523*100</f>
        <v>145.53947368421052</v>
      </c>
      <c r="G523" t="s">
        <v>20</v>
      </c>
      <c r="H523" s="7">
        <f t="shared" si="32"/>
        <v>29.98</v>
      </c>
      <c r="I523">
        <v>369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>
        <f t="shared" si="34"/>
        <v>2016</v>
      </c>
      <c r="P523" s="11">
        <f t="shared" si="35"/>
        <v>42611.208333333328</v>
      </c>
      <c r="Q523" t="b">
        <v>0</v>
      </c>
      <c r="R523" t="b">
        <v>1</v>
      </c>
      <c r="S523" t="s">
        <v>53</v>
      </c>
      <c r="T523" t="str" cm="1">
        <f t="array" ref="T523:U523">_xlfn.TEXTSPLIT(S523,"/",,TRUE,0,)</f>
        <v>film &amp; video</v>
      </c>
      <c r="U523" t="str">
        <v>drama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E524/D524*100</f>
        <v>32.453465346534657</v>
      </c>
      <c r="G524" t="s">
        <v>14</v>
      </c>
      <c r="H524" s="7">
        <f t="shared" si="32"/>
        <v>85.81</v>
      </c>
      <c r="I524">
        <v>191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>
        <f t="shared" si="34"/>
        <v>2012</v>
      </c>
      <c r="P524" s="11">
        <f t="shared" si="35"/>
        <v>41105.208333333336</v>
      </c>
      <c r="Q524" t="b">
        <v>0</v>
      </c>
      <c r="R524" t="b">
        <v>0</v>
      </c>
      <c r="S524" t="s">
        <v>100</v>
      </c>
      <c r="T524" t="str" cm="1">
        <f t="array" ref="T524:U524">_xlfn.TEXTSPLIT(S524,"/",,TRUE,0,)</f>
        <v>film &amp; video</v>
      </c>
      <c r="U524" t="str">
        <v>shorts</v>
      </c>
    </row>
    <row r="525" spans="1:2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E525/D525*100</f>
        <v>700.33333333333326</v>
      </c>
      <c r="G525" t="s">
        <v>20</v>
      </c>
      <c r="H525" s="7">
        <f t="shared" si="32"/>
        <v>70.819999999999993</v>
      </c>
      <c r="I525">
        <v>89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>
        <f t="shared" si="34"/>
        <v>2010</v>
      </c>
      <c r="P525" s="11">
        <f t="shared" si="35"/>
        <v>40246.25</v>
      </c>
      <c r="Q525" t="b">
        <v>0</v>
      </c>
      <c r="R525" t="b">
        <v>0</v>
      </c>
      <c r="S525" t="s">
        <v>100</v>
      </c>
      <c r="T525" t="str" cm="1">
        <f t="array" ref="T525:U525">_xlfn.TEXTSPLIT(S525,"/",,TRUE,0,)</f>
        <v>film &amp; video</v>
      </c>
      <c r="U525" t="str">
        <v>shorts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E526/D526*100</f>
        <v>83.904860392967933</v>
      </c>
      <c r="G526" t="s">
        <v>14</v>
      </c>
      <c r="H526" s="7">
        <f t="shared" si="32"/>
        <v>41</v>
      </c>
      <c r="I526">
        <v>1979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>
        <f t="shared" si="34"/>
        <v>2010</v>
      </c>
      <c r="P526" s="11">
        <f t="shared" si="35"/>
        <v>40307.208333333336</v>
      </c>
      <c r="Q526" t="b">
        <v>0</v>
      </c>
      <c r="R526" t="b">
        <v>0</v>
      </c>
      <c r="S526" t="s">
        <v>33</v>
      </c>
      <c r="T526" t="str" cm="1">
        <f t="array" ref="T526:U526">_xlfn.TEXTSPLIT(S526,"/",,TRUE,0,)</f>
        <v>theater</v>
      </c>
      <c r="U526" t="str">
        <v>plays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E527/D527*100</f>
        <v>84.19047619047619</v>
      </c>
      <c r="G527" t="s">
        <v>14</v>
      </c>
      <c r="H527" s="7">
        <f t="shared" si="32"/>
        <v>28.06</v>
      </c>
      <c r="I527">
        <v>63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>
        <f t="shared" si="34"/>
        <v>2010</v>
      </c>
      <c r="P527" s="11">
        <f t="shared" si="35"/>
        <v>40509.25</v>
      </c>
      <c r="Q527" t="b">
        <v>0</v>
      </c>
      <c r="R527" t="b">
        <v>0</v>
      </c>
      <c r="S527" t="s">
        <v>65</v>
      </c>
      <c r="T527" t="str" cm="1">
        <f t="array" ref="T527:U527">_xlfn.TEXTSPLIT(S527,"/",,TRUE,0,)</f>
        <v>technology</v>
      </c>
      <c r="U527" t="str">
        <v>wearables</v>
      </c>
    </row>
    <row r="528" spans="1:21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E528/D528*100</f>
        <v>155.95180722891567</v>
      </c>
      <c r="G528" t="s">
        <v>20</v>
      </c>
      <c r="H528" s="7">
        <f t="shared" si="32"/>
        <v>88.05</v>
      </c>
      <c r="I528">
        <v>147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>
        <f t="shared" si="34"/>
        <v>2015</v>
      </c>
      <c r="P528" s="11">
        <f t="shared" si="35"/>
        <v>42401.25</v>
      </c>
      <c r="Q528" t="b">
        <v>0</v>
      </c>
      <c r="R528" t="b">
        <v>1</v>
      </c>
      <c r="S528" t="s">
        <v>33</v>
      </c>
      <c r="T528" t="str" cm="1">
        <f t="array" ref="T528:U528">_xlfn.TEXTSPLIT(S528,"/",,TRUE,0,)</f>
        <v>theater</v>
      </c>
      <c r="U528" t="str">
        <v>plays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E529/D529*100</f>
        <v>99.619450317124731</v>
      </c>
      <c r="G529" t="s">
        <v>14</v>
      </c>
      <c r="H529" s="7">
        <f t="shared" si="32"/>
        <v>31</v>
      </c>
      <c r="I529">
        <v>6080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>
        <f t="shared" si="34"/>
        <v>2016</v>
      </c>
      <c r="P529" s="11">
        <f t="shared" si="35"/>
        <v>42441.25</v>
      </c>
      <c r="Q529" t="b">
        <v>0</v>
      </c>
      <c r="R529" t="b">
        <v>0</v>
      </c>
      <c r="S529" t="s">
        <v>71</v>
      </c>
      <c r="T529" t="str" cm="1">
        <f t="array" ref="T529:U529">_xlfn.TEXTSPLIT(S529,"/",,TRUE,0,)</f>
        <v>film &amp; video</v>
      </c>
      <c r="U529" t="str">
        <v>animation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E530/D530*100</f>
        <v>80.300000000000011</v>
      </c>
      <c r="G530" t="s">
        <v>14</v>
      </c>
      <c r="H530" s="7">
        <f t="shared" si="32"/>
        <v>90.34</v>
      </c>
      <c r="I530">
        <v>80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>
        <f t="shared" si="34"/>
        <v>2013</v>
      </c>
      <c r="P530" s="11">
        <f t="shared" si="35"/>
        <v>41646.25</v>
      </c>
      <c r="Q530" t="b">
        <v>0</v>
      </c>
      <c r="R530" t="b">
        <v>0</v>
      </c>
      <c r="S530" t="s">
        <v>60</v>
      </c>
      <c r="T530" t="str" cm="1">
        <f t="array" ref="T530:U530">_xlfn.TEXTSPLIT(S530,"/",,TRUE,0,)</f>
        <v>music</v>
      </c>
      <c r="U530" t="str">
        <v>indie rock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E531/D531*100</f>
        <v>11.254901960784313</v>
      </c>
      <c r="G531" t="s">
        <v>14</v>
      </c>
      <c r="H531" s="7">
        <f t="shared" si="32"/>
        <v>63.78</v>
      </c>
      <c r="I531">
        <v>9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>
        <f t="shared" si="34"/>
        <v>2014</v>
      </c>
      <c r="P531" s="11">
        <f t="shared" si="35"/>
        <v>41797.208333333336</v>
      </c>
      <c r="Q531" t="b">
        <v>0</v>
      </c>
      <c r="R531" t="b">
        <v>0</v>
      </c>
      <c r="S531" t="s">
        <v>89</v>
      </c>
      <c r="T531" t="str" cm="1">
        <f t="array" ref="T531:U531">_xlfn.TEXTSPLIT(S531,"/",,TRUE,0,)</f>
        <v>games</v>
      </c>
      <c r="U531" t="str">
        <v>video games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E532/D532*100</f>
        <v>91.740952380952379</v>
      </c>
      <c r="G532" t="s">
        <v>14</v>
      </c>
      <c r="H532" s="7">
        <f t="shared" si="32"/>
        <v>54</v>
      </c>
      <c r="I532">
        <v>1784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>
        <f t="shared" si="34"/>
        <v>2010</v>
      </c>
      <c r="P532" s="11">
        <f t="shared" si="35"/>
        <v>40435.208333333336</v>
      </c>
      <c r="Q532" t="b">
        <v>0</v>
      </c>
      <c r="R532" t="b">
        <v>1</v>
      </c>
      <c r="S532" t="s">
        <v>119</v>
      </c>
      <c r="T532" t="str" cm="1">
        <f t="array" ref="T532:U532">_xlfn.TEXTSPLIT(S532,"/",,TRUE,0,)</f>
        <v>publishing</v>
      </c>
      <c r="U532" t="str">
        <v>fiction</v>
      </c>
    </row>
    <row r="533" spans="1:21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E533/D533*100</f>
        <v>95.521156936261391</v>
      </c>
      <c r="G533" t="s">
        <v>47</v>
      </c>
      <c r="H533" s="7">
        <f t="shared" si="32"/>
        <v>48.99</v>
      </c>
      <c r="I533">
        <v>3640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>
        <f t="shared" si="34"/>
        <v>2013</v>
      </c>
      <c r="P533" s="11">
        <f t="shared" si="35"/>
        <v>41645.25</v>
      </c>
      <c r="Q533" t="b">
        <v>0</v>
      </c>
      <c r="R533" t="b">
        <v>0</v>
      </c>
      <c r="S533" t="s">
        <v>89</v>
      </c>
      <c r="T533" t="str" cm="1">
        <f t="array" ref="T533:U533">_xlfn.TEXTSPLIT(S533,"/",,TRUE,0,)</f>
        <v>games</v>
      </c>
      <c r="U533" t="str">
        <v>video games</v>
      </c>
    </row>
    <row r="534" spans="1:2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E534/D534*100</f>
        <v>502.87499999999994</v>
      </c>
      <c r="G534" t="s">
        <v>20</v>
      </c>
      <c r="H534" s="7">
        <f t="shared" si="32"/>
        <v>63.86</v>
      </c>
      <c r="I534">
        <v>126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>
        <f t="shared" si="34"/>
        <v>2018</v>
      </c>
      <c r="P534" s="11">
        <f t="shared" si="35"/>
        <v>43126.25</v>
      </c>
      <c r="Q534" t="b">
        <v>0</v>
      </c>
      <c r="R534" t="b">
        <v>0</v>
      </c>
      <c r="S534" t="s">
        <v>33</v>
      </c>
      <c r="T534" t="str" cm="1">
        <f t="array" ref="T534:U534">_xlfn.TEXTSPLIT(S534,"/",,TRUE,0,)</f>
        <v>theater</v>
      </c>
      <c r="U534" t="str">
        <v>plays</v>
      </c>
    </row>
    <row r="535" spans="1:2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E535/D535*100</f>
        <v>159.24394463667818</v>
      </c>
      <c r="G535" t="s">
        <v>20</v>
      </c>
      <c r="H535" s="7">
        <f t="shared" si="32"/>
        <v>83</v>
      </c>
      <c r="I535">
        <v>2218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>
        <f t="shared" si="34"/>
        <v>2013</v>
      </c>
      <c r="P535" s="11">
        <f t="shared" si="35"/>
        <v>41515.208333333336</v>
      </c>
      <c r="Q535" t="b">
        <v>0</v>
      </c>
      <c r="R535" t="b">
        <v>0</v>
      </c>
      <c r="S535" t="s">
        <v>60</v>
      </c>
      <c r="T535" t="str" cm="1">
        <f t="array" ref="T535:U535">_xlfn.TEXTSPLIT(S535,"/",,TRUE,0,)</f>
        <v>music</v>
      </c>
      <c r="U535" t="str">
        <v>indie rock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E536/D536*100</f>
        <v>15.022446689113355</v>
      </c>
      <c r="G536" t="s">
        <v>14</v>
      </c>
      <c r="H536" s="7">
        <f t="shared" si="32"/>
        <v>55.08</v>
      </c>
      <c r="I536">
        <v>243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>
        <f t="shared" si="34"/>
        <v>2018</v>
      </c>
      <c r="P536" s="11">
        <f t="shared" si="35"/>
        <v>43330.208333333328</v>
      </c>
      <c r="Q536" t="b">
        <v>0</v>
      </c>
      <c r="R536" t="b">
        <v>1</v>
      </c>
      <c r="S536" t="s">
        <v>53</v>
      </c>
      <c r="T536" t="str" cm="1">
        <f t="array" ref="T536:U536">_xlfn.TEXTSPLIT(S536,"/",,TRUE,0,)</f>
        <v>film &amp; video</v>
      </c>
      <c r="U536" t="str">
        <v>drama</v>
      </c>
    </row>
    <row r="537" spans="1:2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E537/D537*100</f>
        <v>482.03846153846149</v>
      </c>
      <c r="G537" t="s">
        <v>20</v>
      </c>
      <c r="H537" s="7">
        <f t="shared" si="32"/>
        <v>62.04</v>
      </c>
      <c r="I537">
        <v>202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>
        <f t="shared" si="34"/>
        <v>2018</v>
      </c>
      <c r="P537" s="11">
        <f t="shared" si="35"/>
        <v>43261.208333333328</v>
      </c>
      <c r="Q537" t="b">
        <v>0</v>
      </c>
      <c r="R537" t="b">
        <v>1</v>
      </c>
      <c r="S537" t="s">
        <v>33</v>
      </c>
      <c r="T537" t="str" cm="1">
        <f t="array" ref="T537:U537">_xlfn.TEXTSPLIT(S537,"/",,TRUE,0,)</f>
        <v>theater</v>
      </c>
      <c r="U537" t="str">
        <v>plays</v>
      </c>
    </row>
    <row r="538" spans="1:2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E538/D538*100</f>
        <v>149.96938775510205</v>
      </c>
      <c r="G538" t="s">
        <v>20</v>
      </c>
      <c r="H538" s="7">
        <f t="shared" si="32"/>
        <v>104.98</v>
      </c>
      <c r="I538">
        <v>140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>
        <f t="shared" si="34"/>
        <v>2010</v>
      </c>
      <c r="P538" s="11">
        <f t="shared" si="35"/>
        <v>40440.208333333336</v>
      </c>
      <c r="Q538" t="b">
        <v>0</v>
      </c>
      <c r="R538" t="b">
        <v>0</v>
      </c>
      <c r="S538" t="s">
        <v>119</v>
      </c>
      <c r="T538" t="str" cm="1">
        <f t="array" ref="T538:U538">_xlfn.TEXTSPLIT(S538,"/",,TRUE,0,)</f>
        <v>publishing</v>
      </c>
      <c r="U538" t="str">
        <v>fiction</v>
      </c>
    </row>
    <row r="539" spans="1:2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E539/D539*100</f>
        <v>117.22156398104266</v>
      </c>
      <c r="G539" t="s">
        <v>20</v>
      </c>
      <c r="H539" s="7">
        <f t="shared" si="32"/>
        <v>94.04</v>
      </c>
      <c r="I539">
        <v>1052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>
        <f t="shared" si="34"/>
        <v>2018</v>
      </c>
      <c r="P539" s="11">
        <f t="shared" si="35"/>
        <v>43365.208333333328</v>
      </c>
      <c r="Q539" t="b">
        <v>1</v>
      </c>
      <c r="R539" t="b">
        <v>1</v>
      </c>
      <c r="S539" t="s">
        <v>42</v>
      </c>
      <c r="T539" t="str" cm="1">
        <f t="array" ref="T539:U539">_xlfn.TEXTSPLIT(S539,"/",,TRUE,0,)</f>
        <v>film &amp; video</v>
      </c>
      <c r="U539" t="str">
        <v>documentary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E540/D540*100</f>
        <v>37.695968274950431</v>
      </c>
      <c r="G540" t="s">
        <v>14</v>
      </c>
      <c r="H540" s="7">
        <f t="shared" si="32"/>
        <v>44.01</v>
      </c>
      <c r="I540">
        <v>1296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>
        <f t="shared" si="34"/>
        <v>2013</v>
      </c>
      <c r="P540" s="11">
        <f t="shared" si="35"/>
        <v>41555.208333333336</v>
      </c>
      <c r="Q540" t="b">
        <v>0</v>
      </c>
      <c r="R540" t="b">
        <v>0</v>
      </c>
      <c r="S540" t="s">
        <v>292</v>
      </c>
      <c r="T540" t="str" cm="1">
        <f t="array" ref="T540:U540">_xlfn.TEXTSPLIT(S540,"/",,TRUE,0,)</f>
        <v>games</v>
      </c>
      <c r="U540" t="str">
        <v>mobile games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E541/D541*100</f>
        <v>72.653061224489804</v>
      </c>
      <c r="G541" t="s">
        <v>14</v>
      </c>
      <c r="H541" s="7">
        <f t="shared" si="32"/>
        <v>92.47</v>
      </c>
      <c r="I541">
        <v>77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>
        <f t="shared" si="34"/>
        <v>2019</v>
      </c>
      <c r="P541" s="11">
        <f t="shared" si="35"/>
        <v>43653.208333333328</v>
      </c>
      <c r="Q541" t="b">
        <v>0</v>
      </c>
      <c r="R541" t="b">
        <v>1</v>
      </c>
      <c r="S541" t="s">
        <v>17</v>
      </c>
      <c r="T541" t="str" cm="1">
        <f t="array" ref="T541:U541">_xlfn.TEXTSPLIT(S541,"/",,TRUE,0,)</f>
        <v>food</v>
      </c>
      <c r="U541" t="str">
        <v>food trucks</v>
      </c>
    </row>
    <row r="542" spans="1:2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E542/D542*100</f>
        <v>265.98113207547169</v>
      </c>
      <c r="G542" t="s">
        <v>20</v>
      </c>
      <c r="H542" s="7">
        <f t="shared" si="32"/>
        <v>57.07</v>
      </c>
      <c r="I542">
        <v>247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>
        <f t="shared" si="34"/>
        <v>2018</v>
      </c>
      <c r="P542" s="11">
        <f t="shared" si="35"/>
        <v>43247.208333333328</v>
      </c>
      <c r="Q542" t="b">
        <v>0</v>
      </c>
      <c r="R542" t="b">
        <v>0</v>
      </c>
      <c r="S542" t="s">
        <v>122</v>
      </c>
      <c r="T542" t="str" cm="1">
        <f t="array" ref="T542:U542">_xlfn.TEXTSPLIT(S542,"/",,TRUE,0,)</f>
        <v>photography</v>
      </c>
      <c r="U542" t="str">
        <v>photography books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E543/D543*100</f>
        <v>24.205617977528089</v>
      </c>
      <c r="G543" t="s">
        <v>14</v>
      </c>
      <c r="H543" s="7">
        <f t="shared" si="32"/>
        <v>109.08</v>
      </c>
      <c r="I543">
        <v>395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>
        <f t="shared" si="34"/>
        <v>2015</v>
      </c>
      <c r="P543" s="11">
        <f t="shared" si="35"/>
        <v>42191.208333333328</v>
      </c>
      <c r="Q543" t="b">
        <v>0</v>
      </c>
      <c r="R543" t="b">
        <v>0</v>
      </c>
      <c r="S543" t="s">
        <v>292</v>
      </c>
      <c r="T543" t="str" cm="1">
        <f t="array" ref="T543:U543">_xlfn.TEXTSPLIT(S543,"/",,TRUE,0,)</f>
        <v>games</v>
      </c>
      <c r="U543" t="str">
        <v>mobile games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E544/D544*100</f>
        <v>2.5064935064935066</v>
      </c>
      <c r="G544" t="s">
        <v>14</v>
      </c>
      <c r="H544" s="7">
        <f t="shared" si="32"/>
        <v>39.39</v>
      </c>
      <c r="I544">
        <v>49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>
        <f t="shared" si="34"/>
        <v>2016</v>
      </c>
      <c r="P544" s="11">
        <f t="shared" si="35"/>
        <v>42421.25</v>
      </c>
      <c r="Q544" t="b">
        <v>0</v>
      </c>
      <c r="R544" t="b">
        <v>0</v>
      </c>
      <c r="S544" t="s">
        <v>60</v>
      </c>
      <c r="T544" t="str" cm="1">
        <f t="array" ref="T544:U544">_xlfn.TEXTSPLIT(S544,"/",,TRUE,0,)</f>
        <v>music</v>
      </c>
      <c r="U544" t="str">
        <v>indie rock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E545/D545*100</f>
        <v>16.329799764428738</v>
      </c>
      <c r="G545" t="s">
        <v>14</v>
      </c>
      <c r="H545" s="7">
        <f t="shared" si="32"/>
        <v>77.02</v>
      </c>
      <c r="I545">
        <v>180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>
        <f t="shared" si="34"/>
        <v>2013</v>
      </c>
      <c r="P545" s="11">
        <f t="shared" si="35"/>
        <v>41543.208333333336</v>
      </c>
      <c r="Q545" t="b">
        <v>0</v>
      </c>
      <c r="R545" t="b">
        <v>0</v>
      </c>
      <c r="S545" t="s">
        <v>89</v>
      </c>
      <c r="T545" t="str" cm="1">
        <f t="array" ref="T545:U545">_xlfn.TEXTSPLIT(S545,"/",,TRUE,0,)</f>
        <v>games</v>
      </c>
      <c r="U545" t="str">
        <v>video games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E546/D546*100</f>
        <v>276.5</v>
      </c>
      <c r="G546" t="s">
        <v>20</v>
      </c>
      <c r="H546" s="7">
        <f t="shared" si="32"/>
        <v>92.17</v>
      </c>
      <c r="I546">
        <v>84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>
        <f t="shared" si="34"/>
        <v>2016</v>
      </c>
      <c r="P546" s="11">
        <f t="shared" si="35"/>
        <v>42390.25</v>
      </c>
      <c r="Q546" t="b">
        <v>0</v>
      </c>
      <c r="R546" t="b">
        <v>0</v>
      </c>
      <c r="S546" t="s">
        <v>23</v>
      </c>
      <c r="T546" t="str" cm="1">
        <f t="array" ref="T546:U546">_xlfn.TEXTSPLIT(S546,"/",,TRUE,0,)</f>
        <v>music</v>
      </c>
      <c r="U546" t="str">
        <v>rock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E547/D547*100</f>
        <v>88.803571428571431</v>
      </c>
      <c r="G547" t="s">
        <v>14</v>
      </c>
      <c r="H547" s="7">
        <f t="shared" si="32"/>
        <v>61.01</v>
      </c>
      <c r="I547">
        <v>2690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>
        <f t="shared" si="34"/>
        <v>2019</v>
      </c>
      <c r="P547" s="11">
        <f t="shared" si="35"/>
        <v>43844.25</v>
      </c>
      <c r="Q547" t="b">
        <v>0</v>
      </c>
      <c r="R547" t="b">
        <v>0</v>
      </c>
      <c r="S547" t="s">
        <v>33</v>
      </c>
      <c r="T547" t="str" cm="1">
        <f t="array" ref="T547:U547">_xlfn.TEXTSPLIT(S547,"/",,TRUE,0,)</f>
        <v>theater</v>
      </c>
      <c r="U547" t="str">
        <v>plays</v>
      </c>
    </row>
    <row r="548" spans="1:2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E548/D548*100</f>
        <v>163.57142857142856</v>
      </c>
      <c r="G548" t="s">
        <v>20</v>
      </c>
      <c r="H548" s="7">
        <f t="shared" si="32"/>
        <v>78.069999999999993</v>
      </c>
      <c r="I548">
        <v>88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>
        <f t="shared" si="34"/>
        <v>2018</v>
      </c>
      <c r="P548" s="11">
        <f t="shared" si="35"/>
        <v>43363.208333333328</v>
      </c>
      <c r="Q548" t="b">
        <v>0</v>
      </c>
      <c r="R548" t="b">
        <v>1</v>
      </c>
      <c r="S548" t="s">
        <v>33</v>
      </c>
      <c r="T548" t="str" cm="1">
        <f t="array" ref="T548:U548">_xlfn.TEXTSPLIT(S548,"/",,TRUE,0,)</f>
        <v>theater</v>
      </c>
      <c r="U548" t="str">
        <v>plays</v>
      </c>
    </row>
    <row r="549" spans="1:2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E549/D549*100</f>
        <v>969</v>
      </c>
      <c r="G549" t="s">
        <v>20</v>
      </c>
      <c r="H549" s="7">
        <f t="shared" si="32"/>
        <v>80.75</v>
      </c>
      <c r="I549">
        <v>156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>
        <f t="shared" si="34"/>
        <v>2015</v>
      </c>
      <c r="P549" s="11">
        <f t="shared" si="35"/>
        <v>42041.25</v>
      </c>
      <c r="Q549" t="b">
        <v>0</v>
      </c>
      <c r="R549" t="b">
        <v>0</v>
      </c>
      <c r="S549" t="s">
        <v>53</v>
      </c>
      <c r="T549" t="str" cm="1">
        <f t="array" ref="T549:U549">_xlfn.TEXTSPLIT(S549,"/",,TRUE,0,)</f>
        <v>film &amp; video</v>
      </c>
      <c r="U549" t="str">
        <v>drama</v>
      </c>
    </row>
    <row r="550" spans="1:2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E550/D550*100</f>
        <v>270.91376701966715</v>
      </c>
      <c r="G550" t="s">
        <v>20</v>
      </c>
      <c r="H550" s="7">
        <f t="shared" si="32"/>
        <v>59.99</v>
      </c>
      <c r="I550">
        <v>2985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>
        <f t="shared" si="34"/>
        <v>2016</v>
      </c>
      <c r="P550" s="11">
        <f t="shared" si="35"/>
        <v>42474.208333333328</v>
      </c>
      <c r="Q550" t="b">
        <v>0</v>
      </c>
      <c r="R550" t="b">
        <v>0</v>
      </c>
      <c r="S550" t="s">
        <v>33</v>
      </c>
      <c r="T550" t="str" cm="1">
        <f t="array" ref="T550:U550">_xlfn.TEXTSPLIT(S550,"/",,TRUE,0,)</f>
        <v>theater</v>
      </c>
      <c r="U550" t="str">
        <v>plays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E551/D551*100</f>
        <v>284.21355932203392</v>
      </c>
      <c r="G551" t="s">
        <v>20</v>
      </c>
      <c r="H551" s="7">
        <f t="shared" si="32"/>
        <v>110.03</v>
      </c>
      <c r="I551">
        <v>762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>
        <f t="shared" si="34"/>
        <v>2013</v>
      </c>
      <c r="P551" s="11">
        <f t="shared" si="35"/>
        <v>41431.208333333336</v>
      </c>
      <c r="Q551" t="b">
        <v>0</v>
      </c>
      <c r="R551" t="b">
        <v>0</v>
      </c>
      <c r="S551" t="s">
        <v>65</v>
      </c>
      <c r="T551" t="str" cm="1">
        <f t="array" ref="T551:U551">_xlfn.TEXTSPLIT(S551,"/",,TRUE,0,)</f>
        <v>technology</v>
      </c>
      <c r="U551" t="str">
        <v>wearables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E552/D552*100</f>
        <v>4</v>
      </c>
      <c r="G552" t="s">
        <v>74</v>
      </c>
      <c r="H552" s="7">
        <f t="shared" si="32"/>
        <v>4</v>
      </c>
      <c r="I552">
        <v>1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>
        <f t="shared" si="34"/>
        <v>2012</v>
      </c>
      <c r="P552" s="11">
        <f t="shared" si="35"/>
        <v>40989.208333333336</v>
      </c>
      <c r="Q552" t="b">
        <v>0</v>
      </c>
      <c r="R552" t="b">
        <v>0</v>
      </c>
      <c r="S552" t="s">
        <v>60</v>
      </c>
      <c r="T552" t="str" cm="1">
        <f t="array" ref="T552:U552">_xlfn.TEXTSPLIT(S552,"/",,TRUE,0,)</f>
        <v>music</v>
      </c>
      <c r="U552" t="str">
        <v>indie rock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E553/D553*100</f>
        <v>58.6329816768462</v>
      </c>
      <c r="G553" t="s">
        <v>14</v>
      </c>
      <c r="H553" s="7">
        <f t="shared" si="32"/>
        <v>38</v>
      </c>
      <c r="I553">
        <v>2779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>
        <f t="shared" si="34"/>
        <v>2014</v>
      </c>
      <c r="P553" s="11">
        <f t="shared" si="35"/>
        <v>42033.25</v>
      </c>
      <c r="Q553" t="b">
        <v>0</v>
      </c>
      <c r="R553" t="b">
        <v>1</v>
      </c>
      <c r="S553" t="s">
        <v>28</v>
      </c>
      <c r="T553" t="str" cm="1">
        <f t="array" ref="T553:U553">_xlfn.TEXTSPLIT(S553,"/",,TRUE,0,)</f>
        <v>technology</v>
      </c>
      <c r="U553" t="str">
        <v>web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E554/D554*100</f>
        <v>98.51111111111112</v>
      </c>
      <c r="G554" t="s">
        <v>14</v>
      </c>
      <c r="H554" s="7">
        <f t="shared" si="32"/>
        <v>96.37</v>
      </c>
      <c r="I554">
        <v>92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>
        <f t="shared" si="34"/>
        <v>2016</v>
      </c>
      <c r="P554" s="11">
        <f t="shared" si="35"/>
        <v>42702.25</v>
      </c>
      <c r="Q554" t="b">
        <v>0</v>
      </c>
      <c r="R554" t="b">
        <v>0</v>
      </c>
      <c r="S554" t="s">
        <v>33</v>
      </c>
      <c r="T554" t="str" cm="1">
        <f t="array" ref="T554:U554">_xlfn.TEXTSPLIT(S554,"/",,TRUE,0,)</f>
        <v>theater</v>
      </c>
      <c r="U554" t="str">
        <v>plays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E555/D555*100</f>
        <v>43.975381008206334</v>
      </c>
      <c r="G555" t="s">
        <v>14</v>
      </c>
      <c r="H555" s="7">
        <f t="shared" si="32"/>
        <v>72.98</v>
      </c>
      <c r="I555">
        <v>1028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>
        <f t="shared" si="34"/>
        <v>2011</v>
      </c>
      <c r="P555" s="11">
        <f t="shared" si="35"/>
        <v>40546.25</v>
      </c>
      <c r="Q555" t="b">
        <v>0</v>
      </c>
      <c r="R555" t="b">
        <v>0</v>
      </c>
      <c r="S555" t="s">
        <v>23</v>
      </c>
      <c r="T555" t="str" cm="1">
        <f t="array" ref="T555:U555">_xlfn.TEXTSPLIT(S555,"/",,TRUE,0,)</f>
        <v>music</v>
      </c>
      <c r="U555" t="str">
        <v>rock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E556/D556*100</f>
        <v>151.66315789473683</v>
      </c>
      <c r="G556" t="s">
        <v>20</v>
      </c>
      <c r="H556" s="7">
        <f t="shared" si="32"/>
        <v>26.01</v>
      </c>
      <c r="I556">
        <v>554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>
        <f t="shared" si="34"/>
        <v>2016</v>
      </c>
      <c r="P556" s="11">
        <f t="shared" si="35"/>
        <v>42729.25</v>
      </c>
      <c r="Q556" t="b">
        <v>0</v>
      </c>
      <c r="R556" t="b">
        <v>0</v>
      </c>
      <c r="S556" t="s">
        <v>60</v>
      </c>
      <c r="T556" t="str" cm="1">
        <f t="array" ref="T556:U556">_xlfn.TEXTSPLIT(S556,"/",,TRUE,0,)</f>
        <v>music</v>
      </c>
      <c r="U556" t="str">
        <v>indie rock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E557/D557*100</f>
        <v>223.63492063492063</v>
      </c>
      <c r="G557" t="s">
        <v>20</v>
      </c>
      <c r="H557" s="7">
        <f t="shared" si="32"/>
        <v>104.36</v>
      </c>
      <c r="I557">
        <v>135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>
        <f t="shared" si="34"/>
        <v>2014</v>
      </c>
      <c r="P557" s="11">
        <f t="shared" si="35"/>
        <v>41762.208333333336</v>
      </c>
      <c r="Q557" t="b">
        <v>0</v>
      </c>
      <c r="R557" t="b">
        <v>0</v>
      </c>
      <c r="S557" t="s">
        <v>23</v>
      </c>
      <c r="T557" t="str" cm="1">
        <f t="array" ref="T557:U557">_xlfn.TEXTSPLIT(S557,"/",,TRUE,0,)</f>
        <v>music</v>
      </c>
      <c r="U557" t="str">
        <v>rock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E558/D558*100</f>
        <v>239.75</v>
      </c>
      <c r="G558" t="s">
        <v>20</v>
      </c>
      <c r="H558" s="7">
        <f t="shared" si="32"/>
        <v>102.19</v>
      </c>
      <c r="I558">
        <v>122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>
        <f t="shared" si="34"/>
        <v>2011</v>
      </c>
      <c r="P558" s="11">
        <f t="shared" si="35"/>
        <v>40799.208333333336</v>
      </c>
      <c r="Q558" t="b">
        <v>0</v>
      </c>
      <c r="R558" t="b">
        <v>1</v>
      </c>
      <c r="S558" t="s">
        <v>206</v>
      </c>
      <c r="T558" t="str" cm="1">
        <f t="array" ref="T558:U558">_xlfn.TEXTSPLIT(S558,"/",,TRUE,0,)</f>
        <v>publishing</v>
      </c>
      <c r="U558" t="str">
        <v>translations</v>
      </c>
    </row>
    <row r="559" spans="1:2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E559/D559*100</f>
        <v>199.33333333333334</v>
      </c>
      <c r="G559" t="s">
        <v>20</v>
      </c>
      <c r="H559" s="7">
        <f t="shared" si="32"/>
        <v>54.12</v>
      </c>
      <c r="I559">
        <v>221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>
        <f t="shared" si="34"/>
        <v>2015</v>
      </c>
      <c r="P559" s="11">
        <f t="shared" si="35"/>
        <v>42282.208333333328</v>
      </c>
      <c r="Q559" t="b">
        <v>0</v>
      </c>
      <c r="R559" t="b">
        <v>1</v>
      </c>
      <c r="S559" t="s">
        <v>474</v>
      </c>
      <c r="T559" t="str" cm="1">
        <f t="array" ref="T559:U559">_xlfn.TEXTSPLIT(S559,"/",,TRUE,0,)</f>
        <v>film &amp; video</v>
      </c>
      <c r="U559" t="str">
        <v>science fiction</v>
      </c>
    </row>
    <row r="560" spans="1:2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E560/D560*100</f>
        <v>137.34482758620689</v>
      </c>
      <c r="G560" t="s">
        <v>20</v>
      </c>
      <c r="H560" s="7">
        <f t="shared" si="32"/>
        <v>63.22</v>
      </c>
      <c r="I560">
        <v>126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>
        <f t="shared" si="34"/>
        <v>2016</v>
      </c>
      <c r="P560" s="11">
        <f t="shared" si="35"/>
        <v>42467.208333333328</v>
      </c>
      <c r="Q560" t="b">
        <v>0</v>
      </c>
      <c r="R560" t="b">
        <v>0</v>
      </c>
      <c r="S560" t="s">
        <v>33</v>
      </c>
      <c r="T560" t="str" cm="1">
        <f t="array" ref="T560:U560">_xlfn.TEXTSPLIT(S560,"/",,TRUE,0,)</f>
        <v>theater</v>
      </c>
      <c r="U560" t="str">
        <v>plays</v>
      </c>
    </row>
    <row r="561" spans="1:2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E561/D561*100</f>
        <v>100.9696106362773</v>
      </c>
      <c r="G561" t="s">
        <v>20</v>
      </c>
      <c r="H561" s="7">
        <f t="shared" si="32"/>
        <v>104.03</v>
      </c>
      <c r="I561">
        <v>1022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>
        <f t="shared" si="34"/>
        <v>2016</v>
      </c>
      <c r="P561" s="11">
        <f t="shared" si="35"/>
        <v>42591.208333333328</v>
      </c>
      <c r="Q561" t="b">
        <v>0</v>
      </c>
      <c r="R561" t="b">
        <v>0</v>
      </c>
      <c r="S561" t="s">
        <v>33</v>
      </c>
      <c r="T561" t="str" cm="1">
        <f t="array" ref="T561:U561">_xlfn.TEXTSPLIT(S561,"/",,TRUE,0,)</f>
        <v>theater</v>
      </c>
      <c r="U561" t="str">
        <v>plays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E562/D562*100</f>
        <v>794.16</v>
      </c>
      <c r="G562" t="s">
        <v>20</v>
      </c>
      <c r="H562" s="7">
        <f t="shared" si="32"/>
        <v>49.99</v>
      </c>
      <c r="I562">
        <v>3177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>
        <f t="shared" si="34"/>
        <v>2011</v>
      </c>
      <c r="P562" s="11">
        <f t="shared" si="35"/>
        <v>40905.25</v>
      </c>
      <c r="Q562" t="b">
        <v>0</v>
      </c>
      <c r="R562" t="b">
        <v>0</v>
      </c>
      <c r="S562" t="s">
        <v>71</v>
      </c>
      <c r="T562" t="str" cm="1">
        <f t="array" ref="T562:U562">_xlfn.TEXTSPLIT(S562,"/",,TRUE,0,)</f>
        <v>film &amp; video</v>
      </c>
      <c r="U562" t="str">
        <v>animation</v>
      </c>
    </row>
    <row r="563" spans="1:2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E563/D563*100</f>
        <v>369.7</v>
      </c>
      <c r="G563" t="s">
        <v>20</v>
      </c>
      <c r="H563" s="7">
        <f t="shared" si="32"/>
        <v>56.02</v>
      </c>
      <c r="I563">
        <v>198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>
        <f t="shared" si="34"/>
        <v>2011</v>
      </c>
      <c r="P563" s="11">
        <f t="shared" si="35"/>
        <v>40835.208333333336</v>
      </c>
      <c r="Q563" t="b">
        <v>0</v>
      </c>
      <c r="R563" t="b">
        <v>0</v>
      </c>
      <c r="S563" t="s">
        <v>33</v>
      </c>
      <c r="T563" t="str" cm="1">
        <f t="array" ref="T563:U563">_xlfn.TEXTSPLIT(S563,"/",,TRUE,0,)</f>
        <v>theater</v>
      </c>
      <c r="U563" t="str">
        <v>plays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E564/D564*100</f>
        <v>12.818181818181817</v>
      </c>
      <c r="G564" t="s">
        <v>14</v>
      </c>
      <c r="H564" s="7">
        <f t="shared" si="32"/>
        <v>48.81</v>
      </c>
      <c r="I564">
        <v>26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>
        <f t="shared" si="34"/>
        <v>2019</v>
      </c>
      <c r="P564" s="11">
        <f t="shared" si="35"/>
        <v>43538.208333333328</v>
      </c>
      <c r="Q564" t="b">
        <v>0</v>
      </c>
      <c r="R564" t="b">
        <v>0</v>
      </c>
      <c r="S564" t="s">
        <v>23</v>
      </c>
      <c r="T564" t="str" cm="1">
        <f t="array" ref="T564:U564">_xlfn.TEXTSPLIT(S564,"/",,TRUE,0,)</f>
        <v>music</v>
      </c>
      <c r="U564" t="str">
        <v>rock</v>
      </c>
    </row>
    <row r="565" spans="1:2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E565/D565*100</f>
        <v>138.02702702702703</v>
      </c>
      <c r="G565" t="s">
        <v>20</v>
      </c>
      <c r="H565" s="7">
        <f t="shared" si="32"/>
        <v>60.08</v>
      </c>
      <c r="I565">
        <v>85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>
        <f t="shared" si="34"/>
        <v>2018</v>
      </c>
      <c r="P565" s="11">
        <f t="shared" si="35"/>
        <v>43437.25</v>
      </c>
      <c r="Q565" t="b">
        <v>0</v>
      </c>
      <c r="R565" t="b">
        <v>0</v>
      </c>
      <c r="S565" t="s">
        <v>42</v>
      </c>
      <c r="T565" t="str" cm="1">
        <f t="array" ref="T565:U565">_xlfn.TEXTSPLIT(S565,"/",,TRUE,0,)</f>
        <v>film &amp; video</v>
      </c>
      <c r="U565" t="str">
        <v>documentary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E566/D566*100</f>
        <v>83.813278008298752</v>
      </c>
      <c r="G566" t="s">
        <v>14</v>
      </c>
      <c r="H566" s="7">
        <f t="shared" si="32"/>
        <v>78.989999999999995</v>
      </c>
      <c r="I566">
        <v>1790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>
        <f t="shared" si="34"/>
        <v>2015</v>
      </c>
      <c r="P566" s="11">
        <f t="shared" si="35"/>
        <v>42086.208333333328</v>
      </c>
      <c r="Q566" t="b">
        <v>0</v>
      </c>
      <c r="R566" t="b">
        <v>0</v>
      </c>
      <c r="S566" t="s">
        <v>33</v>
      </c>
      <c r="T566" t="str" cm="1">
        <f t="array" ref="T566:U566">_xlfn.TEXTSPLIT(S566,"/",,TRUE,0,)</f>
        <v>theater</v>
      </c>
      <c r="U566" t="str">
        <v>plays</v>
      </c>
    </row>
    <row r="567" spans="1:2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E567/D567*100</f>
        <v>204.60063224446787</v>
      </c>
      <c r="G567" t="s">
        <v>20</v>
      </c>
      <c r="H567" s="7">
        <f t="shared" si="32"/>
        <v>53.99</v>
      </c>
      <c r="I567">
        <v>3596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>
        <f t="shared" si="34"/>
        <v>2011</v>
      </c>
      <c r="P567" s="11">
        <f t="shared" si="35"/>
        <v>40882.25</v>
      </c>
      <c r="Q567" t="b">
        <v>0</v>
      </c>
      <c r="R567" t="b">
        <v>0</v>
      </c>
      <c r="S567" t="s">
        <v>33</v>
      </c>
      <c r="T567" t="str" cm="1">
        <f t="array" ref="T567:U567">_xlfn.TEXTSPLIT(S567,"/",,TRUE,0,)</f>
        <v>theater</v>
      </c>
      <c r="U567" t="str">
        <v>plays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E568/D568*100</f>
        <v>44.344086021505376</v>
      </c>
      <c r="G568" t="s">
        <v>14</v>
      </c>
      <c r="H568" s="7">
        <f t="shared" si="32"/>
        <v>111.46</v>
      </c>
      <c r="I568">
        <v>37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>
        <f t="shared" si="34"/>
        <v>2016</v>
      </c>
      <c r="P568" s="11">
        <f t="shared" si="35"/>
        <v>42447.208333333328</v>
      </c>
      <c r="Q568" t="b">
        <v>0</v>
      </c>
      <c r="R568" t="b">
        <v>1</v>
      </c>
      <c r="S568" t="s">
        <v>50</v>
      </c>
      <c r="T568" t="str" cm="1">
        <f t="array" ref="T568:U568">_xlfn.TEXTSPLIT(S568,"/",,TRUE,0,)</f>
        <v>music</v>
      </c>
      <c r="U568" t="str">
        <v>electric music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E569/D569*100</f>
        <v>218.60294117647058</v>
      </c>
      <c r="G569" t="s">
        <v>20</v>
      </c>
      <c r="H569" s="7">
        <f t="shared" si="32"/>
        <v>60.92</v>
      </c>
      <c r="I569">
        <v>244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>
        <f t="shared" si="34"/>
        <v>2014</v>
      </c>
      <c r="P569" s="11">
        <f t="shared" si="35"/>
        <v>41832.208333333336</v>
      </c>
      <c r="Q569" t="b">
        <v>0</v>
      </c>
      <c r="R569" t="b">
        <v>0</v>
      </c>
      <c r="S569" t="s">
        <v>23</v>
      </c>
      <c r="T569" t="str" cm="1">
        <f t="array" ref="T569:U569">_xlfn.TEXTSPLIT(S569,"/",,TRUE,0,)</f>
        <v>music</v>
      </c>
      <c r="U569" t="str">
        <v>rock</v>
      </c>
    </row>
    <row r="570" spans="1:2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E570/D570*100</f>
        <v>186.03314917127071</v>
      </c>
      <c r="G570" t="s">
        <v>20</v>
      </c>
      <c r="H570" s="7">
        <f t="shared" si="32"/>
        <v>26</v>
      </c>
      <c r="I570">
        <v>5180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>
        <f t="shared" si="34"/>
        <v>2010</v>
      </c>
      <c r="P570" s="11">
        <f t="shared" si="35"/>
        <v>40419.208333333336</v>
      </c>
      <c r="Q570" t="b">
        <v>0</v>
      </c>
      <c r="R570" t="b">
        <v>0</v>
      </c>
      <c r="S570" t="s">
        <v>33</v>
      </c>
      <c r="T570" t="str" cm="1">
        <f t="array" ref="T570:U570">_xlfn.TEXTSPLIT(S570,"/",,TRUE,0,)</f>
        <v>theater</v>
      </c>
      <c r="U570" t="str">
        <v>plays</v>
      </c>
    </row>
    <row r="571" spans="1:2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E571/D571*100</f>
        <v>237.33830845771143</v>
      </c>
      <c r="G571" t="s">
        <v>20</v>
      </c>
      <c r="H571" s="7">
        <f t="shared" si="32"/>
        <v>80.989999999999995</v>
      </c>
      <c r="I571">
        <v>589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>
        <f t="shared" si="34"/>
        <v>2011</v>
      </c>
      <c r="P571" s="11">
        <f t="shared" si="35"/>
        <v>40566.25</v>
      </c>
      <c r="Q571" t="b">
        <v>0</v>
      </c>
      <c r="R571" t="b">
        <v>0</v>
      </c>
      <c r="S571" t="s">
        <v>71</v>
      </c>
      <c r="T571" t="str" cm="1">
        <f t="array" ref="T571:U571">_xlfn.TEXTSPLIT(S571,"/",,TRUE,0,)</f>
        <v>film &amp; video</v>
      </c>
      <c r="U571" t="str">
        <v>animation</v>
      </c>
    </row>
    <row r="572" spans="1:2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E572/D572*100</f>
        <v>305.65384615384613</v>
      </c>
      <c r="G572" t="s">
        <v>20</v>
      </c>
      <c r="H572" s="7">
        <f t="shared" si="32"/>
        <v>35</v>
      </c>
      <c r="I572">
        <v>2725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>
        <f t="shared" si="34"/>
        <v>2014</v>
      </c>
      <c r="P572" s="11">
        <f t="shared" si="35"/>
        <v>41999.25</v>
      </c>
      <c r="Q572" t="b">
        <v>0</v>
      </c>
      <c r="R572" t="b">
        <v>1</v>
      </c>
      <c r="S572" t="s">
        <v>23</v>
      </c>
      <c r="T572" t="str" cm="1">
        <f t="array" ref="T572:U572">_xlfn.TEXTSPLIT(S572,"/",,TRUE,0,)</f>
        <v>music</v>
      </c>
      <c r="U572" t="str">
        <v>rock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E573/D573*100</f>
        <v>94.142857142857139</v>
      </c>
      <c r="G573" t="s">
        <v>14</v>
      </c>
      <c r="H573" s="7">
        <f t="shared" si="32"/>
        <v>94.14</v>
      </c>
      <c r="I573">
        <v>35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>
        <f t="shared" si="34"/>
        <v>2015</v>
      </c>
      <c r="P573" s="11">
        <f t="shared" si="35"/>
        <v>42221.208333333328</v>
      </c>
      <c r="Q573" t="b">
        <v>0</v>
      </c>
      <c r="R573" t="b">
        <v>0</v>
      </c>
      <c r="S573" t="s">
        <v>100</v>
      </c>
      <c r="T573" t="str" cm="1">
        <f t="array" ref="T573:U573">_xlfn.TEXTSPLIT(S573,"/",,TRUE,0,)</f>
        <v>film &amp; video</v>
      </c>
      <c r="U573" t="str">
        <v>shorts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E574/D574*100</f>
        <v>54.400000000000006</v>
      </c>
      <c r="G574" t="s">
        <v>74</v>
      </c>
      <c r="H574" s="7">
        <f t="shared" si="32"/>
        <v>52.09</v>
      </c>
      <c r="I574">
        <v>94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>
        <f t="shared" si="34"/>
        <v>2015</v>
      </c>
      <c r="P574" s="11">
        <f t="shared" si="35"/>
        <v>42291.208333333328</v>
      </c>
      <c r="Q574" t="b">
        <v>0</v>
      </c>
      <c r="R574" t="b">
        <v>1</v>
      </c>
      <c r="S574" t="s">
        <v>23</v>
      </c>
      <c r="T574" t="str" cm="1">
        <f t="array" ref="T574:U574">_xlfn.TEXTSPLIT(S574,"/",,TRUE,0,)</f>
        <v>music</v>
      </c>
      <c r="U574" t="str">
        <v>rock</v>
      </c>
    </row>
    <row r="575" spans="1:2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E575/D575*100</f>
        <v>111.88059701492537</v>
      </c>
      <c r="G575" t="s">
        <v>20</v>
      </c>
      <c r="H575" s="7">
        <f t="shared" si="32"/>
        <v>24.99</v>
      </c>
      <c r="I575">
        <v>300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>
        <f t="shared" si="34"/>
        <v>2014</v>
      </c>
      <c r="P575" s="11">
        <f t="shared" si="35"/>
        <v>41763.208333333336</v>
      </c>
      <c r="Q575" t="b">
        <v>0</v>
      </c>
      <c r="R575" t="b">
        <v>0</v>
      </c>
      <c r="S575" t="s">
        <v>1029</v>
      </c>
      <c r="T575" t="str" cm="1">
        <f t="array" ref="T575:U575">_xlfn.TEXTSPLIT(S575,"/",,TRUE,0,)</f>
        <v>journalism</v>
      </c>
      <c r="U575" t="str">
        <v>audio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E576/D576*100</f>
        <v>369.14814814814815</v>
      </c>
      <c r="G576" t="s">
        <v>20</v>
      </c>
      <c r="H576" s="7">
        <f t="shared" si="32"/>
        <v>69.22</v>
      </c>
      <c r="I576">
        <v>144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>
        <f t="shared" si="34"/>
        <v>2019</v>
      </c>
      <c r="P576" s="11">
        <f t="shared" si="35"/>
        <v>43816.25</v>
      </c>
      <c r="Q576" t="b">
        <v>0</v>
      </c>
      <c r="R576" t="b">
        <v>1</v>
      </c>
      <c r="S576" t="s">
        <v>17</v>
      </c>
      <c r="T576" t="str" cm="1">
        <f t="array" ref="T576:U576">_xlfn.TEXTSPLIT(S576,"/",,TRUE,0,)</f>
        <v>food</v>
      </c>
      <c r="U576" t="str">
        <v>food trucks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E577/D577*100</f>
        <v>62.930372148859547</v>
      </c>
      <c r="G577" t="s">
        <v>14</v>
      </c>
      <c r="H577" s="7">
        <f t="shared" si="32"/>
        <v>93.94</v>
      </c>
      <c r="I577">
        <v>558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>
        <f t="shared" si="34"/>
        <v>2014</v>
      </c>
      <c r="P577" s="11">
        <f t="shared" si="35"/>
        <v>41782.208333333336</v>
      </c>
      <c r="Q577" t="b">
        <v>0</v>
      </c>
      <c r="R577" t="b">
        <v>1</v>
      </c>
      <c r="S577" t="s">
        <v>33</v>
      </c>
      <c r="T577" t="str" cm="1">
        <f t="array" ref="T577:U577">_xlfn.TEXTSPLIT(S577,"/",,TRUE,0,)</f>
        <v>theater</v>
      </c>
      <c r="U577" t="str">
        <v>plays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E578/D578*100</f>
        <v>64.927835051546396</v>
      </c>
      <c r="G578" t="s">
        <v>14</v>
      </c>
      <c r="H578" s="7">
        <f t="shared" si="32"/>
        <v>98.41</v>
      </c>
      <c r="I578">
        <v>64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>
        <f t="shared" si="34"/>
        <v>2017</v>
      </c>
      <c r="P578" s="11">
        <f t="shared" si="35"/>
        <v>43057.25</v>
      </c>
      <c r="Q578" t="b">
        <v>0</v>
      </c>
      <c r="R578" t="b">
        <v>0</v>
      </c>
      <c r="S578" t="s">
        <v>33</v>
      </c>
      <c r="T578" t="str" cm="1">
        <f t="array" ref="T578:U578">_xlfn.TEXTSPLIT(S578,"/",,TRUE,0,)</f>
        <v>theater</v>
      </c>
      <c r="U578" t="str">
        <v>plays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E579/D579*100</f>
        <v>18.853658536585368</v>
      </c>
      <c r="G579" t="s">
        <v>74</v>
      </c>
      <c r="H579" s="7">
        <f t="shared" ref="H579:H642" si="36">IFERROR(ROUND(E579/I579,2),0)</f>
        <v>41.78</v>
      </c>
      <c r="I579">
        <v>37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>
        <f t="shared" ref="O579:O642" si="38">YEAR(M579)</f>
        <v>2011</v>
      </c>
      <c r="P579" s="11">
        <f t="shared" ref="P579:P642" si="39">(((N579/60)/60)/24)+DATE(1970,1,1)</f>
        <v>40639.208333333336</v>
      </c>
      <c r="Q579" t="b">
        <v>0</v>
      </c>
      <c r="R579" t="b">
        <v>0</v>
      </c>
      <c r="S579" t="s">
        <v>159</v>
      </c>
      <c r="T579" t="str" cm="1">
        <f t="array" ref="T579:U579">_xlfn.TEXTSPLIT(S579,"/",,TRUE,0,)</f>
        <v>music</v>
      </c>
      <c r="U579" t="str">
        <v>jazz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E580/D580*100</f>
        <v>16.754404145077721</v>
      </c>
      <c r="G580" t="s">
        <v>14</v>
      </c>
      <c r="H580" s="7">
        <f t="shared" si="36"/>
        <v>65.989999999999995</v>
      </c>
      <c r="I580">
        <v>245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>
        <f t="shared" si="38"/>
        <v>2011</v>
      </c>
      <c r="P580" s="11">
        <f t="shared" si="39"/>
        <v>40881.25</v>
      </c>
      <c r="Q580" t="b">
        <v>0</v>
      </c>
      <c r="R580" t="b">
        <v>0</v>
      </c>
      <c r="S580" t="s">
        <v>474</v>
      </c>
      <c r="T580" t="str" cm="1">
        <f t="array" ref="T580:U580">_xlfn.TEXTSPLIT(S580,"/",,TRUE,0,)</f>
        <v>film &amp; video</v>
      </c>
      <c r="U580" t="str">
        <v>science fiction</v>
      </c>
    </row>
    <row r="581" spans="1:2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E581/D581*100</f>
        <v>101.11290322580646</v>
      </c>
      <c r="G581" t="s">
        <v>20</v>
      </c>
      <c r="H581" s="7">
        <f t="shared" si="36"/>
        <v>72.06</v>
      </c>
      <c r="I581">
        <v>87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>
        <f t="shared" si="38"/>
        <v>2011</v>
      </c>
      <c r="P581" s="11">
        <f t="shared" si="39"/>
        <v>40774.208333333336</v>
      </c>
      <c r="Q581" t="b">
        <v>0</v>
      </c>
      <c r="R581" t="b">
        <v>0</v>
      </c>
      <c r="S581" t="s">
        <v>159</v>
      </c>
      <c r="T581" t="str" cm="1">
        <f t="array" ref="T581:U581">_xlfn.TEXTSPLIT(S581,"/",,TRUE,0,)</f>
        <v>music</v>
      </c>
      <c r="U581" t="str">
        <v>jazz</v>
      </c>
    </row>
    <row r="582" spans="1:2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E582/D582*100</f>
        <v>341.5022831050228</v>
      </c>
      <c r="G582" t="s">
        <v>20</v>
      </c>
      <c r="H582" s="7">
        <f t="shared" si="36"/>
        <v>48</v>
      </c>
      <c r="I582">
        <v>3116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>
        <f t="shared" si="38"/>
        <v>2014</v>
      </c>
      <c r="P582" s="11">
        <f t="shared" si="39"/>
        <v>41704.25</v>
      </c>
      <c r="Q582" t="b">
        <v>0</v>
      </c>
      <c r="R582" t="b">
        <v>0</v>
      </c>
      <c r="S582" t="s">
        <v>33</v>
      </c>
      <c r="T582" t="str" cm="1">
        <f t="array" ref="T582:U582">_xlfn.TEXTSPLIT(S582,"/",,TRUE,0,)</f>
        <v>theater</v>
      </c>
      <c r="U582" t="str">
        <v>plays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E583/D583*100</f>
        <v>64.016666666666666</v>
      </c>
      <c r="G583" t="s">
        <v>14</v>
      </c>
      <c r="H583" s="7">
        <f t="shared" si="36"/>
        <v>54.1</v>
      </c>
      <c r="I583">
        <v>71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>
        <f t="shared" si="38"/>
        <v>2011</v>
      </c>
      <c r="P583" s="11">
        <f t="shared" si="39"/>
        <v>40677.208333333336</v>
      </c>
      <c r="Q583" t="b">
        <v>0</v>
      </c>
      <c r="R583" t="b">
        <v>0</v>
      </c>
      <c r="S583" t="s">
        <v>28</v>
      </c>
      <c r="T583" t="str" cm="1">
        <f t="array" ref="T583:U583">_xlfn.TEXTSPLIT(S583,"/",,TRUE,0,)</f>
        <v>technology</v>
      </c>
      <c r="U583" t="str">
        <v>web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E584/D584*100</f>
        <v>52.080459770114942</v>
      </c>
      <c r="G584" t="s">
        <v>14</v>
      </c>
      <c r="H584" s="7">
        <f t="shared" si="36"/>
        <v>107.88</v>
      </c>
      <c r="I584">
        <v>42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>
        <f t="shared" si="38"/>
        <v>2015</v>
      </c>
      <c r="P584" s="11">
        <f t="shared" si="39"/>
        <v>42170.208333333328</v>
      </c>
      <c r="Q584" t="b">
        <v>0</v>
      </c>
      <c r="R584" t="b">
        <v>1</v>
      </c>
      <c r="S584" t="s">
        <v>89</v>
      </c>
      <c r="T584" t="str" cm="1">
        <f t="array" ref="T584:U584">_xlfn.TEXTSPLIT(S584,"/",,TRUE,0,)</f>
        <v>games</v>
      </c>
      <c r="U584" t="str">
        <v>video games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E585/D585*100</f>
        <v>322.40211640211641</v>
      </c>
      <c r="G585" t="s">
        <v>20</v>
      </c>
      <c r="H585" s="7">
        <f t="shared" si="36"/>
        <v>67.03</v>
      </c>
      <c r="I585">
        <v>909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>
        <f t="shared" si="38"/>
        <v>2012</v>
      </c>
      <c r="P585" s="11">
        <f t="shared" si="39"/>
        <v>40976.25</v>
      </c>
      <c r="Q585" t="b">
        <v>0</v>
      </c>
      <c r="R585" t="b">
        <v>0</v>
      </c>
      <c r="S585" t="s">
        <v>42</v>
      </c>
      <c r="T585" t="str" cm="1">
        <f t="array" ref="T585:U585">_xlfn.TEXTSPLIT(S585,"/",,TRUE,0,)</f>
        <v>film &amp; video</v>
      </c>
      <c r="U585" t="str">
        <v>documentary</v>
      </c>
    </row>
    <row r="586" spans="1:2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E586/D586*100</f>
        <v>119.50810185185186</v>
      </c>
      <c r="G586" t="s">
        <v>20</v>
      </c>
      <c r="H586" s="7">
        <f t="shared" si="36"/>
        <v>64.010000000000005</v>
      </c>
      <c r="I586">
        <v>1613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>
        <f t="shared" si="38"/>
        <v>2012</v>
      </c>
      <c r="P586" s="11">
        <f t="shared" si="39"/>
        <v>41038.208333333336</v>
      </c>
      <c r="Q586" t="b">
        <v>0</v>
      </c>
      <c r="R586" t="b">
        <v>0</v>
      </c>
      <c r="S586" t="s">
        <v>28</v>
      </c>
      <c r="T586" t="str" cm="1">
        <f t="array" ref="T586:U586">_xlfn.TEXTSPLIT(S586,"/",,TRUE,0,)</f>
        <v>technology</v>
      </c>
      <c r="U586" t="str">
        <v>web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E587/D587*100</f>
        <v>146.79775280898878</v>
      </c>
      <c r="G587" t="s">
        <v>20</v>
      </c>
      <c r="H587" s="7">
        <f t="shared" si="36"/>
        <v>96.07</v>
      </c>
      <c r="I587">
        <v>136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>
        <f t="shared" si="38"/>
        <v>2010</v>
      </c>
      <c r="P587" s="11">
        <f t="shared" si="39"/>
        <v>40265.208333333336</v>
      </c>
      <c r="Q587" t="b">
        <v>0</v>
      </c>
      <c r="R587" t="b">
        <v>0</v>
      </c>
      <c r="S587" t="s">
        <v>206</v>
      </c>
      <c r="T587" t="str" cm="1">
        <f t="array" ref="T587:U587">_xlfn.TEXTSPLIT(S587,"/",,TRUE,0,)</f>
        <v>publishing</v>
      </c>
      <c r="U587" t="str">
        <v>translations</v>
      </c>
    </row>
    <row r="588" spans="1:2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E588/D588*100</f>
        <v>950.57142857142856</v>
      </c>
      <c r="G588" t="s">
        <v>20</v>
      </c>
      <c r="H588" s="7">
        <f t="shared" si="36"/>
        <v>51.18</v>
      </c>
      <c r="I588">
        <v>130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>
        <f t="shared" si="38"/>
        <v>2010</v>
      </c>
      <c r="P588" s="11">
        <f t="shared" si="39"/>
        <v>40518.25</v>
      </c>
      <c r="Q588" t="b">
        <v>0</v>
      </c>
      <c r="R588" t="b">
        <v>0</v>
      </c>
      <c r="S588" t="s">
        <v>23</v>
      </c>
      <c r="T588" t="str" cm="1">
        <f t="array" ref="T588:U588">_xlfn.TEXTSPLIT(S588,"/",,TRUE,0,)</f>
        <v>music</v>
      </c>
      <c r="U588" t="str">
        <v>rock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E589/D589*100</f>
        <v>72.893617021276597</v>
      </c>
      <c r="G589" t="s">
        <v>14</v>
      </c>
      <c r="H589" s="7">
        <f t="shared" si="36"/>
        <v>43.92</v>
      </c>
      <c r="I589">
        <v>156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>
        <f t="shared" si="38"/>
        <v>2019</v>
      </c>
      <c r="P589" s="11">
        <f t="shared" si="39"/>
        <v>43536.208333333328</v>
      </c>
      <c r="Q589" t="b">
        <v>0</v>
      </c>
      <c r="R589" t="b">
        <v>1</v>
      </c>
      <c r="S589" t="s">
        <v>17</v>
      </c>
      <c r="T589" t="str" cm="1">
        <f t="array" ref="T589:U589">_xlfn.TEXTSPLIT(S589,"/",,TRUE,0,)</f>
        <v>food</v>
      </c>
      <c r="U589" t="str">
        <v>food trucks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E590/D590*100</f>
        <v>79.008248730964468</v>
      </c>
      <c r="G590" t="s">
        <v>14</v>
      </c>
      <c r="H590" s="7">
        <f t="shared" si="36"/>
        <v>91.02</v>
      </c>
      <c r="I590">
        <v>1368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>
        <f t="shared" si="38"/>
        <v>2010</v>
      </c>
      <c r="P590" s="11">
        <f t="shared" si="39"/>
        <v>40293.208333333336</v>
      </c>
      <c r="Q590" t="b">
        <v>0</v>
      </c>
      <c r="R590" t="b">
        <v>0</v>
      </c>
      <c r="S590" t="s">
        <v>33</v>
      </c>
      <c r="T590" t="str" cm="1">
        <f t="array" ref="T590:U590">_xlfn.TEXTSPLIT(S590,"/",,TRUE,0,)</f>
        <v>theater</v>
      </c>
      <c r="U590" t="str">
        <v>plays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E591/D591*100</f>
        <v>64.721518987341781</v>
      </c>
      <c r="G591" t="s">
        <v>14</v>
      </c>
      <c r="H591" s="7">
        <f t="shared" si="36"/>
        <v>50.13</v>
      </c>
      <c r="I591">
        <v>102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>
        <f t="shared" si="38"/>
        <v>2015</v>
      </c>
      <c r="P591" s="11">
        <f t="shared" si="39"/>
        <v>42197.208333333328</v>
      </c>
      <c r="Q591" t="b">
        <v>0</v>
      </c>
      <c r="R591" t="b">
        <v>0</v>
      </c>
      <c r="S591" t="s">
        <v>42</v>
      </c>
      <c r="T591" t="str" cm="1">
        <f t="array" ref="T591:U591">_xlfn.TEXTSPLIT(S591,"/",,TRUE,0,)</f>
        <v>film &amp; video</v>
      </c>
      <c r="U591" t="str">
        <v>documentary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E592/D592*100</f>
        <v>82.028169014084511</v>
      </c>
      <c r="G592" t="s">
        <v>14</v>
      </c>
      <c r="H592" s="7">
        <f t="shared" si="36"/>
        <v>67.72</v>
      </c>
      <c r="I592">
        <v>86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>
        <f t="shared" si="38"/>
        <v>2014</v>
      </c>
      <c r="P592" s="11">
        <f t="shared" si="39"/>
        <v>42005.25</v>
      </c>
      <c r="Q592" t="b">
        <v>0</v>
      </c>
      <c r="R592" t="b">
        <v>0</v>
      </c>
      <c r="S592" t="s">
        <v>133</v>
      </c>
      <c r="T592" t="str" cm="1">
        <f t="array" ref="T592:U592">_xlfn.TEXTSPLIT(S592,"/",,TRUE,0,)</f>
        <v>publishing</v>
      </c>
      <c r="U592" t="str">
        <v>radio &amp; podcasts</v>
      </c>
    </row>
    <row r="593" spans="1:2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E593/D593*100</f>
        <v>1037.6666666666667</v>
      </c>
      <c r="G593" t="s">
        <v>20</v>
      </c>
      <c r="H593" s="7">
        <f t="shared" si="36"/>
        <v>61.04</v>
      </c>
      <c r="I593">
        <v>102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>
        <f t="shared" si="38"/>
        <v>2010</v>
      </c>
      <c r="P593" s="11">
        <f t="shared" si="39"/>
        <v>40383.208333333336</v>
      </c>
      <c r="Q593" t="b">
        <v>0</v>
      </c>
      <c r="R593" t="b">
        <v>0</v>
      </c>
      <c r="S593" t="s">
        <v>89</v>
      </c>
      <c r="T593" t="str" cm="1">
        <f t="array" ref="T593:U593">_xlfn.TEXTSPLIT(S593,"/",,TRUE,0,)</f>
        <v>games</v>
      </c>
      <c r="U593" t="str">
        <v>video games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E594/D594*100</f>
        <v>12.910076530612244</v>
      </c>
      <c r="G594" t="s">
        <v>14</v>
      </c>
      <c r="H594" s="7">
        <f t="shared" si="36"/>
        <v>80.010000000000005</v>
      </c>
      <c r="I594">
        <v>253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>
        <f t="shared" si="38"/>
        <v>2014</v>
      </c>
      <c r="P594" s="11">
        <f t="shared" si="39"/>
        <v>41798.208333333336</v>
      </c>
      <c r="Q594" t="b">
        <v>0</v>
      </c>
      <c r="R594" t="b">
        <v>0</v>
      </c>
      <c r="S594" t="s">
        <v>33</v>
      </c>
      <c r="T594" t="str" cm="1">
        <f t="array" ref="T594:U594">_xlfn.TEXTSPLIT(S594,"/",,TRUE,0,)</f>
        <v>theater</v>
      </c>
      <c r="U594" t="str">
        <v>plays</v>
      </c>
    </row>
    <row r="595" spans="1:2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E595/D595*100</f>
        <v>154.84210526315789</v>
      </c>
      <c r="G595" t="s">
        <v>20</v>
      </c>
      <c r="H595" s="7">
        <f t="shared" si="36"/>
        <v>47</v>
      </c>
      <c r="I595">
        <v>4006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>
        <f t="shared" si="38"/>
        <v>2014</v>
      </c>
      <c r="P595" s="11">
        <f t="shared" si="39"/>
        <v>41737.208333333336</v>
      </c>
      <c r="Q595" t="b">
        <v>0</v>
      </c>
      <c r="R595" t="b">
        <v>0</v>
      </c>
      <c r="S595" t="s">
        <v>71</v>
      </c>
      <c r="T595" t="str" cm="1">
        <f t="array" ref="T595:U595">_xlfn.TEXTSPLIT(S595,"/",,TRUE,0,)</f>
        <v>film &amp; video</v>
      </c>
      <c r="U595" t="str">
        <v>animation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E596/D596*100</f>
        <v>7.0991735537190088</v>
      </c>
      <c r="G596" t="s">
        <v>14</v>
      </c>
      <c r="H596" s="7">
        <f t="shared" si="36"/>
        <v>71.13</v>
      </c>
      <c r="I596">
        <v>157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>
        <f t="shared" si="38"/>
        <v>2016</v>
      </c>
      <c r="P596" s="11">
        <f t="shared" si="39"/>
        <v>42551.208333333328</v>
      </c>
      <c r="Q596" t="b">
        <v>0</v>
      </c>
      <c r="R596" t="b">
        <v>1</v>
      </c>
      <c r="S596" t="s">
        <v>33</v>
      </c>
      <c r="T596" t="str" cm="1">
        <f t="array" ref="T596:U596">_xlfn.TEXTSPLIT(S596,"/",,TRUE,0,)</f>
        <v>theater</v>
      </c>
      <c r="U596" t="str">
        <v>plays</v>
      </c>
    </row>
    <row r="597" spans="1:21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E597/D597*100</f>
        <v>208.52773826458036</v>
      </c>
      <c r="G597" t="s">
        <v>20</v>
      </c>
      <c r="H597" s="7">
        <f t="shared" si="36"/>
        <v>89.99</v>
      </c>
      <c r="I597">
        <v>1629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>
        <f t="shared" si="38"/>
        <v>2010</v>
      </c>
      <c r="P597" s="11">
        <f t="shared" si="39"/>
        <v>40274.208333333336</v>
      </c>
      <c r="Q597" t="b">
        <v>0</v>
      </c>
      <c r="R597" t="b">
        <v>1</v>
      </c>
      <c r="S597" t="s">
        <v>33</v>
      </c>
      <c r="T597" t="str" cm="1">
        <f t="array" ref="T597:U597">_xlfn.TEXTSPLIT(S597,"/",,TRUE,0,)</f>
        <v>theater</v>
      </c>
      <c r="U597" t="str">
        <v>plays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E598/D598*100</f>
        <v>99.683544303797461</v>
      </c>
      <c r="G598" t="s">
        <v>14</v>
      </c>
      <c r="H598" s="7">
        <f t="shared" si="36"/>
        <v>43.03</v>
      </c>
      <c r="I598">
        <v>183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>
        <f t="shared" si="38"/>
        <v>2016</v>
      </c>
      <c r="P598" s="11">
        <f t="shared" si="39"/>
        <v>42441.25</v>
      </c>
      <c r="Q598" t="b">
        <v>0</v>
      </c>
      <c r="R598" t="b">
        <v>1</v>
      </c>
      <c r="S598" t="s">
        <v>53</v>
      </c>
      <c r="T598" t="str" cm="1">
        <f t="array" ref="T598:U598">_xlfn.TEXTSPLIT(S598,"/",,TRUE,0,)</f>
        <v>film &amp; video</v>
      </c>
      <c r="U598" t="str">
        <v>drama</v>
      </c>
    </row>
    <row r="599" spans="1:2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E599/D599*100</f>
        <v>201.59756097560978</v>
      </c>
      <c r="G599" t="s">
        <v>20</v>
      </c>
      <c r="H599" s="7">
        <f t="shared" si="36"/>
        <v>68</v>
      </c>
      <c r="I599">
        <v>2188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>
        <f t="shared" si="38"/>
        <v>2019</v>
      </c>
      <c r="P599" s="11">
        <f t="shared" si="39"/>
        <v>43804.25</v>
      </c>
      <c r="Q599" t="b">
        <v>0</v>
      </c>
      <c r="R599" t="b">
        <v>0</v>
      </c>
      <c r="S599" t="s">
        <v>33</v>
      </c>
      <c r="T599" t="str" cm="1">
        <f t="array" ref="T599:U599">_xlfn.TEXTSPLIT(S599,"/",,TRUE,0,)</f>
        <v>theater</v>
      </c>
      <c r="U599" t="str">
        <v>plays</v>
      </c>
    </row>
    <row r="600" spans="1:2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E600/D600*100</f>
        <v>162.09032258064516</v>
      </c>
      <c r="G600" t="s">
        <v>20</v>
      </c>
      <c r="H600" s="7">
        <f t="shared" si="36"/>
        <v>73</v>
      </c>
      <c r="I600">
        <v>2409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>
        <f t="shared" si="38"/>
        <v>2010</v>
      </c>
      <c r="P600" s="11">
        <f t="shared" si="39"/>
        <v>40373.208333333336</v>
      </c>
      <c r="Q600" t="b">
        <v>0</v>
      </c>
      <c r="R600" t="b">
        <v>0</v>
      </c>
      <c r="S600" t="s">
        <v>23</v>
      </c>
      <c r="T600" t="str" cm="1">
        <f t="array" ref="T600:U600">_xlfn.TEXTSPLIT(S600,"/",,TRUE,0,)</f>
        <v>music</v>
      </c>
      <c r="U600" t="str">
        <v>rock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E601/D601*100</f>
        <v>3.6436208125445471</v>
      </c>
      <c r="G601" t="s">
        <v>14</v>
      </c>
      <c r="H601" s="7">
        <f t="shared" si="36"/>
        <v>62.34</v>
      </c>
      <c r="I601">
        <v>82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>
        <f t="shared" si="38"/>
        <v>2015</v>
      </c>
      <c r="P601" s="11">
        <f t="shared" si="39"/>
        <v>42055.25</v>
      </c>
      <c r="Q601" t="b">
        <v>0</v>
      </c>
      <c r="R601" t="b">
        <v>0</v>
      </c>
      <c r="S601" t="s">
        <v>42</v>
      </c>
      <c r="T601" t="str" cm="1">
        <f t="array" ref="T601:U601">_xlfn.TEXTSPLIT(S601,"/",,TRUE,0,)</f>
        <v>film &amp; video</v>
      </c>
      <c r="U601" t="str">
        <v>documentary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E602/D602*100</f>
        <v>5</v>
      </c>
      <c r="G602" t="s">
        <v>14</v>
      </c>
      <c r="H602" s="7">
        <f t="shared" si="36"/>
        <v>5</v>
      </c>
      <c r="I602">
        <v>1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>
        <f t="shared" si="38"/>
        <v>2013</v>
      </c>
      <c r="P602" s="11">
        <f t="shared" si="39"/>
        <v>41497.208333333336</v>
      </c>
      <c r="Q602" t="b">
        <v>0</v>
      </c>
      <c r="R602" t="b">
        <v>0</v>
      </c>
      <c r="S602" t="s">
        <v>17</v>
      </c>
      <c r="T602" t="str" cm="1">
        <f t="array" ref="T602:U602">_xlfn.TEXTSPLIT(S602,"/",,TRUE,0,)</f>
        <v>food</v>
      </c>
      <c r="U602" t="str">
        <v>food trucks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E603/D603*100</f>
        <v>206.63492063492063</v>
      </c>
      <c r="G603" t="s">
        <v>20</v>
      </c>
      <c r="H603" s="7">
        <f t="shared" si="36"/>
        <v>67.099999999999994</v>
      </c>
      <c r="I603">
        <v>194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>
        <f t="shared" si="38"/>
        <v>2014</v>
      </c>
      <c r="P603" s="11">
        <f t="shared" si="39"/>
        <v>41806.208333333336</v>
      </c>
      <c r="Q603" t="b">
        <v>1</v>
      </c>
      <c r="R603" t="b">
        <v>0</v>
      </c>
      <c r="S603" t="s">
        <v>65</v>
      </c>
      <c r="T603" t="str" cm="1">
        <f t="array" ref="T603:U603">_xlfn.TEXTSPLIT(S603,"/",,TRUE,0,)</f>
        <v>technology</v>
      </c>
      <c r="U603" t="str">
        <v>wearables</v>
      </c>
    </row>
    <row r="604" spans="1:2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E604/D604*100</f>
        <v>128.23628691983123</v>
      </c>
      <c r="G604" t="s">
        <v>20</v>
      </c>
      <c r="H604" s="7">
        <f t="shared" si="36"/>
        <v>79.98</v>
      </c>
      <c r="I604">
        <v>1140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>
        <f t="shared" si="38"/>
        <v>2015</v>
      </c>
      <c r="P604" s="11">
        <f t="shared" si="39"/>
        <v>42171.208333333328</v>
      </c>
      <c r="Q604" t="b">
        <v>0</v>
      </c>
      <c r="R604" t="b">
        <v>0</v>
      </c>
      <c r="S604" t="s">
        <v>33</v>
      </c>
      <c r="T604" t="str" cm="1">
        <f t="array" ref="T604:U604">_xlfn.TEXTSPLIT(S604,"/",,TRUE,0,)</f>
        <v>theater</v>
      </c>
      <c r="U604" t="str">
        <v>plays</v>
      </c>
    </row>
    <row r="605" spans="1:2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E605/D605*100</f>
        <v>119.66037735849055</v>
      </c>
      <c r="G605" t="s">
        <v>20</v>
      </c>
      <c r="H605" s="7">
        <f t="shared" si="36"/>
        <v>62.18</v>
      </c>
      <c r="I605">
        <v>102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>
        <f t="shared" si="38"/>
        <v>2019</v>
      </c>
      <c r="P605" s="11">
        <f t="shared" si="39"/>
        <v>43600.208333333328</v>
      </c>
      <c r="Q605" t="b">
        <v>0</v>
      </c>
      <c r="R605" t="b">
        <v>0</v>
      </c>
      <c r="S605" t="s">
        <v>33</v>
      </c>
      <c r="T605" t="str" cm="1">
        <f t="array" ref="T605:U605">_xlfn.TEXTSPLIT(S605,"/",,TRUE,0,)</f>
        <v>theater</v>
      </c>
      <c r="U605" t="str">
        <v>plays</v>
      </c>
    </row>
    <row r="606" spans="1:2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E606/D606*100</f>
        <v>170.73055242390078</v>
      </c>
      <c r="G606" t="s">
        <v>20</v>
      </c>
      <c r="H606" s="7">
        <f t="shared" si="36"/>
        <v>53.01</v>
      </c>
      <c r="I606">
        <v>2857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>
        <f t="shared" si="38"/>
        <v>2011</v>
      </c>
      <c r="P606" s="11">
        <f t="shared" si="39"/>
        <v>40586.25</v>
      </c>
      <c r="Q606" t="b">
        <v>0</v>
      </c>
      <c r="R606" t="b">
        <v>0</v>
      </c>
      <c r="S606" t="s">
        <v>33</v>
      </c>
      <c r="T606" t="str" cm="1">
        <f t="array" ref="T606:U606">_xlfn.TEXTSPLIT(S606,"/",,TRUE,0,)</f>
        <v>theater</v>
      </c>
      <c r="U606" t="str">
        <v>plays</v>
      </c>
    </row>
    <row r="607" spans="1:2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E607/D607*100</f>
        <v>187.21212121212122</v>
      </c>
      <c r="G607" t="s">
        <v>20</v>
      </c>
      <c r="H607" s="7">
        <f t="shared" si="36"/>
        <v>57.74</v>
      </c>
      <c r="I607">
        <v>107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>
        <f t="shared" si="38"/>
        <v>2015</v>
      </c>
      <c r="P607" s="11">
        <f t="shared" si="39"/>
        <v>42321.25</v>
      </c>
      <c r="Q607" t="b">
        <v>0</v>
      </c>
      <c r="R607" t="b">
        <v>0</v>
      </c>
      <c r="S607" t="s">
        <v>68</v>
      </c>
      <c r="T607" t="str" cm="1">
        <f t="array" ref="T607:U607">_xlfn.TEXTSPLIT(S607,"/",,TRUE,0,)</f>
        <v>publishing</v>
      </c>
      <c r="U607" t="str">
        <v>nonfiction</v>
      </c>
    </row>
    <row r="608" spans="1:2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E608/D608*100</f>
        <v>188.38235294117646</v>
      </c>
      <c r="G608" t="s">
        <v>20</v>
      </c>
      <c r="H608" s="7">
        <f t="shared" si="36"/>
        <v>40.03</v>
      </c>
      <c r="I608">
        <v>160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>
        <f t="shared" si="38"/>
        <v>2016</v>
      </c>
      <c r="P608" s="11">
        <f t="shared" si="39"/>
        <v>42447.208333333328</v>
      </c>
      <c r="Q608" t="b">
        <v>0</v>
      </c>
      <c r="R608" t="b">
        <v>0</v>
      </c>
      <c r="S608" t="s">
        <v>23</v>
      </c>
      <c r="T608" t="str" cm="1">
        <f t="array" ref="T608:U608">_xlfn.TEXTSPLIT(S608,"/",,TRUE,0,)</f>
        <v>music</v>
      </c>
      <c r="U608" t="str">
        <v>rock</v>
      </c>
    </row>
    <row r="609" spans="1:2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E609/D609*100</f>
        <v>131.29869186046511</v>
      </c>
      <c r="G609" t="s">
        <v>20</v>
      </c>
      <c r="H609" s="7">
        <f t="shared" si="36"/>
        <v>81.02</v>
      </c>
      <c r="I609">
        <v>2230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>
        <f t="shared" si="38"/>
        <v>2014</v>
      </c>
      <c r="P609" s="11">
        <f t="shared" si="39"/>
        <v>41723.208333333336</v>
      </c>
      <c r="Q609" t="b">
        <v>0</v>
      </c>
      <c r="R609" t="b">
        <v>0</v>
      </c>
      <c r="S609" t="s">
        <v>17</v>
      </c>
      <c r="T609" t="str" cm="1">
        <f t="array" ref="T609:U609">_xlfn.TEXTSPLIT(S609,"/",,TRUE,0,)</f>
        <v>food</v>
      </c>
      <c r="U609" t="str">
        <v>food trucks</v>
      </c>
    </row>
    <row r="610" spans="1:2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E610/D610*100</f>
        <v>283.97435897435901</v>
      </c>
      <c r="G610" t="s">
        <v>20</v>
      </c>
      <c r="H610" s="7">
        <f t="shared" si="36"/>
        <v>35.049999999999997</v>
      </c>
      <c r="I610">
        <v>316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>
        <f t="shared" si="38"/>
        <v>2019</v>
      </c>
      <c r="P610" s="11">
        <f t="shared" si="39"/>
        <v>43534.25</v>
      </c>
      <c r="Q610" t="b">
        <v>0</v>
      </c>
      <c r="R610" t="b">
        <v>1</v>
      </c>
      <c r="S610" t="s">
        <v>159</v>
      </c>
      <c r="T610" t="str" cm="1">
        <f t="array" ref="T610:U610">_xlfn.TEXTSPLIT(S610,"/",,TRUE,0,)</f>
        <v>music</v>
      </c>
      <c r="U610" t="str">
        <v>jazz</v>
      </c>
    </row>
    <row r="611" spans="1:2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E611/D611*100</f>
        <v>120.41999999999999</v>
      </c>
      <c r="G611" t="s">
        <v>20</v>
      </c>
      <c r="H611" s="7">
        <f t="shared" si="36"/>
        <v>102.92</v>
      </c>
      <c r="I611">
        <v>117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>
        <f t="shared" si="38"/>
        <v>2019</v>
      </c>
      <c r="P611" s="11">
        <f t="shared" si="39"/>
        <v>43498.25</v>
      </c>
      <c r="Q611" t="b">
        <v>0</v>
      </c>
      <c r="R611" t="b">
        <v>0</v>
      </c>
      <c r="S611" t="s">
        <v>474</v>
      </c>
      <c r="T611" t="str" cm="1">
        <f t="array" ref="T611:U611">_xlfn.TEXTSPLIT(S611,"/",,TRUE,0,)</f>
        <v>film &amp; video</v>
      </c>
      <c r="U611" t="str">
        <v>science fiction</v>
      </c>
    </row>
    <row r="612" spans="1:21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E612/D612*100</f>
        <v>419.0560747663551</v>
      </c>
      <c r="G612" t="s">
        <v>20</v>
      </c>
      <c r="H612" s="7">
        <f t="shared" si="36"/>
        <v>28</v>
      </c>
      <c r="I612">
        <v>6406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>
        <f t="shared" si="38"/>
        <v>2012</v>
      </c>
      <c r="P612" s="11">
        <f t="shared" si="39"/>
        <v>41273.25</v>
      </c>
      <c r="Q612" t="b">
        <v>0</v>
      </c>
      <c r="R612" t="b">
        <v>0</v>
      </c>
      <c r="S612" t="s">
        <v>33</v>
      </c>
      <c r="T612" t="str" cm="1">
        <f t="array" ref="T612:U612">_xlfn.TEXTSPLIT(S612,"/",,TRUE,0,)</f>
        <v>theater</v>
      </c>
      <c r="U612" t="str">
        <v>plays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E613/D613*100</f>
        <v>13.853658536585368</v>
      </c>
      <c r="G613" t="s">
        <v>74</v>
      </c>
      <c r="H613" s="7">
        <f t="shared" si="36"/>
        <v>75.73</v>
      </c>
      <c r="I613">
        <v>15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>
        <f t="shared" si="38"/>
        <v>2013</v>
      </c>
      <c r="P613" s="11">
        <f t="shared" si="39"/>
        <v>41492.208333333336</v>
      </c>
      <c r="Q613" t="b">
        <v>0</v>
      </c>
      <c r="R613" t="b">
        <v>0</v>
      </c>
      <c r="S613" t="s">
        <v>33</v>
      </c>
      <c r="T613" t="str" cm="1">
        <f t="array" ref="T613:U613">_xlfn.TEXTSPLIT(S613,"/",,TRUE,0,)</f>
        <v>theater</v>
      </c>
      <c r="U613" t="str">
        <v>plays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E614/D614*100</f>
        <v>139.43548387096774</v>
      </c>
      <c r="G614" t="s">
        <v>20</v>
      </c>
      <c r="H614" s="7">
        <f t="shared" si="36"/>
        <v>45.03</v>
      </c>
      <c r="I614">
        <v>192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>
        <f t="shared" si="38"/>
        <v>2010</v>
      </c>
      <c r="P614" s="11">
        <f t="shared" si="39"/>
        <v>40497.25</v>
      </c>
      <c r="Q614" t="b">
        <v>0</v>
      </c>
      <c r="R614" t="b">
        <v>0</v>
      </c>
      <c r="S614" t="s">
        <v>50</v>
      </c>
      <c r="T614" t="str" cm="1">
        <f t="array" ref="T614:U614">_xlfn.TEXTSPLIT(S614,"/",,TRUE,0,)</f>
        <v>music</v>
      </c>
      <c r="U614" t="str">
        <v>electric music</v>
      </c>
    </row>
    <row r="615" spans="1:2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E615/D615*100</f>
        <v>174</v>
      </c>
      <c r="G615" t="s">
        <v>20</v>
      </c>
      <c r="H615" s="7">
        <f t="shared" si="36"/>
        <v>73.62</v>
      </c>
      <c r="I615">
        <v>26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>
        <f t="shared" si="38"/>
        <v>2017</v>
      </c>
      <c r="P615" s="11">
        <f t="shared" si="39"/>
        <v>42982.208333333328</v>
      </c>
      <c r="Q615" t="b">
        <v>0</v>
      </c>
      <c r="R615" t="b">
        <v>0</v>
      </c>
      <c r="S615" t="s">
        <v>33</v>
      </c>
      <c r="T615" t="str" cm="1">
        <f t="array" ref="T615:U615">_xlfn.TEXTSPLIT(S615,"/",,TRUE,0,)</f>
        <v>theater</v>
      </c>
      <c r="U615" t="str">
        <v>plays</v>
      </c>
    </row>
    <row r="616" spans="1:21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E616/D616*100</f>
        <v>155.49056603773585</v>
      </c>
      <c r="G616" t="s">
        <v>20</v>
      </c>
      <c r="H616" s="7">
        <f t="shared" si="36"/>
        <v>56.99</v>
      </c>
      <c r="I616">
        <v>723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>
        <f t="shared" si="38"/>
        <v>2017</v>
      </c>
      <c r="P616" s="11">
        <f t="shared" si="39"/>
        <v>42764.25</v>
      </c>
      <c r="Q616" t="b">
        <v>0</v>
      </c>
      <c r="R616" t="b">
        <v>0</v>
      </c>
      <c r="S616" t="s">
        <v>33</v>
      </c>
      <c r="T616" t="str" cm="1">
        <f t="array" ref="T616:U616">_xlfn.TEXTSPLIT(S616,"/",,TRUE,0,)</f>
        <v>theater</v>
      </c>
      <c r="U616" t="str">
        <v>plays</v>
      </c>
    </row>
    <row r="617" spans="1:2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E617/D617*100</f>
        <v>170.44705882352943</v>
      </c>
      <c r="G617" t="s">
        <v>20</v>
      </c>
      <c r="H617" s="7">
        <f t="shared" si="36"/>
        <v>85.22</v>
      </c>
      <c r="I617">
        <v>170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>
        <f t="shared" si="38"/>
        <v>2016</v>
      </c>
      <c r="P617" s="11">
        <f t="shared" si="39"/>
        <v>42499.208333333328</v>
      </c>
      <c r="Q617" t="b">
        <v>0</v>
      </c>
      <c r="R617" t="b">
        <v>0</v>
      </c>
      <c r="S617" t="s">
        <v>33</v>
      </c>
      <c r="T617" t="str" cm="1">
        <f t="array" ref="T617:U617">_xlfn.TEXTSPLIT(S617,"/",,TRUE,0,)</f>
        <v>theater</v>
      </c>
      <c r="U617" t="str">
        <v>plays</v>
      </c>
    </row>
    <row r="618" spans="1:2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E618/D618*100</f>
        <v>189.515625</v>
      </c>
      <c r="G618" t="s">
        <v>20</v>
      </c>
      <c r="H618" s="7">
        <f t="shared" si="36"/>
        <v>50.96</v>
      </c>
      <c r="I618">
        <v>238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>
        <f t="shared" si="38"/>
        <v>2013</v>
      </c>
      <c r="P618" s="11">
        <f t="shared" si="39"/>
        <v>41538.208333333336</v>
      </c>
      <c r="Q618" t="b">
        <v>0</v>
      </c>
      <c r="R618" t="b">
        <v>1</v>
      </c>
      <c r="S618" t="s">
        <v>60</v>
      </c>
      <c r="T618" t="str" cm="1">
        <f t="array" ref="T618:U618">_xlfn.TEXTSPLIT(S618,"/",,TRUE,0,)</f>
        <v>music</v>
      </c>
      <c r="U618" t="str">
        <v>indie rock</v>
      </c>
    </row>
    <row r="619" spans="1:2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E619/D619*100</f>
        <v>249.71428571428572</v>
      </c>
      <c r="G619" t="s">
        <v>20</v>
      </c>
      <c r="H619" s="7">
        <f t="shared" si="36"/>
        <v>63.56</v>
      </c>
      <c r="I619">
        <v>55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>
        <f t="shared" si="38"/>
        <v>2014</v>
      </c>
      <c r="P619" s="11">
        <f t="shared" si="39"/>
        <v>41804.208333333336</v>
      </c>
      <c r="Q619" t="b">
        <v>0</v>
      </c>
      <c r="R619" t="b">
        <v>0</v>
      </c>
      <c r="S619" t="s">
        <v>33</v>
      </c>
      <c r="T619" t="str" cm="1">
        <f t="array" ref="T619:U619">_xlfn.TEXTSPLIT(S619,"/",,TRUE,0,)</f>
        <v>theater</v>
      </c>
      <c r="U619" t="str">
        <v>plays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E620/D620*100</f>
        <v>48.860523665659613</v>
      </c>
      <c r="G620" t="s">
        <v>14</v>
      </c>
      <c r="H620" s="7">
        <f t="shared" si="36"/>
        <v>81</v>
      </c>
      <c r="I620">
        <v>1198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>
        <f t="shared" si="38"/>
        <v>2013</v>
      </c>
      <c r="P620" s="11">
        <f t="shared" si="39"/>
        <v>41417.208333333336</v>
      </c>
      <c r="Q620" t="b">
        <v>0</v>
      </c>
      <c r="R620" t="b">
        <v>0</v>
      </c>
      <c r="S620" t="s">
        <v>68</v>
      </c>
      <c r="T620" t="str" cm="1">
        <f t="array" ref="T620:U620">_xlfn.TEXTSPLIT(S620,"/",,TRUE,0,)</f>
        <v>publishing</v>
      </c>
      <c r="U620" t="str">
        <v>nonfiction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E621/D621*100</f>
        <v>28.461970393057683</v>
      </c>
      <c r="G621" t="s">
        <v>14</v>
      </c>
      <c r="H621" s="7">
        <f t="shared" si="36"/>
        <v>86.04</v>
      </c>
      <c r="I621">
        <v>648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>
        <f t="shared" si="38"/>
        <v>2011</v>
      </c>
      <c r="P621" s="11">
        <f t="shared" si="39"/>
        <v>40670.208333333336</v>
      </c>
      <c r="Q621" t="b">
        <v>1</v>
      </c>
      <c r="R621" t="b">
        <v>1</v>
      </c>
      <c r="S621" t="s">
        <v>33</v>
      </c>
      <c r="T621" t="str" cm="1">
        <f t="array" ref="T621:U621">_xlfn.TEXTSPLIT(S621,"/",,TRUE,0,)</f>
        <v>theater</v>
      </c>
      <c r="U621" t="str">
        <v>plays</v>
      </c>
    </row>
    <row r="622" spans="1:2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E622/D622*100</f>
        <v>268.02325581395348</v>
      </c>
      <c r="G622" t="s">
        <v>20</v>
      </c>
      <c r="H622" s="7">
        <f t="shared" si="36"/>
        <v>90.04</v>
      </c>
      <c r="I622">
        <v>128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>
        <f t="shared" si="38"/>
        <v>2016</v>
      </c>
      <c r="P622" s="11">
        <f t="shared" si="39"/>
        <v>42563.208333333328</v>
      </c>
      <c r="Q622" t="b">
        <v>0</v>
      </c>
      <c r="R622" t="b">
        <v>0</v>
      </c>
      <c r="S622" t="s">
        <v>122</v>
      </c>
      <c r="T622" t="str" cm="1">
        <f t="array" ref="T622:U622">_xlfn.TEXTSPLIT(S622,"/",,TRUE,0,)</f>
        <v>photography</v>
      </c>
      <c r="U622" t="str">
        <v>photography books</v>
      </c>
    </row>
    <row r="623" spans="1:2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E623/D623*100</f>
        <v>619.80078125</v>
      </c>
      <c r="G623" t="s">
        <v>20</v>
      </c>
      <c r="H623" s="7">
        <f t="shared" si="36"/>
        <v>74.010000000000005</v>
      </c>
      <c r="I623">
        <v>2144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>
        <f t="shared" si="38"/>
        <v>2016</v>
      </c>
      <c r="P623" s="11">
        <f t="shared" si="39"/>
        <v>42631.208333333328</v>
      </c>
      <c r="Q623" t="b">
        <v>0</v>
      </c>
      <c r="R623" t="b">
        <v>0</v>
      </c>
      <c r="S623" t="s">
        <v>33</v>
      </c>
      <c r="T623" t="str" cm="1">
        <f t="array" ref="T623:U623">_xlfn.TEXTSPLIT(S623,"/",,TRUE,0,)</f>
        <v>theater</v>
      </c>
      <c r="U623" t="str">
        <v>plays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E624/D624*100</f>
        <v>3.1301587301587301</v>
      </c>
      <c r="G624" t="s">
        <v>14</v>
      </c>
      <c r="H624" s="7">
        <f t="shared" si="36"/>
        <v>92.44</v>
      </c>
      <c r="I624">
        <v>64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>
        <f t="shared" si="38"/>
        <v>2018</v>
      </c>
      <c r="P624" s="11">
        <f t="shared" si="39"/>
        <v>43231.208333333328</v>
      </c>
      <c r="Q624" t="b">
        <v>0</v>
      </c>
      <c r="R624" t="b">
        <v>0</v>
      </c>
      <c r="S624" t="s">
        <v>60</v>
      </c>
      <c r="T624" t="str" cm="1">
        <f t="array" ref="T624:U624">_xlfn.TEXTSPLIT(S624,"/",,TRUE,0,)</f>
        <v>music</v>
      </c>
      <c r="U624" t="str">
        <v>indie rock</v>
      </c>
    </row>
    <row r="625" spans="1:2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E625/D625*100</f>
        <v>159.92152704135739</v>
      </c>
      <c r="G625" t="s">
        <v>20</v>
      </c>
      <c r="H625" s="7">
        <f t="shared" si="36"/>
        <v>56</v>
      </c>
      <c r="I625">
        <v>2693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>
        <f t="shared" si="38"/>
        <v>2015</v>
      </c>
      <c r="P625" s="11">
        <f t="shared" si="39"/>
        <v>42206.208333333328</v>
      </c>
      <c r="Q625" t="b">
        <v>0</v>
      </c>
      <c r="R625" t="b">
        <v>0</v>
      </c>
      <c r="S625" t="s">
        <v>33</v>
      </c>
      <c r="T625" t="str" cm="1">
        <f t="array" ref="T625:U625">_xlfn.TEXTSPLIT(S625,"/",,TRUE,0,)</f>
        <v>theater</v>
      </c>
      <c r="U625" t="str">
        <v>plays</v>
      </c>
    </row>
    <row r="626" spans="1:2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E626/D626*100</f>
        <v>279.39215686274508</v>
      </c>
      <c r="G626" t="s">
        <v>20</v>
      </c>
      <c r="H626" s="7">
        <f t="shared" si="36"/>
        <v>32.979999999999997</v>
      </c>
      <c r="I626">
        <v>432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>
        <f t="shared" si="38"/>
        <v>2015</v>
      </c>
      <c r="P626" s="11">
        <f t="shared" si="39"/>
        <v>42035.25</v>
      </c>
      <c r="Q626" t="b">
        <v>0</v>
      </c>
      <c r="R626" t="b">
        <v>0</v>
      </c>
      <c r="S626" t="s">
        <v>122</v>
      </c>
      <c r="T626" t="str" cm="1">
        <f t="array" ref="T626:U626">_xlfn.TEXTSPLIT(S626,"/",,TRUE,0,)</f>
        <v>photography</v>
      </c>
      <c r="U626" t="str">
        <v>photography books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E627/D627*100</f>
        <v>77.373333333333335</v>
      </c>
      <c r="G627" t="s">
        <v>14</v>
      </c>
      <c r="H627" s="7">
        <f t="shared" si="36"/>
        <v>93.6</v>
      </c>
      <c r="I627">
        <v>62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>
        <f t="shared" si="38"/>
        <v>2020</v>
      </c>
      <c r="P627" s="11">
        <f t="shared" si="39"/>
        <v>43871.25</v>
      </c>
      <c r="Q627" t="b">
        <v>0</v>
      </c>
      <c r="R627" t="b">
        <v>0</v>
      </c>
      <c r="S627" t="s">
        <v>33</v>
      </c>
      <c r="T627" t="str" cm="1">
        <f t="array" ref="T627:U627">_xlfn.TEXTSPLIT(S627,"/",,TRUE,0,)</f>
        <v>theater</v>
      </c>
      <c r="U627" t="str">
        <v>plays</v>
      </c>
    </row>
    <row r="628" spans="1:21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E628/D628*100</f>
        <v>206.32812500000003</v>
      </c>
      <c r="G628" t="s">
        <v>20</v>
      </c>
      <c r="H628" s="7">
        <f t="shared" si="36"/>
        <v>69.87</v>
      </c>
      <c r="I628">
        <v>189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>
        <f t="shared" si="38"/>
        <v>2010</v>
      </c>
      <c r="P628" s="11">
        <f t="shared" si="39"/>
        <v>40458.208333333336</v>
      </c>
      <c r="Q628" t="b">
        <v>0</v>
      </c>
      <c r="R628" t="b">
        <v>1</v>
      </c>
      <c r="S628" t="s">
        <v>33</v>
      </c>
      <c r="T628" t="str" cm="1">
        <f t="array" ref="T628:U628">_xlfn.TEXTSPLIT(S628,"/",,TRUE,0,)</f>
        <v>theater</v>
      </c>
      <c r="U628" t="str">
        <v>plays</v>
      </c>
    </row>
    <row r="629" spans="1:2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E629/D629*100</f>
        <v>694.25</v>
      </c>
      <c r="G629" t="s">
        <v>20</v>
      </c>
      <c r="H629" s="7">
        <f t="shared" si="36"/>
        <v>72.13</v>
      </c>
      <c r="I629">
        <v>154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>
        <f t="shared" si="38"/>
        <v>2010</v>
      </c>
      <c r="P629" s="11">
        <f t="shared" si="39"/>
        <v>40369.208333333336</v>
      </c>
      <c r="Q629" t="b">
        <v>1</v>
      </c>
      <c r="R629" t="b">
        <v>0</v>
      </c>
      <c r="S629" t="s">
        <v>17</v>
      </c>
      <c r="T629" t="str" cm="1">
        <f t="array" ref="T629:U629">_xlfn.TEXTSPLIT(S629,"/",,TRUE,0,)</f>
        <v>food</v>
      </c>
      <c r="U629" t="str">
        <v>food trucks</v>
      </c>
    </row>
    <row r="630" spans="1:2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E630/D630*100</f>
        <v>151.78947368421052</v>
      </c>
      <c r="G630" t="s">
        <v>20</v>
      </c>
      <c r="H630" s="7">
        <f t="shared" si="36"/>
        <v>30.04</v>
      </c>
      <c r="I630">
        <v>96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>
        <f t="shared" si="38"/>
        <v>2010</v>
      </c>
      <c r="P630" s="11">
        <f t="shared" si="39"/>
        <v>40458.208333333336</v>
      </c>
      <c r="Q630" t="b">
        <v>0</v>
      </c>
      <c r="R630" t="b">
        <v>0</v>
      </c>
      <c r="S630" t="s">
        <v>60</v>
      </c>
      <c r="T630" t="str" cm="1">
        <f t="array" ref="T630:U630">_xlfn.TEXTSPLIT(S630,"/",,TRUE,0,)</f>
        <v>music</v>
      </c>
      <c r="U630" t="str">
        <v>indie rock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E631/D631*100</f>
        <v>64.58207217694995</v>
      </c>
      <c r="G631" t="s">
        <v>14</v>
      </c>
      <c r="H631" s="7">
        <f t="shared" si="36"/>
        <v>73.97</v>
      </c>
      <c r="I631">
        <v>750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>
        <f t="shared" si="38"/>
        <v>2016</v>
      </c>
      <c r="P631" s="11">
        <f t="shared" si="39"/>
        <v>42559.208333333328</v>
      </c>
      <c r="Q631" t="b">
        <v>0</v>
      </c>
      <c r="R631" t="b">
        <v>1</v>
      </c>
      <c r="S631" t="s">
        <v>33</v>
      </c>
      <c r="T631" t="str" cm="1">
        <f t="array" ref="T631:U631">_xlfn.TEXTSPLIT(S631,"/",,TRUE,0,)</f>
        <v>theater</v>
      </c>
      <c r="U631" t="str">
        <v>plays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E632/D632*100</f>
        <v>62.873684210526314</v>
      </c>
      <c r="G632" t="s">
        <v>74</v>
      </c>
      <c r="H632" s="7">
        <f t="shared" si="36"/>
        <v>68.66</v>
      </c>
      <c r="I632">
        <v>87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>
        <f t="shared" si="38"/>
        <v>2019</v>
      </c>
      <c r="P632" s="11">
        <f t="shared" si="39"/>
        <v>43597.208333333328</v>
      </c>
      <c r="Q632" t="b">
        <v>0</v>
      </c>
      <c r="R632" t="b">
        <v>1</v>
      </c>
      <c r="S632" t="s">
        <v>33</v>
      </c>
      <c r="T632" t="str" cm="1">
        <f t="array" ref="T632:U632">_xlfn.TEXTSPLIT(S632,"/",,TRUE,0,)</f>
        <v>theater</v>
      </c>
      <c r="U632" t="str">
        <v>plays</v>
      </c>
    </row>
    <row r="633" spans="1:2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E633/D633*100</f>
        <v>310.39864864864865</v>
      </c>
      <c r="G633" t="s">
        <v>20</v>
      </c>
      <c r="H633" s="7">
        <f t="shared" si="36"/>
        <v>59.99</v>
      </c>
      <c r="I633">
        <v>3063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>
        <f t="shared" si="38"/>
        <v>2019</v>
      </c>
      <c r="P633" s="11">
        <f t="shared" si="39"/>
        <v>43554.208333333328</v>
      </c>
      <c r="Q633" t="b">
        <v>0</v>
      </c>
      <c r="R633" t="b">
        <v>0</v>
      </c>
      <c r="S633" t="s">
        <v>33</v>
      </c>
      <c r="T633" t="str" cm="1">
        <f t="array" ref="T633:U633">_xlfn.TEXTSPLIT(S633,"/",,TRUE,0,)</f>
        <v>theater</v>
      </c>
      <c r="U633" t="str">
        <v>plays</v>
      </c>
    </row>
    <row r="634" spans="1:21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E634/D634*100</f>
        <v>42.859916782246884</v>
      </c>
      <c r="G634" t="s">
        <v>47</v>
      </c>
      <c r="H634" s="7">
        <f t="shared" si="36"/>
        <v>111.16</v>
      </c>
      <c r="I634">
        <v>278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>
        <f t="shared" si="38"/>
        <v>2014</v>
      </c>
      <c r="P634" s="11">
        <f t="shared" si="39"/>
        <v>41963.25</v>
      </c>
      <c r="Q634" t="b">
        <v>0</v>
      </c>
      <c r="R634" t="b">
        <v>0</v>
      </c>
      <c r="S634" t="s">
        <v>33</v>
      </c>
      <c r="T634" t="str" cm="1">
        <f t="array" ref="T634:U634">_xlfn.TEXTSPLIT(S634,"/",,TRUE,0,)</f>
        <v>theater</v>
      </c>
      <c r="U634" t="str">
        <v>plays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E635/D635*100</f>
        <v>83.119402985074629</v>
      </c>
      <c r="G635" t="s">
        <v>14</v>
      </c>
      <c r="H635" s="7">
        <f t="shared" si="36"/>
        <v>53.04</v>
      </c>
      <c r="I635">
        <v>105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>
        <f t="shared" si="38"/>
        <v>2015</v>
      </c>
      <c r="P635" s="11">
        <f t="shared" si="39"/>
        <v>42319.25</v>
      </c>
      <c r="Q635" t="b">
        <v>0</v>
      </c>
      <c r="R635" t="b">
        <v>0</v>
      </c>
      <c r="S635" t="s">
        <v>71</v>
      </c>
      <c r="T635" t="str" cm="1">
        <f t="array" ref="T635:U635">_xlfn.TEXTSPLIT(S635,"/",,TRUE,0,)</f>
        <v>film &amp; video</v>
      </c>
      <c r="U635" t="str">
        <v>animation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E636/D636*100</f>
        <v>78.531302876480552</v>
      </c>
      <c r="G636" t="s">
        <v>74</v>
      </c>
      <c r="H636" s="7">
        <f t="shared" si="36"/>
        <v>55.99</v>
      </c>
      <c r="I636">
        <v>1658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>
        <f t="shared" si="38"/>
        <v>2017</v>
      </c>
      <c r="P636" s="11">
        <f t="shared" si="39"/>
        <v>42833.208333333328</v>
      </c>
      <c r="Q636" t="b">
        <v>0</v>
      </c>
      <c r="R636" t="b">
        <v>0</v>
      </c>
      <c r="S636" t="s">
        <v>269</v>
      </c>
      <c r="T636" t="str" cm="1">
        <f t="array" ref="T636:U636">_xlfn.TEXTSPLIT(S636,"/",,TRUE,0,)</f>
        <v>film &amp; video</v>
      </c>
      <c r="U636" t="str">
        <v>television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E637/D637*100</f>
        <v>114.09352517985612</v>
      </c>
      <c r="G637" t="s">
        <v>20</v>
      </c>
      <c r="H637" s="7">
        <f t="shared" si="36"/>
        <v>69.989999999999995</v>
      </c>
      <c r="I637">
        <v>2266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>
        <f t="shared" si="38"/>
        <v>2013</v>
      </c>
      <c r="P637" s="11">
        <f t="shared" si="39"/>
        <v>41346.208333333336</v>
      </c>
      <c r="Q637" t="b">
        <v>0</v>
      </c>
      <c r="R637" t="b">
        <v>0</v>
      </c>
      <c r="S637" t="s">
        <v>269</v>
      </c>
      <c r="T637" t="str" cm="1">
        <f t="array" ref="T637:U637">_xlfn.TEXTSPLIT(S637,"/",,TRUE,0,)</f>
        <v>film &amp; video</v>
      </c>
      <c r="U637" t="str">
        <v>television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E638/D638*100</f>
        <v>64.537683358624179</v>
      </c>
      <c r="G638" t="s">
        <v>14</v>
      </c>
      <c r="H638" s="7">
        <f t="shared" si="36"/>
        <v>49</v>
      </c>
      <c r="I638">
        <v>2604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>
        <f t="shared" si="38"/>
        <v>2012</v>
      </c>
      <c r="P638" s="11">
        <f t="shared" si="39"/>
        <v>40971.25</v>
      </c>
      <c r="Q638" t="b">
        <v>0</v>
      </c>
      <c r="R638" t="b">
        <v>1</v>
      </c>
      <c r="S638" t="s">
        <v>71</v>
      </c>
      <c r="T638" t="str" cm="1">
        <f t="array" ref="T638:U638">_xlfn.TEXTSPLIT(S638,"/",,TRUE,0,)</f>
        <v>film &amp; video</v>
      </c>
      <c r="U638" t="str">
        <v>animation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E639/D639*100</f>
        <v>79.411764705882348</v>
      </c>
      <c r="G639" t="s">
        <v>14</v>
      </c>
      <c r="H639" s="7">
        <f t="shared" si="36"/>
        <v>103.85</v>
      </c>
      <c r="I639">
        <v>65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>
        <f t="shared" si="38"/>
        <v>2016</v>
      </c>
      <c r="P639" s="11">
        <f t="shared" si="39"/>
        <v>42696.25</v>
      </c>
      <c r="Q639" t="b">
        <v>0</v>
      </c>
      <c r="R639" t="b">
        <v>0</v>
      </c>
      <c r="S639" t="s">
        <v>33</v>
      </c>
      <c r="T639" t="str" cm="1">
        <f t="array" ref="T639:U639">_xlfn.TEXTSPLIT(S639,"/",,TRUE,0,)</f>
        <v>theater</v>
      </c>
      <c r="U639" t="str">
        <v>plays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E640/D640*100</f>
        <v>11.419117647058824</v>
      </c>
      <c r="G640" t="s">
        <v>14</v>
      </c>
      <c r="H640" s="7">
        <f t="shared" si="36"/>
        <v>99.13</v>
      </c>
      <c r="I640">
        <v>94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>
        <f t="shared" si="38"/>
        <v>2010</v>
      </c>
      <c r="P640" s="11">
        <f t="shared" si="39"/>
        <v>40398.208333333336</v>
      </c>
      <c r="Q640" t="b">
        <v>0</v>
      </c>
      <c r="R640" t="b">
        <v>1</v>
      </c>
      <c r="S640" t="s">
        <v>33</v>
      </c>
      <c r="T640" t="str" cm="1">
        <f t="array" ref="T640:U640">_xlfn.TEXTSPLIT(S640,"/",,TRUE,0,)</f>
        <v>theater</v>
      </c>
      <c r="U640" t="str">
        <v>plays</v>
      </c>
    </row>
    <row r="641" spans="1:21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E641/D641*100</f>
        <v>56.186046511627907</v>
      </c>
      <c r="G641" t="s">
        <v>47</v>
      </c>
      <c r="H641" s="7">
        <f t="shared" si="36"/>
        <v>107.38</v>
      </c>
      <c r="I641">
        <v>45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>
        <f t="shared" si="38"/>
        <v>2018</v>
      </c>
      <c r="P641" s="11">
        <f t="shared" si="39"/>
        <v>43309.208333333328</v>
      </c>
      <c r="Q641" t="b">
        <v>0</v>
      </c>
      <c r="R641" t="b">
        <v>1</v>
      </c>
      <c r="S641" t="s">
        <v>53</v>
      </c>
      <c r="T641" t="str" cm="1">
        <f t="array" ref="T641:U641">_xlfn.TEXTSPLIT(S641,"/",,TRUE,0,)</f>
        <v>film &amp; video</v>
      </c>
      <c r="U641" t="str">
        <v>drama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E642/D642*100</f>
        <v>16.501669449081803</v>
      </c>
      <c r="G642" t="s">
        <v>14</v>
      </c>
      <c r="H642" s="7">
        <f t="shared" si="36"/>
        <v>76.92</v>
      </c>
      <c r="I642">
        <v>257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>
        <f t="shared" si="38"/>
        <v>2016</v>
      </c>
      <c r="P642" s="11">
        <f t="shared" si="39"/>
        <v>42390.25</v>
      </c>
      <c r="Q642" t="b">
        <v>0</v>
      </c>
      <c r="R642" t="b">
        <v>0</v>
      </c>
      <c r="S642" t="s">
        <v>33</v>
      </c>
      <c r="T642" t="str" cm="1">
        <f t="array" ref="T642:U642">_xlfn.TEXTSPLIT(S642,"/",,TRUE,0,)</f>
        <v>theater</v>
      </c>
      <c r="U642" t="str">
        <v>plays</v>
      </c>
    </row>
    <row r="643" spans="1:21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E643/D643*100</f>
        <v>119.96808510638297</v>
      </c>
      <c r="G643" t="s">
        <v>20</v>
      </c>
      <c r="H643" s="7">
        <f t="shared" ref="H643:H706" si="40">IFERROR(ROUND(E643/I643,2),0)</f>
        <v>58.13</v>
      </c>
      <c r="I643">
        <v>194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>
        <f t="shared" ref="O643:O706" si="42">YEAR(M643)</f>
        <v>2017</v>
      </c>
      <c r="P643" s="11">
        <f t="shared" ref="P643:P706" si="43">(((N643/60)/60)/24)+DATE(1970,1,1)</f>
        <v>42814.208333333328</v>
      </c>
      <c r="Q643" t="b">
        <v>0</v>
      </c>
      <c r="R643" t="b">
        <v>0</v>
      </c>
      <c r="S643" t="s">
        <v>33</v>
      </c>
      <c r="T643" t="str" cm="1">
        <f t="array" ref="T643:U643">_xlfn.TEXTSPLIT(S643,"/",,TRUE,0,)</f>
        <v>theater</v>
      </c>
      <c r="U643" t="str">
        <v>plays</v>
      </c>
    </row>
    <row r="644" spans="1:2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E644/D644*100</f>
        <v>145.45652173913044</v>
      </c>
      <c r="G644" t="s">
        <v>20</v>
      </c>
      <c r="H644" s="7">
        <f t="shared" si="40"/>
        <v>103.74</v>
      </c>
      <c r="I644">
        <v>129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>
        <f t="shared" si="42"/>
        <v>2018</v>
      </c>
      <c r="P644" s="11">
        <f t="shared" si="43"/>
        <v>43460.25</v>
      </c>
      <c r="Q644" t="b">
        <v>0</v>
      </c>
      <c r="R644" t="b">
        <v>0</v>
      </c>
      <c r="S644" t="s">
        <v>65</v>
      </c>
      <c r="T644" t="str" cm="1">
        <f t="array" ref="T644:U644">_xlfn.TEXTSPLIT(S644,"/",,TRUE,0,)</f>
        <v>technology</v>
      </c>
      <c r="U644" t="str">
        <v>wearables</v>
      </c>
    </row>
    <row r="645" spans="1:2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E645/D645*100</f>
        <v>221.38255033557047</v>
      </c>
      <c r="G645" t="s">
        <v>20</v>
      </c>
      <c r="H645" s="7">
        <f t="shared" si="40"/>
        <v>87.96</v>
      </c>
      <c r="I645">
        <v>375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>
        <f t="shared" si="42"/>
        <v>2017</v>
      </c>
      <c r="P645" s="11">
        <f t="shared" si="43"/>
        <v>42813.208333333328</v>
      </c>
      <c r="Q645" t="b">
        <v>0</v>
      </c>
      <c r="R645" t="b">
        <v>0</v>
      </c>
      <c r="S645" t="s">
        <v>33</v>
      </c>
      <c r="T645" t="str" cm="1">
        <f t="array" ref="T645:U645">_xlfn.TEXTSPLIT(S645,"/",,TRUE,0,)</f>
        <v>theater</v>
      </c>
      <c r="U645" t="str">
        <v>plays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E646/D646*100</f>
        <v>48.396694214876035</v>
      </c>
      <c r="G646" t="s">
        <v>14</v>
      </c>
      <c r="H646" s="7">
        <f t="shared" si="40"/>
        <v>28</v>
      </c>
      <c r="I646">
        <v>2928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>
        <f t="shared" si="42"/>
        <v>2018</v>
      </c>
      <c r="P646" s="11">
        <f t="shared" si="43"/>
        <v>43468.25</v>
      </c>
      <c r="Q646" t="b">
        <v>0</v>
      </c>
      <c r="R646" t="b">
        <v>0</v>
      </c>
      <c r="S646" t="s">
        <v>33</v>
      </c>
      <c r="T646" t="str" cm="1">
        <f t="array" ref="T646:U646">_xlfn.TEXTSPLIT(S646,"/",,TRUE,0,)</f>
        <v>theater</v>
      </c>
      <c r="U646" t="str">
        <v>plays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E647/D647*100</f>
        <v>92.911504424778755</v>
      </c>
      <c r="G647" t="s">
        <v>14</v>
      </c>
      <c r="H647" s="7">
        <f t="shared" si="40"/>
        <v>38</v>
      </c>
      <c r="I647">
        <v>4697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>
        <f t="shared" si="42"/>
        <v>2018</v>
      </c>
      <c r="P647" s="11">
        <f t="shared" si="43"/>
        <v>43390.208333333328</v>
      </c>
      <c r="Q647" t="b">
        <v>0</v>
      </c>
      <c r="R647" t="b">
        <v>1</v>
      </c>
      <c r="S647" t="s">
        <v>23</v>
      </c>
      <c r="T647" t="str" cm="1">
        <f t="array" ref="T647:U647">_xlfn.TEXTSPLIT(S647,"/",,TRUE,0,)</f>
        <v>music</v>
      </c>
      <c r="U647" t="str">
        <v>rock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E648/D648*100</f>
        <v>88.599797365754824</v>
      </c>
      <c r="G648" t="s">
        <v>14</v>
      </c>
      <c r="H648" s="7">
        <f t="shared" si="40"/>
        <v>30</v>
      </c>
      <c r="I648">
        <v>2915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>
        <f t="shared" si="42"/>
        <v>2013</v>
      </c>
      <c r="P648" s="11">
        <f t="shared" si="43"/>
        <v>41357.208333333336</v>
      </c>
      <c r="Q648" t="b">
        <v>0</v>
      </c>
      <c r="R648" t="b">
        <v>0</v>
      </c>
      <c r="S648" t="s">
        <v>89</v>
      </c>
      <c r="T648" t="str" cm="1">
        <f t="array" ref="T648:U648">_xlfn.TEXTSPLIT(S648,"/",,TRUE,0,)</f>
        <v>games</v>
      </c>
      <c r="U648" t="str">
        <v>video games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E649/D649*100</f>
        <v>41.4</v>
      </c>
      <c r="G649" t="s">
        <v>14</v>
      </c>
      <c r="H649" s="7">
        <f t="shared" si="40"/>
        <v>103.5</v>
      </c>
      <c r="I649">
        <v>18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>
        <f t="shared" si="42"/>
        <v>2018</v>
      </c>
      <c r="P649" s="11">
        <f t="shared" si="43"/>
        <v>43223.208333333328</v>
      </c>
      <c r="Q649" t="b">
        <v>0</v>
      </c>
      <c r="R649" t="b">
        <v>0</v>
      </c>
      <c r="S649" t="s">
        <v>206</v>
      </c>
      <c r="T649" t="str" cm="1">
        <f t="array" ref="T649:U649">_xlfn.TEXTSPLIT(S649,"/",,TRUE,0,)</f>
        <v>publishing</v>
      </c>
      <c r="U649" t="str">
        <v>translations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E650/D650*100</f>
        <v>63.056795131845846</v>
      </c>
      <c r="G650" t="s">
        <v>74</v>
      </c>
      <c r="H650" s="7">
        <f t="shared" si="40"/>
        <v>85.99</v>
      </c>
      <c r="I650">
        <v>723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>
        <f t="shared" si="42"/>
        <v>2017</v>
      </c>
      <c r="P650" s="11">
        <f t="shared" si="43"/>
        <v>42940.208333333328</v>
      </c>
      <c r="Q650" t="b">
        <v>1</v>
      </c>
      <c r="R650" t="b">
        <v>0</v>
      </c>
      <c r="S650" t="s">
        <v>17</v>
      </c>
      <c r="T650" t="str" cm="1">
        <f t="array" ref="T650:U650">_xlfn.TEXTSPLIT(S650,"/",,TRUE,0,)</f>
        <v>food</v>
      </c>
      <c r="U650" t="str">
        <v>food trucks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E651/D651*100</f>
        <v>48.482333607230892</v>
      </c>
      <c r="G651" t="s">
        <v>14</v>
      </c>
      <c r="H651" s="7">
        <f t="shared" si="40"/>
        <v>98.01</v>
      </c>
      <c r="I651">
        <v>602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>
        <f t="shared" si="42"/>
        <v>2010</v>
      </c>
      <c r="P651" s="11">
        <f t="shared" si="43"/>
        <v>40482.208333333336</v>
      </c>
      <c r="Q651" t="b">
        <v>1</v>
      </c>
      <c r="R651" t="b">
        <v>1</v>
      </c>
      <c r="S651" t="s">
        <v>33</v>
      </c>
      <c r="T651" t="str" cm="1">
        <f t="array" ref="T651:U651">_xlfn.TEXTSPLIT(S651,"/",,TRUE,0,)</f>
        <v>theater</v>
      </c>
      <c r="U651" t="str">
        <v>plays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E652/D652*100</f>
        <v>2</v>
      </c>
      <c r="G652" t="s">
        <v>14</v>
      </c>
      <c r="H652" s="7">
        <f t="shared" si="40"/>
        <v>2</v>
      </c>
      <c r="I652">
        <v>1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>
        <f t="shared" si="42"/>
        <v>2014</v>
      </c>
      <c r="P652" s="11">
        <f t="shared" si="43"/>
        <v>41855.208333333336</v>
      </c>
      <c r="Q652" t="b">
        <v>0</v>
      </c>
      <c r="R652" t="b">
        <v>0</v>
      </c>
      <c r="S652" t="s">
        <v>159</v>
      </c>
      <c r="T652" t="str" cm="1">
        <f t="array" ref="T652:U652">_xlfn.TEXTSPLIT(S652,"/",,TRUE,0,)</f>
        <v>music</v>
      </c>
      <c r="U652" t="str">
        <v>jazz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E653/D653*100</f>
        <v>88.47941026944585</v>
      </c>
      <c r="G653" t="s">
        <v>14</v>
      </c>
      <c r="H653" s="7">
        <f t="shared" si="40"/>
        <v>44.99</v>
      </c>
      <c r="I653">
        <v>3868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>
        <f t="shared" si="42"/>
        <v>2014</v>
      </c>
      <c r="P653" s="11">
        <f t="shared" si="43"/>
        <v>41707.25</v>
      </c>
      <c r="Q653" t="b">
        <v>0</v>
      </c>
      <c r="R653" t="b">
        <v>0</v>
      </c>
      <c r="S653" t="s">
        <v>100</v>
      </c>
      <c r="T653" t="str" cm="1">
        <f t="array" ref="T653:U653">_xlfn.TEXTSPLIT(S653,"/",,TRUE,0,)</f>
        <v>film &amp; video</v>
      </c>
      <c r="U653" t="str">
        <v>shorts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E654/D654*100</f>
        <v>126.84</v>
      </c>
      <c r="G654" t="s">
        <v>20</v>
      </c>
      <c r="H654" s="7">
        <f t="shared" si="40"/>
        <v>31.01</v>
      </c>
      <c r="I654">
        <v>409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>
        <f t="shared" si="42"/>
        <v>2016</v>
      </c>
      <c r="P654" s="11">
        <f t="shared" si="43"/>
        <v>42630.208333333328</v>
      </c>
      <c r="Q654" t="b">
        <v>0</v>
      </c>
      <c r="R654" t="b">
        <v>0</v>
      </c>
      <c r="S654" t="s">
        <v>28</v>
      </c>
      <c r="T654" t="str" cm="1">
        <f t="array" ref="T654:U654">_xlfn.TEXTSPLIT(S654,"/",,TRUE,0,)</f>
        <v>technology</v>
      </c>
      <c r="U654" t="str">
        <v>web</v>
      </c>
    </row>
    <row r="655" spans="1:2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E655/D655*100</f>
        <v>2338.833333333333</v>
      </c>
      <c r="G655" t="s">
        <v>20</v>
      </c>
      <c r="H655" s="7">
        <f t="shared" si="40"/>
        <v>59.97</v>
      </c>
      <c r="I655">
        <v>234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>
        <f t="shared" si="42"/>
        <v>2016</v>
      </c>
      <c r="P655" s="11">
        <f t="shared" si="43"/>
        <v>42470.208333333328</v>
      </c>
      <c r="Q655" t="b">
        <v>0</v>
      </c>
      <c r="R655" t="b">
        <v>0</v>
      </c>
      <c r="S655" t="s">
        <v>28</v>
      </c>
      <c r="T655" t="str" cm="1">
        <f t="array" ref="T655:U655">_xlfn.TEXTSPLIT(S655,"/",,TRUE,0,)</f>
        <v>technology</v>
      </c>
      <c r="U655" t="str">
        <v>web</v>
      </c>
    </row>
    <row r="656" spans="1:2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E656/D656*100</f>
        <v>508.38857142857148</v>
      </c>
      <c r="G656" t="s">
        <v>20</v>
      </c>
      <c r="H656" s="7">
        <f t="shared" si="40"/>
        <v>59</v>
      </c>
      <c r="I656">
        <v>3016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>
        <f t="shared" si="42"/>
        <v>2015</v>
      </c>
      <c r="P656" s="11">
        <f t="shared" si="43"/>
        <v>42245.208333333328</v>
      </c>
      <c r="Q656" t="b">
        <v>0</v>
      </c>
      <c r="R656" t="b">
        <v>0</v>
      </c>
      <c r="S656" t="s">
        <v>148</v>
      </c>
      <c r="T656" t="str" cm="1">
        <f t="array" ref="T656:U656">_xlfn.TEXTSPLIT(S656,"/",,TRUE,0,)</f>
        <v>music</v>
      </c>
      <c r="U656" t="str">
        <v>metal</v>
      </c>
    </row>
    <row r="657" spans="1:2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E657/D657*100</f>
        <v>191.47826086956522</v>
      </c>
      <c r="G657" t="s">
        <v>20</v>
      </c>
      <c r="H657" s="7">
        <f t="shared" si="40"/>
        <v>50.05</v>
      </c>
      <c r="I657">
        <v>264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>
        <f t="shared" si="42"/>
        <v>2017</v>
      </c>
      <c r="P657" s="11">
        <f t="shared" si="43"/>
        <v>42809.208333333328</v>
      </c>
      <c r="Q657" t="b">
        <v>1</v>
      </c>
      <c r="R657" t="b">
        <v>0</v>
      </c>
      <c r="S657" t="s">
        <v>122</v>
      </c>
      <c r="T657" t="str" cm="1">
        <f t="array" ref="T657:U657">_xlfn.TEXTSPLIT(S657,"/",,TRUE,0,)</f>
        <v>photography</v>
      </c>
      <c r="U657" t="str">
        <v>photography books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E658/D658*100</f>
        <v>42.127533783783782</v>
      </c>
      <c r="G658" t="s">
        <v>14</v>
      </c>
      <c r="H658" s="7">
        <f t="shared" si="40"/>
        <v>98.97</v>
      </c>
      <c r="I658">
        <v>504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>
        <f t="shared" si="42"/>
        <v>2017</v>
      </c>
      <c r="P658" s="11">
        <f t="shared" si="43"/>
        <v>43102.25</v>
      </c>
      <c r="Q658" t="b">
        <v>0</v>
      </c>
      <c r="R658" t="b">
        <v>0</v>
      </c>
      <c r="S658" t="s">
        <v>17</v>
      </c>
      <c r="T658" t="str" cm="1">
        <f t="array" ref="T658:U658">_xlfn.TEXTSPLIT(S658,"/",,TRUE,0,)</f>
        <v>food</v>
      </c>
      <c r="U658" t="str">
        <v>food trucks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E659/D659*100</f>
        <v>8.24</v>
      </c>
      <c r="G659" t="s">
        <v>14</v>
      </c>
      <c r="H659" s="7">
        <f t="shared" si="40"/>
        <v>58.86</v>
      </c>
      <c r="I659">
        <v>14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>
        <f t="shared" si="42"/>
        <v>2017</v>
      </c>
      <c r="P659" s="11">
        <f t="shared" si="43"/>
        <v>43112.25</v>
      </c>
      <c r="Q659" t="b">
        <v>0</v>
      </c>
      <c r="R659" t="b">
        <v>0</v>
      </c>
      <c r="S659" t="s">
        <v>474</v>
      </c>
      <c r="T659" t="str" cm="1">
        <f t="array" ref="T659:U659">_xlfn.TEXTSPLIT(S659,"/",,TRUE,0,)</f>
        <v>film &amp; video</v>
      </c>
      <c r="U659" t="str">
        <v>science fiction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E660/D660*100</f>
        <v>60.064638783269963</v>
      </c>
      <c r="G660" t="s">
        <v>74</v>
      </c>
      <c r="H660" s="7">
        <f t="shared" si="40"/>
        <v>81.010000000000005</v>
      </c>
      <c r="I660">
        <v>390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>
        <f t="shared" si="42"/>
        <v>2015</v>
      </c>
      <c r="P660" s="11">
        <f t="shared" si="43"/>
        <v>42269.208333333328</v>
      </c>
      <c r="Q660" t="b">
        <v>0</v>
      </c>
      <c r="R660" t="b">
        <v>0</v>
      </c>
      <c r="S660" t="s">
        <v>23</v>
      </c>
      <c r="T660" t="str" cm="1">
        <f t="array" ref="T660:U660">_xlfn.TEXTSPLIT(S660,"/",,TRUE,0,)</f>
        <v>music</v>
      </c>
      <c r="U660" t="str">
        <v>rock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E661/D661*100</f>
        <v>47.232808616404313</v>
      </c>
      <c r="G661" t="s">
        <v>14</v>
      </c>
      <c r="H661" s="7">
        <f t="shared" si="40"/>
        <v>76.010000000000005</v>
      </c>
      <c r="I661">
        <v>750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>
        <f t="shared" si="42"/>
        <v>2011</v>
      </c>
      <c r="P661" s="11">
        <f t="shared" si="43"/>
        <v>40571.25</v>
      </c>
      <c r="Q661" t="b">
        <v>0</v>
      </c>
      <c r="R661" t="b">
        <v>0</v>
      </c>
      <c r="S661" t="s">
        <v>42</v>
      </c>
      <c r="T661" t="str" cm="1">
        <f t="array" ref="T661:U661">_xlfn.TEXTSPLIT(S661,"/",,TRUE,0,)</f>
        <v>film &amp; video</v>
      </c>
      <c r="U661" t="str">
        <v>documentary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E662/D662*100</f>
        <v>81.736263736263737</v>
      </c>
      <c r="G662" t="s">
        <v>14</v>
      </c>
      <c r="H662" s="7">
        <f t="shared" si="40"/>
        <v>96.6</v>
      </c>
      <c r="I662">
        <v>77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>
        <f t="shared" si="42"/>
        <v>2015</v>
      </c>
      <c r="P662" s="11">
        <f t="shared" si="43"/>
        <v>42246.208333333328</v>
      </c>
      <c r="Q662" t="b">
        <v>1</v>
      </c>
      <c r="R662" t="b">
        <v>0</v>
      </c>
      <c r="S662" t="s">
        <v>33</v>
      </c>
      <c r="T662" t="str" cm="1">
        <f t="array" ref="T662:U662">_xlfn.TEXTSPLIT(S662,"/",,TRUE,0,)</f>
        <v>theater</v>
      </c>
      <c r="U662" t="str">
        <v>plays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E663/D663*100</f>
        <v>54.187265917603</v>
      </c>
      <c r="G663" t="s">
        <v>14</v>
      </c>
      <c r="H663" s="7">
        <f t="shared" si="40"/>
        <v>76.959999999999994</v>
      </c>
      <c r="I663">
        <v>752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>
        <f t="shared" si="42"/>
        <v>2012</v>
      </c>
      <c r="P663" s="11">
        <f t="shared" si="43"/>
        <v>41026.208333333336</v>
      </c>
      <c r="Q663" t="b">
        <v>0</v>
      </c>
      <c r="R663" t="b">
        <v>0</v>
      </c>
      <c r="S663" t="s">
        <v>159</v>
      </c>
      <c r="T663" t="str" cm="1">
        <f t="array" ref="T663:U663">_xlfn.TEXTSPLIT(S663,"/",,TRUE,0,)</f>
        <v>music</v>
      </c>
      <c r="U663" t="str">
        <v>jazz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E664/D664*100</f>
        <v>97.868131868131869</v>
      </c>
      <c r="G664" t="s">
        <v>14</v>
      </c>
      <c r="H664" s="7">
        <f t="shared" si="40"/>
        <v>67.98</v>
      </c>
      <c r="I664">
        <v>131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>
        <f t="shared" si="42"/>
        <v>2018</v>
      </c>
      <c r="P664" s="11">
        <f t="shared" si="43"/>
        <v>43447.25</v>
      </c>
      <c r="Q664" t="b">
        <v>0</v>
      </c>
      <c r="R664" t="b">
        <v>0</v>
      </c>
      <c r="S664" t="s">
        <v>33</v>
      </c>
      <c r="T664" t="str" cm="1">
        <f t="array" ref="T664:U664">_xlfn.TEXTSPLIT(S664,"/",,TRUE,0,)</f>
        <v>theater</v>
      </c>
      <c r="U664" t="str">
        <v>plays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E665/D665*100</f>
        <v>77.239999999999995</v>
      </c>
      <c r="G665" t="s">
        <v>14</v>
      </c>
      <c r="H665" s="7">
        <f t="shared" si="40"/>
        <v>88.78</v>
      </c>
      <c r="I665">
        <v>87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>
        <f t="shared" si="42"/>
        <v>2010</v>
      </c>
      <c r="P665" s="11">
        <f t="shared" si="43"/>
        <v>40481.208333333336</v>
      </c>
      <c r="Q665" t="b">
        <v>0</v>
      </c>
      <c r="R665" t="b">
        <v>0</v>
      </c>
      <c r="S665" t="s">
        <v>33</v>
      </c>
      <c r="T665" t="str" cm="1">
        <f t="array" ref="T665:U665">_xlfn.TEXTSPLIT(S665,"/",,TRUE,0,)</f>
        <v>theater</v>
      </c>
      <c r="U665" t="str">
        <v>plays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E666/D666*100</f>
        <v>33.464735516372798</v>
      </c>
      <c r="G666" t="s">
        <v>14</v>
      </c>
      <c r="H666" s="7">
        <f t="shared" si="40"/>
        <v>25</v>
      </c>
      <c r="I666">
        <v>1063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>
        <f t="shared" si="42"/>
        <v>2012</v>
      </c>
      <c r="P666" s="11">
        <f t="shared" si="43"/>
        <v>40969.25</v>
      </c>
      <c r="Q666" t="b">
        <v>0</v>
      </c>
      <c r="R666" t="b">
        <v>0</v>
      </c>
      <c r="S666" t="s">
        <v>159</v>
      </c>
      <c r="T666" t="str" cm="1">
        <f t="array" ref="T666:U666">_xlfn.TEXTSPLIT(S666,"/",,TRUE,0,)</f>
        <v>music</v>
      </c>
      <c r="U666" t="str">
        <v>jazz</v>
      </c>
    </row>
    <row r="667" spans="1:2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E667/D667*100</f>
        <v>239.58823529411765</v>
      </c>
      <c r="G667" t="s">
        <v>20</v>
      </c>
      <c r="H667" s="7">
        <f t="shared" si="40"/>
        <v>44.92</v>
      </c>
      <c r="I667">
        <v>272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>
        <f t="shared" si="42"/>
        <v>2011</v>
      </c>
      <c r="P667" s="11">
        <f t="shared" si="43"/>
        <v>40747.208333333336</v>
      </c>
      <c r="Q667" t="b">
        <v>0</v>
      </c>
      <c r="R667" t="b">
        <v>1</v>
      </c>
      <c r="S667" t="s">
        <v>42</v>
      </c>
      <c r="T667" t="str" cm="1">
        <f t="array" ref="T667:U667">_xlfn.TEXTSPLIT(S667,"/",,TRUE,0,)</f>
        <v>film &amp; video</v>
      </c>
      <c r="U667" t="str">
        <v>documentary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E668/D668*100</f>
        <v>64.032258064516128</v>
      </c>
      <c r="G668" t="s">
        <v>74</v>
      </c>
      <c r="H668" s="7">
        <f t="shared" si="40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>
        <f t="shared" si="42"/>
        <v>2013</v>
      </c>
      <c r="P668" s="11">
        <f t="shared" si="43"/>
        <v>41522.208333333336</v>
      </c>
      <c r="Q668" t="b">
        <v>0</v>
      </c>
      <c r="R668" t="b">
        <v>1</v>
      </c>
      <c r="S668" t="s">
        <v>33</v>
      </c>
      <c r="T668" t="str" cm="1">
        <f t="array" ref="T668:U668">_xlfn.TEXTSPLIT(S668,"/",,TRUE,0,)</f>
        <v>theater</v>
      </c>
      <c r="U668" t="str">
        <v>plays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E669/D669*100</f>
        <v>176.15942028985506</v>
      </c>
      <c r="G669" t="s">
        <v>20</v>
      </c>
      <c r="H669" s="7">
        <f t="shared" si="40"/>
        <v>29.01</v>
      </c>
      <c r="I669">
        <v>419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>
        <f t="shared" si="42"/>
        <v>2014</v>
      </c>
      <c r="P669" s="11">
        <f t="shared" si="43"/>
        <v>41901.208333333336</v>
      </c>
      <c r="Q669" t="b">
        <v>0</v>
      </c>
      <c r="R669" t="b">
        <v>0</v>
      </c>
      <c r="S669" t="s">
        <v>1029</v>
      </c>
      <c r="T669" t="str" cm="1">
        <f t="array" ref="T669:U669">_xlfn.TEXTSPLIT(S669,"/",,TRUE,0,)</f>
        <v>journalism</v>
      </c>
      <c r="U669" t="str">
        <v>audio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E670/D670*100</f>
        <v>20.33818181818182</v>
      </c>
      <c r="G670" t="s">
        <v>14</v>
      </c>
      <c r="H670" s="7">
        <f t="shared" si="40"/>
        <v>73.59</v>
      </c>
      <c r="I670">
        <v>76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>
        <f t="shared" si="42"/>
        <v>2012</v>
      </c>
      <c r="P670" s="11">
        <f t="shared" si="43"/>
        <v>41134.208333333336</v>
      </c>
      <c r="Q670" t="b">
        <v>0</v>
      </c>
      <c r="R670" t="b">
        <v>0</v>
      </c>
      <c r="S670" t="s">
        <v>33</v>
      </c>
      <c r="T670" t="str" cm="1">
        <f t="array" ref="T670:U670">_xlfn.TEXTSPLIT(S670,"/",,TRUE,0,)</f>
        <v>theater</v>
      </c>
      <c r="U670" t="str">
        <v>plays</v>
      </c>
    </row>
    <row r="671" spans="1:2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E671/D671*100</f>
        <v>358.64754098360658</v>
      </c>
      <c r="G671" t="s">
        <v>20</v>
      </c>
      <c r="H671" s="7">
        <f t="shared" si="40"/>
        <v>107.97</v>
      </c>
      <c r="I671">
        <v>1621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>
        <f t="shared" si="42"/>
        <v>2017</v>
      </c>
      <c r="P671" s="11">
        <f t="shared" si="43"/>
        <v>42921.208333333328</v>
      </c>
      <c r="Q671" t="b">
        <v>0</v>
      </c>
      <c r="R671" t="b">
        <v>0</v>
      </c>
      <c r="S671" t="s">
        <v>33</v>
      </c>
      <c r="T671" t="str" cm="1">
        <f t="array" ref="T671:U671">_xlfn.TEXTSPLIT(S671,"/",,TRUE,0,)</f>
        <v>theater</v>
      </c>
      <c r="U671" t="str">
        <v>plays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E672/D672*100</f>
        <v>468.85802469135803</v>
      </c>
      <c r="G672" t="s">
        <v>20</v>
      </c>
      <c r="H672" s="7">
        <f t="shared" si="40"/>
        <v>68.989999999999995</v>
      </c>
      <c r="I672">
        <v>1101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>
        <f t="shared" si="42"/>
        <v>2016</v>
      </c>
      <c r="P672" s="11">
        <f t="shared" si="43"/>
        <v>42437.25</v>
      </c>
      <c r="Q672" t="b">
        <v>0</v>
      </c>
      <c r="R672" t="b">
        <v>0</v>
      </c>
      <c r="S672" t="s">
        <v>60</v>
      </c>
      <c r="T672" t="str" cm="1">
        <f t="array" ref="T672:U672">_xlfn.TEXTSPLIT(S672,"/",,TRUE,0,)</f>
        <v>music</v>
      </c>
      <c r="U672" t="str">
        <v>indie rock</v>
      </c>
    </row>
    <row r="673" spans="1:21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E673/D673*100</f>
        <v>122.05635245901641</v>
      </c>
      <c r="G673" t="s">
        <v>20</v>
      </c>
      <c r="H673" s="7">
        <f t="shared" si="40"/>
        <v>111.02</v>
      </c>
      <c r="I673">
        <v>1073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>
        <f t="shared" si="42"/>
        <v>2010</v>
      </c>
      <c r="P673" s="11">
        <f t="shared" si="43"/>
        <v>40394.208333333336</v>
      </c>
      <c r="Q673" t="b">
        <v>0</v>
      </c>
      <c r="R673" t="b">
        <v>1</v>
      </c>
      <c r="S673" t="s">
        <v>33</v>
      </c>
      <c r="T673" t="str" cm="1">
        <f t="array" ref="T673:U673">_xlfn.TEXTSPLIT(S673,"/",,TRUE,0,)</f>
        <v>theater</v>
      </c>
      <c r="U673" t="str">
        <v>plays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E674/D674*100</f>
        <v>55.931783729156137</v>
      </c>
      <c r="G674" t="s">
        <v>14</v>
      </c>
      <c r="H674" s="7">
        <f t="shared" si="40"/>
        <v>25</v>
      </c>
      <c r="I674">
        <v>4428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>
        <f t="shared" si="42"/>
        <v>2018</v>
      </c>
      <c r="P674" s="11">
        <f t="shared" si="43"/>
        <v>43190.208333333328</v>
      </c>
      <c r="Q674" t="b">
        <v>0</v>
      </c>
      <c r="R674" t="b">
        <v>0</v>
      </c>
      <c r="S674" t="s">
        <v>33</v>
      </c>
      <c r="T674" t="str" cm="1">
        <f t="array" ref="T674:U674">_xlfn.TEXTSPLIT(S674,"/",,TRUE,0,)</f>
        <v>theater</v>
      </c>
      <c r="U674" t="str">
        <v>plays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E675/D675*100</f>
        <v>43.660714285714285</v>
      </c>
      <c r="G675" t="s">
        <v>14</v>
      </c>
      <c r="H675" s="7">
        <f t="shared" si="40"/>
        <v>42.16</v>
      </c>
      <c r="I675">
        <v>58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>
        <f t="shared" si="42"/>
        <v>2016</v>
      </c>
      <c r="P675" s="11">
        <f t="shared" si="43"/>
        <v>42496.208333333328</v>
      </c>
      <c r="Q675" t="b">
        <v>0</v>
      </c>
      <c r="R675" t="b">
        <v>0</v>
      </c>
      <c r="S675" t="s">
        <v>60</v>
      </c>
      <c r="T675" t="str" cm="1">
        <f t="array" ref="T675:U675">_xlfn.TEXTSPLIT(S675,"/",,TRUE,0,)</f>
        <v>music</v>
      </c>
      <c r="U675" t="str">
        <v>indie rock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E676/D676*100</f>
        <v>33.53837141183363</v>
      </c>
      <c r="G676" t="s">
        <v>74</v>
      </c>
      <c r="H676" s="7">
        <f t="shared" si="40"/>
        <v>47</v>
      </c>
      <c r="I676">
        <v>1218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>
        <f t="shared" si="42"/>
        <v>2011</v>
      </c>
      <c r="P676" s="11">
        <f t="shared" si="43"/>
        <v>40821.208333333336</v>
      </c>
      <c r="Q676" t="b">
        <v>0</v>
      </c>
      <c r="R676" t="b">
        <v>0</v>
      </c>
      <c r="S676" t="s">
        <v>122</v>
      </c>
      <c r="T676" t="str" cm="1">
        <f t="array" ref="T676:U676">_xlfn.TEXTSPLIT(S676,"/",,TRUE,0,)</f>
        <v>photography</v>
      </c>
      <c r="U676" t="str">
        <v>photography books</v>
      </c>
    </row>
    <row r="677" spans="1:2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E677/D677*100</f>
        <v>122.97938144329896</v>
      </c>
      <c r="G677" t="s">
        <v>20</v>
      </c>
      <c r="H677" s="7">
        <f t="shared" si="40"/>
        <v>36.04</v>
      </c>
      <c r="I677">
        <v>331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>
        <f t="shared" si="42"/>
        <v>2019</v>
      </c>
      <c r="P677" s="11">
        <f t="shared" si="43"/>
        <v>43726.208333333328</v>
      </c>
      <c r="Q677" t="b">
        <v>0</v>
      </c>
      <c r="R677" t="b">
        <v>0</v>
      </c>
      <c r="S677" t="s">
        <v>1029</v>
      </c>
      <c r="T677" t="str" cm="1">
        <f t="array" ref="T677:U677">_xlfn.TEXTSPLIT(S677,"/",,TRUE,0,)</f>
        <v>journalism</v>
      </c>
      <c r="U677" t="str">
        <v>audio</v>
      </c>
    </row>
    <row r="678" spans="1:2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E678/D678*100</f>
        <v>189.74959871589084</v>
      </c>
      <c r="G678" t="s">
        <v>20</v>
      </c>
      <c r="H678" s="7">
        <f t="shared" si="40"/>
        <v>101.04</v>
      </c>
      <c r="I678">
        <v>1170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>
        <f t="shared" si="42"/>
        <v>2012</v>
      </c>
      <c r="P678" s="11">
        <f t="shared" si="43"/>
        <v>41187.208333333336</v>
      </c>
      <c r="Q678" t="b">
        <v>0</v>
      </c>
      <c r="R678" t="b">
        <v>0</v>
      </c>
      <c r="S678" t="s">
        <v>122</v>
      </c>
      <c r="T678" t="str" cm="1">
        <f t="array" ref="T678:U678">_xlfn.TEXTSPLIT(S678,"/",,TRUE,0,)</f>
        <v>photography</v>
      </c>
      <c r="U678" t="str">
        <v>photography books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E679/D679*100</f>
        <v>83.622641509433961</v>
      </c>
      <c r="G679" t="s">
        <v>14</v>
      </c>
      <c r="H679" s="7">
        <f t="shared" si="40"/>
        <v>39.93</v>
      </c>
      <c r="I679">
        <v>111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>
        <f t="shared" si="42"/>
        <v>2016</v>
      </c>
      <c r="P679" s="11">
        <f t="shared" si="43"/>
        <v>42611.208333333328</v>
      </c>
      <c r="Q679" t="b">
        <v>0</v>
      </c>
      <c r="R679" t="b">
        <v>0</v>
      </c>
      <c r="S679" t="s">
        <v>119</v>
      </c>
      <c r="T679" t="str" cm="1">
        <f t="array" ref="T679:U679">_xlfn.TEXTSPLIT(S679,"/",,TRUE,0,)</f>
        <v>publishing</v>
      </c>
      <c r="U679" t="str">
        <v>fiction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E680/D680*100</f>
        <v>17.968844221105527</v>
      </c>
      <c r="G680" t="s">
        <v>74</v>
      </c>
      <c r="H680" s="7">
        <f t="shared" si="40"/>
        <v>83.16</v>
      </c>
      <c r="I680">
        <v>215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>
        <f t="shared" si="42"/>
        <v>2019</v>
      </c>
      <c r="P680" s="11">
        <f t="shared" si="43"/>
        <v>43486.25</v>
      </c>
      <c r="Q680" t="b">
        <v>0</v>
      </c>
      <c r="R680" t="b">
        <v>0</v>
      </c>
      <c r="S680" t="s">
        <v>53</v>
      </c>
      <c r="T680" t="str" cm="1">
        <f t="array" ref="T680:U680">_xlfn.TEXTSPLIT(S680,"/",,TRUE,0,)</f>
        <v>film &amp; video</v>
      </c>
      <c r="U680" t="str">
        <v>drama</v>
      </c>
    </row>
    <row r="681" spans="1:2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E681/D681*100</f>
        <v>1036.5</v>
      </c>
      <c r="G681" t="s">
        <v>20</v>
      </c>
      <c r="H681" s="7">
        <f t="shared" si="40"/>
        <v>39.979999999999997</v>
      </c>
      <c r="I681">
        <v>363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>
        <f t="shared" si="42"/>
        <v>2019</v>
      </c>
      <c r="P681" s="11">
        <f t="shared" si="43"/>
        <v>43761.208333333328</v>
      </c>
      <c r="Q681" t="b">
        <v>0</v>
      </c>
      <c r="R681" t="b">
        <v>1</v>
      </c>
      <c r="S681" t="s">
        <v>17</v>
      </c>
      <c r="T681" t="str" cm="1">
        <f t="array" ref="T681:U681">_xlfn.TEXTSPLIT(S681,"/",,TRUE,0,)</f>
        <v>food</v>
      </c>
      <c r="U681" t="str">
        <v>food trucks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E682/D682*100</f>
        <v>97.405219780219781</v>
      </c>
      <c r="G682" t="s">
        <v>14</v>
      </c>
      <c r="H682" s="7">
        <f t="shared" si="40"/>
        <v>47.99</v>
      </c>
      <c r="I682">
        <v>2955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>
        <f t="shared" si="42"/>
        <v>2019</v>
      </c>
      <c r="P682" s="11">
        <f t="shared" si="43"/>
        <v>43815.25</v>
      </c>
      <c r="Q682" t="b">
        <v>0</v>
      </c>
      <c r="R682" t="b">
        <v>1</v>
      </c>
      <c r="S682" t="s">
        <v>292</v>
      </c>
      <c r="T682" t="str" cm="1">
        <f t="array" ref="T682:U682">_xlfn.TEXTSPLIT(S682,"/",,TRUE,0,)</f>
        <v>games</v>
      </c>
      <c r="U682" t="str">
        <v>mobile games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E683/D683*100</f>
        <v>86.386203150461711</v>
      </c>
      <c r="G683" t="s">
        <v>14</v>
      </c>
      <c r="H683" s="7">
        <f t="shared" si="40"/>
        <v>95.98</v>
      </c>
      <c r="I683">
        <v>1657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>
        <f t="shared" si="42"/>
        <v>2011</v>
      </c>
      <c r="P683" s="11">
        <f t="shared" si="43"/>
        <v>40904.25</v>
      </c>
      <c r="Q683" t="b">
        <v>0</v>
      </c>
      <c r="R683" t="b">
        <v>0</v>
      </c>
      <c r="S683" t="s">
        <v>33</v>
      </c>
      <c r="T683" t="str" cm="1">
        <f t="array" ref="T683:U683">_xlfn.TEXTSPLIT(S683,"/",,TRUE,0,)</f>
        <v>theater</v>
      </c>
      <c r="U683" t="str">
        <v>plays</v>
      </c>
    </row>
    <row r="684" spans="1:2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E684/D684*100</f>
        <v>150.16666666666666</v>
      </c>
      <c r="G684" t="s">
        <v>20</v>
      </c>
      <c r="H684" s="7">
        <f t="shared" si="40"/>
        <v>78.73</v>
      </c>
      <c r="I684">
        <v>103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>
        <f t="shared" si="42"/>
        <v>2013</v>
      </c>
      <c r="P684" s="11">
        <f t="shared" si="43"/>
        <v>41628.25</v>
      </c>
      <c r="Q684" t="b">
        <v>0</v>
      </c>
      <c r="R684" t="b">
        <v>0</v>
      </c>
      <c r="S684" t="s">
        <v>33</v>
      </c>
      <c r="T684" t="str" cm="1">
        <f t="array" ref="T684:U684">_xlfn.TEXTSPLIT(S684,"/",,TRUE,0,)</f>
        <v>theater</v>
      </c>
      <c r="U684" t="str">
        <v>plays</v>
      </c>
    </row>
    <row r="685" spans="1:2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E685/D685*100</f>
        <v>358.43478260869563</v>
      </c>
      <c r="G685" t="s">
        <v>20</v>
      </c>
      <c r="H685" s="7">
        <f t="shared" si="40"/>
        <v>56.08</v>
      </c>
      <c r="I685">
        <v>147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>
        <f t="shared" si="42"/>
        <v>2018</v>
      </c>
      <c r="P685" s="11">
        <f t="shared" si="43"/>
        <v>43361.208333333328</v>
      </c>
      <c r="Q685" t="b">
        <v>0</v>
      </c>
      <c r="R685" t="b">
        <v>0</v>
      </c>
      <c r="S685" t="s">
        <v>33</v>
      </c>
      <c r="T685" t="str" cm="1">
        <f t="array" ref="T685:U685">_xlfn.TEXTSPLIT(S685,"/",,TRUE,0,)</f>
        <v>theater</v>
      </c>
      <c r="U685" t="str">
        <v>plays</v>
      </c>
    </row>
    <row r="686" spans="1:2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E686/D686*100</f>
        <v>542.85714285714289</v>
      </c>
      <c r="G686" t="s">
        <v>20</v>
      </c>
      <c r="H686" s="7">
        <f t="shared" si="40"/>
        <v>69.09</v>
      </c>
      <c r="I686">
        <v>110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>
        <f t="shared" si="42"/>
        <v>2010</v>
      </c>
      <c r="P686" s="11">
        <f t="shared" si="43"/>
        <v>40378.208333333336</v>
      </c>
      <c r="Q686" t="b">
        <v>0</v>
      </c>
      <c r="R686" t="b">
        <v>0</v>
      </c>
      <c r="S686" t="s">
        <v>68</v>
      </c>
      <c r="T686" t="str" cm="1">
        <f t="array" ref="T686:U686">_xlfn.TEXTSPLIT(S686,"/",,TRUE,0,)</f>
        <v>publishing</v>
      </c>
      <c r="U686" t="str">
        <v>nonfiction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E687/D687*100</f>
        <v>67.500714285714281</v>
      </c>
      <c r="G687" t="s">
        <v>14</v>
      </c>
      <c r="H687" s="7">
        <f t="shared" si="40"/>
        <v>102.05</v>
      </c>
      <c r="I687">
        <v>926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>
        <f t="shared" si="42"/>
        <v>2015</v>
      </c>
      <c r="P687" s="11">
        <f t="shared" si="43"/>
        <v>42263.208333333328</v>
      </c>
      <c r="Q687" t="b">
        <v>0</v>
      </c>
      <c r="R687" t="b">
        <v>0</v>
      </c>
      <c r="S687" t="s">
        <v>33</v>
      </c>
      <c r="T687" t="str" cm="1">
        <f t="array" ref="T687:U687">_xlfn.TEXTSPLIT(S687,"/",,TRUE,0,)</f>
        <v>theater</v>
      </c>
      <c r="U687" t="str">
        <v>plays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E688/D688*100</f>
        <v>191.74666666666667</v>
      </c>
      <c r="G688" t="s">
        <v>20</v>
      </c>
      <c r="H688" s="7">
        <f t="shared" si="40"/>
        <v>107.32</v>
      </c>
      <c r="I688">
        <v>134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>
        <f t="shared" si="42"/>
        <v>2018</v>
      </c>
      <c r="P688" s="11">
        <f t="shared" si="43"/>
        <v>43197.208333333328</v>
      </c>
      <c r="Q688" t="b">
        <v>0</v>
      </c>
      <c r="R688" t="b">
        <v>0</v>
      </c>
      <c r="S688" t="s">
        <v>65</v>
      </c>
      <c r="T688" t="str" cm="1">
        <f t="array" ref="T688:U688">_xlfn.TEXTSPLIT(S688,"/",,TRUE,0,)</f>
        <v>technology</v>
      </c>
      <c r="U688" t="str">
        <v>wearables</v>
      </c>
    </row>
    <row r="689" spans="1:2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E689/D689*100</f>
        <v>932</v>
      </c>
      <c r="G689" t="s">
        <v>20</v>
      </c>
      <c r="H689" s="7">
        <f t="shared" si="40"/>
        <v>51.97</v>
      </c>
      <c r="I689">
        <v>269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>
        <f t="shared" si="42"/>
        <v>2017</v>
      </c>
      <c r="P689" s="11">
        <f t="shared" si="43"/>
        <v>42809.208333333328</v>
      </c>
      <c r="Q689" t="b">
        <v>0</v>
      </c>
      <c r="R689" t="b">
        <v>0</v>
      </c>
      <c r="S689" t="s">
        <v>33</v>
      </c>
      <c r="T689" t="str" cm="1">
        <f t="array" ref="T689:U689">_xlfn.TEXTSPLIT(S689,"/",,TRUE,0,)</f>
        <v>theater</v>
      </c>
      <c r="U689" t="str">
        <v>plays</v>
      </c>
    </row>
    <row r="690" spans="1:2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E690/D690*100</f>
        <v>429.27586206896552</v>
      </c>
      <c r="G690" t="s">
        <v>20</v>
      </c>
      <c r="H690" s="7">
        <f t="shared" si="40"/>
        <v>71.14</v>
      </c>
      <c r="I690">
        <v>175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>
        <f t="shared" si="42"/>
        <v>2019</v>
      </c>
      <c r="P690" s="11">
        <f t="shared" si="43"/>
        <v>43491.25</v>
      </c>
      <c r="Q690" t="b">
        <v>0</v>
      </c>
      <c r="R690" t="b">
        <v>1</v>
      </c>
      <c r="S690" t="s">
        <v>269</v>
      </c>
      <c r="T690" t="str" cm="1">
        <f t="array" ref="T690:U690">_xlfn.TEXTSPLIT(S690,"/",,TRUE,0,)</f>
        <v>film &amp; video</v>
      </c>
      <c r="U690" t="str">
        <v>television</v>
      </c>
    </row>
    <row r="691" spans="1:2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E691/D691*100</f>
        <v>100.65753424657535</v>
      </c>
      <c r="G691" t="s">
        <v>20</v>
      </c>
      <c r="H691" s="7">
        <f t="shared" si="40"/>
        <v>106.49</v>
      </c>
      <c r="I691">
        <v>69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>
        <f t="shared" si="42"/>
        <v>2013</v>
      </c>
      <c r="P691" s="11">
        <f t="shared" si="43"/>
        <v>41588.25</v>
      </c>
      <c r="Q691" t="b">
        <v>0</v>
      </c>
      <c r="R691" t="b">
        <v>0</v>
      </c>
      <c r="S691" t="s">
        <v>28</v>
      </c>
      <c r="T691" t="str" cm="1">
        <f t="array" ref="T691:U691">_xlfn.TEXTSPLIT(S691,"/",,TRUE,0,)</f>
        <v>technology</v>
      </c>
      <c r="U691" t="str">
        <v>web</v>
      </c>
    </row>
    <row r="692" spans="1:2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E692/D692*100</f>
        <v>226.61111111111109</v>
      </c>
      <c r="G692" t="s">
        <v>20</v>
      </c>
      <c r="H692" s="7">
        <f t="shared" si="40"/>
        <v>42.94</v>
      </c>
      <c r="I692">
        <v>190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>
        <f t="shared" si="42"/>
        <v>2011</v>
      </c>
      <c r="P692" s="11">
        <f t="shared" si="43"/>
        <v>40880.25</v>
      </c>
      <c r="Q692" t="b">
        <v>0</v>
      </c>
      <c r="R692" t="b">
        <v>1</v>
      </c>
      <c r="S692" t="s">
        <v>42</v>
      </c>
      <c r="T692" t="str" cm="1">
        <f t="array" ref="T692:U692">_xlfn.TEXTSPLIT(S692,"/",,TRUE,0,)</f>
        <v>film &amp; video</v>
      </c>
      <c r="U692" t="str">
        <v>documentary</v>
      </c>
    </row>
    <row r="693" spans="1:2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E693/D693*100</f>
        <v>142.38</v>
      </c>
      <c r="G693" t="s">
        <v>20</v>
      </c>
      <c r="H693" s="7">
        <f t="shared" si="40"/>
        <v>30.04</v>
      </c>
      <c r="I693">
        <v>237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>
        <f t="shared" si="42"/>
        <v>2012</v>
      </c>
      <c r="P693" s="11">
        <f t="shared" si="43"/>
        <v>41202.208333333336</v>
      </c>
      <c r="Q693" t="b">
        <v>1</v>
      </c>
      <c r="R693" t="b">
        <v>1</v>
      </c>
      <c r="S693" t="s">
        <v>42</v>
      </c>
      <c r="T693" t="str" cm="1">
        <f t="array" ref="T693:U693">_xlfn.TEXTSPLIT(S693,"/",,TRUE,0,)</f>
        <v>film &amp; video</v>
      </c>
      <c r="U693" t="str">
        <v>documentary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E694/D694*100</f>
        <v>90.633333333333326</v>
      </c>
      <c r="G694" t="s">
        <v>14</v>
      </c>
      <c r="H694" s="7">
        <f t="shared" si="40"/>
        <v>70.62</v>
      </c>
      <c r="I694">
        <v>77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>
        <f t="shared" si="42"/>
        <v>2019</v>
      </c>
      <c r="P694" s="11">
        <f t="shared" si="43"/>
        <v>43673.208333333328</v>
      </c>
      <c r="Q694" t="b">
        <v>0</v>
      </c>
      <c r="R694" t="b">
        <v>0</v>
      </c>
      <c r="S694" t="s">
        <v>23</v>
      </c>
      <c r="T694" t="str" cm="1">
        <f t="array" ref="T694:U694">_xlfn.TEXTSPLIT(S694,"/",,TRUE,0,)</f>
        <v>music</v>
      </c>
      <c r="U694" t="str">
        <v>rock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E695/D695*100</f>
        <v>63.966740576496676</v>
      </c>
      <c r="G695" t="s">
        <v>14</v>
      </c>
      <c r="H695" s="7">
        <f t="shared" si="40"/>
        <v>66.02</v>
      </c>
      <c r="I695">
        <v>1748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>
        <f t="shared" si="42"/>
        <v>2017</v>
      </c>
      <c r="P695" s="11">
        <f t="shared" si="43"/>
        <v>43042.208333333328</v>
      </c>
      <c r="Q695" t="b">
        <v>0</v>
      </c>
      <c r="R695" t="b">
        <v>0</v>
      </c>
      <c r="S695" t="s">
        <v>33</v>
      </c>
      <c r="T695" t="str" cm="1">
        <f t="array" ref="T695:U695">_xlfn.TEXTSPLIT(S695,"/",,TRUE,0,)</f>
        <v>theater</v>
      </c>
      <c r="U695" t="str">
        <v>plays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E696/D696*100</f>
        <v>84.131868131868131</v>
      </c>
      <c r="G696" t="s">
        <v>14</v>
      </c>
      <c r="H696" s="7">
        <f t="shared" si="40"/>
        <v>96.91</v>
      </c>
      <c r="I696">
        <v>79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>
        <f t="shared" si="42"/>
        <v>2017</v>
      </c>
      <c r="P696" s="11">
        <f t="shared" si="43"/>
        <v>43103.25</v>
      </c>
      <c r="Q696" t="b">
        <v>0</v>
      </c>
      <c r="R696" t="b">
        <v>0</v>
      </c>
      <c r="S696" t="s">
        <v>33</v>
      </c>
      <c r="T696" t="str" cm="1">
        <f t="array" ref="T696:U696">_xlfn.TEXTSPLIT(S696,"/",,TRUE,0,)</f>
        <v>theater</v>
      </c>
      <c r="U696" t="str">
        <v>plays</v>
      </c>
    </row>
    <row r="697" spans="1:2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E697/D697*100</f>
        <v>133.93478260869566</v>
      </c>
      <c r="G697" t="s">
        <v>20</v>
      </c>
      <c r="H697" s="7">
        <f t="shared" si="40"/>
        <v>62.87</v>
      </c>
      <c r="I697">
        <v>196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>
        <f t="shared" si="42"/>
        <v>2015</v>
      </c>
      <c r="P697" s="11">
        <f t="shared" si="43"/>
        <v>42338.25</v>
      </c>
      <c r="Q697" t="b">
        <v>1</v>
      </c>
      <c r="R697" t="b">
        <v>0</v>
      </c>
      <c r="S697" t="s">
        <v>23</v>
      </c>
      <c r="T697" t="str" cm="1">
        <f t="array" ref="T697:U697">_xlfn.TEXTSPLIT(S697,"/",,TRUE,0,)</f>
        <v>music</v>
      </c>
      <c r="U697" t="str">
        <v>rock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E698/D698*100</f>
        <v>59.042047531992694</v>
      </c>
      <c r="G698" t="s">
        <v>14</v>
      </c>
      <c r="H698" s="7">
        <f t="shared" si="40"/>
        <v>108.99</v>
      </c>
      <c r="I698">
        <v>889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>
        <f t="shared" si="42"/>
        <v>2015</v>
      </c>
      <c r="P698" s="11">
        <f t="shared" si="43"/>
        <v>42115.208333333328</v>
      </c>
      <c r="Q698" t="b">
        <v>0</v>
      </c>
      <c r="R698" t="b">
        <v>1</v>
      </c>
      <c r="S698" t="s">
        <v>33</v>
      </c>
      <c r="T698" t="str" cm="1">
        <f t="array" ref="T698:U698">_xlfn.TEXTSPLIT(S698,"/",,TRUE,0,)</f>
        <v>theater</v>
      </c>
      <c r="U698" t="str">
        <v>plays</v>
      </c>
    </row>
    <row r="699" spans="1:2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E699/D699*100</f>
        <v>152.80062063615205</v>
      </c>
      <c r="G699" t="s">
        <v>20</v>
      </c>
      <c r="H699" s="7">
        <f t="shared" si="40"/>
        <v>27</v>
      </c>
      <c r="I699">
        <v>7295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>
        <f t="shared" si="42"/>
        <v>2018</v>
      </c>
      <c r="P699" s="11">
        <f t="shared" si="43"/>
        <v>43192.208333333328</v>
      </c>
      <c r="Q699" t="b">
        <v>0</v>
      </c>
      <c r="R699" t="b">
        <v>0</v>
      </c>
      <c r="S699" t="s">
        <v>50</v>
      </c>
      <c r="T699" t="str" cm="1">
        <f t="array" ref="T699:U699">_xlfn.TEXTSPLIT(S699,"/",,TRUE,0,)</f>
        <v>music</v>
      </c>
      <c r="U699" t="str">
        <v>electric music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E700/D700*100</f>
        <v>446.69121140142522</v>
      </c>
      <c r="G700" t="s">
        <v>20</v>
      </c>
      <c r="H700" s="7">
        <f t="shared" si="40"/>
        <v>65</v>
      </c>
      <c r="I700">
        <v>2893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>
        <f t="shared" si="42"/>
        <v>2011</v>
      </c>
      <c r="P700" s="11">
        <f t="shared" si="43"/>
        <v>40885.25</v>
      </c>
      <c r="Q700" t="b">
        <v>0</v>
      </c>
      <c r="R700" t="b">
        <v>0</v>
      </c>
      <c r="S700" t="s">
        <v>65</v>
      </c>
      <c r="T700" t="str" cm="1">
        <f t="array" ref="T700:U700">_xlfn.TEXTSPLIT(S700,"/",,TRUE,0,)</f>
        <v>technology</v>
      </c>
      <c r="U700" t="str">
        <v>wearables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E701/D701*100</f>
        <v>84.391891891891888</v>
      </c>
      <c r="G701" t="s">
        <v>14</v>
      </c>
      <c r="H701" s="7">
        <f t="shared" si="40"/>
        <v>111.52</v>
      </c>
      <c r="I701">
        <v>56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>
        <f t="shared" si="42"/>
        <v>2019</v>
      </c>
      <c r="P701" s="11">
        <f t="shared" si="43"/>
        <v>43642.208333333328</v>
      </c>
      <c r="Q701" t="b">
        <v>0</v>
      </c>
      <c r="R701" t="b">
        <v>0</v>
      </c>
      <c r="S701" t="s">
        <v>53</v>
      </c>
      <c r="T701" t="str" cm="1">
        <f t="array" ref="T701:U701">_xlfn.TEXTSPLIT(S701,"/",,TRUE,0,)</f>
        <v>film &amp; video</v>
      </c>
      <c r="U701" t="str">
        <v>drama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E702/D702*100</f>
        <v>3</v>
      </c>
      <c r="G702" t="s">
        <v>14</v>
      </c>
      <c r="H702" s="7">
        <f t="shared" si="40"/>
        <v>3</v>
      </c>
      <c r="I702">
        <v>1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>
        <f t="shared" si="42"/>
        <v>2010</v>
      </c>
      <c r="P702" s="11">
        <f t="shared" si="43"/>
        <v>40218.25</v>
      </c>
      <c r="Q702" t="b">
        <v>0</v>
      </c>
      <c r="R702" t="b">
        <v>0</v>
      </c>
      <c r="S702" t="s">
        <v>65</v>
      </c>
      <c r="T702" t="str" cm="1">
        <f t="array" ref="T702:U702">_xlfn.TEXTSPLIT(S702,"/",,TRUE,0,)</f>
        <v>technology</v>
      </c>
      <c r="U702" t="str">
        <v>wearables</v>
      </c>
    </row>
    <row r="703" spans="1:21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E703/D703*100</f>
        <v>175.02692307692308</v>
      </c>
      <c r="G703" t="s">
        <v>20</v>
      </c>
      <c r="H703" s="7">
        <f t="shared" si="40"/>
        <v>110.99</v>
      </c>
      <c r="I703">
        <v>820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>
        <f t="shared" si="42"/>
        <v>2011</v>
      </c>
      <c r="P703" s="11">
        <f t="shared" si="43"/>
        <v>40636.208333333336</v>
      </c>
      <c r="Q703" t="b">
        <v>1</v>
      </c>
      <c r="R703" t="b">
        <v>0</v>
      </c>
      <c r="S703" t="s">
        <v>33</v>
      </c>
      <c r="T703" t="str" cm="1">
        <f t="array" ref="T703:U703">_xlfn.TEXTSPLIT(S703,"/",,TRUE,0,)</f>
        <v>theater</v>
      </c>
      <c r="U703" t="str">
        <v>plays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E704/D704*100</f>
        <v>54.137931034482754</v>
      </c>
      <c r="G704" t="s">
        <v>14</v>
      </c>
      <c r="H704" s="7">
        <f t="shared" si="40"/>
        <v>56.75</v>
      </c>
      <c r="I704">
        <v>83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>
        <f t="shared" si="42"/>
        <v>2013</v>
      </c>
      <c r="P704" s="11">
        <f t="shared" si="43"/>
        <v>41482.208333333336</v>
      </c>
      <c r="Q704" t="b">
        <v>0</v>
      </c>
      <c r="R704" t="b">
        <v>0</v>
      </c>
      <c r="S704" t="s">
        <v>65</v>
      </c>
      <c r="T704" t="str" cm="1">
        <f t="array" ref="T704:U704">_xlfn.TEXTSPLIT(S704,"/",,TRUE,0,)</f>
        <v>technology</v>
      </c>
      <c r="U704" t="str">
        <v>wearables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E705/D705*100</f>
        <v>311.87381703470032</v>
      </c>
      <c r="G705" t="s">
        <v>20</v>
      </c>
      <c r="H705" s="7">
        <f t="shared" si="40"/>
        <v>97.02</v>
      </c>
      <c r="I705">
        <v>2038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>
        <f t="shared" si="42"/>
        <v>2012</v>
      </c>
      <c r="P705" s="11">
        <f t="shared" si="43"/>
        <v>41037.208333333336</v>
      </c>
      <c r="Q705" t="b">
        <v>1</v>
      </c>
      <c r="R705" t="b">
        <v>1</v>
      </c>
      <c r="S705" t="s">
        <v>206</v>
      </c>
      <c r="T705" t="str" cm="1">
        <f t="array" ref="T705:U705">_xlfn.TEXTSPLIT(S705,"/",,TRUE,0,)</f>
        <v>publishing</v>
      </c>
      <c r="U705" t="str">
        <v>translations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E706/D706*100</f>
        <v>122.78160919540231</v>
      </c>
      <c r="G706" t="s">
        <v>20</v>
      </c>
      <c r="H706" s="7">
        <f t="shared" si="40"/>
        <v>92.09</v>
      </c>
      <c r="I706">
        <v>116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>
        <f t="shared" si="42"/>
        <v>2016</v>
      </c>
      <c r="P706" s="11">
        <f t="shared" si="43"/>
        <v>42570.208333333328</v>
      </c>
      <c r="Q706" t="b">
        <v>0</v>
      </c>
      <c r="R706" t="b">
        <v>0</v>
      </c>
      <c r="S706" t="s">
        <v>71</v>
      </c>
      <c r="T706" t="str" cm="1">
        <f t="array" ref="T706:U706">_xlfn.TEXTSPLIT(S706,"/",,TRUE,0,)</f>
        <v>film &amp; video</v>
      </c>
      <c r="U706" t="str">
        <v>animation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E707/D707*100</f>
        <v>99.026517383618156</v>
      </c>
      <c r="G707" t="s">
        <v>14</v>
      </c>
      <c r="H707" s="7">
        <f t="shared" ref="H707:H770" si="44">IFERROR(ROUND(E707/I707,2),0)</f>
        <v>82.99</v>
      </c>
      <c r="I707">
        <v>2025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>
        <f t="shared" ref="O707:O770" si="46">YEAR(M707)</f>
        <v>2013</v>
      </c>
      <c r="P707" s="11">
        <f t="shared" ref="P707:P770" si="47">(((N707/60)/60)/24)+DATE(1970,1,1)</f>
        <v>41623.25</v>
      </c>
      <c r="Q707" t="b">
        <v>0</v>
      </c>
      <c r="R707" t="b">
        <v>0</v>
      </c>
      <c r="S707" t="s">
        <v>68</v>
      </c>
      <c r="T707" t="str" cm="1">
        <f t="array" ref="T707:U707">_xlfn.TEXTSPLIT(S707,"/",,TRUE,0,)</f>
        <v>publishing</v>
      </c>
      <c r="U707" t="str">
        <v>nonfiction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E708/D708*100</f>
        <v>127.84686346863469</v>
      </c>
      <c r="G708" t="s">
        <v>20</v>
      </c>
      <c r="H708" s="7">
        <f t="shared" si="44"/>
        <v>103.04</v>
      </c>
      <c r="I708">
        <v>1345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>
        <f t="shared" si="46"/>
        <v>2019</v>
      </c>
      <c r="P708" s="11">
        <f t="shared" si="47"/>
        <v>43479.25</v>
      </c>
      <c r="Q708" t="b">
        <v>0</v>
      </c>
      <c r="R708" t="b">
        <v>1</v>
      </c>
      <c r="S708" t="s">
        <v>28</v>
      </c>
      <c r="T708" t="str" cm="1">
        <f t="array" ref="T708:U708">_xlfn.TEXTSPLIT(S708,"/",,TRUE,0,)</f>
        <v>technology</v>
      </c>
      <c r="U708" t="str">
        <v>web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E709/D709*100</f>
        <v>158.61643835616439</v>
      </c>
      <c r="G709" t="s">
        <v>20</v>
      </c>
      <c r="H709" s="7">
        <f t="shared" si="44"/>
        <v>68.92</v>
      </c>
      <c r="I709">
        <v>168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>
        <f t="shared" si="46"/>
        <v>2018</v>
      </c>
      <c r="P709" s="11">
        <f t="shared" si="47"/>
        <v>43478.25</v>
      </c>
      <c r="Q709" t="b">
        <v>0</v>
      </c>
      <c r="R709" t="b">
        <v>0</v>
      </c>
      <c r="S709" t="s">
        <v>53</v>
      </c>
      <c r="T709" t="str" cm="1">
        <f t="array" ref="T709:U709">_xlfn.TEXTSPLIT(S709,"/",,TRUE,0,)</f>
        <v>film &amp; video</v>
      </c>
      <c r="U709" t="str">
        <v>drama</v>
      </c>
    </row>
    <row r="710" spans="1:2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E710/D710*100</f>
        <v>707.05882352941171</v>
      </c>
      <c r="G710" t="s">
        <v>20</v>
      </c>
      <c r="H710" s="7">
        <f t="shared" si="44"/>
        <v>87.74</v>
      </c>
      <c r="I710">
        <v>137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>
        <f t="shared" si="46"/>
        <v>2017</v>
      </c>
      <c r="P710" s="11">
        <f t="shared" si="47"/>
        <v>42887.208333333328</v>
      </c>
      <c r="Q710" t="b">
        <v>0</v>
      </c>
      <c r="R710" t="b">
        <v>0</v>
      </c>
      <c r="S710" t="s">
        <v>33</v>
      </c>
      <c r="T710" t="str" cm="1">
        <f t="array" ref="T710:U710">_xlfn.TEXTSPLIT(S710,"/",,TRUE,0,)</f>
        <v>theater</v>
      </c>
      <c r="U710" t="str">
        <v>plays</v>
      </c>
    </row>
    <row r="711" spans="1:2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E711/D711*100</f>
        <v>142.38775510204081</v>
      </c>
      <c r="G711" t="s">
        <v>20</v>
      </c>
      <c r="H711" s="7">
        <f t="shared" si="44"/>
        <v>75.02</v>
      </c>
      <c r="I711">
        <v>186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>
        <f t="shared" si="46"/>
        <v>2012</v>
      </c>
      <c r="P711" s="11">
        <f t="shared" si="47"/>
        <v>41025.208333333336</v>
      </c>
      <c r="Q711" t="b">
        <v>0</v>
      </c>
      <c r="R711" t="b">
        <v>0</v>
      </c>
      <c r="S711" t="s">
        <v>33</v>
      </c>
      <c r="T711" t="str" cm="1">
        <f t="array" ref="T711:U711">_xlfn.TEXTSPLIT(S711,"/",,TRUE,0,)</f>
        <v>theater</v>
      </c>
      <c r="U711" t="str">
        <v>plays</v>
      </c>
    </row>
    <row r="712" spans="1:21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E712/D712*100</f>
        <v>147.86046511627907</v>
      </c>
      <c r="G712" t="s">
        <v>20</v>
      </c>
      <c r="H712" s="7">
        <f t="shared" si="44"/>
        <v>50.86</v>
      </c>
      <c r="I712">
        <v>125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>
        <f t="shared" si="46"/>
        <v>2018</v>
      </c>
      <c r="P712" s="11">
        <f t="shared" si="47"/>
        <v>43302.208333333328</v>
      </c>
      <c r="Q712" t="b">
        <v>0</v>
      </c>
      <c r="R712" t="b">
        <v>1</v>
      </c>
      <c r="S712" t="s">
        <v>33</v>
      </c>
      <c r="T712" t="str" cm="1">
        <f t="array" ref="T712:U712">_xlfn.TEXTSPLIT(S712,"/",,TRUE,0,)</f>
        <v>theater</v>
      </c>
      <c r="U712" t="str">
        <v>plays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E713/D713*100</f>
        <v>20.322580645161288</v>
      </c>
      <c r="G713" t="s">
        <v>14</v>
      </c>
      <c r="H713" s="7">
        <f t="shared" si="44"/>
        <v>90</v>
      </c>
      <c r="I713">
        <v>14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>
        <f t="shared" si="46"/>
        <v>2016</v>
      </c>
      <c r="P713" s="11">
        <f t="shared" si="47"/>
        <v>42395.25</v>
      </c>
      <c r="Q713" t="b">
        <v>1</v>
      </c>
      <c r="R713" t="b">
        <v>1</v>
      </c>
      <c r="S713" t="s">
        <v>33</v>
      </c>
      <c r="T713" t="str" cm="1">
        <f t="array" ref="T713:U713">_xlfn.TEXTSPLIT(S713,"/",,TRUE,0,)</f>
        <v>theater</v>
      </c>
      <c r="U713" t="str">
        <v>plays</v>
      </c>
    </row>
    <row r="714" spans="1:21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E714/D714*100</f>
        <v>1840.625</v>
      </c>
      <c r="G714" t="s">
        <v>20</v>
      </c>
      <c r="H714" s="7">
        <f t="shared" si="44"/>
        <v>72.900000000000006</v>
      </c>
      <c r="I714">
        <v>202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>
        <f t="shared" si="46"/>
        <v>2016</v>
      </c>
      <c r="P714" s="11">
        <f t="shared" si="47"/>
        <v>42600.208333333328</v>
      </c>
      <c r="Q714" t="b">
        <v>0</v>
      </c>
      <c r="R714" t="b">
        <v>0</v>
      </c>
      <c r="S714" t="s">
        <v>33</v>
      </c>
      <c r="T714" t="str" cm="1">
        <f t="array" ref="T714:U714">_xlfn.TEXTSPLIT(S714,"/",,TRUE,0,)</f>
        <v>theater</v>
      </c>
      <c r="U714" t="str">
        <v>plays</v>
      </c>
    </row>
    <row r="715" spans="1:2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E715/D715*100</f>
        <v>161.94202898550725</v>
      </c>
      <c r="G715" t="s">
        <v>20</v>
      </c>
      <c r="H715" s="7">
        <f t="shared" si="44"/>
        <v>108.49</v>
      </c>
      <c r="I715">
        <v>103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>
        <f t="shared" si="46"/>
        <v>2016</v>
      </c>
      <c r="P715" s="11">
        <f t="shared" si="47"/>
        <v>42616.208333333328</v>
      </c>
      <c r="Q715" t="b">
        <v>0</v>
      </c>
      <c r="R715" t="b">
        <v>0</v>
      </c>
      <c r="S715" t="s">
        <v>133</v>
      </c>
      <c r="T715" t="str" cm="1">
        <f t="array" ref="T715:U715">_xlfn.TEXTSPLIT(S715,"/",,TRUE,0,)</f>
        <v>publishing</v>
      </c>
      <c r="U715" t="str">
        <v>radio &amp; podcasts</v>
      </c>
    </row>
    <row r="716" spans="1:2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E716/D716*100</f>
        <v>472.82077922077923</v>
      </c>
      <c r="G716" t="s">
        <v>20</v>
      </c>
      <c r="H716" s="7">
        <f t="shared" si="44"/>
        <v>101.98</v>
      </c>
      <c r="I716">
        <v>1785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>
        <f t="shared" si="46"/>
        <v>2014</v>
      </c>
      <c r="P716" s="11">
        <f t="shared" si="47"/>
        <v>41871.208333333336</v>
      </c>
      <c r="Q716" t="b">
        <v>0</v>
      </c>
      <c r="R716" t="b">
        <v>0</v>
      </c>
      <c r="S716" t="s">
        <v>23</v>
      </c>
      <c r="T716" t="str" cm="1">
        <f t="array" ref="T716:U716">_xlfn.TEXTSPLIT(S716,"/",,TRUE,0,)</f>
        <v>music</v>
      </c>
      <c r="U716" t="str">
        <v>rock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E717/D717*100</f>
        <v>24.466101694915253</v>
      </c>
      <c r="G717" t="s">
        <v>14</v>
      </c>
      <c r="H717" s="7">
        <f t="shared" si="44"/>
        <v>44.01</v>
      </c>
      <c r="I717">
        <v>656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>
        <f t="shared" si="46"/>
        <v>2010</v>
      </c>
      <c r="P717" s="11">
        <f t="shared" si="47"/>
        <v>40402.208333333336</v>
      </c>
      <c r="Q717" t="b">
        <v>0</v>
      </c>
      <c r="R717" t="b">
        <v>0</v>
      </c>
      <c r="S717" t="s">
        <v>292</v>
      </c>
      <c r="T717" t="str" cm="1">
        <f t="array" ref="T717:U717">_xlfn.TEXTSPLIT(S717,"/",,TRUE,0,)</f>
        <v>games</v>
      </c>
      <c r="U717" t="str">
        <v>mobile games</v>
      </c>
    </row>
    <row r="718" spans="1:2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E718/D718*100</f>
        <v>517.65</v>
      </c>
      <c r="G718" t="s">
        <v>20</v>
      </c>
      <c r="H718" s="7">
        <f t="shared" si="44"/>
        <v>65.94</v>
      </c>
      <c r="I718">
        <v>157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>
        <f t="shared" si="46"/>
        <v>2013</v>
      </c>
      <c r="P718" s="11">
        <f t="shared" si="47"/>
        <v>41493.208333333336</v>
      </c>
      <c r="Q718" t="b">
        <v>0</v>
      </c>
      <c r="R718" t="b">
        <v>1</v>
      </c>
      <c r="S718" t="s">
        <v>33</v>
      </c>
      <c r="T718" t="str" cm="1">
        <f t="array" ref="T718:U718">_xlfn.TEXTSPLIT(S718,"/",,TRUE,0,)</f>
        <v>theater</v>
      </c>
      <c r="U718" t="str">
        <v>plays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E719/D719*100</f>
        <v>247.64285714285714</v>
      </c>
      <c r="G719" t="s">
        <v>20</v>
      </c>
      <c r="H719" s="7">
        <f t="shared" si="44"/>
        <v>24.99</v>
      </c>
      <c r="I719">
        <v>555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>
        <f t="shared" si="46"/>
        <v>2011</v>
      </c>
      <c r="P719" s="11">
        <f t="shared" si="47"/>
        <v>40798.208333333336</v>
      </c>
      <c r="Q719" t="b">
        <v>0</v>
      </c>
      <c r="R719" t="b">
        <v>0</v>
      </c>
      <c r="S719" t="s">
        <v>42</v>
      </c>
      <c r="T719" t="str" cm="1">
        <f t="array" ref="T719:U719">_xlfn.TEXTSPLIT(S719,"/",,TRUE,0,)</f>
        <v>film &amp; video</v>
      </c>
      <c r="U719" t="str">
        <v>documentary</v>
      </c>
    </row>
    <row r="720" spans="1:2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E720/D720*100</f>
        <v>100.20481927710843</v>
      </c>
      <c r="G720" t="s">
        <v>20</v>
      </c>
      <c r="H720" s="7">
        <f t="shared" si="44"/>
        <v>28</v>
      </c>
      <c r="I720">
        <v>297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>
        <f t="shared" si="46"/>
        <v>2013</v>
      </c>
      <c r="P720" s="11">
        <f t="shared" si="47"/>
        <v>41468.208333333336</v>
      </c>
      <c r="Q720" t="b">
        <v>0</v>
      </c>
      <c r="R720" t="b">
        <v>0</v>
      </c>
      <c r="S720" t="s">
        <v>65</v>
      </c>
      <c r="T720" t="str" cm="1">
        <f t="array" ref="T720:U720">_xlfn.TEXTSPLIT(S720,"/",,TRUE,0,)</f>
        <v>technology</v>
      </c>
      <c r="U720" t="str">
        <v>wearables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E721/D721*100</f>
        <v>153</v>
      </c>
      <c r="G721" t="s">
        <v>20</v>
      </c>
      <c r="H721" s="7">
        <f t="shared" si="44"/>
        <v>85.83</v>
      </c>
      <c r="I721">
        <v>123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>
        <f t="shared" si="46"/>
        <v>2012</v>
      </c>
      <c r="P721" s="11">
        <f t="shared" si="47"/>
        <v>41069.208333333336</v>
      </c>
      <c r="Q721" t="b">
        <v>0</v>
      </c>
      <c r="R721" t="b">
        <v>0</v>
      </c>
      <c r="S721" t="s">
        <v>119</v>
      </c>
      <c r="T721" t="str" cm="1">
        <f t="array" ref="T721:U721">_xlfn.TEXTSPLIT(S721,"/",,TRUE,0,)</f>
        <v>publishing</v>
      </c>
      <c r="U721" t="str">
        <v>fiction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E722/D722*100</f>
        <v>37.091954022988503</v>
      </c>
      <c r="G722" t="s">
        <v>74</v>
      </c>
      <c r="H722" s="7">
        <f t="shared" si="44"/>
        <v>84.92</v>
      </c>
      <c r="I722">
        <v>38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>
        <f t="shared" si="46"/>
        <v>2018</v>
      </c>
      <c r="P722" s="11">
        <f t="shared" si="47"/>
        <v>43166.25</v>
      </c>
      <c r="Q722" t="b">
        <v>0</v>
      </c>
      <c r="R722" t="b">
        <v>1</v>
      </c>
      <c r="S722" t="s">
        <v>33</v>
      </c>
      <c r="T722" t="str" cm="1">
        <f t="array" ref="T722:U722">_xlfn.TEXTSPLIT(S722,"/",,TRUE,0,)</f>
        <v>theater</v>
      </c>
      <c r="U722" t="str">
        <v>plays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E723/D723*100</f>
        <v>4.392394822006473</v>
      </c>
      <c r="G723" t="s">
        <v>74</v>
      </c>
      <c r="H723" s="7">
        <f t="shared" si="44"/>
        <v>90.48</v>
      </c>
      <c r="I723">
        <v>60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>
        <f t="shared" si="46"/>
        <v>2018</v>
      </c>
      <c r="P723" s="11">
        <f t="shared" si="47"/>
        <v>43200.208333333328</v>
      </c>
      <c r="Q723" t="b">
        <v>0</v>
      </c>
      <c r="R723" t="b">
        <v>0</v>
      </c>
      <c r="S723" t="s">
        <v>23</v>
      </c>
      <c r="T723" t="str" cm="1">
        <f t="array" ref="T723:U723">_xlfn.TEXTSPLIT(S723,"/",,TRUE,0,)</f>
        <v>music</v>
      </c>
      <c r="U723" t="str">
        <v>rock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E724/D724*100</f>
        <v>156.50721649484535</v>
      </c>
      <c r="G724" t="s">
        <v>20</v>
      </c>
      <c r="H724" s="7">
        <f t="shared" si="44"/>
        <v>25</v>
      </c>
      <c r="I724">
        <v>3036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>
        <f t="shared" si="46"/>
        <v>2017</v>
      </c>
      <c r="P724" s="11">
        <f t="shared" si="47"/>
        <v>43072.25</v>
      </c>
      <c r="Q724" t="b">
        <v>0</v>
      </c>
      <c r="R724" t="b">
        <v>0</v>
      </c>
      <c r="S724" t="s">
        <v>42</v>
      </c>
      <c r="T724" t="str" cm="1">
        <f t="array" ref="T724:U724">_xlfn.TEXTSPLIT(S724,"/",,TRUE,0,)</f>
        <v>film &amp; video</v>
      </c>
      <c r="U724" t="str">
        <v>documentary</v>
      </c>
    </row>
    <row r="725" spans="1:2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E725/D725*100</f>
        <v>270.40816326530609</v>
      </c>
      <c r="G725" t="s">
        <v>20</v>
      </c>
      <c r="H725" s="7">
        <f t="shared" si="44"/>
        <v>92.01</v>
      </c>
      <c r="I725">
        <v>144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>
        <f t="shared" si="46"/>
        <v>2016</v>
      </c>
      <c r="P725" s="11">
        <f t="shared" si="47"/>
        <v>42452.208333333328</v>
      </c>
      <c r="Q725" t="b">
        <v>0</v>
      </c>
      <c r="R725" t="b">
        <v>0</v>
      </c>
      <c r="S725" t="s">
        <v>33</v>
      </c>
      <c r="T725" t="str" cm="1">
        <f t="array" ref="T725:U725">_xlfn.TEXTSPLIT(S725,"/",,TRUE,0,)</f>
        <v>theater</v>
      </c>
      <c r="U725" t="str">
        <v>plays</v>
      </c>
    </row>
    <row r="726" spans="1:21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E726/D726*100</f>
        <v>134.05952380952382</v>
      </c>
      <c r="G726" t="s">
        <v>20</v>
      </c>
      <c r="H726" s="7">
        <f t="shared" si="44"/>
        <v>93.07</v>
      </c>
      <c r="I726">
        <v>121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>
        <f t="shared" si="46"/>
        <v>2014</v>
      </c>
      <c r="P726" s="11">
        <f t="shared" si="47"/>
        <v>41936.208333333336</v>
      </c>
      <c r="Q726" t="b">
        <v>0</v>
      </c>
      <c r="R726" t="b">
        <v>1</v>
      </c>
      <c r="S726" t="s">
        <v>33</v>
      </c>
      <c r="T726" t="str" cm="1">
        <f t="array" ref="T726:U726">_xlfn.TEXTSPLIT(S726,"/",,TRUE,0,)</f>
        <v>theater</v>
      </c>
      <c r="U726" t="str">
        <v>plays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E727/D727*100</f>
        <v>50.398033126293996</v>
      </c>
      <c r="G727" t="s">
        <v>14</v>
      </c>
      <c r="H727" s="7">
        <f t="shared" si="44"/>
        <v>61.01</v>
      </c>
      <c r="I727">
        <v>1596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>
        <f t="shared" si="46"/>
        <v>2014</v>
      </c>
      <c r="P727" s="11">
        <f t="shared" si="47"/>
        <v>41960.25</v>
      </c>
      <c r="Q727" t="b">
        <v>0</v>
      </c>
      <c r="R727" t="b">
        <v>0</v>
      </c>
      <c r="S727" t="s">
        <v>292</v>
      </c>
      <c r="T727" t="str" cm="1">
        <f t="array" ref="T727:U727">_xlfn.TEXTSPLIT(S727,"/",,TRUE,0,)</f>
        <v>games</v>
      </c>
      <c r="U727" t="str">
        <v>mobile games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E728/D728*100</f>
        <v>88.815837937384899</v>
      </c>
      <c r="G728" t="s">
        <v>74</v>
      </c>
      <c r="H728" s="7">
        <f t="shared" si="44"/>
        <v>92.04</v>
      </c>
      <c r="I728">
        <v>524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>
        <f t="shared" si="46"/>
        <v>2010</v>
      </c>
      <c r="P728" s="11">
        <f t="shared" si="47"/>
        <v>40482.208333333336</v>
      </c>
      <c r="Q728" t="b">
        <v>0</v>
      </c>
      <c r="R728" t="b">
        <v>1</v>
      </c>
      <c r="S728" t="s">
        <v>33</v>
      </c>
      <c r="T728" t="str" cm="1">
        <f t="array" ref="T728:U728">_xlfn.TEXTSPLIT(S728,"/",,TRUE,0,)</f>
        <v>theater</v>
      </c>
      <c r="U728" t="str">
        <v>plays</v>
      </c>
    </row>
    <row r="729" spans="1:2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E729/D729*100</f>
        <v>165</v>
      </c>
      <c r="G729" t="s">
        <v>20</v>
      </c>
      <c r="H729" s="7">
        <f t="shared" si="44"/>
        <v>81.13</v>
      </c>
      <c r="I729">
        <v>181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>
        <f t="shared" si="46"/>
        <v>2019</v>
      </c>
      <c r="P729" s="11">
        <f t="shared" si="47"/>
        <v>43543.208333333328</v>
      </c>
      <c r="Q729" t="b">
        <v>0</v>
      </c>
      <c r="R729" t="b">
        <v>0</v>
      </c>
      <c r="S729" t="s">
        <v>28</v>
      </c>
      <c r="T729" t="str" cm="1">
        <f t="array" ref="T729:U729">_xlfn.TEXTSPLIT(S729,"/",,TRUE,0,)</f>
        <v>technology</v>
      </c>
      <c r="U729" t="str">
        <v>web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E730/D730*100</f>
        <v>17.5</v>
      </c>
      <c r="G730" t="s">
        <v>14</v>
      </c>
      <c r="H730" s="7">
        <f t="shared" si="44"/>
        <v>73.5</v>
      </c>
      <c r="I730">
        <v>10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>
        <f t="shared" si="46"/>
        <v>2016</v>
      </c>
      <c r="P730" s="11">
        <f t="shared" si="47"/>
        <v>42526.208333333328</v>
      </c>
      <c r="Q730" t="b">
        <v>0</v>
      </c>
      <c r="R730" t="b">
        <v>0</v>
      </c>
      <c r="S730" t="s">
        <v>33</v>
      </c>
      <c r="T730" t="str" cm="1">
        <f t="array" ref="T730:U730">_xlfn.TEXTSPLIT(S730,"/",,TRUE,0,)</f>
        <v>theater</v>
      </c>
      <c r="U730" t="str">
        <v>plays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E731/D731*100</f>
        <v>185.66071428571428</v>
      </c>
      <c r="G731" t="s">
        <v>20</v>
      </c>
      <c r="H731" s="7">
        <f t="shared" si="44"/>
        <v>85.22</v>
      </c>
      <c r="I731">
        <v>122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>
        <f t="shared" si="46"/>
        <v>2013</v>
      </c>
      <c r="P731" s="11">
        <f t="shared" si="47"/>
        <v>41311.25</v>
      </c>
      <c r="Q731" t="b">
        <v>0</v>
      </c>
      <c r="R731" t="b">
        <v>0</v>
      </c>
      <c r="S731" t="s">
        <v>53</v>
      </c>
      <c r="T731" t="str" cm="1">
        <f t="array" ref="T731:U731">_xlfn.TEXTSPLIT(S731,"/",,TRUE,0,)</f>
        <v>film &amp; video</v>
      </c>
      <c r="U731" t="str">
        <v>drama</v>
      </c>
    </row>
    <row r="732" spans="1:2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E732/D732*100</f>
        <v>412.6631944444444</v>
      </c>
      <c r="G732" t="s">
        <v>20</v>
      </c>
      <c r="H732" s="7">
        <f t="shared" si="44"/>
        <v>110.97</v>
      </c>
      <c r="I732">
        <v>1071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>
        <f t="shared" si="46"/>
        <v>2015</v>
      </c>
      <c r="P732" s="11">
        <f t="shared" si="47"/>
        <v>42153.208333333328</v>
      </c>
      <c r="Q732" t="b">
        <v>0</v>
      </c>
      <c r="R732" t="b">
        <v>0</v>
      </c>
      <c r="S732" t="s">
        <v>65</v>
      </c>
      <c r="T732" t="str" cm="1">
        <f t="array" ref="T732:U732">_xlfn.TEXTSPLIT(S732,"/",,TRUE,0,)</f>
        <v>technology</v>
      </c>
      <c r="U732" t="str">
        <v>wearables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E733/D733*100</f>
        <v>90.25</v>
      </c>
      <c r="G733" t="s">
        <v>74</v>
      </c>
      <c r="H733" s="7">
        <f t="shared" si="44"/>
        <v>32.97</v>
      </c>
      <c r="I733">
        <v>219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>
        <f t="shared" si="46"/>
        <v>2017</v>
      </c>
      <c r="P733" s="11">
        <f t="shared" si="47"/>
        <v>42940.208333333328</v>
      </c>
      <c r="Q733" t="b">
        <v>0</v>
      </c>
      <c r="R733" t="b">
        <v>0</v>
      </c>
      <c r="S733" t="s">
        <v>28</v>
      </c>
      <c r="T733" t="str" cm="1">
        <f t="array" ref="T733:U733">_xlfn.TEXTSPLIT(S733,"/",,TRUE,0,)</f>
        <v>technology</v>
      </c>
      <c r="U733" t="str">
        <v>web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E734/D734*100</f>
        <v>91.984615384615381</v>
      </c>
      <c r="G734" t="s">
        <v>14</v>
      </c>
      <c r="H734" s="7">
        <f t="shared" si="44"/>
        <v>96.01</v>
      </c>
      <c r="I734">
        <v>1121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>
        <f t="shared" si="46"/>
        <v>2017</v>
      </c>
      <c r="P734" s="11">
        <f t="shared" si="47"/>
        <v>42839.208333333328</v>
      </c>
      <c r="Q734" t="b">
        <v>0</v>
      </c>
      <c r="R734" t="b">
        <v>1</v>
      </c>
      <c r="S734" t="s">
        <v>23</v>
      </c>
      <c r="T734" t="str" cm="1">
        <f t="array" ref="T734:U734">_xlfn.TEXTSPLIT(S734,"/",,TRUE,0,)</f>
        <v>music</v>
      </c>
      <c r="U734" t="str">
        <v>rock</v>
      </c>
    </row>
    <row r="735" spans="1:2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E735/D735*100</f>
        <v>527.00632911392404</v>
      </c>
      <c r="G735" t="s">
        <v>20</v>
      </c>
      <c r="H735" s="7">
        <f t="shared" si="44"/>
        <v>84.97</v>
      </c>
      <c r="I735">
        <v>980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>
        <f t="shared" si="46"/>
        <v>2014</v>
      </c>
      <c r="P735" s="11">
        <f t="shared" si="47"/>
        <v>41857.208333333336</v>
      </c>
      <c r="Q735" t="b">
        <v>0</v>
      </c>
      <c r="R735" t="b">
        <v>0</v>
      </c>
      <c r="S735" t="s">
        <v>148</v>
      </c>
      <c r="T735" t="str" cm="1">
        <f t="array" ref="T735:U735">_xlfn.TEXTSPLIT(S735,"/",,TRUE,0,)</f>
        <v>music</v>
      </c>
      <c r="U735" t="str">
        <v>metal</v>
      </c>
    </row>
    <row r="736" spans="1:2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E736/D736*100</f>
        <v>319.14285714285711</v>
      </c>
      <c r="G736" t="s">
        <v>20</v>
      </c>
      <c r="H736" s="7">
        <f t="shared" si="44"/>
        <v>25.01</v>
      </c>
      <c r="I736">
        <v>536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>
        <f t="shared" si="46"/>
        <v>2017</v>
      </c>
      <c r="P736" s="11">
        <f t="shared" si="47"/>
        <v>42775.25</v>
      </c>
      <c r="Q736" t="b">
        <v>0</v>
      </c>
      <c r="R736" t="b">
        <v>1</v>
      </c>
      <c r="S736" t="s">
        <v>33</v>
      </c>
      <c r="T736" t="str" cm="1">
        <f t="array" ref="T736:U736">_xlfn.TEXTSPLIT(S736,"/",,TRUE,0,)</f>
        <v>theater</v>
      </c>
      <c r="U736" t="str">
        <v>plays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E737/D737*100</f>
        <v>354.18867924528303</v>
      </c>
      <c r="G737" t="s">
        <v>20</v>
      </c>
      <c r="H737" s="7">
        <f t="shared" si="44"/>
        <v>66</v>
      </c>
      <c r="I737">
        <v>1991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>
        <f t="shared" si="46"/>
        <v>2016</v>
      </c>
      <c r="P737" s="11">
        <f t="shared" si="47"/>
        <v>42466.208333333328</v>
      </c>
      <c r="Q737" t="b">
        <v>0</v>
      </c>
      <c r="R737" t="b">
        <v>0</v>
      </c>
      <c r="S737" t="s">
        <v>122</v>
      </c>
      <c r="T737" t="str" cm="1">
        <f t="array" ref="T737:U737">_xlfn.TEXTSPLIT(S737,"/",,TRUE,0,)</f>
        <v>photography</v>
      </c>
      <c r="U737" t="str">
        <v>photography books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E738/D738*100</f>
        <v>32.896103896103895</v>
      </c>
      <c r="G738" t="s">
        <v>74</v>
      </c>
      <c r="H738" s="7">
        <f t="shared" si="44"/>
        <v>87.34</v>
      </c>
      <c r="I738">
        <v>29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>
        <f t="shared" si="46"/>
        <v>2015</v>
      </c>
      <c r="P738" s="11">
        <f t="shared" si="47"/>
        <v>42059.25</v>
      </c>
      <c r="Q738" t="b">
        <v>0</v>
      </c>
      <c r="R738" t="b">
        <v>0</v>
      </c>
      <c r="S738" t="s">
        <v>68</v>
      </c>
      <c r="T738" t="str" cm="1">
        <f t="array" ref="T738:U738">_xlfn.TEXTSPLIT(S738,"/",,TRUE,0,)</f>
        <v>publishing</v>
      </c>
      <c r="U738" t="str">
        <v>nonfiction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E739/D739*100</f>
        <v>135.8918918918919</v>
      </c>
      <c r="G739" t="s">
        <v>20</v>
      </c>
      <c r="H739" s="7">
        <f t="shared" si="44"/>
        <v>27.93</v>
      </c>
      <c r="I739">
        <v>180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>
        <f t="shared" si="46"/>
        <v>2016</v>
      </c>
      <c r="P739" s="11">
        <f t="shared" si="47"/>
        <v>42697.25</v>
      </c>
      <c r="Q739" t="b">
        <v>0</v>
      </c>
      <c r="R739" t="b">
        <v>0</v>
      </c>
      <c r="S739" t="s">
        <v>60</v>
      </c>
      <c r="T739" t="str" cm="1">
        <f t="array" ref="T739:U739">_xlfn.TEXTSPLIT(S739,"/",,TRUE,0,)</f>
        <v>music</v>
      </c>
      <c r="U739" t="str">
        <v>indie rock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E740/D740*100</f>
        <v>2.0843373493975905</v>
      </c>
      <c r="G740" t="s">
        <v>14</v>
      </c>
      <c r="H740" s="7">
        <f t="shared" si="44"/>
        <v>103.8</v>
      </c>
      <c r="I740">
        <v>15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>
        <f t="shared" si="46"/>
        <v>2014</v>
      </c>
      <c r="P740" s="11">
        <f t="shared" si="47"/>
        <v>41981.25</v>
      </c>
      <c r="Q740" t="b">
        <v>0</v>
      </c>
      <c r="R740" t="b">
        <v>1</v>
      </c>
      <c r="S740" t="s">
        <v>33</v>
      </c>
      <c r="T740" t="str" cm="1">
        <f t="array" ref="T740:U740">_xlfn.TEXTSPLIT(S740,"/",,TRUE,0,)</f>
        <v>theater</v>
      </c>
      <c r="U740" t="str">
        <v>plays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E741/D741*100</f>
        <v>61</v>
      </c>
      <c r="G741" t="s">
        <v>14</v>
      </c>
      <c r="H741" s="7">
        <f t="shared" si="44"/>
        <v>31.94</v>
      </c>
      <c r="I741">
        <v>191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>
        <f t="shared" si="46"/>
        <v>2012</v>
      </c>
      <c r="P741" s="11">
        <f t="shared" si="47"/>
        <v>41090.208333333336</v>
      </c>
      <c r="Q741" t="b">
        <v>0</v>
      </c>
      <c r="R741" t="b">
        <v>0</v>
      </c>
      <c r="S741" t="s">
        <v>60</v>
      </c>
      <c r="T741" t="str" cm="1">
        <f t="array" ref="T741:U741">_xlfn.TEXTSPLIT(S741,"/",,TRUE,0,)</f>
        <v>music</v>
      </c>
      <c r="U741" t="str">
        <v>indie rock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E742/D742*100</f>
        <v>30.037735849056602</v>
      </c>
      <c r="G742" t="s">
        <v>14</v>
      </c>
      <c r="H742" s="7">
        <f t="shared" si="44"/>
        <v>99.5</v>
      </c>
      <c r="I742">
        <v>16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>
        <f t="shared" si="46"/>
        <v>2017</v>
      </c>
      <c r="P742" s="11">
        <f t="shared" si="47"/>
        <v>42772.25</v>
      </c>
      <c r="Q742" t="b">
        <v>0</v>
      </c>
      <c r="R742" t="b">
        <v>0</v>
      </c>
      <c r="S742" t="s">
        <v>33</v>
      </c>
      <c r="T742" t="str" cm="1">
        <f t="array" ref="T742:U742">_xlfn.TEXTSPLIT(S742,"/",,TRUE,0,)</f>
        <v>theater</v>
      </c>
      <c r="U742" t="str">
        <v>plays</v>
      </c>
    </row>
    <row r="743" spans="1:2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E743/D743*100</f>
        <v>1179.1666666666665</v>
      </c>
      <c r="G743" t="s">
        <v>20</v>
      </c>
      <c r="H743" s="7">
        <f t="shared" si="44"/>
        <v>108.85</v>
      </c>
      <c r="I743">
        <v>130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>
        <f t="shared" si="46"/>
        <v>2010</v>
      </c>
      <c r="P743" s="11">
        <f t="shared" si="47"/>
        <v>40322.208333333336</v>
      </c>
      <c r="Q743" t="b">
        <v>0</v>
      </c>
      <c r="R743" t="b">
        <v>0</v>
      </c>
      <c r="S743" t="s">
        <v>33</v>
      </c>
      <c r="T743" t="str" cm="1">
        <f t="array" ref="T743:U743">_xlfn.TEXTSPLIT(S743,"/",,TRUE,0,)</f>
        <v>theater</v>
      </c>
      <c r="U743" t="str">
        <v>plays</v>
      </c>
    </row>
    <row r="744" spans="1:2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E744/D744*100</f>
        <v>1126.0833333333335</v>
      </c>
      <c r="G744" t="s">
        <v>20</v>
      </c>
      <c r="H744" s="7">
        <f t="shared" si="44"/>
        <v>110.76</v>
      </c>
      <c r="I744">
        <v>122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>
        <f t="shared" si="46"/>
        <v>2010</v>
      </c>
      <c r="P744" s="11">
        <f t="shared" si="47"/>
        <v>40239.25</v>
      </c>
      <c r="Q744" t="b">
        <v>0</v>
      </c>
      <c r="R744" t="b">
        <v>0</v>
      </c>
      <c r="S744" t="s">
        <v>50</v>
      </c>
      <c r="T744" t="str" cm="1">
        <f t="array" ref="T744:U744">_xlfn.TEXTSPLIT(S744,"/",,TRUE,0,)</f>
        <v>music</v>
      </c>
      <c r="U744" t="str">
        <v>electric music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E745/D745*100</f>
        <v>12.923076923076923</v>
      </c>
      <c r="G745" t="s">
        <v>14</v>
      </c>
      <c r="H745" s="7">
        <f t="shared" si="44"/>
        <v>29.65</v>
      </c>
      <c r="I745">
        <v>17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>
        <f t="shared" si="46"/>
        <v>2015</v>
      </c>
      <c r="P745" s="11">
        <f t="shared" si="47"/>
        <v>42304.208333333328</v>
      </c>
      <c r="Q745" t="b">
        <v>0</v>
      </c>
      <c r="R745" t="b">
        <v>1</v>
      </c>
      <c r="S745" t="s">
        <v>33</v>
      </c>
      <c r="T745" t="str" cm="1">
        <f t="array" ref="T745:U745">_xlfn.TEXTSPLIT(S745,"/",,TRUE,0,)</f>
        <v>theater</v>
      </c>
      <c r="U745" t="str">
        <v>plays</v>
      </c>
    </row>
    <row r="746" spans="1:2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E746/D746*100</f>
        <v>712</v>
      </c>
      <c r="G746" t="s">
        <v>20</v>
      </c>
      <c r="H746" s="7">
        <f t="shared" si="44"/>
        <v>101.71</v>
      </c>
      <c r="I746">
        <v>140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>
        <f t="shared" si="46"/>
        <v>2018</v>
      </c>
      <c r="P746" s="11">
        <f t="shared" si="47"/>
        <v>43324.208333333328</v>
      </c>
      <c r="Q746" t="b">
        <v>0</v>
      </c>
      <c r="R746" t="b">
        <v>1</v>
      </c>
      <c r="S746" t="s">
        <v>33</v>
      </c>
      <c r="T746" t="str" cm="1">
        <f t="array" ref="T746:U746">_xlfn.TEXTSPLIT(S746,"/",,TRUE,0,)</f>
        <v>theater</v>
      </c>
      <c r="U746" t="str">
        <v>plays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E747/D747*100</f>
        <v>30.304347826086957</v>
      </c>
      <c r="G747" t="s">
        <v>14</v>
      </c>
      <c r="H747" s="7">
        <f t="shared" si="44"/>
        <v>61.5</v>
      </c>
      <c r="I747">
        <v>34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>
        <f t="shared" si="46"/>
        <v>2010</v>
      </c>
      <c r="P747" s="11">
        <f t="shared" si="47"/>
        <v>40355.208333333336</v>
      </c>
      <c r="Q747" t="b">
        <v>0</v>
      </c>
      <c r="R747" t="b">
        <v>0</v>
      </c>
      <c r="S747" t="s">
        <v>65</v>
      </c>
      <c r="T747" t="str" cm="1">
        <f t="array" ref="T747:U747">_xlfn.TEXTSPLIT(S747,"/",,TRUE,0,)</f>
        <v>technology</v>
      </c>
      <c r="U747" t="str">
        <v>wearables</v>
      </c>
    </row>
    <row r="748" spans="1:2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E748/D748*100</f>
        <v>212.50896057347671</v>
      </c>
      <c r="G748" t="s">
        <v>20</v>
      </c>
      <c r="H748" s="7">
        <f t="shared" si="44"/>
        <v>35</v>
      </c>
      <c r="I748">
        <v>3388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>
        <f t="shared" si="46"/>
        <v>2011</v>
      </c>
      <c r="P748" s="11">
        <f t="shared" si="47"/>
        <v>40830.208333333336</v>
      </c>
      <c r="Q748" t="b">
        <v>0</v>
      </c>
      <c r="R748" t="b">
        <v>0</v>
      </c>
      <c r="S748" t="s">
        <v>28</v>
      </c>
      <c r="T748" t="str" cm="1">
        <f t="array" ref="T748:U748">_xlfn.TEXTSPLIT(S748,"/",,TRUE,0,)</f>
        <v>technology</v>
      </c>
      <c r="U748" t="str">
        <v>web</v>
      </c>
    </row>
    <row r="749" spans="1:2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E749/D749*100</f>
        <v>228.85714285714286</v>
      </c>
      <c r="G749" t="s">
        <v>20</v>
      </c>
      <c r="H749" s="7">
        <f t="shared" si="44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>
        <f t="shared" si="46"/>
        <v>2010</v>
      </c>
      <c r="P749" s="11">
        <f t="shared" si="47"/>
        <v>40434.208333333336</v>
      </c>
      <c r="Q749" t="b">
        <v>0</v>
      </c>
      <c r="R749" t="b">
        <v>0</v>
      </c>
      <c r="S749" t="s">
        <v>33</v>
      </c>
      <c r="T749" t="str" cm="1">
        <f t="array" ref="T749:U749">_xlfn.TEXTSPLIT(S749,"/",,TRUE,0,)</f>
        <v>theater</v>
      </c>
      <c r="U749" t="str">
        <v>plays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E750/D750*100</f>
        <v>34.959979476654695</v>
      </c>
      <c r="G750" t="s">
        <v>74</v>
      </c>
      <c r="H750" s="7">
        <f t="shared" si="44"/>
        <v>110.97</v>
      </c>
      <c r="I750">
        <v>614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>
        <f t="shared" si="46"/>
        <v>2010</v>
      </c>
      <c r="P750" s="11">
        <f t="shared" si="47"/>
        <v>40263.208333333336</v>
      </c>
      <c r="Q750" t="b">
        <v>0</v>
      </c>
      <c r="R750" t="b">
        <v>1</v>
      </c>
      <c r="S750" t="s">
        <v>71</v>
      </c>
      <c r="T750" t="str" cm="1">
        <f t="array" ref="T750:U750">_xlfn.TEXTSPLIT(S750,"/",,TRUE,0,)</f>
        <v>film &amp; video</v>
      </c>
      <c r="U750" t="str">
        <v>animation</v>
      </c>
    </row>
    <row r="751" spans="1:2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E751/D751*100</f>
        <v>157.29069767441862</v>
      </c>
      <c r="G751" t="s">
        <v>20</v>
      </c>
      <c r="H751" s="7">
        <f t="shared" si="44"/>
        <v>36.96</v>
      </c>
      <c r="I751">
        <v>366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>
        <f t="shared" si="46"/>
        <v>2014</v>
      </c>
      <c r="P751" s="11">
        <f t="shared" si="47"/>
        <v>41932.208333333336</v>
      </c>
      <c r="Q751" t="b">
        <v>0</v>
      </c>
      <c r="R751" t="b">
        <v>1</v>
      </c>
      <c r="S751" t="s">
        <v>65</v>
      </c>
      <c r="T751" t="str" cm="1">
        <f t="array" ref="T751:U751">_xlfn.TEXTSPLIT(S751,"/",,TRUE,0,)</f>
        <v>technology</v>
      </c>
      <c r="U751" t="str">
        <v>wearables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E752/D752*100</f>
        <v>1</v>
      </c>
      <c r="G752" t="s">
        <v>14</v>
      </c>
      <c r="H752" s="7">
        <f t="shared" si="44"/>
        <v>1</v>
      </c>
      <c r="I752"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>
        <f t="shared" si="46"/>
        <v>2010</v>
      </c>
      <c r="P752" s="11">
        <f t="shared" si="47"/>
        <v>40385.208333333336</v>
      </c>
      <c r="Q752" t="b">
        <v>0</v>
      </c>
      <c r="R752" t="b">
        <v>0</v>
      </c>
      <c r="S752" t="s">
        <v>50</v>
      </c>
      <c r="T752" t="str" cm="1">
        <f t="array" ref="T752:U752">_xlfn.TEXTSPLIT(S752,"/",,TRUE,0,)</f>
        <v>music</v>
      </c>
      <c r="U752" t="str">
        <v>electric music</v>
      </c>
    </row>
    <row r="753" spans="1:2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E753/D753*100</f>
        <v>232.30555555555554</v>
      </c>
      <c r="G753" t="s">
        <v>20</v>
      </c>
      <c r="H753" s="7">
        <f t="shared" si="44"/>
        <v>30.97</v>
      </c>
      <c r="I753">
        <v>270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>
        <f t="shared" si="46"/>
        <v>2016</v>
      </c>
      <c r="P753" s="11">
        <f t="shared" si="47"/>
        <v>42461.208333333328</v>
      </c>
      <c r="Q753" t="b">
        <v>1</v>
      </c>
      <c r="R753" t="b">
        <v>1</v>
      </c>
      <c r="S753" t="s">
        <v>68</v>
      </c>
      <c r="T753" t="str" cm="1">
        <f t="array" ref="T753:U753">_xlfn.TEXTSPLIT(S753,"/",,TRUE,0,)</f>
        <v>publishing</v>
      </c>
      <c r="U753" t="str">
        <v>nonfiction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E754/D754*100</f>
        <v>92.448275862068968</v>
      </c>
      <c r="G754" t="s">
        <v>74</v>
      </c>
      <c r="H754" s="7">
        <f t="shared" si="44"/>
        <v>47.04</v>
      </c>
      <c r="I754">
        <v>114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>
        <f t="shared" si="46"/>
        <v>2010</v>
      </c>
      <c r="P754" s="11">
        <f t="shared" si="47"/>
        <v>40413.208333333336</v>
      </c>
      <c r="Q754" t="b">
        <v>0</v>
      </c>
      <c r="R754" t="b">
        <v>1</v>
      </c>
      <c r="S754" t="s">
        <v>33</v>
      </c>
      <c r="T754" t="str" cm="1">
        <f t="array" ref="T754:U754">_xlfn.TEXTSPLIT(S754,"/",,TRUE,0,)</f>
        <v>theater</v>
      </c>
      <c r="U754" t="str">
        <v>plays</v>
      </c>
    </row>
    <row r="755" spans="1:2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E755/D755*100</f>
        <v>256.70212765957444</v>
      </c>
      <c r="G755" t="s">
        <v>20</v>
      </c>
      <c r="H755" s="7">
        <f t="shared" si="44"/>
        <v>88.07</v>
      </c>
      <c r="I755">
        <v>137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>
        <f t="shared" si="46"/>
        <v>2010</v>
      </c>
      <c r="P755" s="11">
        <f t="shared" si="47"/>
        <v>40336.208333333336</v>
      </c>
      <c r="Q755" t="b">
        <v>0</v>
      </c>
      <c r="R755" t="b">
        <v>0</v>
      </c>
      <c r="S755" t="s">
        <v>122</v>
      </c>
      <c r="T755" t="str" cm="1">
        <f t="array" ref="T755:U755">_xlfn.TEXTSPLIT(S755,"/",,TRUE,0,)</f>
        <v>photography</v>
      </c>
      <c r="U755" t="str">
        <v>photography books</v>
      </c>
    </row>
    <row r="756" spans="1:2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E756/D756*100</f>
        <v>168.47017045454547</v>
      </c>
      <c r="G756" t="s">
        <v>20</v>
      </c>
      <c r="H756" s="7">
        <f t="shared" si="44"/>
        <v>37.01</v>
      </c>
      <c r="I756">
        <v>3205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>
        <f t="shared" si="46"/>
        <v>2012</v>
      </c>
      <c r="P756" s="11">
        <f t="shared" si="47"/>
        <v>41263.25</v>
      </c>
      <c r="Q756" t="b">
        <v>0</v>
      </c>
      <c r="R756" t="b">
        <v>0</v>
      </c>
      <c r="S756" t="s">
        <v>33</v>
      </c>
      <c r="T756" t="str" cm="1">
        <f t="array" ref="T756:U756">_xlfn.TEXTSPLIT(S756,"/",,TRUE,0,)</f>
        <v>theater</v>
      </c>
      <c r="U756" t="str">
        <v>plays</v>
      </c>
    </row>
    <row r="757" spans="1:2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E757/D757*100</f>
        <v>166.57777777777778</v>
      </c>
      <c r="G757" t="s">
        <v>20</v>
      </c>
      <c r="H757" s="7">
        <f t="shared" si="44"/>
        <v>26.03</v>
      </c>
      <c r="I757">
        <v>288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>
        <f t="shared" si="46"/>
        <v>2017</v>
      </c>
      <c r="P757" s="11">
        <f t="shared" si="47"/>
        <v>43108.25</v>
      </c>
      <c r="Q757" t="b">
        <v>0</v>
      </c>
      <c r="R757" t="b">
        <v>1</v>
      </c>
      <c r="S757" t="s">
        <v>33</v>
      </c>
      <c r="T757" t="str" cm="1">
        <f t="array" ref="T757:U757">_xlfn.TEXTSPLIT(S757,"/",,TRUE,0,)</f>
        <v>theater</v>
      </c>
      <c r="U757" t="str">
        <v>plays</v>
      </c>
    </row>
    <row r="758" spans="1:2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E758/D758*100</f>
        <v>772.07692307692309</v>
      </c>
      <c r="G758" t="s">
        <v>20</v>
      </c>
      <c r="H758" s="7">
        <f t="shared" si="44"/>
        <v>67.819999999999993</v>
      </c>
      <c r="I758">
        <v>148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>
        <f t="shared" si="46"/>
        <v>2015</v>
      </c>
      <c r="P758" s="11">
        <f t="shared" si="47"/>
        <v>42030.25</v>
      </c>
      <c r="Q758" t="b">
        <v>0</v>
      </c>
      <c r="R758" t="b">
        <v>0</v>
      </c>
      <c r="S758" t="s">
        <v>33</v>
      </c>
      <c r="T758" t="str" cm="1">
        <f t="array" ref="T758:U758">_xlfn.TEXTSPLIT(S758,"/",,TRUE,0,)</f>
        <v>theater</v>
      </c>
      <c r="U758" t="str">
        <v>plays</v>
      </c>
    </row>
    <row r="759" spans="1:2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E759/D759*100</f>
        <v>406.85714285714283</v>
      </c>
      <c r="G759" t="s">
        <v>20</v>
      </c>
      <c r="H759" s="7">
        <f t="shared" si="44"/>
        <v>49.96</v>
      </c>
      <c r="I759">
        <v>114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>
        <f t="shared" si="46"/>
        <v>2011</v>
      </c>
      <c r="P759" s="11">
        <f t="shared" si="47"/>
        <v>40679.208333333336</v>
      </c>
      <c r="Q759" t="b">
        <v>0</v>
      </c>
      <c r="R759" t="b">
        <v>0</v>
      </c>
      <c r="S759" t="s">
        <v>53</v>
      </c>
      <c r="T759" t="str" cm="1">
        <f t="array" ref="T759:U759">_xlfn.TEXTSPLIT(S759,"/",,TRUE,0,)</f>
        <v>film &amp; video</v>
      </c>
      <c r="U759" t="str">
        <v>drama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E760/D760*100</f>
        <v>564.20608108108115</v>
      </c>
      <c r="G760" t="s">
        <v>20</v>
      </c>
      <c r="H760" s="7">
        <f t="shared" si="44"/>
        <v>110.02</v>
      </c>
      <c r="I760">
        <v>1518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>
        <f t="shared" si="46"/>
        <v>2014</v>
      </c>
      <c r="P760" s="11">
        <f t="shared" si="47"/>
        <v>41945.208333333336</v>
      </c>
      <c r="Q760" t="b">
        <v>0</v>
      </c>
      <c r="R760" t="b">
        <v>0</v>
      </c>
      <c r="S760" t="s">
        <v>23</v>
      </c>
      <c r="T760" t="str" cm="1">
        <f t="array" ref="T760:U760">_xlfn.TEXTSPLIT(S760,"/",,TRUE,0,)</f>
        <v>music</v>
      </c>
      <c r="U760" t="str">
        <v>rock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E761/D761*100</f>
        <v>68.426865671641792</v>
      </c>
      <c r="G761" t="s">
        <v>14</v>
      </c>
      <c r="H761" s="7">
        <f t="shared" si="44"/>
        <v>89.96</v>
      </c>
      <c r="I761">
        <v>1274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>
        <f t="shared" si="46"/>
        <v>2018</v>
      </c>
      <c r="P761" s="11">
        <f t="shared" si="47"/>
        <v>43166.25</v>
      </c>
      <c r="Q761" t="b">
        <v>0</v>
      </c>
      <c r="R761" t="b">
        <v>0</v>
      </c>
      <c r="S761" t="s">
        <v>50</v>
      </c>
      <c r="T761" t="str" cm="1">
        <f t="array" ref="T761:U761">_xlfn.TEXTSPLIT(S761,"/",,TRUE,0,)</f>
        <v>music</v>
      </c>
      <c r="U761" t="str">
        <v>electric music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E762/D762*100</f>
        <v>34.351966873706004</v>
      </c>
      <c r="G762" t="s">
        <v>14</v>
      </c>
      <c r="H762" s="7">
        <f t="shared" si="44"/>
        <v>79.010000000000005</v>
      </c>
      <c r="I762">
        <v>210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>
        <f t="shared" si="46"/>
        <v>2019</v>
      </c>
      <c r="P762" s="11">
        <f t="shared" si="47"/>
        <v>43707.208333333328</v>
      </c>
      <c r="Q762" t="b">
        <v>0</v>
      </c>
      <c r="R762" t="b">
        <v>1</v>
      </c>
      <c r="S762" t="s">
        <v>89</v>
      </c>
      <c r="T762" t="str" cm="1">
        <f t="array" ref="T762:U762">_xlfn.TEXTSPLIT(S762,"/",,TRUE,0,)</f>
        <v>games</v>
      </c>
      <c r="U762" t="str">
        <v>video games</v>
      </c>
    </row>
    <row r="763" spans="1:2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E763/D763*100</f>
        <v>655.4545454545455</v>
      </c>
      <c r="G763" t="s">
        <v>20</v>
      </c>
      <c r="H763" s="7">
        <f t="shared" si="44"/>
        <v>86.87</v>
      </c>
      <c r="I763">
        <v>166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>
        <f t="shared" si="46"/>
        <v>2017</v>
      </c>
      <c r="P763" s="11">
        <f t="shared" si="47"/>
        <v>42943.208333333328</v>
      </c>
      <c r="Q763" t="b">
        <v>0</v>
      </c>
      <c r="R763" t="b">
        <v>0</v>
      </c>
      <c r="S763" t="s">
        <v>23</v>
      </c>
      <c r="T763" t="str" cm="1">
        <f t="array" ref="T763:U763">_xlfn.TEXTSPLIT(S763,"/",,TRUE,0,)</f>
        <v>music</v>
      </c>
      <c r="U763" t="str">
        <v>rock</v>
      </c>
    </row>
    <row r="764" spans="1:2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E764/D764*100</f>
        <v>177.25714285714284</v>
      </c>
      <c r="G764" t="s">
        <v>20</v>
      </c>
      <c r="H764" s="7">
        <f t="shared" si="44"/>
        <v>62.04</v>
      </c>
      <c r="I764">
        <v>100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>
        <f t="shared" si="46"/>
        <v>2012</v>
      </c>
      <c r="P764" s="11">
        <f t="shared" si="47"/>
        <v>41252.25</v>
      </c>
      <c r="Q764" t="b">
        <v>0</v>
      </c>
      <c r="R764" t="b">
        <v>0</v>
      </c>
      <c r="S764" t="s">
        <v>159</v>
      </c>
      <c r="T764" t="str" cm="1">
        <f t="array" ref="T764:U764">_xlfn.TEXTSPLIT(S764,"/",,TRUE,0,)</f>
        <v>music</v>
      </c>
      <c r="U764" t="str">
        <v>jazz</v>
      </c>
    </row>
    <row r="765" spans="1:2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E765/D765*100</f>
        <v>113.17857142857144</v>
      </c>
      <c r="G765" t="s">
        <v>20</v>
      </c>
      <c r="H765" s="7">
        <f t="shared" si="44"/>
        <v>26.97</v>
      </c>
      <c r="I765">
        <v>235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>
        <f t="shared" si="46"/>
        <v>2012</v>
      </c>
      <c r="P765" s="11">
        <f t="shared" si="47"/>
        <v>41072.208333333336</v>
      </c>
      <c r="Q765" t="b">
        <v>0</v>
      </c>
      <c r="R765" t="b">
        <v>1</v>
      </c>
      <c r="S765" t="s">
        <v>33</v>
      </c>
      <c r="T765" t="str" cm="1">
        <f t="array" ref="T765:U765">_xlfn.TEXTSPLIT(S765,"/",,TRUE,0,)</f>
        <v>theater</v>
      </c>
      <c r="U765" t="str">
        <v>plays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E766/D766*100</f>
        <v>728.18181818181824</v>
      </c>
      <c r="G766" t="s">
        <v>20</v>
      </c>
      <c r="H766" s="7">
        <f t="shared" si="44"/>
        <v>54.12</v>
      </c>
      <c r="I766">
        <v>148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>
        <f t="shared" si="46"/>
        <v>2011</v>
      </c>
      <c r="P766" s="11">
        <f t="shared" si="47"/>
        <v>40684.208333333336</v>
      </c>
      <c r="Q766" t="b">
        <v>0</v>
      </c>
      <c r="R766" t="b">
        <v>0</v>
      </c>
      <c r="S766" t="s">
        <v>23</v>
      </c>
      <c r="T766" t="str" cm="1">
        <f t="array" ref="T766:U766">_xlfn.TEXTSPLIT(S766,"/",,TRUE,0,)</f>
        <v>music</v>
      </c>
      <c r="U766" t="str">
        <v>rock</v>
      </c>
    </row>
    <row r="767" spans="1:2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E767/D767*100</f>
        <v>208.33333333333334</v>
      </c>
      <c r="G767" t="s">
        <v>20</v>
      </c>
      <c r="H767" s="7">
        <f t="shared" si="44"/>
        <v>41.04</v>
      </c>
      <c r="I767">
        <v>198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>
        <f t="shared" si="46"/>
        <v>2017</v>
      </c>
      <c r="P767" s="11">
        <f t="shared" si="47"/>
        <v>42865.208333333328</v>
      </c>
      <c r="Q767" t="b">
        <v>1</v>
      </c>
      <c r="R767" t="b">
        <v>1</v>
      </c>
      <c r="S767" t="s">
        <v>60</v>
      </c>
      <c r="T767" t="str" cm="1">
        <f t="array" ref="T767:U767">_xlfn.TEXTSPLIT(S767,"/",,TRUE,0,)</f>
        <v>music</v>
      </c>
      <c r="U767" t="str">
        <v>indie rock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E768/D768*100</f>
        <v>31.171232876712331</v>
      </c>
      <c r="G768" t="s">
        <v>14</v>
      </c>
      <c r="H768" s="7">
        <f t="shared" si="44"/>
        <v>55.05</v>
      </c>
      <c r="I768">
        <v>248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>
        <f t="shared" si="46"/>
        <v>2018</v>
      </c>
      <c r="P768" s="11">
        <f t="shared" si="47"/>
        <v>43363.208333333328</v>
      </c>
      <c r="Q768" t="b">
        <v>0</v>
      </c>
      <c r="R768" t="b">
        <v>0</v>
      </c>
      <c r="S768" t="s">
        <v>474</v>
      </c>
      <c r="T768" t="str" cm="1">
        <f t="array" ref="T768:U768">_xlfn.TEXTSPLIT(S768,"/",,TRUE,0,)</f>
        <v>film &amp; video</v>
      </c>
      <c r="U768" t="str">
        <v>science fiction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E769/D769*100</f>
        <v>56.967078189300416</v>
      </c>
      <c r="G769" t="s">
        <v>14</v>
      </c>
      <c r="H769" s="7">
        <f t="shared" si="44"/>
        <v>107.94</v>
      </c>
      <c r="I769">
        <v>513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>
        <f t="shared" si="46"/>
        <v>2015</v>
      </c>
      <c r="P769" s="11">
        <f t="shared" si="47"/>
        <v>42328.25</v>
      </c>
      <c r="Q769" t="b">
        <v>0</v>
      </c>
      <c r="R769" t="b">
        <v>0</v>
      </c>
      <c r="S769" t="s">
        <v>206</v>
      </c>
      <c r="T769" t="str" cm="1">
        <f t="array" ref="T769:U769">_xlfn.TEXTSPLIT(S769,"/",,TRUE,0,)</f>
        <v>publishing</v>
      </c>
      <c r="U769" t="str">
        <v>translations</v>
      </c>
    </row>
    <row r="770" spans="1:2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E770/D770*100</f>
        <v>231</v>
      </c>
      <c r="G770" t="s">
        <v>20</v>
      </c>
      <c r="H770" s="7">
        <f t="shared" si="44"/>
        <v>73.92</v>
      </c>
      <c r="I770">
        <v>150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>
        <f t="shared" si="46"/>
        <v>2013</v>
      </c>
      <c r="P770" s="11">
        <f t="shared" si="47"/>
        <v>41634.25</v>
      </c>
      <c r="Q770" t="b">
        <v>0</v>
      </c>
      <c r="R770" t="b">
        <v>0</v>
      </c>
      <c r="S770" t="s">
        <v>33</v>
      </c>
      <c r="T770" t="str" cm="1">
        <f t="array" ref="T770:U770">_xlfn.TEXTSPLIT(S770,"/",,TRUE,0,)</f>
        <v>theater</v>
      </c>
      <c r="U770" t="str">
        <v>plays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E771/D771*100</f>
        <v>86.867834394904463</v>
      </c>
      <c r="G771" t="s">
        <v>14</v>
      </c>
      <c r="H771" s="7">
        <f t="shared" ref="H771:H834" si="48">IFERROR(ROUND(E771/I771,2),0)</f>
        <v>32</v>
      </c>
      <c r="I771">
        <v>3410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>
        <f t="shared" ref="O771:O834" si="50">YEAR(M771)</f>
        <v>2013</v>
      </c>
      <c r="P771" s="11">
        <f t="shared" ref="P771:P834" si="51">(((N771/60)/60)/24)+DATE(1970,1,1)</f>
        <v>41527.208333333336</v>
      </c>
      <c r="Q771" t="b">
        <v>0</v>
      </c>
      <c r="R771" t="b">
        <v>0</v>
      </c>
      <c r="S771" t="s">
        <v>89</v>
      </c>
      <c r="T771" t="str" cm="1">
        <f t="array" ref="T771:U771">_xlfn.TEXTSPLIT(S771,"/",,TRUE,0,)</f>
        <v>games</v>
      </c>
      <c r="U771" t="str">
        <v>video games</v>
      </c>
    </row>
    <row r="772" spans="1:2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E772/D772*100</f>
        <v>270.74418604651163</v>
      </c>
      <c r="G772" t="s">
        <v>20</v>
      </c>
      <c r="H772" s="7">
        <f t="shared" si="48"/>
        <v>53.9</v>
      </c>
      <c r="I772">
        <v>216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>
        <f t="shared" si="50"/>
        <v>2014</v>
      </c>
      <c r="P772" s="11">
        <f t="shared" si="51"/>
        <v>41750.208333333336</v>
      </c>
      <c r="Q772" t="b">
        <v>0</v>
      </c>
      <c r="R772" t="b">
        <v>1</v>
      </c>
      <c r="S772" t="s">
        <v>33</v>
      </c>
      <c r="T772" t="str" cm="1">
        <f t="array" ref="T772:U772">_xlfn.TEXTSPLIT(S772,"/",,TRUE,0,)</f>
        <v>theater</v>
      </c>
      <c r="U772" t="str">
        <v>plays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E773/D773*100</f>
        <v>49.446428571428569</v>
      </c>
      <c r="G773" t="s">
        <v>74</v>
      </c>
      <c r="H773" s="7">
        <f t="shared" si="48"/>
        <v>106.5</v>
      </c>
      <c r="I773">
        <v>26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>
        <f t="shared" si="50"/>
        <v>2019</v>
      </c>
      <c r="P773" s="11">
        <f t="shared" si="51"/>
        <v>43518.25</v>
      </c>
      <c r="Q773" t="b">
        <v>0</v>
      </c>
      <c r="R773" t="b">
        <v>0</v>
      </c>
      <c r="S773" t="s">
        <v>33</v>
      </c>
      <c r="T773" t="str" cm="1">
        <f t="array" ref="T773:U773">_xlfn.TEXTSPLIT(S773,"/",,TRUE,0,)</f>
        <v>theater</v>
      </c>
      <c r="U773" t="str">
        <v>plays</v>
      </c>
    </row>
    <row r="774" spans="1:2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E774/D774*100</f>
        <v>113.3596256684492</v>
      </c>
      <c r="G774" t="s">
        <v>20</v>
      </c>
      <c r="H774" s="7">
        <f t="shared" si="48"/>
        <v>33</v>
      </c>
      <c r="I774">
        <v>5139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>
        <f t="shared" si="50"/>
        <v>2019</v>
      </c>
      <c r="P774" s="11">
        <f t="shared" si="51"/>
        <v>43509.25</v>
      </c>
      <c r="Q774" t="b">
        <v>0</v>
      </c>
      <c r="R774" t="b">
        <v>0</v>
      </c>
      <c r="S774" t="s">
        <v>60</v>
      </c>
      <c r="T774" t="str" cm="1">
        <f t="array" ref="T774:U774">_xlfn.TEXTSPLIT(S774,"/",,TRUE,0,)</f>
        <v>music</v>
      </c>
      <c r="U774" t="str">
        <v>indie rock</v>
      </c>
    </row>
    <row r="775" spans="1:2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E775/D775*100</f>
        <v>190.55555555555554</v>
      </c>
      <c r="G775" t="s">
        <v>20</v>
      </c>
      <c r="H775" s="7">
        <f t="shared" si="48"/>
        <v>43</v>
      </c>
      <c r="I775">
        <v>2353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>
        <f t="shared" si="50"/>
        <v>2017</v>
      </c>
      <c r="P775" s="11">
        <f t="shared" si="51"/>
        <v>42848.208333333328</v>
      </c>
      <c r="Q775" t="b">
        <v>0</v>
      </c>
      <c r="R775" t="b">
        <v>0</v>
      </c>
      <c r="S775" t="s">
        <v>33</v>
      </c>
      <c r="T775" t="str" cm="1">
        <f t="array" ref="T775:U775">_xlfn.TEXTSPLIT(S775,"/",,TRUE,0,)</f>
        <v>theater</v>
      </c>
      <c r="U775" t="str">
        <v>plays</v>
      </c>
    </row>
    <row r="776" spans="1:2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E776/D776*100</f>
        <v>135.5</v>
      </c>
      <c r="G776" t="s">
        <v>20</v>
      </c>
      <c r="H776" s="7">
        <f t="shared" si="48"/>
        <v>86.86</v>
      </c>
      <c r="I776">
        <v>78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>
        <f t="shared" si="50"/>
        <v>2016</v>
      </c>
      <c r="P776" s="11">
        <f t="shared" si="51"/>
        <v>42554.208333333328</v>
      </c>
      <c r="Q776" t="b">
        <v>0</v>
      </c>
      <c r="R776" t="b">
        <v>0</v>
      </c>
      <c r="S776" t="s">
        <v>28</v>
      </c>
      <c r="T776" t="str" cm="1">
        <f t="array" ref="T776:U776">_xlfn.TEXTSPLIT(S776,"/",,TRUE,0,)</f>
        <v>technology</v>
      </c>
      <c r="U776" t="str">
        <v>web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E777/D777*100</f>
        <v>10.297872340425531</v>
      </c>
      <c r="G777" t="s">
        <v>14</v>
      </c>
      <c r="H777" s="7">
        <f t="shared" si="48"/>
        <v>96.8</v>
      </c>
      <c r="I777">
        <v>10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>
        <f t="shared" si="50"/>
        <v>2014</v>
      </c>
      <c r="P777" s="11">
        <f t="shared" si="51"/>
        <v>41959.25</v>
      </c>
      <c r="Q777" t="b">
        <v>0</v>
      </c>
      <c r="R777" t="b">
        <v>0</v>
      </c>
      <c r="S777" t="s">
        <v>23</v>
      </c>
      <c r="T777" t="str" cm="1">
        <f t="array" ref="T777:U777">_xlfn.TEXTSPLIT(S777,"/",,TRUE,0,)</f>
        <v>music</v>
      </c>
      <c r="U777" t="str">
        <v>rock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E778/D778*100</f>
        <v>65.544223826714799</v>
      </c>
      <c r="G778" t="s">
        <v>14</v>
      </c>
      <c r="H778" s="7">
        <f t="shared" si="48"/>
        <v>33</v>
      </c>
      <c r="I778">
        <v>2201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>
        <f t="shared" si="50"/>
        <v>2019</v>
      </c>
      <c r="P778" s="11">
        <f t="shared" si="51"/>
        <v>43668.208333333328</v>
      </c>
      <c r="Q778" t="b">
        <v>0</v>
      </c>
      <c r="R778" t="b">
        <v>0</v>
      </c>
      <c r="S778" t="s">
        <v>33</v>
      </c>
      <c r="T778" t="str" cm="1">
        <f t="array" ref="T778:U778">_xlfn.TEXTSPLIT(S778,"/",,TRUE,0,)</f>
        <v>theater</v>
      </c>
      <c r="U778" t="str">
        <v>plays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E779/D779*100</f>
        <v>49.026652452025587</v>
      </c>
      <c r="G779" t="s">
        <v>14</v>
      </c>
      <c r="H779" s="7">
        <f t="shared" si="48"/>
        <v>68.03</v>
      </c>
      <c r="I779">
        <v>676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>
        <f t="shared" si="50"/>
        <v>2011</v>
      </c>
      <c r="P779" s="11">
        <f t="shared" si="51"/>
        <v>40838.208333333336</v>
      </c>
      <c r="Q779" t="b">
        <v>0</v>
      </c>
      <c r="R779" t="b">
        <v>0</v>
      </c>
      <c r="S779" t="s">
        <v>33</v>
      </c>
      <c r="T779" t="str" cm="1">
        <f t="array" ref="T779:U779">_xlfn.TEXTSPLIT(S779,"/",,TRUE,0,)</f>
        <v>theater</v>
      </c>
      <c r="U779" t="str">
        <v>plays</v>
      </c>
    </row>
    <row r="780" spans="1:2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E780/D780*100</f>
        <v>787.92307692307691</v>
      </c>
      <c r="G780" t="s">
        <v>20</v>
      </c>
      <c r="H780" s="7">
        <f t="shared" si="48"/>
        <v>58.87</v>
      </c>
      <c r="I780">
        <v>174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>
        <f t="shared" si="50"/>
        <v>2011</v>
      </c>
      <c r="P780" s="11">
        <f t="shared" si="51"/>
        <v>40773.208333333336</v>
      </c>
      <c r="Q780" t="b">
        <v>0</v>
      </c>
      <c r="R780" t="b">
        <v>0</v>
      </c>
      <c r="S780" t="s">
        <v>71</v>
      </c>
      <c r="T780" t="str" cm="1">
        <f t="array" ref="T780:U780">_xlfn.TEXTSPLIT(S780,"/",,TRUE,0,)</f>
        <v>film &amp; video</v>
      </c>
      <c r="U780" t="str">
        <v>animation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E781/D781*100</f>
        <v>80.306347746090154</v>
      </c>
      <c r="G781" t="s">
        <v>14</v>
      </c>
      <c r="H781" s="7">
        <f t="shared" si="48"/>
        <v>105.05</v>
      </c>
      <c r="I781">
        <v>831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>
        <f t="shared" si="50"/>
        <v>2015</v>
      </c>
      <c r="P781" s="11">
        <f t="shared" si="51"/>
        <v>42239.208333333328</v>
      </c>
      <c r="Q781" t="b">
        <v>0</v>
      </c>
      <c r="R781" t="b">
        <v>1</v>
      </c>
      <c r="S781" t="s">
        <v>33</v>
      </c>
      <c r="T781" t="str" cm="1">
        <f t="array" ref="T781:U781">_xlfn.TEXTSPLIT(S781,"/",,TRUE,0,)</f>
        <v>theater</v>
      </c>
      <c r="U781" t="str">
        <v>plays</v>
      </c>
    </row>
    <row r="782" spans="1:2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E782/D782*100</f>
        <v>106.29411764705883</v>
      </c>
      <c r="G782" t="s">
        <v>20</v>
      </c>
      <c r="H782" s="7">
        <f t="shared" si="48"/>
        <v>33.049999999999997</v>
      </c>
      <c r="I782">
        <v>164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>
        <f t="shared" si="50"/>
        <v>2016</v>
      </c>
      <c r="P782" s="11">
        <f t="shared" si="51"/>
        <v>42592.208333333328</v>
      </c>
      <c r="Q782" t="b">
        <v>0</v>
      </c>
      <c r="R782" t="b">
        <v>1</v>
      </c>
      <c r="S782" t="s">
        <v>53</v>
      </c>
      <c r="T782" t="str" cm="1">
        <f t="array" ref="T782:U782">_xlfn.TEXTSPLIT(S782,"/",,TRUE,0,)</f>
        <v>film &amp; video</v>
      </c>
      <c r="U782" t="str">
        <v>drama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E783/D783*100</f>
        <v>50.735632183908038</v>
      </c>
      <c r="G783" t="s">
        <v>74</v>
      </c>
      <c r="H783" s="7">
        <f t="shared" si="48"/>
        <v>78.819999999999993</v>
      </c>
      <c r="I783">
        <v>56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>
        <f t="shared" si="50"/>
        <v>2010</v>
      </c>
      <c r="P783" s="11">
        <f t="shared" si="51"/>
        <v>40533.25</v>
      </c>
      <c r="Q783" t="b">
        <v>0</v>
      </c>
      <c r="R783" t="b">
        <v>0</v>
      </c>
      <c r="S783" t="s">
        <v>33</v>
      </c>
      <c r="T783" t="str" cm="1">
        <f t="array" ref="T783:U783">_xlfn.TEXTSPLIT(S783,"/",,TRUE,0,)</f>
        <v>theater</v>
      </c>
      <c r="U783" t="str">
        <v>plays</v>
      </c>
    </row>
    <row r="784" spans="1:2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E784/D784*100</f>
        <v>215.31372549019611</v>
      </c>
      <c r="G784" t="s">
        <v>20</v>
      </c>
      <c r="H784" s="7">
        <f t="shared" si="48"/>
        <v>68.2</v>
      </c>
      <c r="I784">
        <v>161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>
        <f t="shared" si="50"/>
        <v>2011</v>
      </c>
      <c r="P784" s="11">
        <f t="shared" si="51"/>
        <v>40631.208333333336</v>
      </c>
      <c r="Q784" t="b">
        <v>0</v>
      </c>
      <c r="R784" t="b">
        <v>1</v>
      </c>
      <c r="S784" t="s">
        <v>71</v>
      </c>
      <c r="T784" t="str" cm="1">
        <f t="array" ref="T784:U784">_xlfn.TEXTSPLIT(S784,"/",,TRUE,0,)</f>
        <v>film &amp; video</v>
      </c>
      <c r="U784" t="str">
        <v>animation</v>
      </c>
    </row>
    <row r="785" spans="1:2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E785/D785*100</f>
        <v>141.22972972972974</v>
      </c>
      <c r="G785" t="s">
        <v>20</v>
      </c>
      <c r="H785" s="7">
        <f t="shared" si="48"/>
        <v>75.73</v>
      </c>
      <c r="I785">
        <v>138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>
        <f t="shared" si="50"/>
        <v>2013</v>
      </c>
      <c r="P785" s="11">
        <f t="shared" si="51"/>
        <v>41632.25</v>
      </c>
      <c r="Q785" t="b">
        <v>0</v>
      </c>
      <c r="R785" t="b">
        <v>0</v>
      </c>
      <c r="S785" t="s">
        <v>23</v>
      </c>
      <c r="T785" t="str" cm="1">
        <f t="array" ref="T785:U785">_xlfn.TEXTSPLIT(S785,"/",,TRUE,0,)</f>
        <v>music</v>
      </c>
      <c r="U785" t="str">
        <v>rock</v>
      </c>
    </row>
    <row r="786" spans="1:2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E786/D786*100</f>
        <v>115.33745781777279</v>
      </c>
      <c r="G786" t="s">
        <v>20</v>
      </c>
      <c r="H786" s="7">
        <f t="shared" si="48"/>
        <v>31</v>
      </c>
      <c r="I786">
        <v>3308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>
        <f t="shared" si="50"/>
        <v>2016</v>
      </c>
      <c r="P786" s="11">
        <f t="shared" si="51"/>
        <v>42446.208333333328</v>
      </c>
      <c r="Q786" t="b">
        <v>0</v>
      </c>
      <c r="R786" t="b">
        <v>0</v>
      </c>
      <c r="S786" t="s">
        <v>28</v>
      </c>
      <c r="T786" t="str" cm="1">
        <f t="array" ref="T786:U786">_xlfn.TEXTSPLIT(S786,"/",,TRUE,0,)</f>
        <v>technology</v>
      </c>
      <c r="U786" t="str">
        <v>web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E787/D787*100</f>
        <v>193.11940298507463</v>
      </c>
      <c r="G787" t="s">
        <v>20</v>
      </c>
      <c r="H787" s="7">
        <f t="shared" si="48"/>
        <v>101.88</v>
      </c>
      <c r="I787">
        <v>127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>
        <f t="shared" si="50"/>
        <v>2019</v>
      </c>
      <c r="P787" s="11">
        <f t="shared" si="51"/>
        <v>43616.208333333328</v>
      </c>
      <c r="Q787" t="b">
        <v>0</v>
      </c>
      <c r="R787" t="b">
        <v>1</v>
      </c>
      <c r="S787" t="s">
        <v>71</v>
      </c>
      <c r="T787" t="str" cm="1">
        <f t="array" ref="T787:U787">_xlfn.TEXTSPLIT(S787,"/",,TRUE,0,)</f>
        <v>film &amp; video</v>
      </c>
      <c r="U787" t="str">
        <v>animation</v>
      </c>
    </row>
    <row r="788" spans="1:2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E788/D788*100</f>
        <v>729.73333333333335</v>
      </c>
      <c r="G788" t="s">
        <v>20</v>
      </c>
      <c r="H788" s="7">
        <f t="shared" si="48"/>
        <v>52.88</v>
      </c>
      <c r="I788">
        <v>207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>
        <f t="shared" si="50"/>
        <v>2018</v>
      </c>
      <c r="P788" s="11">
        <f t="shared" si="51"/>
        <v>43193.208333333328</v>
      </c>
      <c r="Q788" t="b">
        <v>0</v>
      </c>
      <c r="R788" t="b">
        <v>1</v>
      </c>
      <c r="S788" t="s">
        <v>159</v>
      </c>
      <c r="T788" t="str" cm="1">
        <f t="array" ref="T788:U788">_xlfn.TEXTSPLIT(S788,"/",,TRUE,0,)</f>
        <v>music</v>
      </c>
      <c r="U788" t="str">
        <v>jazz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E789/D789*100</f>
        <v>99.66339869281046</v>
      </c>
      <c r="G789" t="s">
        <v>14</v>
      </c>
      <c r="H789" s="7">
        <f t="shared" si="48"/>
        <v>71.010000000000005</v>
      </c>
      <c r="I789">
        <v>859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>
        <f t="shared" si="50"/>
        <v>2011</v>
      </c>
      <c r="P789" s="11">
        <f t="shared" si="51"/>
        <v>40693.208333333336</v>
      </c>
      <c r="Q789" t="b">
        <v>0</v>
      </c>
      <c r="R789" t="b">
        <v>0</v>
      </c>
      <c r="S789" t="s">
        <v>23</v>
      </c>
      <c r="T789" t="str" cm="1">
        <f t="array" ref="T789:U789">_xlfn.TEXTSPLIT(S789,"/",,TRUE,0,)</f>
        <v>music</v>
      </c>
      <c r="U789" t="str">
        <v>rock</v>
      </c>
    </row>
    <row r="790" spans="1:21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E790/D790*100</f>
        <v>88.166666666666671</v>
      </c>
      <c r="G790" t="s">
        <v>47</v>
      </c>
      <c r="H790" s="7">
        <f t="shared" si="48"/>
        <v>102.39</v>
      </c>
      <c r="I790">
        <v>31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>
        <f t="shared" si="50"/>
        <v>2012</v>
      </c>
      <c r="P790" s="11">
        <f t="shared" si="51"/>
        <v>41223.25</v>
      </c>
      <c r="Q790" t="b">
        <v>0</v>
      </c>
      <c r="R790" t="b">
        <v>0</v>
      </c>
      <c r="S790" t="s">
        <v>71</v>
      </c>
      <c r="T790" t="str" cm="1">
        <f t="array" ref="T790:U790">_xlfn.TEXTSPLIT(S790,"/",,TRUE,0,)</f>
        <v>film &amp; video</v>
      </c>
      <c r="U790" t="str">
        <v>animation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E791/D791*100</f>
        <v>37.233333333333334</v>
      </c>
      <c r="G791" t="s">
        <v>14</v>
      </c>
      <c r="H791" s="7">
        <f t="shared" si="48"/>
        <v>74.47</v>
      </c>
      <c r="I791">
        <v>45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>
        <f t="shared" si="50"/>
        <v>2014</v>
      </c>
      <c r="P791" s="11">
        <f t="shared" si="51"/>
        <v>41823.208333333336</v>
      </c>
      <c r="Q791" t="b">
        <v>0</v>
      </c>
      <c r="R791" t="b">
        <v>0</v>
      </c>
      <c r="S791" t="s">
        <v>33</v>
      </c>
      <c r="T791" t="str" cm="1">
        <f t="array" ref="T791:U791">_xlfn.TEXTSPLIT(S791,"/",,TRUE,0,)</f>
        <v>theater</v>
      </c>
      <c r="U791" t="str">
        <v>plays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E792/D792*100</f>
        <v>30.540075309306079</v>
      </c>
      <c r="G792" t="s">
        <v>74</v>
      </c>
      <c r="H792" s="7">
        <f t="shared" si="48"/>
        <v>51.01</v>
      </c>
      <c r="I792">
        <v>1113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>
        <f t="shared" si="50"/>
        <v>2010</v>
      </c>
      <c r="P792" s="11">
        <f t="shared" si="51"/>
        <v>40229.25</v>
      </c>
      <c r="Q792" t="b">
        <v>0</v>
      </c>
      <c r="R792" t="b">
        <v>0</v>
      </c>
      <c r="S792" t="s">
        <v>33</v>
      </c>
      <c r="T792" t="str" cm="1">
        <f t="array" ref="T792:U792">_xlfn.TEXTSPLIT(S792,"/",,TRUE,0,)</f>
        <v>theater</v>
      </c>
      <c r="U792" t="str">
        <v>plays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E793/D793*100</f>
        <v>25.714285714285712</v>
      </c>
      <c r="G793" t="s">
        <v>14</v>
      </c>
      <c r="H793" s="7">
        <f t="shared" si="48"/>
        <v>90</v>
      </c>
      <c r="I793">
        <v>6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>
        <f t="shared" si="50"/>
        <v>2016</v>
      </c>
      <c r="P793" s="11">
        <f t="shared" si="51"/>
        <v>42731.25</v>
      </c>
      <c r="Q793" t="b">
        <v>0</v>
      </c>
      <c r="R793" t="b">
        <v>0</v>
      </c>
      <c r="S793" t="s">
        <v>17</v>
      </c>
      <c r="T793" t="str" cm="1">
        <f t="array" ref="T793:U793">_xlfn.TEXTSPLIT(S793,"/",,TRUE,0,)</f>
        <v>food</v>
      </c>
      <c r="U793" t="str">
        <v>food trucks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E794/D794*100</f>
        <v>34</v>
      </c>
      <c r="G794" t="s">
        <v>14</v>
      </c>
      <c r="H794" s="7">
        <f t="shared" si="48"/>
        <v>97.14</v>
      </c>
      <c r="I794">
        <v>7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>
        <f t="shared" si="50"/>
        <v>2013</v>
      </c>
      <c r="P794" s="11">
        <f t="shared" si="51"/>
        <v>41479.208333333336</v>
      </c>
      <c r="Q794" t="b">
        <v>0</v>
      </c>
      <c r="R794" t="b">
        <v>1</v>
      </c>
      <c r="S794" t="s">
        <v>33</v>
      </c>
      <c r="T794" t="str" cm="1">
        <f t="array" ref="T794:U794">_xlfn.TEXTSPLIT(S794,"/",,TRUE,0,)</f>
        <v>theater</v>
      </c>
      <c r="U794" t="str">
        <v>plays</v>
      </c>
    </row>
    <row r="795" spans="1:2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E795/D795*100</f>
        <v>1185.909090909091</v>
      </c>
      <c r="G795" t="s">
        <v>20</v>
      </c>
      <c r="H795" s="7">
        <f t="shared" si="48"/>
        <v>72.069999999999993</v>
      </c>
      <c r="I795">
        <v>181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>
        <f t="shared" si="50"/>
        <v>2013</v>
      </c>
      <c r="P795" s="11">
        <f t="shared" si="51"/>
        <v>41454.208333333336</v>
      </c>
      <c r="Q795" t="b">
        <v>0</v>
      </c>
      <c r="R795" t="b">
        <v>0</v>
      </c>
      <c r="S795" t="s">
        <v>68</v>
      </c>
      <c r="T795" t="str" cm="1">
        <f t="array" ref="T795:U795">_xlfn.TEXTSPLIT(S795,"/",,TRUE,0,)</f>
        <v>publishing</v>
      </c>
      <c r="U795" t="str">
        <v>nonfiction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E796/D796*100</f>
        <v>125.39393939393939</v>
      </c>
      <c r="G796" t="s">
        <v>20</v>
      </c>
      <c r="H796" s="7">
        <f t="shared" si="48"/>
        <v>75.239999999999995</v>
      </c>
      <c r="I796">
        <v>110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>
        <f t="shared" si="50"/>
        <v>2017</v>
      </c>
      <c r="P796" s="11">
        <f t="shared" si="51"/>
        <v>43103.25</v>
      </c>
      <c r="Q796" t="b">
        <v>0</v>
      </c>
      <c r="R796" t="b">
        <v>0</v>
      </c>
      <c r="S796" t="s">
        <v>23</v>
      </c>
      <c r="T796" t="str" cm="1">
        <f t="array" ref="T796:U796">_xlfn.TEXTSPLIT(S796,"/",,TRUE,0,)</f>
        <v>music</v>
      </c>
      <c r="U796" t="str">
        <v>rock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E797/D797*100</f>
        <v>14.394366197183098</v>
      </c>
      <c r="G797" t="s">
        <v>14</v>
      </c>
      <c r="H797" s="7">
        <f t="shared" si="48"/>
        <v>32.97</v>
      </c>
      <c r="I797">
        <v>31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>
        <f t="shared" si="50"/>
        <v>2016</v>
      </c>
      <c r="P797" s="11">
        <f t="shared" si="51"/>
        <v>42678.208333333328</v>
      </c>
      <c r="Q797" t="b">
        <v>0</v>
      </c>
      <c r="R797" t="b">
        <v>0</v>
      </c>
      <c r="S797" t="s">
        <v>53</v>
      </c>
      <c r="T797" t="str" cm="1">
        <f t="array" ref="T797:U797">_xlfn.TEXTSPLIT(S797,"/",,TRUE,0,)</f>
        <v>film &amp; video</v>
      </c>
      <c r="U797" t="str">
        <v>drama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E798/D798*100</f>
        <v>54.807692307692314</v>
      </c>
      <c r="G798" t="s">
        <v>14</v>
      </c>
      <c r="H798" s="7">
        <f t="shared" si="48"/>
        <v>54.81</v>
      </c>
      <c r="I798">
        <v>78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>
        <f t="shared" si="50"/>
        <v>2014</v>
      </c>
      <c r="P798" s="11">
        <f t="shared" si="51"/>
        <v>41866.208333333336</v>
      </c>
      <c r="Q798" t="b">
        <v>0</v>
      </c>
      <c r="R798" t="b">
        <v>1</v>
      </c>
      <c r="S798" t="s">
        <v>292</v>
      </c>
      <c r="T798" t="str" cm="1">
        <f t="array" ref="T798:U798">_xlfn.TEXTSPLIT(S798,"/",,TRUE,0,)</f>
        <v>games</v>
      </c>
      <c r="U798" t="str">
        <v>mobile games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E799/D799*100</f>
        <v>109.63157894736841</v>
      </c>
      <c r="G799" t="s">
        <v>20</v>
      </c>
      <c r="H799" s="7">
        <f t="shared" si="48"/>
        <v>45.04</v>
      </c>
      <c r="I799">
        <v>185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>
        <f t="shared" si="50"/>
        <v>2018</v>
      </c>
      <c r="P799" s="11">
        <f t="shared" si="51"/>
        <v>43487.25</v>
      </c>
      <c r="Q799" t="b">
        <v>0</v>
      </c>
      <c r="R799" t="b">
        <v>0</v>
      </c>
      <c r="S799" t="s">
        <v>28</v>
      </c>
      <c r="T799" t="str" cm="1">
        <f t="array" ref="T799:U799">_xlfn.TEXTSPLIT(S799,"/",,TRUE,0,)</f>
        <v>technology</v>
      </c>
      <c r="U799" t="str">
        <v>web</v>
      </c>
    </row>
    <row r="800" spans="1:2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E800/D800*100</f>
        <v>188.47058823529412</v>
      </c>
      <c r="G800" t="s">
        <v>20</v>
      </c>
      <c r="H800" s="7">
        <f t="shared" si="48"/>
        <v>52.96</v>
      </c>
      <c r="I800">
        <v>121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>
        <f t="shared" si="50"/>
        <v>2012</v>
      </c>
      <c r="P800" s="11">
        <f t="shared" si="51"/>
        <v>41088.208333333336</v>
      </c>
      <c r="Q800" t="b">
        <v>0</v>
      </c>
      <c r="R800" t="b">
        <v>1</v>
      </c>
      <c r="S800" t="s">
        <v>33</v>
      </c>
      <c r="T800" t="str" cm="1">
        <f t="array" ref="T800:U800">_xlfn.TEXTSPLIT(S800,"/",,TRUE,0,)</f>
        <v>theater</v>
      </c>
      <c r="U800" t="str">
        <v>plays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E801/D801*100</f>
        <v>87.008284023668637</v>
      </c>
      <c r="G801" t="s">
        <v>14</v>
      </c>
      <c r="H801" s="7">
        <f t="shared" si="48"/>
        <v>60.02</v>
      </c>
      <c r="I801">
        <v>1225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>
        <f t="shared" si="50"/>
        <v>2016</v>
      </c>
      <c r="P801" s="11">
        <f t="shared" si="51"/>
        <v>42403.25</v>
      </c>
      <c r="Q801" t="b">
        <v>0</v>
      </c>
      <c r="R801" t="b">
        <v>0</v>
      </c>
      <c r="S801" t="s">
        <v>33</v>
      </c>
      <c r="T801" t="str" cm="1">
        <f t="array" ref="T801:U801">_xlfn.TEXTSPLIT(S801,"/",,TRUE,0,)</f>
        <v>theater</v>
      </c>
      <c r="U801" t="str">
        <v>plays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E802/D802*100</f>
        <v>1</v>
      </c>
      <c r="G802" t="s">
        <v>14</v>
      </c>
      <c r="H802" s="7">
        <f t="shared" si="48"/>
        <v>1</v>
      </c>
      <c r="I802"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>
        <f t="shared" si="50"/>
        <v>2015</v>
      </c>
      <c r="P802" s="11">
        <f t="shared" si="51"/>
        <v>42171.208333333328</v>
      </c>
      <c r="Q802" t="b">
        <v>0</v>
      </c>
      <c r="R802" t="b">
        <v>0</v>
      </c>
      <c r="S802" t="s">
        <v>23</v>
      </c>
      <c r="T802" t="str" cm="1">
        <f t="array" ref="T802:U802">_xlfn.TEXTSPLIT(S802,"/",,TRUE,0,)</f>
        <v>music</v>
      </c>
      <c r="U802" t="str">
        <v>rock</v>
      </c>
    </row>
    <row r="803" spans="1:2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E803/D803*100</f>
        <v>202.9130434782609</v>
      </c>
      <c r="G803" t="s">
        <v>20</v>
      </c>
      <c r="H803" s="7">
        <f t="shared" si="48"/>
        <v>44.03</v>
      </c>
      <c r="I803">
        <v>106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>
        <f t="shared" si="50"/>
        <v>2019</v>
      </c>
      <c r="P803" s="11">
        <f t="shared" si="51"/>
        <v>43852.25</v>
      </c>
      <c r="Q803" t="b">
        <v>0</v>
      </c>
      <c r="R803" t="b">
        <v>1</v>
      </c>
      <c r="S803" t="s">
        <v>122</v>
      </c>
      <c r="T803" t="str" cm="1">
        <f t="array" ref="T803:U803">_xlfn.TEXTSPLIT(S803,"/",,TRUE,0,)</f>
        <v>photography</v>
      </c>
      <c r="U803" t="str">
        <v>photography books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E804/D804*100</f>
        <v>197.03225806451613</v>
      </c>
      <c r="G804" t="s">
        <v>20</v>
      </c>
      <c r="H804" s="7">
        <f t="shared" si="48"/>
        <v>86.03</v>
      </c>
      <c r="I804">
        <v>142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>
        <f t="shared" si="50"/>
        <v>2019</v>
      </c>
      <c r="P804" s="11">
        <f t="shared" si="51"/>
        <v>43652.208333333328</v>
      </c>
      <c r="Q804" t="b">
        <v>0</v>
      </c>
      <c r="R804" t="b">
        <v>0</v>
      </c>
      <c r="S804" t="s">
        <v>122</v>
      </c>
      <c r="T804" t="str" cm="1">
        <f t="array" ref="T804:U804">_xlfn.TEXTSPLIT(S804,"/",,TRUE,0,)</f>
        <v>photography</v>
      </c>
      <c r="U804" t="str">
        <v>photography books</v>
      </c>
    </row>
    <row r="805" spans="1:21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E805/D805*100</f>
        <v>107</v>
      </c>
      <c r="G805" t="s">
        <v>20</v>
      </c>
      <c r="H805" s="7">
        <f t="shared" si="48"/>
        <v>28.01</v>
      </c>
      <c r="I805">
        <v>233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>
        <f t="shared" si="50"/>
        <v>2019</v>
      </c>
      <c r="P805" s="11">
        <f t="shared" si="51"/>
        <v>43526.25</v>
      </c>
      <c r="Q805" t="b">
        <v>0</v>
      </c>
      <c r="R805" t="b">
        <v>0</v>
      </c>
      <c r="S805" t="s">
        <v>33</v>
      </c>
      <c r="T805" t="str" cm="1">
        <f t="array" ref="T805:U805">_xlfn.TEXTSPLIT(S805,"/",,TRUE,0,)</f>
        <v>theater</v>
      </c>
      <c r="U805" t="str">
        <v>plays</v>
      </c>
    </row>
    <row r="806" spans="1:2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E806/D806*100</f>
        <v>268.73076923076923</v>
      </c>
      <c r="G806" t="s">
        <v>20</v>
      </c>
      <c r="H806" s="7">
        <f t="shared" si="48"/>
        <v>32.049999999999997</v>
      </c>
      <c r="I806">
        <v>218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>
        <f t="shared" si="50"/>
        <v>2018</v>
      </c>
      <c r="P806" s="11">
        <f t="shared" si="51"/>
        <v>43122.25</v>
      </c>
      <c r="Q806" t="b">
        <v>0</v>
      </c>
      <c r="R806" t="b">
        <v>0</v>
      </c>
      <c r="S806" t="s">
        <v>23</v>
      </c>
      <c r="T806" t="str" cm="1">
        <f t="array" ref="T806:U806">_xlfn.TEXTSPLIT(S806,"/",,TRUE,0,)</f>
        <v>music</v>
      </c>
      <c r="U806" t="str">
        <v>rock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E807/D807*100</f>
        <v>50.845360824742272</v>
      </c>
      <c r="G807" t="s">
        <v>14</v>
      </c>
      <c r="H807" s="7">
        <f t="shared" si="48"/>
        <v>73.61</v>
      </c>
      <c r="I807">
        <v>67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>
        <f t="shared" si="50"/>
        <v>2014</v>
      </c>
      <c r="P807" s="11">
        <f t="shared" si="51"/>
        <v>42009.25</v>
      </c>
      <c r="Q807" t="b">
        <v>0</v>
      </c>
      <c r="R807" t="b">
        <v>0</v>
      </c>
      <c r="S807" t="s">
        <v>42</v>
      </c>
      <c r="T807" t="str" cm="1">
        <f t="array" ref="T807:U807">_xlfn.TEXTSPLIT(S807,"/",,TRUE,0,)</f>
        <v>film &amp; video</v>
      </c>
      <c r="U807" t="str">
        <v>documentary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E808/D808*100</f>
        <v>1180.2857142857142</v>
      </c>
      <c r="G808" t="s">
        <v>20</v>
      </c>
      <c r="H808" s="7">
        <f t="shared" si="48"/>
        <v>108.71</v>
      </c>
      <c r="I808">
        <v>76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>
        <f t="shared" si="50"/>
        <v>2012</v>
      </c>
      <c r="P808" s="11">
        <f t="shared" si="51"/>
        <v>40997.208333333336</v>
      </c>
      <c r="Q808" t="b">
        <v>0</v>
      </c>
      <c r="R808" t="b">
        <v>1</v>
      </c>
      <c r="S808" t="s">
        <v>53</v>
      </c>
      <c r="T808" t="str" cm="1">
        <f t="array" ref="T808:U808">_xlfn.TEXTSPLIT(S808,"/",,TRUE,0,)</f>
        <v>film &amp; video</v>
      </c>
      <c r="U808" t="str">
        <v>drama</v>
      </c>
    </row>
    <row r="809" spans="1:2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E809/D809*100</f>
        <v>264</v>
      </c>
      <c r="G809" t="s">
        <v>20</v>
      </c>
      <c r="H809" s="7">
        <f t="shared" si="48"/>
        <v>42.98</v>
      </c>
      <c r="I809">
        <v>43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>
        <f t="shared" si="50"/>
        <v>2019</v>
      </c>
      <c r="P809" s="11">
        <f t="shared" si="51"/>
        <v>43797.25</v>
      </c>
      <c r="Q809" t="b">
        <v>0</v>
      </c>
      <c r="R809" t="b">
        <v>1</v>
      </c>
      <c r="S809" t="s">
        <v>33</v>
      </c>
      <c r="T809" t="str" cm="1">
        <f t="array" ref="T809:U809">_xlfn.TEXTSPLIT(S809,"/",,TRUE,0,)</f>
        <v>theater</v>
      </c>
      <c r="U809" t="str">
        <v>plays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E810/D810*100</f>
        <v>30.44230769230769</v>
      </c>
      <c r="G810" t="s">
        <v>14</v>
      </c>
      <c r="H810" s="7">
        <f t="shared" si="48"/>
        <v>83.32</v>
      </c>
      <c r="I810">
        <v>19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>
        <f t="shared" si="50"/>
        <v>2016</v>
      </c>
      <c r="P810" s="11">
        <f t="shared" si="51"/>
        <v>42524.208333333328</v>
      </c>
      <c r="Q810" t="b">
        <v>0</v>
      </c>
      <c r="R810" t="b">
        <v>0</v>
      </c>
      <c r="S810" t="s">
        <v>17</v>
      </c>
      <c r="T810" t="str" cm="1">
        <f t="array" ref="T810:U810">_xlfn.TEXTSPLIT(S810,"/",,TRUE,0,)</f>
        <v>food</v>
      </c>
      <c r="U810" t="str">
        <v>food trucks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E811/D811*100</f>
        <v>62.880681818181813</v>
      </c>
      <c r="G811" t="s">
        <v>14</v>
      </c>
      <c r="H811" s="7">
        <f t="shared" si="48"/>
        <v>42</v>
      </c>
      <c r="I811">
        <v>2108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>
        <f t="shared" si="50"/>
        <v>2012</v>
      </c>
      <c r="P811" s="11">
        <f t="shared" si="51"/>
        <v>41136.208333333336</v>
      </c>
      <c r="Q811" t="b">
        <v>0</v>
      </c>
      <c r="R811" t="b">
        <v>0</v>
      </c>
      <c r="S811" t="s">
        <v>42</v>
      </c>
      <c r="T811" t="str" cm="1">
        <f t="array" ref="T811:U811">_xlfn.TEXTSPLIT(S811,"/",,TRUE,0,)</f>
        <v>film &amp; video</v>
      </c>
      <c r="U811" t="str">
        <v>documentary</v>
      </c>
    </row>
    <row r="812" spans="1:2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E812/D812*100</f>
        <v>193.125</v>
      </c>
      <c r="G812" t="s">
        <v>20</v>
      </c>
      <c r="H812" s="7">
        <f t="shared" si="48"/>
        <v>55.93</v>
      </c>
      <c r="I812">
        <v>221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>
        <f t="shared" si="50"/>
        <v>2017</v>
      </c>
      <c r="P812" s="11">
        <f t="shared" si="51"/>
        <v>43077.25</v>
      </c>
      <c r="Q812" t="b">
        <v>0</v>
      </c>
      <c r="R812" t="b">
        <v>1</v>
      </c>
      <c r="S812" t="s">
        <v>33</v>
      </c>
      <c r="T812" t="str" cm="1">
        <f t="array" ref="T812:U812">_xlfn.TEXTSPLIT(S812,"/",,TRUE,0,)</f>
        <v>theater</v>
      </c>
      <c r="U812" t="str">
        <v>plays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E813/D813*100</f>
        <v>77.102702702702715</v>
      </c>
      <c r="G813" t="s">
        <v>14</v>
      </c>
      <c r="H813" s="7">
        <f t="shared" si="48"/>
        <v>105.04</v>
      </c>
      <c r="I813">
        <v>679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>
        <f t="shared" si="50"/>
        <v>2016</v>
      </c>
      <c r="P813" s="11">
        <f t="shared" si="51"/>
        <v>42380.25</v>
      </c>
      <c r="Q813" t="b">
        <v>0</v>
      </c>
      <c r="R813" t="b">
        <v>1</v>
      </c>
      <c r="S813" t="s">
        <v>89</v>
      </c>
      <c r="T813" t="str" cm="1">
        <f t="array" ref="T813:U813">_xlfn.TEXTSPLIT(S813,"/",,TRUE,0,)</f>
        <v>games</v>
      </c>
      <c r="U813" t="str">
        <v>video games</v>
      </c>
    </row>
    <row r="814" spans="1:2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E814/D814*100</f>
        <v>225.52763819095478</v>
      </c>
      <c r="G814" t="s">
        <v>20</v>
      </c>
      <c r="H814" s="7">
        <f t="shared" si="48"/>
        <v>48</v>
      </c>
      <c r="I814">
        <v>2805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>
        <f t="shared" si="50"/>
        <v>2018</v>
      </c>
      <c r="P814" s="11">
        <f t="shared" si="51"/>
        <v>43211.208333333328</v>
      </c>
      <c r="Q814" t="b">
        <v>0</v>
      </c>
      <c r="R814" t="b">
        <v>0</v>
      </c>
      <c r="S814" t="s">
        <v>68</v>
      </c>
      <c r="T814" t="str" cm="1">
        <f t="array" ref="T814:U814">_xlfn.TEXTSPLIT(S814,"/",,TRUE,0,)</f>
        <v>publishing</v>
      </c>
      <c r="U814" t="str">
        <v>nonfiction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E815/D815*100</f>
        <v>239.40625</v>
      </c>
      <c r="G815" t="s">
        <v>20</v>
      </c>
      <c r="H815" s="7">
        <f t="shared" si="48"/>
        <v>112.66</v>
      </c>
      <c r="I815">
        <v>68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>
        <f t="shared" si="50"/>
        <v>2012</v>
      </c>
      <c r="P815" s="11">
        <f t="shared" si="51"/>
        <v>41158.208333333336</v>
      </c>
      <c r="Q815" t="b">
        <v>0</v>
      </c>
      <c r="R815" t="b">
        <v>0</v>
      </c>
      <c r="S815" t="s">
        <v>89</v>
      </c>
      <c r="T815" t="str" cm="1">
        <f t="array" ref="T815:U815">_xlfn.TEXTSPLIT(S815,"/",,TRUE,0,)</f>
        <v>games</v>
      </c>
      <c r="U815" t="str">
        <v>video games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E816/D816*100</f>
        <v>92.1875</v>
      </c>
      <c r="G816" t="s">
        <v>14</v>
      </c>
      <c r="H816" s="7">
        <f t="shared" si="48"/>
        <v>81.94</v>
      </c>
      <c r="I816">
        <v>36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>
        <f t="shared" si="50"/>
        <v>2016</v>
      </c>
      <c r="P816" s="11">
        <f t="shared" si="51"/>
        <v>42519.208333333328</v>
      </c>
      <c r="Q816" t="b">
        <v>0</v>
      </c>
      <c r="R816" t="b">
        <v>1</v>
      </c>
      <c r="S816" t="s">
        <v>23</v>
      </c>
      <c r="T816" t="str" cm="1">
        <f t="array" ref="T816:U816">_xlfn.TEXTSPLIT(S816,"/",,TRUE,0,)</f>
        <v>music</v>
      </c>
      <c r="U816" t="str">
        <v>rock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E817/D817*100</f>
        <v>130.23333333333335</v>
      </c>
      <c r="G817" t="s">
        <v>20</v>
      </c>
      <c r="H817" s="7">
        <f t="shared" si="48"/>
        <v>64.05</v>
      </c>
      <c r="I817">
        <v>183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>
        <f t="shared" si="50"/>
        <v>2017</v>
      </c>
      <c r="P817" s="11">
        <f t="shared" si="51"/>
        <v>43094.25</v>
      </c>
      <c r="Q817" t="b">
        <v>0</v>
      </c>
      <c r="R817" t="b">
        <v>0</v>
      </c>
      <c r="S817" t="s">
        <v>23</v>
      </c>
      <c r="T817" t="str" cm="1">
        <f t="array" ref="T817:U817">_xlfn.TEXTSPLIT(S817,"/",,TRUE,0,)</f>
        <v>music</v>
      </c>
      <c r="U817" t="str">
        <v>rock</v>
      </c>
    </row>
    <row r="818" spans="1:2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E818/D818*100</f>
        <v>615.21739130434787</v>
      </c>
      <c r="G818" t="s">
        <v>20</v>
      </c>
      <c r="H818" s="7">
        <f t="shared" si="48"/>
        <v>106.39</v>
      </c>
      <c r="I818">
        <v>133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>
        <f t="shared" si="50"/>
        <v>2014</v>
      </c>
      <c r="P818" s="11">
        <f t="shared" si="51"/>
        <v>41682.25</v>
      </c>
      <c r="Q818" t="b">
        <v>1</v>
      </c>
      <c r="R818" t="b">
        <v>1</v>
      </c>
      <c r="S818" t="s">
        <v>33</v>
      </c>
      <c r="T818" t="str" cm="1">
        <f t="array" ref="T818:U818">_xlfn.TEXTSPLIT(S818,"/",,TRUE,0,)</f>
        <v>theater</v>
      </c>
      <c r="U818" t="str">
        <v>plays</v>
      </c>
    </row>
    <row r="819" spans="1:2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E819/D819*100</f>
        <v>368.79532163742692</v>
      </c>
      <c r="G819" t="s">
        <v>20</v>
      </c>
      <c r="H819" s="7">
        <f t="shared" si="48"/>
        <v>76.010000000000005</v>
      </c>
      <c r="I819">
        <v>2489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>
        <f t="shared" si="50"/>
        <v>2019</v>
      </c>
      <c r="P819" s="11">
        <f t="shared" si="51"/>
        <v>43617.208333333328</v>
      </c>
      <c r="Q819" t="b">
        <v>0</v>
      </c>
      <c r="R819" t="b">
        <v>1</v>
      </c>
      <c r="S819" t="s">
        <v>68</v>
      </c>
      <c r="T819" t="str" cm="1">
        <f t="array" ref="T819:U819">_xlfn.TEXTSPLIT(S819,"/",,TRUE,0,)</f>
        <v>publishing</v>
      </c>
      <c r="U819" t="str">
        <v>nonfiction</v>
      </c>
    </row>
    <row r="820" spans="1:2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E820/D820*100</f>
        <v>1094.8571428571429</v>
      </c>
      <c r="G820" t="s">
        <v>20</v>
      </c>
      <c r="H820" s="7">
        <f t="shared" si="48"/>
        <v>111.07</v>
      </c>
      <c r="I820">
        <v>69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>
        <f t="shared" si="50"/>
        <v>2019</v>
      </c>
      <c r="P820" s="11">
        <f t="shared" si="51"/>
        <v>43499.25</v>
      </c>
      <c r="Q820" t="b">
        <v>0</v>
      </c>
      <c r="R820" t="b">
        <v>1</v>
      </c>
      <c r="S820" t="s">
        <v>33</v>
      </c>
      <c r="T820" t="str" cm="1">
        <f t="array" ref="T820:U820">_xlfn.TEXTSPLIT(S820,"/",,TRUE,0,)</f>
        <v>theater</v>
      </c>
      <c r="U820" t="str">
        <v>plays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E821/D821*100</f>
        <v>50.662921348314605</v>
      </c>
      <c r="G821" t="s">
        <v>14</v>
      </c>
      <c r="H821" s="7">
        <f t="shared" si="48"/>
        <v>95.94</v>
      </c>
      <c r="I821">
        <v>47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>
        <f t="shared" si="50"/>
        <v>2012</v>
      </c>
      <c r="P821" s="11">
        <f t="shared" si="51"/>
        <v>41252.25</v>
      </c>
      <c r="Q821" t="b">
        <v>1</v>
      </c>
      <c r="R821" t="b">
        <v>0</v>
      </c>
      <c r="S821" t="s">
        <v>89</v>
      </c>
      <c r="T821" t="str" cm="1">
        <f t="array" ref="T821:U821">_xlfn.TEXTSPLIT(S821,"/",,TRUE,0,)</f>
        <v>games</v>
      </c>
      <c r="U821" t="str">
        <v>video games</v>
      </c>
    </row>
    <row r="822" spans="1:2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E822/D822*100</f>
        <v>800.6</v>
      </c>
      <c r="G822" t="s">
        <v>20</v>
      </c>
      <c r="H822" s="7">
        <f t="shared" si="48"/>
        <v>43.04</v>
      </c>
      <c r="I822">
        <v>279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>
        <f t="shared" si="50"/>
        <v>2018</v>
      </c>
      <c r="P822" s="11">
        <f t="shared" si="51"/>
        <v>43323.208333333328</v>
      </c>
      <c r="Q822" t="b">
        <v>0</v>
      </c>
      <c r="R822" t="b">
        <v>1</v>
      </c>
      <c r="S822" t="s">
        <v>23</v>
      </c>
      <c r="T822" t="str" cm="1">
        <f t="array" ref="T822:U822">_xlfn.TEXTSPLIT(S822,"/",,TRUE,0,)</f>
        <v>music</v>
      </c>
      <c r="U822" t="str">
        <v>rock</v>
      </c>
    </row>
    <row r="823" spans="1:2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E823/D823*100</f>
        <v>291.28571428571428</v>
      </c>
      <c r="G823" t="s">
        <v>20</v>
      </c>
      <c r="H823" s="7">
        <f t="shared" si="48"/>
        <v>67.97</v>
      </c>
      <c r="I823">
        <v>210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>
        <f t="shared" si="50"/>
        <v>2017</v>
      </c>
      <c r="P823" s="11">
        <f t="shared" si="51"/>
        <v>42807.208333333328</v>
      </c>
      <c r="Q823" t="b">
        <v>0</v>
      </c>
      <c r="R823" t="b">
        <v>0</v>
      </c>
      <c r="S823" t="s">
        <v>42</v>
      </c>
      <c r="T823" t="str" cm="1">
        <f t="array" ref="T823:U823">_xlfn.TEXTSPLIT(S823,"/",,TRUE,0,)</f>
        <v>film &amp; video</v>
      </c>
      <c r="U823" t="str">
        <v>documentary</v>
      </c>
    </row>
    <row r="824" spans="1:2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E824/D824*100</f>
        <v>349.9666666666667</v>
      </c>
      <c r="G824" t="s">
        <v>20</v>
      </c>
      <c r="H824" s="7">
        <f t="shared" si="48"/>
        <v>89.99</v>
      </c>
      <c r="I824">
        <v>2100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>
        <f t="shared" si="50"/>
        <v>2014</v>
      </c>
      <c r="P824" s="11">
        <f t="shared" si="51"/>
        <v>41715.208333333336</v>
      </c>
      <c r="Q824" t="b">
        <v>0</v>
      </c>
      <c r="R824" t="b">
        <v>0</v>
      </c>
      <c r="S824" t="s">
        <v>23</v>
      </c>
      <c r="T824" t="str" cm="1">
        <f t="array" ref="T824:U824">_xlfn.TEXTSPLIT(S824,"/",,TRUE,0,)</f>
        <v>music</v>
      </c>
      <c r="U824" t="str">
        <v>rock</v>
      </c>
    </row>
    <row r="825" spans="1:2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E825/D825*100</f>
        <v>357.07317073170731</v>
      </c>
      <c r="G825" t="s">
        <v>20</v>
      </c>
      <c r="H825" s="7">
        <f t="shared" si="48"/>
        <v>58.1</v>
      </c>
      <c r="I825">
        <v>252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>
        <f t="shared" si="50"/>
        <v>2014</v>
      </c>
      <c r="P825" s="11">
        <f t="shared" si="51"/>
        <v>41917.208333333336</v>
      </c>
      <c r="Q825" t="b">
        <v>1</v>
      </c>
      <c r="R825" t="b">
        <v>1</v>
      </c>
      <c r="S825" t="s">
        <v>23</v>
      </c>
      <c r="T825" t="str" cm="1">
        <f t="array" ref="T825:U825">_xlfn.TEXTSPLIT(S825,"/",,TRUE,0,)</f>
        <v>music</v>
      </c>
      <c r="U825" t="str">
        <v>rock</v>
      </c>
    </row>
    <row r="826" spans="1:2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E826/D826*100</f>
        <v>126.48941176470588</v>
      </c>
      <c r="G826" t="s">
        <v>20</v>
      </c>
      <c r="H826" s="7">
        <f t="shared" si="48"/>
        <v>84</v>
      </c>
      <c r="I826">
        <v>1280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>
        <f t="shared" si="50"/>
        <v>2010</v>
      </c>
      <c r="P826" s="11">
        <f t="shared" si="51"/>
        <v>40380.208333333336</v>
      </c>
      <c r="Q826" t="b">
        <v>0</v>
      </c>
      <c r="R826" t="b">
        <v>1</v>
      </c>
      <c r="S826" t="s">
        <v>68</v>
      </c>
      <c r="T826" t="str" cm="1">
        <f t="array" ref="T826:U826">_xlfn.TEXTSPLIT(S826,"/",,TRUE,0,)</f>
        <v>publishing</v>
      </c>
      <c r="U826" t="str">
        <v>nonfiction</v>
      </c>
    </row>
    <row r="827" spans="1:2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E827/D827*100</f>
        <v>387.5</v>
      </c>
      <c r="G827" t="s">
        <v>20</v>
      </c>
      <c r="H827" s="7">
        <f t="shared" si="48"/>
        <v>88.85</v>
      </c>
      <c r="I827">
        <v>157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>
        <f t="shared" si="50"/>
        <v>2017</v>
      </c>
      <c r="P827" s="11">
        <f t="shared" si="51"/>
        <v>42953.208333333328</v>
      </c>
      <c r="Q827" t="b">
        <v>0</v>
      </c>
      <c r="R827" t="b">
        <v>0</v>
      </c>
      <c r="S827" t="s">
        <v>100</v>
      </c>
      <c r="T827" t="str" cm="1">
        <f t="array" ref="T827:U827">_xlfn.TEXTSPLIT(S827,"/",,TRUE,0,)</f>
        <v>film &amp; video</v>
      </c>
      <c r="U827" t="str">
        <v>shorts</v>
      </c>
    </row>
    <row r="828" spans="1:21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E828/D828*100</f>
        <v>457.03571428571428</v>
      </c>
      <c r="G828" t="s">
        <v>20</v>
      </c>
      <c r="H828" s="7">
        <f t="shared" si="48"/>
        <v>65.959999999999994</v>
      </c>
      <c r="I828">
        <v>194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>
        <f t="shared" si="50"/>
        <v>2010</v>
      </c>
      <c r="P828" s="11">
        <f t="shared" si="51"/>
        <v>40553.25</v>
      </c>
      <c r="Q828" t="b">
        <v>0</v>
      </c>
      <c r="R828" t="b">
        <v>1</v>
      </c>
      <c r="S828" t="s">
        <v>33</v>
      </c>
      <c r="T828" t="str" cm="1">
        <f t="array" ref="T828:U828">_xlfn.TEXTSPLIT(S828,"/",,TRUE,0,)</f>
        <v>theater</v>
      </c>
      <c r="U828" t="str">
        <v>plays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E829/D829*100</f>
        <v>266.69565217391306</v>
      </c>
      <c r="G829" t="s">
        <v>20</v>
      </c>
      <c r="H829" s="7">
        <f t="shared" si="48"/>
        <v>74.8</v>
      </c>
      <c r="I829">
        <v>82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>
        <f t="shared" si="50"/>
        <v>2011</v>
      </c>
      <c r="P829" s="11">
        <f t="shared" si="51"/>
        <v>40678.208333333336</v>
      </c>
      <c r="Q829" t="b">
        <v>0</v>
      </c>
      <c r="R829" t="b">
        <v>1</v>
      </c>
      <c r="S829" t="s">
        <v>53</v>
      </c>
      <c r="T829" t="str" cm="1">
        <f t="array" ref="T829:U829">_xlfn.TEXTSPLIT(S829,"/",,TRUE,0,)</f>
        <v>film &amp; video</v>
      </c>
      <c r="U829" t="str">
        <v>drama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E830/D830*100</f>
        <v>69</v>
      </c>
      <c r="G830" t="s">
        <v>14</v>
      </c>
      <c r="H830" s="7">
        <f t="shared" si="48"/>
        <v>69.989999999999995</v>
      </c>
      <c r="I830">
        <v>70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>
        <f t="shared" si="50"/>
        <v>2018</v>
      </c>
      <c r="P830" s="11">
        <f t="shared" si="51"/>
        <v>43365.208333333328</v>
      </c>
      <c r="Q830" t="b">
        <v>0</v>
      </c>
      <c r="R830" t="b">
        <v>0</v>
      </c>
      <c r="S830" t="s">
        <v>33</v>
      </c>
      <c r="T830" t="str" cm="1">
        <f t="array" ref="T830:U830">_xlfn.TEXTSPLIT(S830,"/",,TRUE,0,)</f>
        <v>theater</v>
      </c>
      <c r="U830" t="str">
        <v>plays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E831/D831*100</f>
        <v>51.34375</v>
      </c>
      <c r="G831" t="s">
        <v>14</v>
      </c>
      <c r="H831" s="7">
        <f t="shared" si="48"/>
        <v>32.01</v>
      </c>
      <c r="I831">
        <v>154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>
        <f t="shared" si="50"/>
        <v>2015</v>
      </c>
      <c r="P831" s="11">
        <f t="shared" si="51"/>
        <v>42179.208333333328</v>
      </c>
      <c r="Q831" t="b">
        <v>0</v>
      </c>
      <c r="R831" t="b">
        <v>0</v>
      </c>
      <c r="S831" t="s">
        <v>33</v>
      </c>
      <c r="T831" t="str" cm="1">
        <f t="array" ref="T831:U831">_xlfn.TEXTSPLIT(S831,"/",,TRUE,0,)</f>
        <v>theater</v>
      </c>
      <c r="U831" t="str">
        <v>plays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E832/D832*100</f>
        <v>1.1710526315789473</v>
      </c>
      <c r="G832" t="s">
        <v>14</v>
      </c>
      <c r="H832" s="7">
        <f t="shared" si="48"/>
        <v>64.73</v>
      </c>
      <c r="I832">
        <v>22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>
        <f t="shared" si="50"/>
        <v>2018</v>
      </c>
      <c r="P832" s="11">
        <f t="shared" si="51"/>
        <v>43162.25</v>
      </c>
      <c r="Q832" t="b">
        <v>0</v>
      </c>
      <c r="R832" t="b">
        <v>0</v>
      </c>
      <c r="S832" t="s">
        <v>33</v>
      </c>
      <c r="T832" t="str" cm="1">
        <f t="array" ref="T832:U832">_xlfn.TEXTSPLIT(S832,"/",,TRUE,0,)</f>
        <v>theater</v>
      </c>
      <c r="U832" t="str">
        <v>plays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E833/D833*100</f>
        <v>108.97734294541709</v>
      </c>
      <c r="G833" t="s">
        <v>20</v>
      </c>
      <c r="H833" s="7">
        <f t="shared" si="48"/>
        <v>25</v>
      </c>
      <c r="I833">
        <v>4233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>
        <f t="shared" si="50"/>
        <v>2012</v>
      </c>
      <c r="P833" s="11">
        <f t="shared" si="51"/>
        <v>41028.208333333336</v>
      </c>
      <c r="Q833" t="b">
        <v>0</v>
      </c>
      <c r="R833" t="b">
        <v>0</v>
      </c>
      <c r="S833" t="s">
        <v>122</v>
      </c>
      <c r="T833" t="str" cm="1">
        <f t="array" ref="T833:U833">_xlfn.TEXTSPLIT(S833,"/",,TRUE,0,)</f>
        <v>photography</v>
      </c>
      <c r="U833" t="str">
        <v>photography books</v>
      </c>
    </row>
    <row r="834" spans="1:2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E834/D834*100</f>
        <v>315.17592592592592</v>
      </c>
      <c r="G834" t="s">
        <v>20</v>
      </c>
      <c r="H834" s="7">
        <f t="shared" si="48"/>
        <v>104.98</v>
      </c>
      <c r="I834">
        <v>1297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>
        <f t="shared" si="50"/>
        <v>2015</v>
      </c>
      <c r="P834" s="11">
        <f t="shared" si="51"/>
        <v>42333.25</v>
      </c>
      <c r="Q834" t="b">
        <v>1</v>
      </c>
      <c r="R834" t="b">
        <v>0</v>
      </c>
      <c r="S834" t="s">
        <v>206</v>
      </c>
      <c r="T834" t="str" cm="1">
        <f t="array" ref="T834:U834">_xlfn.TEXTSPLIT(S834,"/",,TRUE,0,)</f>
        <v>publishing</v>
      </c>
      <c r="U834" t="str">
        <v>translations</v>
      </c>
    </row>
    <row r="835" spans="1:2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E835/D835*100</f>
        <v>157.69117647058823</v>
      </c>
      <c r="G835" t="s">
        <v>20</v>
      </c>
      <c r="H835" s="7">
        <f t="shared" ref="H835:H898" si="52">IFERROR(ROUND(E835/I835,2),0)</f>
        <v>64.989999999999995</v>
      </c>
      <c r="I835">
        <v>165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>
        <f t="shared" ref="O835:O898" si="54">YEAR(M835)</f>
        <v>2011</v>
      </c>
      <c r="P835" s="11">
        <f t="shared" ref="P835:P898" si="55">(((N835/60)/60)/24)+DATE(1970,1,1)</f>
        <v>40599.25</v>
      </c>
      <c r="Q835" t="b">
        <v>0</v>
      </c>
      <c r="R835" t="b">
        <v>0</v>
      </c>
      <c r="S835" t="s">
        <v>206</v>
      </c>
      <c r="T835" t="str" cm="1">
        <f t="array" ref="T835:U835">_xlfn.TEXTSPLIT(S835,"/",,TRUE,0,)</f>
        <v>publishing</v>
      </c>
      <c r="U835" t="str">
        <v>translations</v>
      </c>
    </row>
    <row r="836" spans="1:2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E836/D836*100</f>
        <v>153.8082191780822</v>
      </c>
      <c r="G836" t="s">
        <v>20</v>
      </c>
      <c r="H836" s="7">
        <f t="shared" si="52"/>
        <v>94.35</v>
      </c>
      <c r="I836">
        <v>119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>
        <f t="shared" si="54"/>
        <v>2013</v>
      </c>
      <c r="P836" s="11">
        <f t="shared" si="55"/>
        <v>41454.208333333336</v>
      </c>
      <c r="Q836" t="b">
        <v>0</v>
      </c>
      <c r="R836" t="b">
        <v>0</v>
      </c>
      <c r="S836" t="s">
        <v>33</v>
      </c>
      <c r="T836" t="str" cm="1">
        <f t="array" ref="T836:U836">_xlfn.TEXTSPLIT(S836,"/",,TRUE,0,)</f>
        <v>theater</v>
      </c>
      <c r="U836" t="str">
        <v>plays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E837/D837*100</f>
        <v>89.738979118329468</v>
      </c>
      <c r="G837" t="s">
        <v>14</v>
      </c>
      <c r="H837" s="7">
        <f t="shared" si="52"/>
        <v>44</v>
      </c>
      <c r="I837">
        <v>1758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>
        <f t="shared" si="54"/>
        <v>2015</v>
      </c>
      <c r="P837" s="11">
        <f t="shared" si="55"/>
        <v>42069.25</v>
      </c>
      <c r="Q837" t="b">
        <v>0</v>
      </c>
      <c r="R837" t="b">
        <v>0</v>
      </c>
      <c r="S837" t="s">
        <v>28</v>
      </c>
      <c r="T837" t="str" cm="1">
        <f t="array" ref="T837:U837">_xlfn.TEXTSPLIT(S837,"/",,TRUE,0,)</f>
        <v>technology</v>
      </c>
      <c r="U837" t="str">
        <v>web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E838/D838*100</f>
        <v>75.135802469135797</v>
      </c>
      <c r="G838" t="s">
        <v>14</v>
      </c>
      <c r="H838" s="7">
        <f t="shared" si="52"/>
        <v>64.739999999999995</v>
      </c>
      <c r="I838">
        <v>94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>
        <f t="shared" si="54"/>
        <v>2010</v>
      </c>
      <c r="P838" s="11">
        <f t="shared" si="55"/>
        <v>40225.25</v>
      </c>
      <c r="Q838" t="b">
        <v>0</v>
      </c>
      <c r="R838" t="b">
        <v>0</v>
      </c>
      <c r="S838" t="s">
        <v>60</v>
      </c>
      <c r="T838" t="str" cm="1">
        <f t="array" ref="T838:U838">_xlfn.TEXTSPLIT(S838,"/",,TRUE,0,)</f>
        <v>music</v>
      </c>
      <c r="U838" t="str">
        <v>indie rock</v>
      </c>
    </row>
    <row r="839" spans="1:2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E839/D839*100</f>
        <v>852.88135593220341</v>
      </c>
      <c r="G839" t="s">
        <v>20</v>
      </c>
      <c r="H839" s="7">
        <f t="shared" si="52"/>
        <v>84.01</v>
      </c>
      <c r="I839">
        <v>1797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>
        <f t="shared" si="54"/>
        <v>2011</v>
      </c>
      <c r="P839" s="11">
        <f t="shared" si="55"/>
        <v>40683.208333333336</v>
      </c>
      <c r="Q839" t="b">
        <v>0</v>
      </c>
      <c r="R839" t="b">
        <v>0</v>
      </c>
      <c r="S839" t="s">
        <v>159</v>
      </c>
      <c r="T839" t="str" cm="1">
        <f t="array" ref="T839:U839">_xlfn.TEXTSPLIT(S839,"/",,TRUE,0,)</f>
        <v>music</v>
      </c>
      <c r="U839" t="str">
        <v>jazz</v>
      </c>
    </row>
    <row r="840" spans="1:2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E840/D840*100</f>
        <v>138.90625</v>
      </c>
      <c r="G840" t="s">
        <v>20</v>
      </c>
      <c r="H840" s="7">
        <f t="shared" si="52"/>
        <v>34.06</v>
      </c>
      <c r="I840">
        <v>261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>
        <f t="shared" si="54"/>
        <v>2018</v>
      </c>
      <c r="P840" s="11">
        <f t="shared" si="55"/>
        <v>43379.208333333328</v>
      </c>
      <c r="Q840" t="b">
        <v>0</v>
      </c>
      <c r="R840" t="b">
        <v>0</v>
      </c>
      <c r="S840" t="s">
        <v>33</v>
      </c>
      <c r="T840" t="str" cm="1">
        <f t="array" ref="T840:U840">_xlfn.TEXTSPLIT(S840,"/",,TRUE,0,)</f>
        <v>theater</v>
      </c>
      <c r="U840" t="str">
        <v>plays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E841/D841*100</f>
        <v>190.18181818181819</v>
      </c>
      <c r="G841" t="s">
        <v>20</v>
      </c>
      <c r="H841" s="7">
        <f t="shared" si="52"/>
        <v>93.27</v>
      </c>
      <c r="I841">
        <v>157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>
        <f t="shared" si="54"/>
        <v>2014</v>
      </c>
      <c r="P841" s="11">
        <f t="shared" si="55"/>
        <v>41760.208333333336</v>
      </c>
      <c r="Q841" t="b">
        <v>0</v>
      </c>
      <c r="R841" t="b">
        <v>1</v>
      </c>
      <c r="S841" t="s">
        <v>42</v>
      </c>
      <c r="T841" t="str" cm="1">
        <f t="array" ref="T841:U841">_xlfn.TEXTSPLIT(S841,"/",,TRUE,0,)</f>
        <v>film &amp; video</v>
      </c>
      <c r="U841" t="str">
        <v>documentary</v>
      </c>
    </row>
    <row r="842" spans="1:2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E842/D842*100</f>
        <v>100.24333619948409</v>
      </c>
      <c r="G842" t="s">
        <v>20</v>
      </c>
      <c r="H842" s="7">
        <f t="shared" si="52"/>
        <v>33</v>
      </c>
      <c r="I842">
        <v>3533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>
        <f t="shared" si="54"/>
        <v>2014</v>
      </c>
      <c r="P842" s="11">
        <f t="shared" si="55"/>
        <v>41838.208333333336</v>
      </c>
      <c r="Q842" t="b">
        <v>0</v>
      </c>
      <c r="R842" t="b">
        <v>1</v>
      </c>
      <c r="S842" t="s">
        <v>33</v>
      </c>
      <c r="T842" t="str" cm="1">
        <f t="array" ref="T842:U842">_xlfn.TEXTSPLIT(S842,"/",,TRUE,0,)</f>
        <v>theater</v>
      </c>
      <c r="U842" t="str">
        <v>plays</v>
      </c>
    </row>
    <row r="843" spans="1:2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E843/D843*100</f>
        <v>142.75824175824175</v>
      </c>
      <c r="G843" t="s">
        <v>20</v>
      </c>
      <c r="H843" s="7">
        <f t="shared" si="52"/>
        <v>83.81</v>
      </c>
      <c r="I843">
        <v>155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>
        <f t="shared" si="54"/>
        <v>2016</v>
      </c>
      <c r="P843" s="11">
        <f t="shared" si="55"/>
        <v>42435.25</v>
      </c>
      <c r="Q843" t="b">
        <v>0</v>
      </c>
      <c r="R843" t="b">
        <v>0</v>
      </c>
      <c r="S843" t="s">
        <v>28</v>
      </c>
      <c r="T843" t="str" cm="1">
        <f t="array" ref="T843:U843">_xlfn.TEXTSPLIT(S843,"/",,TRUE,0,)</f>
        <v>technology</v>
      </c>
      <c r="U843" t="str">
        <v>web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E844/D844*100</f>
        <v>563.13333333333333</v>
      </c>
      <c r="G844" t="s">
        <v>20</v>
      </c>
      <c r="H844" s="7">
        <f t="shared" si="52"/>
        <v>63.99</v>
      </c>
      <c r="I844">
        <v>132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>
        <f t="shared" si="54"/>
        <v>2018</v>
      </c>
      <c r="P844" s="11">
        <f t="shared" si="55"/>
        <v>43269.208333333328</v>
      </c>
      <c r="Q844" t="b">
        <v>0</v>
      </c>
      <c r="R844" t="b">
        <v>0</v>
      </c>
      <c r="S844" t="s">
        <v>65</v>
      </c>
      <c r="T844" t="str" cm="1">
        <f t="array" ref="T844:U844">_xlfn.TEXTSPLIT(S844,"/",,TRUE,0,)</f>
        <v>technology</v>
      </c>
      <c r="U844" t="str">
        <v>wearables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E845/D845*100</f>
        <v>30.715909090909086</v>
      </c>
      <c r="G845" t="s">
        <v>14</v>
      </c>
      <c r="H845" s="7">
        <f t="shared" si="52"/>
        <v>81.91</v>
      </c>
      <c r="I845">
        <v>33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>
        <f t="shared" si="54"/>
        <v>2018</v>
      </c>
      <c r="P845" s="11">
        <f t="shared" si="55"/>
        <v>43344.208333333328</v>
      </c>
      <c r="Q845" t="b">
        <v>0</v>
      </c>
      <c r="R845" t="b">
        <v>0</v>
      </c>
      <c r="S845" t="s">
        <v>122</v>
      </c>
      <c r="T845" t="str" cm="1">
        <f t="array" ref="T845:U845">_xlfn.TEXTSPLIT(S845,"/",,TRUE,0,)</f>
        <v>photography</v>
      </c>
      <c r="U845" t="str">
        <v>photography books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E846/D846*100</f>
        <v>99.39772727272728</v>
      </c>
      <c r="G846" t="s">
        <v>74</v>
      </c>
      <c r="H846" s="7">
        <f t="shared" si="52"/>
        <v>93.05</v>
      </c>
      <c r="I846">
        <v>94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>
        <f t="shared" si="54"/>
        <v>2012</v>
      </c>
      <c r="P846" s="11">
        <f t="shared" si="55"/>
        <v>40933.25</v>
      </c>
      <c r="Q846" t="b">
        <v>0</v>
      </c>
      <c r="R846" t="b">
        <v>0</v>
      </c>
      <c r="S846" t="s">
        <v>42</v>
      </c>
      <c r="T846" t="str" cm="1">
        <f t="array" ref="T846:U846">_xlfn.TEXTSPLIT(S846,"/",,TRUE,0,)</f>
        <v>film &amp; video</v>
      </c>
      <c r="U846" t="str">
        <v>documentary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E847/D847*100</f>
        <v>197.54935622317598</v>
      </c>
      <c r="G847" t="s">
        <v>20</v>
      </c>
      <c r="H847" s="7">
        <f t="shared" si="52"/>
        <v>101.98</v>
      </c>
      <c r="I847">
        <v>1354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>
        <f t="shared" si="54"/>
        <v>2018</v>
      </c>
      <c r="P847" s="11">
        <f t="shared" si="55"/>
        <v>43272.208333333328</v>
      </c>
      <c r="Q847" t="b">
        <v>0</v>
      </c>
      <c r="R847" t="b">
        <v>0</v>
      </c>
      <c r="S847" t="s">
        <v>28</v>
      </c>
      <c r="T847" t="str" cm="1">
        <f t="array" ref="T847:U847">_xlfn.TEXTSPLIT(S847,"/",,TRUE,0,)</f>
        <v>technology</v>
      </c>
      <c r="U847" t="str">
        <v>web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E848/D848*100</f>
        <v>508.5</v>
      </c>
      <c r="G848" t="s">
        <v>20</v>
      </c>
      <c r="H848" s="7">
        <f t="shared" si="52"/>
        <v>105.94</v>
      </c>
      <c r="I848">
        <v>48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>
        <f t="shared" si="54"/>
        <v>2018</v>
      </c>
      <c r="P848" s="11">
        <f t="shared" si="55"/>
        <v>43338.208333333328</v>
      </c>
      <c r="Q848" t="b">
        <v>1</v>
      </c>
      <c r="R848" t="b">
        <v>1</v>
      </c>
      <c r="S848" t="s">
        <v>28</v>
      </c>
      <c r="T848" t="str" cm="1">
        <f t="array" ref="T848:U848">_xlfn.TEXTSPLIT(S848,"/",,TRUE,0,)</f>
        <v>technology</v>
      </c>
      <c r="U848" t="str">
        <v>web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E849/D849*100</f>
        <v>237.74468085106383</v>
      </c>
      <c r="G849" t="s">
        <v>20</v>
      </c>
      <c r="H849" s="7">
        <f t="shared" si="52"/>
        <v>101.58</v>
      </c>
      <c r="I849">
        <v>110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>
        <f t="shared" si="54"/>
        <v>2018</v>
      </c>
      <c r="P849" s="11">
        <f t="shared" si="55"/>
        <v>43110.25</v>
      </c>
      <c r="Q849" t="b">
        <v>0</v>
      </c>
      <c r="R849" t="b">
        <v>0</v>
      </c>
      <c r="S849" t="s">
        <v>17</v>
      </c>
      <c r="T849" t="str" cm="1">
        <f t="array" ref="T849:U849">_xlfn.TEXTSPLIT(S849,"/",,TRUE,0,)</f>
        <v>food</v>
      </c>
      <c r="U849" t="str">
        <v>food trucks</v>
      </c>
    </row>
    <row r="850" spans="1:2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E850/D850*100</f>
        <v>338.46875</v>
      </c>
      <c r="G850" t="s">
        <v>20</v>
      </c>
      <c r="H850" s="7">
        <f t="shared" si="52"/>
        <v>62.97</v>
      </c>
      <c r="I850">
        <v>172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>
        <f t="shared" si="54"/>
        <v>2010</v>
      </c>
      <c r="P850" s="11">
        <f t="shared" si="55"/>
        <v>40350.208333333336</v>
      </c>
      <c r="Q850" t="b">
        <v>0</v>
      </c>
      <c r="R850" t="b">
        <v>0</v>
      </c>
      <c r="S850" t="s">
        <v>53</v>
      </c>
      <c r="T850" t="str" cm="1">
        <f t="array" ref="T850:U850">_xlfn.TEXTSPLIT(S850,"/",,TRUE,0,)</f>
        <v>film &amp; video</v>
      </c>
      <c r="U850" t="str">
        <v>drama</v>
      </c>
    </row>
    <row r="851" spans="1:2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E851/D851*100</f>
        <v>133.08955223880596</v>
      </c>
      <c r="G851" t="s">
        <v>20</v>
      </c>
      <c r="H851" s="7">
        <f t="shared" si="52"/>
        <v>29.05</v>
      </c>
      <c r="I851">
        <v>307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>
        <f t="shared" si="54"/>
        <v>2012</v>
      </c>
      <c r="P851" s="11">
        <f t="shared" si="55"/>
        <v>40951.25</v>
      </c>
      <c r="Q851" t="b">
        <v>0</v>
      </c>
      <c r="R851" t="b">
        <v>1</v>
      </c>
      <c r="S851" t="s">
        <v>60</v>
      </c>
      <c r="T851" t="str" cm="1">
        <f t="array" ref="T851:U851">_xlfn.TEXTSPLIT(S851,"/",,TRUE,0,)</f>
        <v>music</v>
      </c>
      <c r="U851" t="str">
        <v>indie rock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E852/D852*100</f>
        <v>1</v>
      </c>
      <c r="G852" t="s">
        <v>14</v>
      </c>
      <c r="H852" s="7">
        <f t="shared" si="52"/>
        <v>1</v>
      </c>
      <c r="I852"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>
        <f t="shared" si="54"/>
        <v>2011</v>
      </c>
      <c r="P852" s="11">
        <f t="shared" si="55"/>
        <v>40881.25</v>
      </c>
      <c r="Q852" t="b">
        <v>1</v>
      </c>
      <c r="R852" t="b">
        <v>0</v>
      </c>
      <c r="S852" t="s">
        <v>23</v>
      </c>
      <c r="T852" t="str" cm="1">
        <f t="array" ref="T852:U852">_xlfn.TEXTSPLIT(S852,"/",,TRUE,0,)</f>
        <v>music</v>
      </c>
      <c r="U852" t="str">
        <v>rock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E853/D853*100</f>
        <v>207.79999999999998</v>
      </c>
      <c r="G853" t="s">
        <v>20</v>
      </c>
      <c r="H853" s="7">
        <f t="shared" si="52"/>
        <v>77.930000000000007</v>
      </c>
      <c r="I853">
        <v>160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>
        <f t="shared" si="54"/>
        <v>2012</v>
      </c>
      <c r="P853" s="11">
        <f t="shared" si="55"/>
        <v>41064.208333333336</v>
      </c>
      <c r="Q853" t="b">
        <v>0</v>
      </c>
      <c r="R853" t="b">
        <v>0</v>
      </c>
      <c r="S853" t="s">
        <v>50</v>
      </c>
      <c r="T853" t="str" cm="1">
        <f t="array" ref="T853:U853">_xlfn.TEXTSPLIT(S853,"/",,TRUE,0,)</f>
        <v>music</v>
      </c>
      <c r="U853" t="str">
        <v>electric music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E854/D854*100</f>
        <v>51.122448979591837</v>
      </c>
      <c r="G854" t="s">
        <v>14</v>
      </c>
      <c r="H854" s="7">
        <f t="shared" si="52"/>
        <v>80.81</v>
      </c>
      <c r="I854">
        <v>31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>
        <f t="shared" si="54"/>
        <v>2011</v>
      </c>
      <c r="P854" s="11">
        <f t="shared" si="55"/>
        <v>40750.208333333336</v>
      </c>
      <c r="Q854" t="b">
        <v>0</v>
      </c>
      <c r="R854" t="b">
        <v>1</v>
      </c>
      <c r="S854" t="s">
        <v>89</v>
      </c>
      <c r="T854" t="str" cm="1">
        <f t="array" ref="T854:U854">_xlfn.TEXTSPLIT(S854,"/",,TRUE,0,)</f>
        <v>games</v>
      </c>
      <c r="U854" t="str">
        <v>video games</v>
      </c>
    </row>
    <row r="855" spans="1:2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E855/D855*100</f>
        <v>652.05847953216369</v>
      </c>
      <c r="G855" t="s">
        <v>20</v>
      </c>
      <c r="H855" s="7">
        <f t="shared" si="52"/>
        <v>76.010000000000005</v>
      </c>
      <c r="I855">
        <v>1467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>
        <f t="shared" si="54"/>
        <v>2011</v>
      </c>
      <c r="P855" s="11">
        <f t="shared" si="55"/>
        <v>40719.208333333336</v>
      </c>
      <c r="Q855" t="b">
        <v>0</v>
      </c>
      <c r="R855" t="b">
        <v>1</v>
      </c>
      <c r="S855" t="s">
        <v>60</v>
      </c>
      <c r="T855" t="str" cm="1">
        <f t="array" ref="T855:U855">_xlfn.TEXTSPLIT(S855,"/",,TRUE,0,)</f>
        <v>music</v>
      </c>
      <c r="U855" t="str">
        <v>indie rock</v>
      </c>
    </row>
    <row r="856" spans="1:2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E856/D856*100</f>
        <v>113.63099415204678</v>
      </c>
      <c r="G856" t="s">
        <v>20</v>
      </c>
      <c r="H856" s="7">
        <f t="shared" si="52"/>
        <v>72.989999999999995</v>
      </c>
      <c r="I856">
        <v>2662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>
        <f t="shared" si="54"/>
        <v>2019</v>
      </c>
      <c r="P856" s="11">
        <f t="shared" si="55"/>
        <v>43814.25</v>
      </c>
      <c r="Q856" t="b">
        <v>0</v>
      </c>
      <c r="R856" t="b">
        <v>0</v>
      </c>
      <c r="S856" t="s">
        <v>119</v>
      </c>
      <c r="T856" t="str" cm="1">
        <f t="array" ref="T856:U856">_xlfn.TEXTSPLIT(S856,"/",,TRUE,0,)</f>
        <v>publishing</v>
      </c>
      <c r="U856" t="str">
        <v>fiction</v>
      </c>
    </row>
    <row r="857" spans="1:2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E857/D857*100</f>
        <v>102.37606837606839</v>
      </c>
      <c r="G857" t="s">
        <v>20</v>
      </c>
      <c r="H857" s="7">
        <f t="shared" si="52"/>
        <v>53</v>
      </c>
      <c r="I857">
        <v>452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>
        <f t="shared" si="54"/>
        <v>2011</v>
      </c>
      <c r="P857" s="11">
        <f t="shared" si="55"/>
        <v>40743.208333333336</v>
      </c>
      <c r="Q857" t="b">
        <v>0</v>
      </c>
      <c r="R857" t="b">
        <v>0</v>
      </c>
      <c r="S857" t="s">
        <v>33</v>
      </c>
      <c r="T857" t="str" cm="1">
        <f t="array" ref="T857:U857">_xlfn.TEXTSPLIT(S857,"/",,TRUE,0,)</f>
        <v>theater</v>
      </c>
      <c r="U857" t="str">
        <v>plays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E858/D858*100</f>
        <v>356.58333333333331</v>
      </c>
      <c r="G858" t="s">
        <v>20</v>
      </c>
      <c r="H858" s="7">
        <f t="shared" si="52"/>
        <v>54.16</v>
      </c>
      <c r="I858">
        <v>158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>
        <f t="shared" si="54"/>
        <v>2012</v>
      </c>
      <c r="P858" s="11">
        <f t="shared" si="55"/>
        <v>41040.208333333336</v>
      </c>
      <c r="Q858" t="b">
        <v>0</v>
      </c>
      <c r="R858" t="b">
        <v>0</v>
      </c>
      <c r="S858" t="s">
        <v>17</v>
      </c>
      <c r="T858" t="str" cm="1">
        <f t="array" ref="T858:U858">_xlfn.TEXTSPLIT(S858,"/",,TRUE,0,)</f>
        <v>food</v>
      </c>
      <c r="U858" t="str">
        <v>food trucks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E859/D859*100</f>
        <v>139.86792452830187</v>
      </c>
      <c r="G859" t="s">
        <v>20</v>
      </c>
      <c r="H859" s="7">
        <f t="shared" si="52"/>
        <v>32.950000000000003</v>
      </c>
      <c r="I859">
        <v>225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>
        <f t="shared" si="54"/>
        <v>2012</v>
      </c>
      <c r="P859" s="11">
        <f t="shared" si="55"/>
        <v>40967.25</v>
      </c>
      <c r="Q859" t="b">
        <v>1</v>
      </c>
      <c r="R859" t="b">
        <v>0</v>
      </c>
      <c r="S859" t="s">
        <v>100</v>
      </c>
      <c r="T859" t="str" cm="1">
        <f t="array" ref="T859:U859">_xlfn.TEXTSPLIT(S859,"/",,TRUE,0,)</f>
        <v>film &amp; video</v>
      </c>
      <c r="U859" t="str">
        <v>shorts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E860/D860*100</f>
        <v>69.45</v>
      </c>
      <c r="G860" t="s">
        <v>14</v>
      </c>
      <c r="H860" s="7">
        <f t="shared" si="52"/>
        <v>79.37</v>
      </c>
      <c r="I860">
        <v>35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>
        <f t="shared" si="54"/>
        <v>2018</v>
      </c>
      <c r="P860" s="11">
        <f t="shared" si="55"/>
        <v>43218.208333333328</v>
      </c>
      <c r="Q860" t="b">
        <v>1</v>
      </c>
      <c r="R860" t="b">
        <v>0</v>
      </c>
      <c r="S860" t="s">
        <v>17</v>
      </c>
      <c r="T860" t="str" cm="1">
        <f t="array" ref="T860:U860">_xlfn.TEXTSPLIT(S860,"/",,TRUE,0,)</f>
        <v>food</v>
      </c>
      <c r="U860" t="str">
        <v>food trucks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E861/D861*100</f>
        <v>35.534246575342465</v>
      </c>
      <c r="G861" t="s">
        <v>14</v>
      </c>
      <c r="H861" s="7">
        <f t="shared" si="52"/>
        <v>41.17</v>
      </c>
      <c r="I861">
        <v>63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>
        <f t="shared" si="54"/>
        <v>2013</v>
      </c>
      <c r="P861" s="11">
        <f t="shared" si="55"/>
        <v>41352.208333333336</v>
      </c>
      <c r="Q861" t="b">
        <v>0</v>
      </c>
      <c r="R861" t="b">
        <v>1</v>
      </c>
      <c r="S861" t="s">
        <v>33</v>
      </c>
      <c r="T861" t="str" cm="1">
        <f t="array" ref="T861:U861">_xlfn.TEXTSPLIT(S861,"/",,TRUE,0,)</f>
        <v>theater</v>
      </c>
      <c r="U861" t="str">
        <v>plays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E862/D862*100</f>
        <v>251.65</v>
      </c>
      <c r="G862" t="s">
        <v>20</v>
      </c>
      <c r="H862" s="7">
        <f t="shared" si="52"/>
        <v>77.430000000000007</v>
      </c>
      <c r="I862">
        <v>65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>
        <f t="shared" si="54"/>
        <v>2019</v>
      </c>
      <c r="P862" s="11">
        <f t="shared" si="55"/>
        <v>43525.25</v>
      </c>
      <c r="Q862" t="b">
        <v>0</v>
      </c>
      <c r="R862" t="b">
        <v>1</v>
      </c>
      <c r="S862" t="s">
        <v>65</v>
      </c>
      <c r="T862" t="str" cm="1">
        <f t="array" ref="T862:U862">_xlfn.TEXTSPLIT(S862,"/",,TRUE,0,)</f>
        <v>technology</v>
      </c>
      <c r="U862" t="str">
        <v>wearables</v>
      </c>
    </row>
    <row r="863" spans="1:2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E863/D863*100</f>
        <v>105.87500000000001</v>
      </c>
      <c r="G863" t="s">
        <v>20</v>
      </c>
      <c r="H863" s="7">
        <f t="shared" si="52"/>
        <v>57.16</v>
      </c>
      <c r="I863">
        <v>163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>
        <f t="shared" si="54"/>
        <v>2010</v>
      </c>
      <c r="P863" s="11">
        <f t="shared" si="55"/>
        <v>40266.208333333336</v>
      </c>
      <c r="Q863" t="b">
        <v>0</v>
      </c>
      <c r="R863" t="b">
        <v>0</v>
      </c>
      <c r="S863" t="s">
        <v>33</v>
      </c>
      <c r="T863" t="str" cm="1">
        <f t="array" ref="T863:U863">_xlfn.TEXTSPLIT(S863,"/",,TRUE,0,)</f>
        <v>theater</v>
      </c>
      <c r="U863" t="str">
        <v>plays</v>
      </c>
    </row>
    <row r="864" spans="1:2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E864/D864*100</f>
        <v>187.42857142857144</v>
      </c>
      <c r="G864" t="s">
        <v>20</v>
      </c>
      <c r="H864" s="7">
        <f t="shared" si="52"/>
        <v>77.180000000000007</v>
      </c>
      <c r="I864">
        <v>85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>
        <f t="shared" si="54"/>
        <v>2011</v>
      </c>
      <c r="P864" s="11">
        <f t="shared" si="55"/>
        <v>40760.208333333336</v>
      </c>
      <c r="Q864" t="b">
        <v>0</v>
      </c>
      <c r="R864" t="b">
        <v>0</v>
      </c>
      <c r="S864" t="s">
        <v>33</v>
      </c>
      <c r="T864" t="str" cm="1">
        <f t="array" ref="T864:U864">_xlfn.TEXTSPLIT(S864,"/",,TRUE,0,)</f>
        <v>theater</v>
      </c>
      <c r="U864" t="str">
        <v>plays</v>
      </c>
    </row>
    <row r="865" spans="1:2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E865/D865*100</f>
        <v>386.78571428571428</v>
      </c>
      <c r="G865" t="s">
        <v>20</v>
      </c>
      <c r="H865" s="7">
        <f t="shared" si="52"/>
        <v>24.95</v>
      </c>
      <c r="I865">
        <v>217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>
        <f t="shared" si="54"/>
        <v>2015</v>
      </c>
      <c r="P865" s="11">
        <f t="shared" si="55"/>
        <v>42195.208333333328</v>
      </c>
      <c r="Q865" t="b">
        <v>0</v>
      </c>
      <c r="R865" t="b">
        <v>1</v>
      </c>
      <c r="S865" t="s">
        <v>269</v>
      </c>
      <c r="T865" t="str" cm="1">
        <f t="array" ref="T865:U865">_xlfn.TEXTSPLIT(S865,"/",,TRUE,0,)</f>
        <v>film &amp; video</v>
      </c>
      <c r="U865" t="str">
        <v>television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E866/D866*100</f>
        <v>347.07142857142856</v>
      </c>
      <c r="G866" t="s">
        <v>20</v>
      </c>
      <c r="H866" s="7">
        <f t="shared" si="52"/>
        <v>97.18</v>
      </c>
      <c r="I866">
        <v>150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>
        <f t="shared" si="54"/>
        <v>2016</v>
      </c>
      <c r="P866" s="11">
        <f t="shared" si="55"/>
        <v>42606.208333333328</v>
      </c>
      <c r="Q866" t="b">
        <v>0</v>
      </c>
      <c r="R866" t="b">
        <v>0</v>
      </c>
      <c r="S866" t="s">
        <v>100</v>
      </c>
      <c r="T866" t="str" cm="1">
        <f t="array" ref="T866:U866">_xlfn.TEXTSPLIT(S866,"/",,TRUE,0,)</f>
        <v>film &amp; video</v>
      </c>
      <c r="U866" t="str">
        <v>shorts</v>
      </c>
    </row>
    <row r="867" spans="1:2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E867/D867*100</f>
        <v>185.82098765432099</v>
      </c>
      <c r="G867" t="s">
        <v>20</v>
      </c>
      <c r="H867" s="7">
        <f t="shared" si="52"/>
        <v>46</v>
      </c>
      <c r="I867">
        <v>3272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>
        <f t="shared" si="54"/>
        <v>2014</v>
      </c>
      <c r="P867" s="11">
        <f t="shared" si="55"/>
        <v>41906.208333333336</v>
      </c>
      <c r="Q867" t="b">
        <v>0</v>
      </c>
      <c r="R867" t="b">
        <v>0</v>
      </c>
      <c r="S867" t="s">
        <v>33</v>
      </c>
      <c r="T867" t="str" cm="1">
        <f t="array" ref="T867:U867">_xlfn.TEXTSPLIT(S867,"/",,TRUE,0,)</f>
        <v>theater</v>
      </c>
      <c r="U867" t="str">
        <v>plays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E868/D868*100</f>
        <v>43.241247264770237</v>
      </c>
      <c r="G868" t="s">
        <v>74</v>
      </c>
      <c r="H868" s="7">
        <f t="shared" si="52"/>
        <v>88.02</v>
      </c>
      <c r="I868">
        <v>898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>
        <f t="shared" si="54"/>
        <v>2011</v>
      </c>
      <c r="P868" s="11">
        <f t="shared" si="55"/>
        <v>40672.208333333336</v>
      </c>
      <c r="Q868" t="b">
        <v>0</v>
      </c>
      <c r="R868" t="b">
        <v>0</v>
      </c>
      <c r="S868" t="s">
        <v>122</v>
      </c>
      <c r="T868" t="str" cm="1">
        <f t="array" ref="T868:U868">_xlfn.TEXTSPLIT(S868,"/",,TRUE,0,)</f>
        <v>photography</v>
      </c>
      <c r="U868" t="str">
        <v>photography books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E869/D869*100</f>
        <v>162.4375</v>
      </c>
      <c r="G869" t="s">
        <v>20</v>
      </c>
      <c r="H869" s="7">
        <f t="shared" si="52"/>
        <v>25.99</v>
      </c>
      <c r="I869">
        <v>300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>
        <f t="shared" si="54"/>
        <v>2018</v>
      </c>
      <c r="P869" s="11">
        <f t="shared" si="55"/>
        <v>43388.208333333328</v>
      </c>
      <c r="Q869" t="b">
        <v>0</v>
      </c>
      <c r="R869" t="b">
        <v>0</v>
      </c>
      <c r="S869" t="s">
        <v>17</v>
      </c>
      <c r="T869" t="str" cm="1">
        <f t="array" ref="T869:U869">_xlfn.TEXTSPLIT(S869,"/",,TRUE,0,)</f>
        <v>food</v>
      </c>
      <c r="U869" t="str">
        <v>food trucks</v>
      </c>
    </row>
    <row r="870" spans="1:2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E870/D870*100</f>
        <v>184.84285714285716</v>
      </c>
      <c r="G870" t="s">
        <v>20</v>
      </c>
      <c r="H870" s="7">
        <f t="shared" si="52"/>
        <v>102.69</v>
      </c>
      <c r="I870">
        <v>126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>
        <f t="shared" si="54"/>
        <v>2013</v>
      </c>
      <c r="P870" s="11">
        <f t="shared" si="55"/>
        <v>41570.208333333336</v>
      </c>
      <c r="Q870" t="b">
        <v>0</v>
      </c>
      <c r="R870" t="b">
        <v>0</v>
      </c>
      <c r="S870" t="s">
        <v>33</v>
      </c>
      <c r="T870" t="str" cm="1">
        <f t="array" ref="T870:U870">_xlfn.TEXTSPLIT(S870,"/",,TRUE,0,)</f>
        <v>theater</v>
      </c>
      <c r="U870" t="str">
        <v>plays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E871/D871*100</f>
        <v>23.703520691785052</v>
      </c>
      <c r="G871" t="s">
        <v>14</v>
      </c>
      <c r="H871" s="7">
        <f t="shared" si="52"/>
        <v>72.959999999999994</v>
      </c>
      <c r="I871">
        <v>526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>
        <f t="shared" si="54"/>
        <v>2010</v>
      </c>
      <c r="P871" s="11">
        <f t="shared" si="55"/>
        <v>40364.208333333336</v>
      </c>
      <c r="Q871" t="b">
        <v>0</v>
      </c>
      <c r="R871" t="b">
        <v>0</v>
      </c>
      <c r="S871" t="s">
        <v>53</v>
      </c>
      <c r="T871" t="str" cm="1">
        <f t="array" ref="T871:U871">_xlfn.TEXTSPLIT(S871,"/",,TRUE,0,)</f>
        <v>film &amp; video</v>
      </c>
      <c r="U871" t="str">
        <v>drama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E872/D872*100</f>
        <v>89.870129870129873</v>
      </c>
      <c r="G872" t="s">
        <v>14</v>
      </c>
      <c r="H872" s="7">
        <f t="shared" si="52"/>
        <v>57.19</v>
      </c>
      <c r="I872">
        <v>121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>
        <f t="shared" si="54"/>
        <v>2015</v>
      </c>
      <c r="P872" s="11">
        <f t="shared" si="55"/>
        <v>42265.208333333328</v>
      </c>
      <c r="Q872" t="b">
        <v>0</v>
      </c>
      <c r="R872" t="b">
        <v>0</v>
      </c>
      <c r="S872" t="s">
        <v>33</v>
      </c>
      <c r="T872" t="str" cm="1">
        <f t="array" ref="T872:U872">_xlfn.TEXTSPLIT(S872,"/",,TRUE,0,)</f>
        <v>theater</v>
      </c>
      <c r="U872" t="str">
        <v>plays</v>
      </c>
    </row>
    <row r="873" spans="1:21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E873/D873*100</f>
        <v>272.6041958041958</v>
      </c>
      <c r="G873" t="s">
        <v>20</v>
      </c>
      <c r="H873" s="7">
        <f t="shared" si="52"/>
        <v>84.01</v>
      </c>
      <c r="I873">
        <v>2320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>
        <f t="shared" si="54"/>
        <v>2017</v>
      </c>
      <c r="P873" s="11">
        <f t="shared" si="55"/>
        <v>43058.25</v>
      </c>
      <c r="Q873" t="b">
        <v>0</v>
      </c>
      <c r="R873" t="b">
        <v>1</v>
      </c>
      <c r="S873" t="s">
        <v>33</v>
      </c>
      <c r="T873" t="str" cm="1">
        <f t="array" ref="T873:U873">_xlfn.TEXTSPLIT(S873,"/",,TRUE,0,)</f>
        <v>theater</v>
      </c>
      <c r="U873" t="str">
        <v>plays</v>
      </c>
    </row>
    <row r="874" spans="1:2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E874/D874*100</f>
        <v>170.04255319148936</v>
      </c>
      <c r="G874" t="s">
        <v>20</v>
      </c>
      <c r="H874" s="7">
        <f t="shared" si="52"/>
        <v>98.67</v>
      </c>
      <c r="I874">
        <v>81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>
        <f t="shared" si="54"/>
        <v>2018</v>
      </c>
      <c r="P874" s="11">
        <f t="shared" si="55"/>
        <v>43351.208333333328</v>
      </c>
      <c r="Q874" t="b">
        <v>0</v>
      </c>
      <c r="R874" t="b">
        <v>0</v>
      </c>
      <c r="S874" t="s">
        <v>474</v>
      </c>
      <c r="T874" t="str" cm="1">
        <f t="array" ref="T874:U874">_xlfn.TEXTSPLIT(S874,"/",,TRUE,0,)</f>
        <v>film &amp; video</v>
      </c>
      <c r="U874" t="str">
        <v>science fiction</v>
      </c>
    </row>
    <row r="875" spans="1:2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E875/D875*100</f>
        <v>188.28503562945369</v>
      </c>
      <c r="G875" t="s">
        <v>20</v>
      </c>
      <c r="H875" s="7">
        <f t="shared" si="52"/>
        <v>42.01</v>
      </c>
      <c r="I875">
        <v>1887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>
        <f t="shared" si="54"/>
        <v>2014</v>
      </c>
      <c r="P875" s="11">
        <f t="shared" si="55"/>
        <v>41652.25</v>
      </c>
      <c r="Q875" t="b">
        <v>0</v>
      </c>
      <c r="R875" t="b">
        <v>0</v>
      </c>
      <c r="S875" t="s">
        <v>122</v>
      </c>
      <c r="T875" t="str" cm="1">
        <f t="array" ref="T875:U875">_xlfn.TEXTSPLIT(S875,"/",,TRUE,0,)</f>
        <v>photography</v>
      </c>
      <c r="U875" t="str">
        <v>photography books</v>
      </c>
    </row>
    <row r="876" spans="1:2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E876/D876*100</f>
        <v>346.93532338308455</v>
      </c>
      <c r="G876" t="s">
        <v>20</v>
      </c>
      <c r="H876" s="7">
        <f t="shared" si="52"/>
        <v>32</v>
      </c>
      <c r="I876">
        <v>4358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>
        <f t="shared" si="54"/>
        <v>2010</v>
      </c>
      <c r="P876" s="11">
        <f t="shared" si="55"/>
        <v>40329.208333333336</v>
      </c>
      <c r="Q876" t="b">
        <v>0</v>
      </c>
      <c r="R876" t="b">
        <v>1</v>
      </c>
      <c r="S876" t="s">
        <v>122</v>
      </c>
      <c r="T876" t="str" cm="1">
        <f t="array" ref="T876:U876">_xlfn.TEXTSPLIT(S876,"/",,TRUE,0,)</f>
        <v>photography</v>
      </c>
      <c r="U876" t="str">
        <v>photography books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E877/D877*100</f>
        <v>69.177215189873422</v>
      </c>
      <c r="G877" t="s">
        <v>14</v>
      </c>
      <c r="H877" s="7">
        <f t="shared" si="52"/>
        <v>81.569999999999993</v>
      </c>
      <c r="I877">
        <v>67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>
        <f t="shared" si="54"/>
        <v>2011</v>
      </c>
      <c r="P877" s="11">
        <f t="shared" si="55"/>
        <v>40557.25</v>
      </c>
      <c r="Q877" t="b">
        <v>0</v>
      </c>
      <c r="R877" t="b">
        <v>0</v>
      </c>
      <c r="S877" t="s">
        <v>23</v>
      </c>
      <c r="T877" t="str" cm="1">
        <f t="array" ref="T877:U877">_xlfn.TEXTSPLIT(S877,"/",,TRUE,0,)</f>
        <v>music</v>
      </c>
      <c r="U877" t="str">
        <v>rock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E878/D878*100</f>
        <v>25.433734939759034</v>
      </c>
      <c r="G878" t="s">
        <v>14</v>
      </c>
      <c r="H878" s="7">
        <f t="shared" si="52"/>
        <v>37.04</v>
      </c>
      <c r="I878">
        <v>57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>
        <f t="shared" si="54"/>
        <v>2019</v>
      </c>
      <c r="P878" s="11">
        <f t="shared" si="55"/>
        <v>43648.208333333328</v>
      </c>
      <c r="Q878" t="b">
        <v>0</v>
      </c>
      <c r="R878" t="b">
        <v>0</v>
      </c>
      <c r="S878" t="s">
        <v>122</v>
      </c>
      <c r="T878" t="str" cm="1">
        <f t="array" ref="T878:U878">_xlfn.TEXTSPLIT(S878,"/",,TRUE,0,)</f>
        <v>photography</v>
      </c>
      <c r="U878" t="str">
        <v>photography books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E879/D879*100</f>
        <v>77.400977995110026</v>
      </c>
      <c r="G879" t="s">
        <v>14</v>
      </c>
      <c r="H879" s="7">
        <f t="shared" si="52"/>
        <v>103.03</v>
      </c>
      <c r="I879">
        <v>1229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>
        <f t="shared" si="54"/>
        <v>2016</v>
      </c>
      <c r="P879" s="11">
        <f t="shared" si="55"/>
        <v>42578.208333333328</v>
      </c>
      <c r="Q879" t="b">
        <v>0</v>
      </c>
      <c r="R879" t="b">
        <v>0</v>
      </c>
      <c r="S879" t="s">
        <v>17</v>
      </c>
      <c r="T879" t="str" cm="1">
        <f t="array" ref="T879:U879">_xlfn.TEXTSPLIT(S879,"/",,TRUE,0,)</f>
        <v>food</v>
      </c>
      <c r="U879" t="str">
        <v>food trucks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E880/D880*100</f>
        <v>37.481481481481481</v>
      </c>
      <c r="G880" t="s">
        <v>14</v>
      </c>
      <c r="H880" s="7">
        <f t="shared" si="52"/>
        <v>84.33</v>
      </c>
      <c r="I880">
        <v>12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>
        <f t="shared" si="54"/>
        <v>2020</v>
      </c>
      <c r="P880" s="11">
        <f t="shared" si="55"/>
        <v>43869.25</v>
      </c>
      <c r="Q880" t="b">
        <v>0</v>
      </c>
      <c r="R880" t="b">
        <v>0</v>
      </c>
      <c r="S880" t="s">
        <v>148</v>
      </c>
      <c r="T880" t="str" cm="1">
        <f t="array" ref="T880:U880">_xlfn.TEXTSPLIT(S880,"/",,TRUE,0,)</f>
        <v>music</v>
      </c>
      <c r="U880" t="str">
        <v>metal</v>
      </c>
    </row>
    <row r="881" spans="1:2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E881/D881*100</f>
        <v>543.79999999999995</v>
      </c>
      <c r="G881" t="s">
        <v>20</v>
      </c>
      <c r="H881" s="7">
        <f t="shared" si="52"/>
        <v>102.6</v>
      </c>
      <c r="I881">
        <v>53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>
        <f t="shared" si="54"/>
        <v>2017</v>
      </c>
      <c r="P881" s="11">
        <f t="shared" si="55"/>
        <v>42797.25</v>
      </c>
      <c r="Q881" t="b">
        <v>0</v>
      </c>
      <c r="R881" t="b">
        <v>0</v>
      </c>
      <c r="S881" t="s">
        <v>68</v>
      </c>
      <c r="T881" t="str" cm="1">
        <f t="array" ref="T881:U881">_xlfn.TEXTSPLIT(S881,"/",,TRUE,0,)</f>
        <v>publishing</v>
      </c>
      <c r="U881" t="str">
        <v>nonfiction</v>
      </c>
    </row>
    <row r="882" spans="1:2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E882/D882*100</f>
        <v>228.52189349112427</v>
      </c>
      <c r="G882" t="s">
        <v>20</v>
      </c>
      <c r="H882" s="7">
        <f t="shared" si="52"/>
        <v>79.989999999999995</v>
      </c>
      <c r="I882">
        <v>2414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>
        <f t="shared" si="54"/>
        <v>2019</v>
      </c>
      <c r="P882" s="11">
        <f t="shared" si="55"/>
        <v>43669.208333333328</v>
      </c>
      <c r="Q882" t="b">
        <v>0</v>
      </c>
      <c r="R882" t="b">
        <v>0</v>
      </c>
      <c r="S882" t="s">
        <v>50</v>
      </c>
      <c r="T882" t="str" cm="1">
        <f t="array" ref="T882:U882">_xlfn.TEXTSPLIT(S882,"/",,TRUE,0,)</f>
        <v>music</v>
      </c>
      <c r="U882" t="str">
        <v>electric music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E883/D883*100</f>
        <v>38.948339483394832</v>
      </c>
      <c r="G883" t="s">
        <v>14</v>
      </c>
      <c r="H883" s="7">
        <f t="shared" si="52"/>
        <v>70.06</v>
      </c>
      <c r="I883">
        <v>452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>
        <f t="shared" si="54"/>
        <v>2015</v>
      </c>
      <c r="P883" s="11">
        <f t="shared" si="55"/>
        <v>42223.208333333328</v>
      </c>
      <c r="Q883" t="b">
        <v>0</v>
      </c>
      <c r="R883" t="b">
        <v>1</v>
      </c>
      <c r="S883" t="s">
        <v>33</v>
      </c>
      <c r="T883" t="str" cm="1">
        <f t="array" ref="T883:U883">_xlfn.TEXTSPLIT(S883,"/",,TRUE,0,)</f>
        <v>theater</v>
      </c>
      <c r="U883" t="str">
        <v>plays</v>
      </c>
    </row>
    <row r="884" spans="1:2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E884/D884*100</f>
        <v>370</v>
      </c>
      <c r="G884" t="s">
        <v>20</v>
      </c>
      <c r="H884" s="7">
        <f t="shared" si="52"/>
        <v>37</v>
      </c>
      <c r="I884">
        <v>80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>
        <f t="shared" si="54"/>
        <v>2015</v>
      </c>
      <c r="P884" s="11">
        <f t="shared" si="55"/>
        <v>42029.25</v>
      </c>
      <c r="Q884" t="b">
        <v>0</v>
      </c>
      <c r="R884" t="b">
        <v>0</v>
      </c>
      <c r="S884" t="s">
        <v>33</v>
      </c>
      <c r="T884" t="str" cm="1">
        <f t="array" ref="T884:U884">_xlfn.TEXTSPLIT(S884,"/",,TRUE,0,)</f>
        <v>theater</v>
      </c>
      <c r="U884" t="str">
        <v>plays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E885/D885*100</f>
        <v>237.91176470588232</v>
      </c>
      <c r="G885" t="s">
        <v>20</v>
      </c>
      <c r="H885" s="7">
        <f t="shared" si="52"/>
        <v>41.91</v>
      </c>
      <c r="I885">
        <v>193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>
        <f t="shared" si="54"/>
        <v>2010</v>
      </c>
      <c r="P885" s="11">
        <f t="shared" si="55"/>
        <v>40359.208333333336</v>
      </c>
      <c r="Q885" t="b">
        <v>0</v>
      </c>
      <c r="R885" t="b">
        <v>0</v>
      </c>
      <c r="S885" t="s">
        <v>100</v>
      </c>
      <c r="T885" t="str" cm="1">
        <f t="array" ref="T885:U885">_xlfn.TEXTSPLIT(S885,"/",,TRUE,0,)</f>
        <v>film &amp; video</v>
      </c>
      <c r="U885" t="str">
        <v>shorts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E886/D886*100</f>
        <v>64.036299765807954</v>
      </c>
      <c r="G886" t="s">
        <v>14</v>
      </c>
      <c r="H886" s="7">
        <f t="shared" si="52"/>
        <v>57.99</v>
      </c>
      <c r="I886">
        <v>1886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>
        <f t="shared" si="54"/>
        <v>2014</v>
      </c>
      <c r="P886" s="11">
        <f t="shared" si="55"/>
        <v>41765.208333333336</v>
      </c>
      <c r="Q886" t="b">
        <v>0</v>
      </c>
      <c r="R886" t="b">
        <v>1</v>
      </c>
      <c r="S886" t="s">
        <v>33</v>
      </c>
      <c r="T886" t="str" cm="1">
        <f t="array" ref="T886:U886">_xlfn.TEXTSPLIT(S886,"/",,TRUE,0,)</f>
        <v>theater</v>
      </c>
      <c r="U886" t="str">
        <v>plays</v>
      </c>
    </row>
    <row r="887" spans="1:2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E887/D887*100</f>
        <v>118.27777777777777</v>
      </c>
      <c r="G887" t="s">
        <v>20</v>
      </c>
      <c r="H887" s="7">
        <f t="shared" si="52"/>
        <v>40.94</v>
      </c>
      <c r="I887">
        <v>52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>
        <f t="shared" si="54"/>
        <v>2010</v>
      </c>
      <c r="P887" s="11">
        <f t="shared" si="55"/>
        <v>40373.208333333336</v>
      </c>
      <c r="Q887" t="b">
        <v>0</v>
      </c>
      <c r="R887" t="b">
        <v>0</v>
      </c>
      <c r="S887" t="s">
        <v>33</v>
      </c>
      <c r="T887" t="str" cm="1">
        <f t="array" ref="T887:U887">_xlfn.TEXTSPLIT(S887,"/",,TRUE,0,)</f>
        <v>theater</v>
      </c>
      <c r="U887" t="str">
        <v>plays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E888/D888*100</f>
        <v>84.824037184594957</v>
      </c>
      <c r="G888" t="s">
        <v>14</v>
      </c>
      <c r="H888" s="7">
        <f t="shared" si="52"/>
        <v>70</v>
      </c>
      <c r="I888">
        <v>1825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>
        <f t="shared" si="54"/>
        <v>2010</v>
      </c>
      <c r="P888" s="11">
        <f t="shared" si="55"/>
        <v>40434.208333333336</v>
      </c>
      <c r="Q888" t="b">
        <v>0</v>
      </c>
      <c r="R888" t="b">
        <v>0</v>
      </c>
      <c r="S888" t="s">
        <v>60</v>
      </c>
      <c r="T888" t="str" cm="1">
        <f t="array" ref="T888:U888">_xlfn.TEXTSPLIT(S888,"/",,TRUE,0,)</f>
        <v>music</v>
      </c>
      <c r="U888" t="str">
        <v>indie rock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E889/D889*100</f>
        <v>29.346153846153843</v>
      </c>
      <c r="G889" t="s">
        <v>14</v>
      </c>
      <c r="H889" s="7">
        <f t="shared" si="52"/>
        <v>73.84</v>
      </c>
      <c r="I889">
        <v>31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>
        <f t="shared" si="54"/>
        <v>2015</v>
      </c>
      <c r="P889" s="11">
        <f t="shared" si="55"/>
        <v>42249.208333333328</v>
      </c>
      <c r="Q889" t="b">
        <v>0</v>
      </c>
      <c r="R889" t="b">
        <v>1</v>
      </c>
      <c r="S889" t="s">
        <v>33</v>
      </c>
      <c r="T889" t="str" cm="1">
        <f t="array" ref="T889:U889">_xlfn.TEXTSPLIT(S889,"/",,TRUE,0,)</f>
        <v>theater</v>
      </c>
      <c r="U889" t="str">
        <v>plays</v>
      </c>
    </row>
    <row r="890" spans="1:21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E890/D890*100</f>
        <v>209.89655172413794</v>
      </c>
      <c r="G890" t="s">
        <v>20</v>
      </c>
      <c r="H890" s="7">
        <f t="shared" si="52"/>
        <v>41.98</v>
      </c>
      <c r="I890">
        <v>290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>
        <f t="shared" si="54"/>
        <v>2017</v>
      </c>
      <c r="P890" s="11">
        <f t="shared" si="55"/>
        <v>42855.208333333328</v>
      </c>
      <c r="Q890" t="b">
        <v>0</v>
      </c>
      <c r="R890" t="b">
        <v>0</v>
      </c>
      <c r="S890" t="s">
        <v>33</v>
      </c>
      <c r="T890" t="str" cm="1">
        <f t="array" ref="T890:U890">_xlfn.TEXTSPLIT(S890,"/",,TRUE,0,)</f>
        <v>theater</v>
      </c>
      <c r="U890" t="str">
        <v>plays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E891/D891*100</f>
        <v>169.78571428571431</v>
      </c>
      <c r="G891" t="s">
        <v>20</v>
      </c>
      <c r="H891" s="7">
        <f t="shared" si="52"/>
        <v>77.930000000000007</v>
      </c>
      <c r="I891">
        <v>122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>
        <f t="shared" si="54"/>
        <v>2014</v>
      </c>
      <c r="P891" s="11">
        <f t="shared" si="55"/>
        <v>41717.208333333336</v>
      </c>
      <c r="Q891" t="b">
        <v>0</v>
      </c>
      <c r="R891" t="b">
        <v>1</v>
      </c>
      <c r="S891" t="s">
        <v>50</v>
      </c>
      <c r="T891" t="str" cm="1">
        <f t="array" ref="T891:U891">_xlfn.TEXTSPLIT(S891,"/",,TRUE,0,)</f>
        <v>music</v>
      </c>
      <c r="U891" t="str">
        <v>electric music</v>
      </c>
    </row>
    <row r="892" spans="1:2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E892/D892*100</f>
        <v>115.95907738095239</v>
      </c>
      <c r="G892" t="s">
        <v>20</v>
      </c>
      <c r="H892" s="7">
        <f t="shared" si="52"/>
        <v>106.02</v>
      </c>
      <c r="I892">
        <v>1470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>
        <f t="shared" si="54"/>
        <v>2019</v>
      </c>
      <c r="P892" s="11">
        <f t="shared" si="55"/>
        <v>43641.208333333328</v>
      </c>
      <c r="Q892" t="b">
        <v>0</v>
      </c>
      <c r="R892" t="b">
        <v>0</v>
      </c>
      <c r="S892" t="s">
        <v>60</v>
      </c>
      <c r="T892" t="str" cm="1">
        <f t="array" ref="T892:U892">_xlfn.TEXTSPLIT(S892,"/",,TRUE,0,)</f>
        <v>music</v>
      </c>
      <c r="U892" t="str">
        <v>indie rock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E893/D893*100</f>
        <v>258.59999999999997</v>
      </c>
      <c r="G893" t="s">
        <v>20</v>
      </c>
      <c r="H893" s="7">
        <f t="shared" si="52"/>
        <v>47.02</v>
      </c>
      <c r="I893">
        <v>165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>
        <f t="shared" si="54"/>
        <v>2011</v>
      </c>
      <c r="P893" s="11">
        <f t="shared" si="55"/>
        <v>40924.25</v>
      </c>
      <c r="Q893" t="b">
        <v>0</v>
      </c>
      <c r="R893" t="b">
        <v>0</v>
      </c>
      <c r="S893" t="s">
        <v>42</v>
      </c>
      <c r="T893" t="str" cm="1">
        <f t="array" ref="T893:U893">_xlfn.TEXTSPLIT(S893,"/",,TRUE,0,)</f>
        <v>film &amp; video</v>
      </c>
      <c r="U893" t="str">
        <v>documentary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E894/D894*100</f>
        <v>230.58333333333331</v>
      </c>
      <c r="G894" t="s">
        <v>20</v>
      </c>
      <c r="H894" s="7">
        <f t="shared" si="52"/>
        <v>76.02</v>
      </c>
      <c r="I894">
        <v>182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>
        <f t="shared" si="54"/>
        <v>2010</v>
      </c>
      <c r="P894" s="11">
        <f t="shared" si="55"/>
        <v>40360.208333333336</v>
      </c>
      <c r="Q894" t="b">
        <v>0</v>
      </c>
      <c r="R894" t="b">
        <v>0</v>
      </c>
      <c r="S894" t="s">
        <v>206</v>
      </c>
      <c r="T894" t="str" cm="1">
        <f t="array" ref="T894:U894">_xlfn.TEXTSPLIT(S894,"/",,TRUE,0,)</f>
        <v>publishing</v>
      </c>
      <c r="U894" t="str">
        <v>translations</v>
      </c>
    </row>
    <row r="895" spans="1:2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E895/D895*100</f>
        <v>128.21428571428572</v>
      </c>
      <c r="G895" t="s">
        <v>20</v>
      </c>
      <c r="H895" s="7">
        <f t="shared" si="52"/>
        <v>54.12</v>
      </c>
      <c r="I895">
        <v>199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>
        <f t="shared" si="54"/>
        <v>2015</v>
      </c>
      <c r="P895" s="11">
        <f t="shared" si="55"/>
        <v>42174.208333333328</v>
      </c>
      <c r="Q895" t="b">
        <v>0</v>
      </c>
      <c r="R895" t="b">
        <v>1</v>
      </c>
      <c r="S895" t="s">
        <v>42</v>
      </c>
      <c r="T895" t="str" cm="1">
        <f t="array" ref="T895:U895">_xlfn.TEXTSPLIT(S895,"/",,TRUE,0,)</f>
        <v>film &amp; video</v>
      </c>
      <c r="U895" t="str">
        <v>documentary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E896/D896*100</f>
        <v>188.70588235294116</v>
      </c>
      <c r="G896" t="s">
        <v>20</v>
      </c>
      <c r="H896" s="7">
        <f t="shared" si="52"/>
        <v>57.29</v>
      </c>
      <c r="I896">
        <v>56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>
        <f t="shared" si="54"/>
        <v>2013</v>
      </c>
      <c r="P896" s="11">
        <f t="shared" si="55"/>
        <v>41496.208333333336</v>
      </c>
      <c r="Q896" t="b">
        <v>0</v>
      </c>
      <c r="R896" t="b">
        <v>1</v>
      </c>
      <c r="S896" t="s">
        <v>269</v>
      </c>
      <c r="T896" t="str" cm="1">
        <f t="array" ref="T896:U896">_xlfn.TEXTSPLIT(S896,"/",,TRUE,0,)</f>
        <v>film &amp; video</v>
      </c>
      <c r="U896" t="str">
        <v>television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E897/D897*100</f>
        <v>6.9511889862327907</v>
      </c>
      <c r="G897" t="s">
        <v>14</v>
      </c>
      <c r="H897" s="7">
        <f t="shared" si="52"/>
        <v>103.81</v>
      </c>
      <c r="I897">
        <v>107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>
        <f t="shared" si="54"/>
        <v>2018</v>
      </c>
      <c r="P897" s="11">
        <f t="shared" si="55"/>
        <v>43143.25</v>
      </c>
      <c r="Q897" t="b">
        <v>0</v>
      </c>
      <c r="R897" t="b">
        <v>0</v>
      </c>
      <c r="S897" t="s">
        <v>33</v>
      </c>
      <c r="T897" t="str" cm="1">
        <f t="array" ref="T897:U897">_xlfn.TEXTSPLIT(S897,"/",,TRUE,0,)</f>
        <v>theater</v>
      </c>
      <c r="U897" t="str">
        <v>plays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E898/D898*100</f>
        <v>774.43434343434342</v>
      </c>
      <c r="G898" t="s">
        <v>20</v>
      </c>
      <c r="H898" s="7">
        <f t="shared" si="52"/>
        <v>105.03</v>
      </c>
      <c r="I898">
        <v>1460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>
        <f t="shared" si="54"/>
        <v>2011</v>
      </c>
      <c r="P898" s="11">
        <f t="shared" si="55"/>
        <v>40741.208333333336</v>
      </c>
      <c r="Q898" t="b">
        <v>0</v>
      </c>
      <c r="R898" t="b">
        <v>1</v>
      </c>
      <c r="S898" t="s">
        <v>17</v>
      </c>
      <c r="T898" t="str" cm="1">
        <f t="array" ref="T898:U898">_xlfn.TEXTSPLIT(S898,"/",,TRUE,0,)</f>
        <v>food</v>
      </c>
      <c r="U898" t="str">
        <v>food trucks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E899/D899*100</f>
        <v>27.693181818181817</v>
      </c>
      <c r="G899" t="s">
        <v>14</v>
      </c>
      <c r="H899" s="7">
        <f t="shared" ref="H899:H962" si="56">IFERROR(ROUND(E899/I899,2),0)</f>
        <v>90.26</v>
      </c>
      <c r="I899">
        <v>27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>
        <f t="shared" ref="O899:O962" si="58">YEAR(M899)</f>
        <v>2019</v>
      </c>
      <c r="P899" s="11">
        <f t="shared" ref="P899:P962" si="59">(((N899/60)/60)/24)+DATE(1970,1,1)</f>
        <v>43585.208333333328</v>
      </c>
      <c r="Q899" t="b">
        <v>0</v>
      </c>
      <c r="R899" t="b">
        <v>0</v>
      </c>
      <c r="S899" t="s">
        <v>33</v>
      </c>
      <c r="T899" t="str" cm="1">
        <f t="array" ref="T899:U899">_xlfn.TEXTSPLIT(S899,"/",,TRUE,0,)</f>
        <v>theater</v>
      </c>
      <c r="U899" t="str">
        <v>plays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E900/D900*100</f>
        <v>52.479620323841424</v>
      </c>
      <c r="G900" t="s">
        <v>14</v>
      </c>
      <c r="H900" s="7">
        <f t="shared" si="56"/>
        <v>76.98</v>
      </c>
      <c r="I900">
        <v>1221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>
        <f t="shared" si="58"/>
        <v>2019</v>
      </c>
      <c r="P900" s="11">
        <f t="shared" si="59"/>
        <v>43821.25</v>
      </c>
      <c r="Q900" t="b">
        <v>0</v>
      </c>
      <c r="R900" t="b">
        <v>0</v>
      </c>
      <c r="S900" t="s">
        <v>42</v>
      </c>
      <c r="T900" t="str" cm="1">
        <f t="array" ref="T900:U900">_xlfn.TEXTSPLIT(S900,"/",,TRUE,0,)</f>
        <v>film &amp; video</v>
      </c>
      <c r="U900" t="str">
        <v>documentary</v>
      </c>
    </row>
    <row r="901" spans="1:2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E901/D901*100</f>
        <v>407.09677419354841</v>
      </c>
      <c r="G901" t="s">
        <v>20</v>
      </c>
      <c r="H901" s="7">
        <f t="shared" si="56"/>
        <v>102.6</v>
      </c>
      <c r="I901">
        <v>123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>
        <f t="shared" si="58"/>
        <v>2013</v>
      </c>
      <c r="P901" s="11">
        <f t="shared" si="59"/>
        <v>41572.208333333336</v>
      </c>
      <c r="Q901" t="b">
        <v>0</v>
      </c>
      <c r="R901" t="b">
        <v>0</v>
      </c>
      <c r="S901" t="s">
        <v>159</v>
      </c>
      <c r="T901" t="str" cm="1">
        <f t="array" ref="T901:U901">_xlfn.TEXTSPLIT(S901,"/",,TRUE,0,)</f>
        <v>music</v>
      </c>
      <c r="U901" t="str">
        <v>jazz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E902/D902*100</f>
        <v>2</v>
      </c>
      <c r="G902" t="s">
        <v>14</v>
      </c>
      <c r="H902" s="7">
        <f t="shared" si="56"/>
        <v>2</v>
      </c>
      <c r="I902">
        <v>1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>
        <f t="shared" si="58"/>
        <v>2014</v>
      </c>
      <c r="P902" s="11">
        <f t="shared" si="59"/>
        <v>41902.208333333336</v>
      </c>
      <c r="Q902" t="b">
        <v>0</v>
      </c>
      <c r="R902" t="b">
        <v>1</v>
      </c>
      <c r="S902" t="s">
        <v>28</v>
      </c>
      <c r="T902" t="str" cm="1">
        <f t="array" ref="T902:U902">_xlfn.TEXTSPLIT(S902,"/",,TRUE,0,)</f>
        <v>technology</v>
      </c>
      <c r="U902" t="str">
        <v>web</v>
      </c>
    </row>
    <row r="903" spans="1:2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E903/D903*100</f>
        <v>156.17857142857144</v>
      </c>
      <c r="G903" t="s">
        <v>20</v>
      </c>
      <c r="H903" s="7">
        <f t="shared" si="56"/>
        <v>55.01</v>
      </c>
      <c r="I903">
        <v>159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>
        <f t="shared" si="58"/>
        <v>2018</v>
      </c>
      <c r="P903" s="11">
        <f t="shared" si="59"/>
        <v>43331.208333333328</v>
      </c>
      <c r="Q903" t="b">
        <v>0</v>
      </c>
      <c r="R903" t="b">
        <v>1</v>
      </c>
      <c r="S903" t="s">
        <v>23</v>
      </c>
      <c r="T903" t="str" cm="1">
        <f t="array" ref="T903:U903">_xlfn.TEXTSPLIT(S903,"/",,TRUE,0,)</f>
        <v>music</v>
      </c>
      <c r="U903" t="str">
        <v>rock</v>
      </c>
    </row>
    <row r="904" spans="1:2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E904/D904*100</f>
        <v>252.42857142857144</v>
      </c>
      <c r="G904" t="s">
        <v>20</v>
      </c>
      <c r="H904" s="7">
        <f t="shared" si="56"/>
        <v>32.130000000000003</v>
      </c>
      <c r="I904">
        <v>110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>
        <f t="shared" si="58"/>
        <v>2016</v>
      </c>
      <c r="P904" s="11">
        <f t="shared" si="59"/>
        <v>42441.25</v>
      </c>
      <c r="Q904" t="b">
        <v>0</v>
      </c>
      <c r="R904" t="b">
        <v>0</v>
      </c>
      <c r="S904" t="s">
        <v>28</v>
      </c>
      <c r="T904" t="str" cm="1">
        <f t="array" ref="T904:U904">_xlfn.TEXTSPLIT(S904,"/",,TRUE,0,)</f>
        <v>technology</v>
      </c>
      <c r="U904" t="str">
        <v>web</v>
      </c>
    </row>
    <row r="905" spans="1:21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E905/D905*100</f>
        <v>1.729268292682927</v>
      </c>
      <c r="G905" t="s">
        <v>47</v>
      </c>
      <c r="H905" s="7">
        <f t="shared" si="56"/>
        <v>50.64</v>
      </c>
      <c r="I905">
        <v>14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>
        <f t="shared" si="58"/>
        <v>2012</v>
      </c>
      <c r="P905" s="11">
        <f t="shared" si="59"/>
        <v>41049.208333333336</v>
      </c>
      <c r="Q905" t="b">
        <v>0</v>
      </c>
      <c r="R905" t="b">
        <v>1</v>
      </c>
      <c r="S905" t="s">
        <v>68</v>
      </c>
      <c r="T905" t="str" cm="1">
        <f t="array" ref="T905:U905">_xlfn.TEXTSPLIT(S905,"/",,TRUE,0,)</f>
        <v>publishing</v>
      </c>
      <c r="U905" t="str">
        <v>nonfiction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E906/D906*100</f>
        <v>12.230769230769232</v>
      </c>
      <c r="G906" t="s">
        <v>14</v>
      </c>
      <c r="H906" s="7">
        <f t="shared" si="56"/>
        <v>49.69</v>
      </c>
      <c r="I906">
        <v>16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>
        <f t="shared" si="58"/>
        <v>2012</v>
      </c>
      <c r="P906" s="11">
        <f t="shared" si="59"/>
        <v>41190.208333333336</v>
      </c>
      <c r="Q906" t="b">
        <v>0</v>
      </c>
      <c r="R906" t="b">
        <v>0</v>
      </c>
      <c r="S906" t="s">
        <v>133</v>
      </c>
      <c r="T906" t="str" cm="1">
        <f t="array" ref="T906:U906">_xlfn.TEXTSPLIT(S906,"/",,TRUE,0,)</f>
        <v>publishing</v>
      </c>
      <c r="U906" t="str">
        <v>radio &amp; podcasts</v>
      </c>
    </row>
    <row r="907" spans="1:2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E907/D907*100</f>
        <v>163.98734177215189</v>
      </c>
      <c r="G907" t="s">
        <v>20</v>
      </c>
      <c r="H907" s="7">
        <f t="shared" si="56"/>
        <v>54.89</v>
      </c>
      <c r="I907">
        <v>236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>
        <f t="shared" si="58"/>
        <v>2013</v>
      </c>
      <c r="P907" s="11">
        <f t="shared" si="59"/>
        <v>41539.208333333336</v>
      </c>
      <c r="Q907" t="b">
        <v>0</v>
      </c>
      <c r="R907" t="b">
        <v>0</v>
      </c>
      <c r="S907" t="s">
        <v>33</v>
      </c>
      <c r="T907" t="str" cm="1">
        <f t="array" ref="T907:U907">_xlfn.TEXTSPLIT(S907,"/",,TRUE,0,)</f>
        <v>theater</v>
      </c>
      <c r="U907" t="str">
        <v>plays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E908/D908*100</f>
        <v>162.98181818181817</v>
      </c>
      <c r="G908" t="s">
        <v>20</v>
      </c>
      <c r="H908" s="7">
        <f t="shared" si="56"/>
        <v>46.93</v>
      </c>
      <c r="I908">
        <v>191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>
        <f t="shared" si="58"/>
        <v>2017</v>
      </c>
      <c r="P908" s="11">
        <f t="shared" si="59"/>
        <v>42904.208333333328</v>
      </c>
      <c r="Q908" t="b">
        <v>1</v>
      </c>
      <c r="R908" t="b">
        <v>1</v>
      </c>
      <c r="S908" t="s">
        <v>42</v>
      </c>
      <c r="T908" t="str" cm="1">
        <f t="array" ref="T908:U908">_xlfn.TEXTSPLIT(S908,"/",,TRUE,0,)</f>
        <v>film &amp; video</v>
      </c>
      <c r="U908" t="str">
        <v>documentary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E909/D909*100</f>
        <v>20.252747252747252</v>
      </c>
      <c r="G909" t="s">
        <v>14</v>
      </c>
      <c r="H909" s="7">
        <f t="shared" si="56"/>
        <v>44.95</v>
      </c>
      <c r="I909">
        <v>41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>
        <f t="shared" si="58"/>
        <v>2011</v>
      </c>
      <c r="P909" s="11">
        <f t="shared" si="59"/>
        <v>40667.208333333336</v>
      </c>
      <c r="Q909" t="b">
        <v>0</v>
      </c>
      <c r="R909" t="b">
        <v>0</v>
      </c>
      <c r="S909" t="s">
        <v>33</v>
      </c>
      <c r="T909" t="str" cm="1">
        <f t="array" ref="T909:U909">_xlfn.TEXTSPLIT(S909,"/",,TRUE,0,)</f>
        <v>theater</v>
      </c>
      <c r="U909" t="str">
        <v>plays</v>
      </c>
    </row>
    <row r="910" spans="1:2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E910/D910*100</f>
        <v>319.24083769633506</v>
      </c>
      <c r="G910" t="s">
        <v>20</v>
      </c>
      <c r="H910" s="7">
        <f t="shared" si="56"/>
        <v>31</v>
      </c>
      <c r="I910">
        <v>3934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>
        <f t="shared" si="58"/>
        <v>2012</v>
      </c>
      <c r="P910" s="11">
        <f t="shared" si="59"/>
        <v>41042.208333333336</v>
      </c>
      <c r="Q910" t="b">
        <v>0</v>
      </c>
      <c r="R910" t="b">
        <v>0</v>
      </c>
      <c r="S910" t="s">
        <v>89</v>
      </c>
      <c r="T910" t="str" cm="1">
        <f t="array" ref="T910:U910">_xlfn.TEXTSPLIT(S910,"/",,TRUE,0,)</f>
        <v>games</v>
      </c>
      <c r="U910" t="str">
        <v>video games</v>
      </c>
    </row>
    <row r="911" spans="1:2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E911/D911*100</f>
        <v>478.94444444444446</v>
      </c>
      <c r="G911" t="s">
        <v>20</v>
      </c>
      <c r="H911" s="7">
        <f t="shared" si="56"/>
        <v>107.76</v>
      </c>
      <c r="I911">
        <v>80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>
        <f t="shared" si="58"/>
        <v>2018</v>
      </c>
      <c r="P911" s="11">
        <f t="shared" si="59"/>
        <v>43282.208333333328</v>
      </c>
      <c r="Q911" t="b">
        <v>0</v>
      </c>
      <c r="R911" t="b">
        <v>1</v>
      </c>
      <c r="S911" t="s">
        <v>33</v>
      </c>
      <c r="T911" t="str" cm="1">
        <f t="array" ref="T911:U911">_xlfn.TEXTSPLIT(S911,"/",,TRUE,0,)</f>
        <v>theater</v>
      </c>
      <c r="U911" t="str">
        <v>plays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E912/D912*100</f>
        <v>19.556634304207122</v>
      </c>
      <c r="G912" t="s">
        <v>74</v>
      </c>
      <c r="H912" s="7">
        <f t="shared" si="56"/>
        <v>102.08</v>
      </c>
      <c r="I912">
        <v>296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>
        <f t="shared" si="58"/>
        <v>2015</v>
      </c>
      <c r="P912" s="11">
        <f t="shared" si="59"/>
        <v>42027.25</v>
      </c>
      <c r="Q912" t="b">
        <v>0</v>
      </c>
      <c r="R912" t="b">
        <v>0</v>
      </c>
      <c r="S912" t="s">
        <v>33</v>
      </c>
      <c r="T912" t="str" cm="1">
        <f t="array" ref="T912:U912">_xlfn.TEXTSPLIT(S912,"/",,TRUE,0,)</f>
        <v>theater</v>
      </c>
      <c r="U912" t="str">
        <v>plays</v>
      </c>
    </row>
    <row r="913" spans="1:2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E913/D913*100</f>
        <v>198.94827586206895</v>
      </c>
      <c r="G913" t="s">
        <v>20</v>
      </c>
      <c r="H913" s="7">
        <f t="shared" si="56"/>
        <v>24.98</v>
      </c>
      <c r="I913">
        <v>462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>
        <f t="shared" si="58"/>
        <v>2019</v>
      </c>
      <c r="P913" s="11">
        <f t="shared" si="59"/>
        <v>43719.208333333328</v>
      </c>
      <c r="Q913" t="b">
        <v>1</v>
      </c>
      <c r="R913" t="b">
        <v>0</v>
      </c>
      <c r="S913" t="s">
        <v>28</v>
      </c>
      <c r="T913" t="str" cm="1">
        <f t="array" ref="T913:U913">_xlfn.TEXTSPLIT(S913,"/",,TRUE,0,)</f>
        <v>technology</v>
      </c>
      <c r="U913" t="str">
        <v>web</v>
      </c>
    </row>
    <row r="914" spans="1:2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E914/D914*100</f>
        <v>795</v>
      </c>
      <c r="G914" t="s">
        <v>20</v>
      </c>
      <c r="H914" s="7">
        <f t="shared" si="56"/>
        <v>79.94</v>
      </c>
      <c r="I914">
        <v>179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>
        <f t="shared" si="58"/>
        <v>2012</v>
      </c>
      <c r="P914" s="11">
        <f t="shared" si="59"/>
        <v>41170.208333333336</v>
      </c>
      <c r="Q914" t="b">
        <v>1</v>
      </c>
      <c r="R914" t="b">
        <v>0</v>
      </c>
      <c r="S914" t="s">
        <v>53</v>
      </c>
      <c r="T914" t="str" cm="1">
        <f t="array" ref="T914:U914">_xlfn.TEXTSPLIT(S914,"/",,TRUE,0,)</f>
        <v>film &amp; video</v>
      </c>
      <c r="U914" t="str">
        <v>drama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E915/D915*100</f>
        <v>50.621082621082621</v>
      </c>
      <c r="G915" t="s">
        <v>14</v>
      </c>
      <c r="H915" s="7">
        <f t="shared" si="56"/>
        <v>67.95</v>
      </c>
      <c r="I915">
        <v>523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>
        <f t="shared" si="58"/>
        <v>2019</v>
      </c>
      <c r="P915" s="11">
        <f t="shared" si="59"/>
        <v>43610.208333333328</v>
      </c>
      <c r="Q915" t="b">
        <v>0</v>
      </c>
      <c r="R915" t="b">
        <v>0</v>
      </c>
      <c r="S915" t="s">
        <v>53</v>
      </c>
      <c r="T915" t="str" cm="1">
        <f t="array" ref="T915:U915">_xlfn.TEXTSPLIT(S915,"/",,TRUE,0,)</f>
        <v>film &amp; video</v>
      </c>
      <c r="U915" t="str">
        <v>drama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E916/D916*100</f>
        <v>57.4375</v>
      </c>
      <c r="G916" t="s">
        <v>14</v>
      </c>
      <c r="H916" s="7">
        <f t="shared" si="56"/>
        <v>26.07</v>
      </c>
      <c r="I916">
        <v>141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>
        <f t="shared" si="58"/>
        <v>2013</v>
      </c>
      <c r="P916" s="11">
        <f t="shared" si="59"/>
        <v>41502.208333333336</v>
      </c>
      <c r="Q916" t="b">
        <v>0</v>
      </c>
      <c r="R916" t="b">
        <v>0</v>
      </c>
      <c r="S916" t="s">
        <v>33</v>
      </c>
      <c r="T916" t="str" cm="1">
        <f t="array" ref="T916:U916">_xlfn.TEXTSPLIT(S916,"/",,TRUE,0,)</f>
        <v>theater</v>
      </c>
      <c r="U916" t="str">
        <v>plays</v>
      </c>
    </row>
    <row r="917" spans="1:2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E917/D917*100</f>
        <v>155.62827640984909</v>
      </c>
      <c r="G917" t="s">
        <v>20</v>
      </c>
      <c r="H917" s="7">
        <f t="shared" si="56"/>
        <v>105</v>
      </c>
      <c r="I917">
        <v>1866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>
        <f t="shared" si="58"/>
        <v>2017</v>
      </c>
      <c r="P917" s="11">
        <f t="shared" si="59"/>
        <v>42985.208333333328</v>
      </c>
      <c r="Q917" t="b">
        <v>0</v>
      </c>
      <c r="R917" t="b">
        <v>0</v>
      </c>
      <c r="S917" t="s">
        <v>269</v>
      </c>
      <c r="T917" t="str" cm="1">
        <f t="array" ref="T917:U917">_xlfn.TEXTSPLIT(S917,"/",,TRUE,0,)</f>
        <v>film &amp; video</v>
      </c>
      <c r="U917" t="str">
        <v>television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E918/D918*100</f>
        <v>36.297297297297298</v>
      </c>
      <c r="G918" t="s">
        <v>14</v>
      </c>
      <c r="H918" s="7">
        <f t="shared" si="56"/>
        <v>25.83</v>
      </c>
      <c r="I918">
        <v>52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>
        <f t="shared" si="58"/>
        <v>2014</v>
      </c>
      <c r="P918" s="11">
        <f t="shared" si="59"/>
        <v>42000.25</v>
      </c>
      <c r="Q918" t="b">
        <v>0</v>
      </c>
      <c r="R918" t="b">
        <v>0</v>
      </c>
      <c r="S918" t="s">
        <v>122</v>
      </c>
      <c r="T918" t="str" cm="1">
        <f t="array" ref="T918:U918">_xlfn.TEXTSPLIT(S918,"/",,TRUE,0,)</f>
        <v>photography</v>
      </c>
      <c r="U918" t="str">
        <v>photography books</v>
      </c>
    </row>
    <row r="919" spans="1:21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E919/D919*100</f>
        <v>58.25</v>
      </c>
      <c r="G919" t="s">
        <v>47</v>
      </c>
      <c r="H919" s="7">
        <f t="shared" si="56"/>
        <v>77.67</v>
      </c>
      <c r="I919">
        <v>27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>
        <f t="shared" si="58"/>
        <v>2011</v>
      </c>
      <c r="P919" s="11">
        <f t="shared" si="59"/>
        <v>40746.208333333336</v>
      </c>
      <c r="Q919" t="b">
        <v>0</v>
      </c>
      <c r="R919" t="b">
        <v>1</v>
      </c>
      <c r="S919" t="s">
        <v>100</v>
      </c>
      <c r="T919" t="str" cm="1">
        <f t="array" ref="T919:U919">_xlfn.TEXTSPLIT(S919,"/",,TRUE,0,)</f>
        <v>film &amp; video</v>
      </c>
      <c r="U919" t="str">
        <v>shorts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E920/D920*100</f>
        <v>237.39473684210526</v>
      </c>
      <c r="G920" t="s">
        <v>20</v>
      </c>
      <c r="H920" s="7">
        <f t="shared" si="56"/>
        <v>57.83</v>
      </c>
      <c r="I920">
        <v>156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>
        <f t="shared" si="58"/>
        <v>2012</v>
      </c>
      <c r="P920" s="11">
        <f t="shared" si="59"/>
        <v>41128.208333333336</v>
      </c>
      <c r="Q920" t="b">
        <v>0</v>
      </c>
      <c r="R920" t="b">
        <v>0</v>
      </c>
      <c r="S920" t="s">
        <v>133</v>
      </c>
      <c r="T920" t="str" cm="1">
        <f t="array" ref="T920:U920">_xlfn.TEXTSPLIT(S920,"/",,TRUE,0,)</f>
        <v>publishing</v>
      </c>
      <c r="U920" t="str">
        <v>radio &amp; podcasts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E921/D921*100</f>
        <v>58.75</v>
      </c>
      <c r="G921" t="s">
        <v>14</v>
      </c>
      <c r="H921" s="7">
        <f t="shared" si="56"/>
        <v>92.96</v>
      </c>
      <c r="I921">
        <v>225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>
        <f t="shared" si="58"/>
        <v>2017</v>
      </c>
      <c r="P921" s="11">
        <f t="shared" si="59"/>
        <v>43054.25</v>
      </c>
      <c r="Q921" t="b">
        <v>0</v>
      </c>
      <c r="R921" t="b">
        <v>1</v>
      </c>
      <c r="S921" t="s">
        <v>33</v>
      </c>
      <c r="T921" t="str" cm="1">
        <f t="array" ref="T921:U921">_xlfn.TEXTSPLIT(S921,"/",,TRUE,0,)</f>
        <v>theater</v>
      </c>
      <c r="U921" t="str">
        <v>plays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E922/D922*100</f>
        <v>182.56603773584905</v>
      </c>
      <c r="G922" t="s">
        <v>20</v>
      </c>
      <c r="H922" s="7">
        <f t="shared" si="56"/>
        <v>37.950000000000003</v>
      </c>
      <c r="I922">
        <v>255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>
        <f t="shared" si="58"/>
        <v>2019</v>
      </c>
      <c r="P922" s="11">
        <f t="shared" si="59"/>
        <v>43523.25</v>
      </c>
      <c r="Q922" t="b">
        <v>1</v>
      </c>
      <c r="R922" t="b">
        <v>0</v>
      </c>
      <c r="S922" t="s">
        <v>71</v>
      </c>
      <c r="T922" t="str" cm="1">
        <f t="array" ref="T922:U922">_xlfn.TEXTSPLIT(S922,"/",,TRUE,0,)</f>
        <v>film &amp; video</v>
      </c>
      <c r="U922" t="str">
        <v>animation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E923/D923*100</f>
        <v>0.75436408977556113</v>
      </c>
      <c r="G923" t="s">
        <v>14</v>
      </c>
      <c r="H923" s="7">
        <f t="shared" si="56"/>
        <v>31.84</v>
      </c>
      <c r="I923">
        <v>38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>
        <f t="shared" si="58"/>
        <v>2012</v>
      </c>
      <c r="P923" s="11">
        <f t="shared" si="59"/>
        <v>40965.25</v>
      </c>
      <c r="Q923" t="b">
        <v>0</v>
      </c>
      <c r="R923" t="b">
        <v>0</v>
      </c>
      <c r="S923" t="s">
        <v>28</v>
      </c>
      <c r="T923" t="str" cm="1">
        <f t="array" ref="T923:U923">_xlfn.TEXTSPLIT(S923,"/",,TRUE,0,)</f>
        <v>technology</v>
      </c>
      <c r="U923" t="str">
        <v>web</v>
      </c>
    </row>
    <row r="924" spans="1:2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E924/D924*100</f>
        <v>175.95330739299609</v>
      </c>
      <c r="G924" t="s">
        <v>20</v>
      </c>
      <c r="H924" s="7">
        <f t="shared" si="56"/>
        <v>40</v>
      </c>
      <c r="I924">
        <v>2261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>
        <f t="shared" si="58"/>
        <v>2018</v>
      </c>
      <c r="P924" s="11">
        <f t="shared" si="59"/>
        <v>43452.25</v>
      </c>
      <c r="Q924" t="b">
        <v>0</v>
      </c>
      <c r="R924" t="b">
        <v>1</v>
      </c>
      <c r="S924" t="s">
        <v>319</v>
      </c>
      <c r="T924" t="str" cm="1">
        <f t="array" ref="T924:U924">_xlfn.TEXTSPLIT(S924,"/",,TRUE,0,)</f>
        <v>music</v>
      </c>
      <c r="U924" t="str">
        <v>world music</v>
      </c>
    </row>
    <row r="925" spans="1:2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E925/D925*100</f>
        <v>237.88235294117646</v>
      </c>
      <c r="G925" t="s">
        <v>20</v>
      </c>
      <c r="H925" s="7">
        <f t="shared" si="56"/>
        <v>101.1</v>
      </c>
      <c r="I925">
        <v>40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>
        <f t="shared" si="58"/>
        <v>2010</v>
      </c>
      <c r="P925" s="11">
        <f t="shared" si="59"/>
        <v>40374.208333333336</v>
      </c>
      <c r="Q925" t="b">
        <v>0</v>
      </c>
      <c r="R925" t="b">
        <v>0</v>
      </c>
      <c r="S925" t="s">
        <v>33</v>
      </c>
      <c r="T925" t="str" cm="1">
        <f t="array" ref="T925:U925">_xlfn.TEXTSPLIT(S925,"/",,TRUE,0,)</f>
        <v>theater</v>
      </c>
      <c r="U925" t="str">
        <v>plays</v>
      </c>
    </row>
    <row r="926" spans="1:2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E926/D926*100</f>
        <v>488.05076142131981</v>
      </c>
      <c r="G926" t="s">
        <v>20</v>
      </c>
      <c r="H926" s="7">
        <f t="shared" si="56"/>
        <v>84.01</v>
      </c>
      <c r="I926">
        <v>2289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>
        <f t="shared" si="58"/>
        <v>2019</v>
      </c>
      <c r="P926" s="11">
        <f t="shared" si="59"/>
        <v>43780.25</v>
      </c>
      <c r="Q926" t="b">
        <v>0</v>
      </c>
      <c r="R926" t="b">
        <v>0</v>
      </c>
      <c r="S926" t="s">
        <v>33</v>
      </c>
      <c r="T926" t="str" cm="1">
        <f t="array" ref="T926:U926">_xlfn.TEXTSPLIT(S926,"/",,TRUE,0,)</f>
        <v>theater</v>
      </c>
      <c r="U926" t="str">
        <v>plays</v>
      </c>
    </row>
    <row r="927" spans="1:21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E927/D927*100</f>
        <v>224.06666666666669</v>
      </c>
      <c r="G927" t="s">
        <v>20</v>
      </c>
      <c r="H927" s="7">
        <f t="shared" si="56"/>
        <v>103.42</v>
      </c>
      <c r="I927">
        <v>65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>
        <f t="shared" si="58"/>
        <v>2017</v>
      </c>
      <c r="P927" s="11">
        <f t="shared" si="59"/>
        <v>43012.208333333328</v>
      </c>
      <c r="Q927" t="b">
        <v>0</v>
      </c>
      <c r="R927" t="b">
        <v>0</v>
      </c>
      <c r="S927" t="s">
        <v>33</v>
      </c>
      <c r="T927" t="str" cm="1">
        <f t="array" ref="T927:U927">_xlfn.TEXTSPLIT(S927,"/",,TRUE,0,)</f>
        <v>theater</v>
      </c>
      <c r="U927" t="str">
        <v>plays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E928/D928*100</f>
        <v>18.126436781609197</v>
      </c>
      <c r="G928" t="s">
        <v>14</v>
      </c>
      <c r="H928" s="7">
        <f t="shared" si="56"/>
        <v>105.13</v>
      </c>
      <c r="I928">
        <v>15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>
        <f t="shared" si="58"/>
        <v>2016</v>
      </c>
      <c r="P928" s="11">
        <f t="shared" si="59"/>
        <v>42506.208333333328</v>
      </c>
      <c r="Q928" t="b">
        <v>0</v>
      </c>
      <c r="R928" t="b">
        <v>0</v>
      </c>
      <c r="S928" t="s">
        <v>17</v>
      </c>
      <c r="T928" t="str" cm="1">
        <f t="array" ref="T928:U928">_xlfn.TEXTSPLIT(S928,"/",,TRUE,0,)</f>
        <v>food</v>
      </c>
      <c r="U928" t="str">
        <v>food trucks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E929/D929*100</f>
        <v>45.847222222222221</v>
      </c>
      <c r="G929" t="s">
        <v>14</v>
      </c>
      <c r="H929" s="7">
        <f t="shared" si="56"/>
        <v>89.22</v>
      </c>
      <c r="I929">
        <v>37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>
        <f t="shared" si="58"/>
        <v>2012</v>
      </c>
      <c r="P929" s="11">
        <f t="shared" si="59"/>
        <v>41131.208333333336</v>
      </c>
      <c r="Q929" t="b">
        <v>0</v>
      </c>
      <c r="R929" t="b">
        <v>0</v>
      </c>
      <c r="S929" t="s">
        <v>33</v>
      </c>
      <c r="T929" t="str" cm="1">
        <f t="array" ref="T929:U929">_xlfn.TEXTSPLIT(S929,"/",,TRUE,0,)</f>
        <v>theater</v>
      </c>
      <c r="U929" t="str">
        <v>plays</v>
      </c>
    </row>
    <row r="930" spans="1:2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E930/D930*100</f>
        <v>117.31541218637993</v>
      </c>
      <c r="G930" t="s">
        <v>20</v>
      </c>
      <c r="H930" s="7">
        <f t="shared" si="56"/>
        <v>52</v>
      </c>
      <c r="I930">
        <v>3777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>
        <f t="shared" si="58"/>
        <v>2013</v>
      </c>
      <c r="P930" s="11">
        <f t="shared" si="59"/>
        <v>41646.25</v>
      </c>
      <c r="Q930" t="b">
        <v>0</v>
      </c>
      <c r="R930" t="b">
        <v>0</v>
      </c>
      <c r="S930" t="s">
        <v>28</v>
      </c>
      <c r="T930" t="str" cm="1">
        <f t="array" ref="T930:U930">_xlfn.TEXTSPLIT(S930,"/",,TRUE,0,)</f>
        <v>technology</v>
      </c>
      <c r="U930" t="str">
        <v>web</v>
      </c>
    </row>
    <row r="931" spans="1:2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E931/D931*100</f>
        <v>217.30909090909088</v>
      </c>
      <c r="G931" t="s">
        <v>20</v>
      </c>
      <c r="H931" s="7">
        <f t="shared" si="56"/>
        <v>64.959999999999994</v>
      </c>
      <c r="I931">
        <v>184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>
        <f t="shared" si="58"/>
        <v>2017</v>
      </c>
      <c r="P931" s="11">
        <f t="shared" si="59"/>
        <v>42872.208333333328</v>
      </c>
      <c r="Q931" t="b">
        <v>0</v>
      </c>
      <c r="R931" t="b">
        <v>0</v>
      </c>
      <c r="S931" t="s">
        <v>33</v>
      </c>
      <c r="T931" t="str" cm="1">
        <f t="array" ref="T931:U931">_xlfn.TEXTSPLIT(S931,"/",,TRUE,0,)</f>
        <v>theater</v>
      </c>
      <c r="U931" t="str">
        <v>plays</v>
      </c>
    </row>
    <row r="932" spans="1:2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E932/D932*100</f>
        <v>112.28571428571428</v>
      </c>
      <c r="G932" t="s">
        <v>20</v>
      </c>
      <c r="H932" s="7">
        <f t="shared" si="56"/>
        <v>46.24</v>
      </c>
      <c r="I932">
        <v>85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>
        <f t="shared" si="58"/>
        <v>2015</v>
      </c>
      <c r="P932" s="11">
        <f t="shared" si="59"/>
        <v>42067.25</v>
      </c>
      <c r="Q932" t="b">
        <v>0</v>
      </c>
      <c r="R932" t="b">
        <v>1</v>
      </c>
      <c r="S932" t="s">
        <v>33</v>
      </c>
      <c r="T932" t="str" cm="1">
        <f t="array" ref="T932:U932">_xlfn.TEXTSPLIT(S932,"/",,TRUE,0,)</f>
        <v>theater</v>
      </c>
      <c r="U932" t="str">
        <v>plays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E933/D933*100</f>
        <v>72.51898734177216</v>
      </c>
      <c r="G933" t="s">
        <v>14</v>
      </c>
      <c r="H933" s="7">
        <f t="shared" si="56"/>
        <v>51.15</v>
      </c>
      <c r="I933">
        <v>112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>
        <f t="shared" si="58"/>
        <v>2014</v>
      </c>
      <c r="P933" s="11">
        <f t="shared" si="59"/>
        <v>41820.208333333336</v>
      </c>
      <c r="Q933" t="b">
        <v>0</v>
      </c>
      <c r="R933" t="b">
        <v>1</v>
      </c>
      <c r="S933" t="s">
        <v>33</v>
      </c>
      <c r="T933" t="str" cm="1">
        <f t="array" ref="T933:U933">_xlfn.TEXTSPLIT(S933,"/",,TRUE,0,)</f>
        <v>theater</v>
      </c>
      <c r="U933" t="str">
        <v>plays</v>
      </c>
    </row>
    <row r="934" spans="1:2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E934/D934*100</f>
        <v>212.30434782608697</v>
      </c>
      <c r="G934" t="s">
        <v>20</v>
      </c>
      <c r="H934" s="7">
        <f t="shared" si="56"/>
        <v>33.909999999999997</v>
      </c>
      <c r="I934">
        <v>144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>
        <f t="shared" si="58"/>
        <v>2014</v>
      </c>
      <c r="P934" s="11">
        <f t="shared" si="59"/>
        <v>41712.208333333336</v>
      </c>
      <c r="Q934" t="b">
        <v>0</v>
      </c>
      <c r="R934" t="b">
        <v>0</v>
      </c>
      <c r="S934" t="s">
        <v>23</v>
      </c>
      <c r="T934" t="str" cm="1">
        <f t="array" ref="T934:U934">_xlfn.TEXTSPLIT(S934,"/",,TRUE,0,)</f>
        <v>music</v>
      </c>
      <c r="U934" t="str">
        <v>rock</v>
      </c>
    </row>
    <row r="935" spans="1:2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E935/D935*100</f>
        <v>239.74657534246577</v>
      </c>
      <c r="G935" t="s">
        <v>20</v>
      </c>
      <c r="H935" s="7">
        <f t="shared" si="56"/>
        <v>92.02</v>
      </c>
      <c r="I935">
        <v>1902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>
        <f t="shared" si="58"/>
        <v>2013</v>
      </c>
      <c r="P935" s="11">
        <f t="shared" si="59"/>
        <v>41385.208333333336</v>
      </c>
      <c r="Q935" t="b">
        <v>0</v>
      </c>
      <c r="R935" t="b">
        <v>0</v>
      </c>
      <c r="S935" t="s">
        <v>33</v>
      </c>
      <c r="T935" t="str" cm="1">
        <f t="array" ref="T935:U935">_xlfn.TEXTSPLIT(S935,"/",,TRUE,0,)</f>
        <v>theater</v>
      </c>
      <c r="U935" t="str">
        <v>plays</v>
      </c>
    </row>
    <row r="936" spans="1:2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E936/D936*100</f>
        <v>181.93548387096774</v>
      </c>
      <c r="G936" t="s">
        <v>20</v>
      </c>
      <c r="H936" s="7">
        <f t="shared" si="56"/>
        <v>107.43</v>
      </c>
      <c r="I936">
        <v>105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>
        <f t="shared" si="58"/>
        <v>2016</v>
      </c>
      <c r="P936" s="11">
        <f t="shared" si="59"/>
        <v>42428.25</v>
      </c>
      <c r="Q936" t="b">
        <v>0</v>
      </c>
      <c r="R936" t="b">
        <v>0</v>
      </c>
      <c r="S936" t="s">
        <v>33</v>
      </c>
      <c r="T936" t="str" cm="1">
        <f t="array" ref="T936:U936">_xlfn.TEXTSPLIT(S936,"/",,TRUE,0,)</f>
        <v>theater</v>
      </c>
      <c r="U936" t="str">
        <v>plays</v>
      </c>
    </row>
    <row r="937" spans="1:21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E937/D937*100</f>
        <v>164.13114754098362</v>
      </c>
      <c r="G937" t="s">
        <v>20</v>
      </c>
      <c r="H937" s="7">
        <f t="shared" si="56"/>
        <v>75.849999999999994</v>
      </c>
      <c r="I937">
        <v>132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>
        <f t="shared" si="58"/>
        <v>2015</v>
      </c>
      <c r="P937" s="11">
        <f t="shared" si="59"/>
        <v>42216.208333333328</v>
      </c>
      <c r="Q937" t="b">
        <v>0</v>
      </c>
      <c r="R937" t="b">
        <v>0</v>
      </c>
      <c r="S937" t="s">
        <v>33</v>
      </c>
      <c r="T937" t="str" cm="1">
        <f t="array" ref="T937:U937">_xlfn.TEXTSPLIT(S937,"/",,TRUE,0,)</f>
        <v>theater</v>
      </c>
      <c r="U937" t="str">
        <v>plays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E938/D938*100</f>
        <v>1.6375968992248062</v>
      </c>
      <c r="G938" t="s">
        <v>14</v>
      </c>
      <c r="H938" s="7">
        <f t="shared" si="56"/>
        <v>80.48</v>
      </c>
      <c r="I938">
        <v>21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>
        <f t="shared" si="58"/>
        <v>2019</v>
      </c>
      <c r="P938" s="11">
        <f t="shared" si="59"/>
        <v>43671.208333333328</v>
      </c>
      <c r="Q938" t="b">
        <v>1</v>
      </c>
      <c r="R938" t="b">
        <v>0</v>
      </c>
      <c r="S938" t="s">
        <v>33</v>
      </c>
      <c r="T938" t="str" cm="1">
        <f t="array" ref="T938:U938">_xlfn.TEXTSPLIT(S938,"/",,TRUE,0,)</f>
        <v>theater</v>
      </c>
      <c r="U938" t="str">
        <v>plays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E939/D939*100</f>
        <v>49.64385964912281</v>
      </c>
      <c r="G939" t="s">
        <v>74</v>
      </c>
      <c r="H939" s="7">
        <f t="shared" si="56"/>
        <v>86.98</v>
      </c>
      <c r="I939">
        <v>976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>
        <f t="shared" si="58"/>
        <v>2015</v>
      </c>
      <c r="P939" s="11">
        <f t="shared" si="59"/>
        <v>42343.25</v>
      </c>
      <c r="Q939" t="b">
        <v>0</v>
      </c>
      <c r="R939" t="b">
        <v>0</v>
      </c>
      <c r="S939" t="s">
        <v>42</v>
      </c>
      <c r="T939" t="str" cm="1">
        <f t="array" ref="T939:U939">_xlfn.TEXTSPLIT(S939,"/",,TRUE,0,)</f>
        <v>film &amp; video</v>
      </c>
      <c r="U939" t="str">
        <v>documentary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E940/D940*100</f>
        <v>109.70652173913042</v>
      </c>
      <c r="G940" t="s">
        <v>20</v>
      </c>
      <c r="H940" s="7">
        <f t="shared" si="56"/>
        <v>105.14</v>
      </c>
      <c r="I940">
        <v>96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>
        <f t="shared" si="58"/>
        <v>2018</v>
      </c>
      <c r="P940" s="11">
        <f t="shared" si="59"/>
        <v>43299.208333333328</v>
      </c>
      <c r="Q940" t="b">
        <v>0</v>
      </c>
      <c r="R940" t="b">
        <v>1</v>
      </c>
      <c r="S940" t="s">
        <v>119</v>
      </c>
      <c r="T940" t="str" cm="1">
        <f t="array" ref="T940:U940">_xlfn.TEXTSPLIT(S940,"/",,TRUE,0,)</f>
        <v>publishing</v>
      </c>
      <c r="U940" t="str">
        <v>fiction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E941/D941*100</f>
        <v>49.217948717948715</v>
      </c>
      <c r="G941" t="s">
        <v>14</v>
      </c>
      <c r="H941" s="7">
        <f t="shared" si="56"/>
        <v>57.3</v>
      </c>
      <c r="I941">
        <v>67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>
        <f t="shared" si="58"/>
        <v>2011</v>
      </c>
      <c r="P941" s="11">
        <f t="shared" si="59"/>
        <v>40687.208333333336</v>
      </c>
      <c r="Q941" t="b">
        <v>0</v>
      </c>
      <c r="R941" t="b">
        <v>1</v>
      </c>
      <c r="S941" t="s">
        <v>89</v>
      </c>
      <c r="T941" t="str" cm="1">
        <f t="array" ref="T941:U941">_xlfn.TEXTSPLIT(S941,"/",,TRUE,0,)</f>
        <v>games</v>
      </c>
      <c r="U941" t="str">
        <v>video games</v>
      </c>
    </row>
    <row r="942" spans="1:21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E942/D942*100</f>
        <v>62.232323232323225</v>
      </c>
      <c r="G942" t="s">
        <v>47</v>
      </c>
      <c r="H942" s="7">
        <f t="shared" si="56"/>
        <v>93.35</v>
      </c>
      <c r="I942">
        <v>66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>
        <f t="shared" si="58"/>
        <v>2012</v>
      </c>
      <c r="P942" s="11">
        <f t="shared" si="59"/>
        <v>41266.25</v>
      </c>
      <c r="Q942" t="b">
        <v>0</v>
      </c>
      <c r="R942" t="b">
        <v>0</v>
      </c>
      <c r="S942" t="s">
        <v>28</v>
      </c>
      <c r="T942" t="str" cm="1">
        <f t="array" ref="T942:U942">_xlfn.TEXTSPLIT(S942,"/",,TRUE,0,)</f>
        <v>technology</v>
      </c>
      <c r="U942" t="str">
        <v>web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E943/D943*100</f>
        <v>13.05813953488372</v>
      </c>
      <c r="G943" t="s">
        <v>14</v>
      </c>
      <c r="H943" s="7">
        <f t="shared" si="56"/>
        <v>71.989999999999995</v>
      </c>
      <c r="I943">
        <v>78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>
        <f t="shared" si="58"/>
        <v>2011</v>
      </c>
      <c r="P943" s="11">
        <f t="shared" si="59"/>
        <v>40587.25</v>
      </c>
      <c r="Q943" t="b">
        <v>1</v>
      </c>
      <c r="R943" t="b">
        <v>0</v>
      </c>
      <c r="S943" t="s">
        <v>33</v>
      </c>
      <c r="T943" t="str" cm="1">
        <f t="array" ref="T943:U943">_xlfn.TEXTSPLIT(S943,"/",,TRUE,0,)</f>
        <v>theater</v>
      </c>
      <c r="U943" t="str">
        <v>plays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E944/D944*100</f>
        <v>64.635416666666671</v>
      </c>
      <c r="G944" t="s">
        <v>14</v>
      </c>
      <c r="H944" s="7">
        <f t="shared" si="56"/>
        <v>92.61</v>
      </c>
      <c r="I944">
        <v>67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>
        <f t="shared" si="58"/>
        <v>2011</v>
      </c>
      <c r="P944" s="11">
        <f t="shared" si="59"/>
        <v>40571.25</v>
      </c>
      <c r="Q944" t="b">
        <v>0</v>
      </c>
      <c r="R944" t="b">
        <v>0</v>
      </c>
      <c r="S944" t="s">
        <v>33</v>
      </c>
      <c r="T944" t="str" cm="1">
        <f t="array" ref="T944:U944">_xlfn.TEXTSPLIT(S944,"/",,TRUE,0,)</f>
        <v>theater</v>
      </c>
      <c r="U944" t="str">
        <v>plays</v>
      </c>
    </row>
    <row r="945" spans="1:2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E945/D945*100</f>
        <v>159.58666666666667</v>
      </c>
      <c r="G945" t="s">
        <v>20</v>
      </c>
      <c r="H945" s="7">
        <f t="shared" si="56"/>
        <v>104.99</v>
      </c>
      <c r="I945">
        <v>114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>
        <f t="shared" si="58"/>
        <v>2014</v>
      </c>
      <c r="P945" s="11">
        <f t="shared" si="59"/>
        <v>41941.208333333336</v>
      </c>
      <c r="Q945" t="b">
        <v>0</v>
      </c>
      <c r="R945" t="b">
        <v>0</v>
      </c>
      <c r="S945" t="s">
        <v>17</v>
      </c>
      <c r="T945" t="str" cm="1">
        <f t="array" ref="T945:U945">_xlfn.TEXTSPLIT(S945,"/",,TRUE,0,)</f>
        <v>food</v>
      </c>
      <c r="U945" t="str">
        <v>food trucks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E946/D946*100</f>
        <v>81.42</v>
      </c>
      <c r="G946" t="s">
        <v>14</v>
      </c>
      <c r="H946" s="7">
        <f t="shared" si="56"/>
        <v>30.96</v>
      </c>
      <c r="I946">
        <v>263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>
        <f t="shared" si="58"/>
        <v>2017</v>
      </c>
      <c r="P946" s="11">
        <f t="shared" si="59"/>
        <v>42795.25</v>
      </c>
      <c r="Q946" t="b">
        <v>0</v>
      </c>
      <c r="R946" t="b">
        <v>0</v>
      </c>
      <c r="S946" t="s">
        <v>122</v>
      </c>
      <c r="T946" t="str" cm="1">
        <f t="array" ref="T946:U946">_xlfn.TEXTSPLIT(S946,"/",,TRUE,0,)</f>
        <v>photography</v>
      </c>
      <c r="U946" t="str">
        <v>photography books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E947/D947*100</f>
        <v>32.444767441860463</v>
      </c>
      <c r="G947" t="s">
        <v>14</v>
      </c>
      <c r="H947" s="7">
        <f t="shared" si="56"/>
        <v>33</v>
      </c>
      <c r="I947">
        <v>1691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>
        <f t="shared" si="58"/>
        <v>2012</v>
      </c>
      <c r="P947" s="11">
        <f t="shared" si="59"/>
        <v>41019.208333333336</v>
      </c>
      <c r="Q947" t="b">
        <v>1</v>
      </c>
      <c r="R947" t="b">
        <v>0</v>
      </c>
      <c r="S947" t="s">
        <v>122</v>
      </c>
      <c r="T947" t="str" cm="1">
        <f t="array" ref="T947:U947">_xlfn.TEXTSPLIT(S947,"/",,TRUE,0,)</f>
        <v>photography</v>
      </c>
      <c r="U947" t="str">
        <v>photography books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E948/D948*100</f>
        <v>9.9141184124918666</v>
      </c>
      <c r="G948" t="s">
        <v>14</v>
      </c>
      <c r="H948" s="7">
        <f t="shared" si="56"/>
        <v>84.19</v>
      </c>
      <c r="I948">
        <v>181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>
        <f t="shared" si="58"/>
        <v>2011</v>
      </c>
      <c r="P948" s="11">
        <f t="shared" si="59"/>
        <v>40712.208333333336</v>
      </c>
      <c r="Q948" t="b">
        <v>0</v>
      </c>
      <c r="R948" t="b">
        <v>0</v>
      </c>
      <c r="S948" t="s">
        <v>33</v>
      </c>
      <c r="T948" t="str" cm="1">
        <f t="array" ref="T948:U948">_xlfn.TEXTSPLIT(S948,"/",,TRUE,0,)</f>
        <v>theater</v>
      </c>
      <c r="U948" t="str">
        <v>plays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E949/D949*100</f>
        <v>26.694444444444443</v>
      </c>
      <c r="G949" t="s">
        <v>14</v>
      </c>
      <c r="H949" s="7">
        <f t="shared" si="56"/>
        <v>73.92</v>
      </c>
      <c r="I949">
        <v>13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>
        <f t="shared" si="58"/>
        <v>2014</v>
      </c>
      <c r="P949" s="11">
        <f t="shared" si="59"/>
        <v>41915.208333333336</v>
      </c>
      <c r="Q949" t="b">
        <v>0</v>
      </c>
      <c r="R949" t="b">
        <v>0</v>
      </c>
      <c r="S949" t="s">
        <v>33</v>
      </c>
      <c r="T949" t="str" cm="1">
        <f t="array" ref="T949:U949">_xlfn.TEXTSPLIT(S949,"/",,TRUE,0,)</f>
        <v>theater</v>
      </c>
      <c r="U949" t="str">
        <v>plays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E950/D950*100</f>
        <v>62.957446808510639</v>
      </c>
      <c r="G950" t="s">
        <v>74</v>
      </c>
      <c r="H950" s="7">
        <f t="shared" si="56"/>
        <v>36.99</v>
      </c>
      <c r="I950">
        <v>160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>
        <f t="shared" si="58"/>
        <v>2014</v>
      </c>
      <c r="P950" s="11">
        <f t="shared" si="59"/>
        <v>41995.25</v>
      </c>
      <c r="Q950" t="b">
        <v>1</v>
      </c>
      <c r="R950" t="b">
        <v>1</v>
      </c>
      <c r="S950" t="s">
        <v>42</v>
      </c>
      <c r="T950" t="str" cm="1">
        <f t="array" ref="T950:U950">_xlfn.TEXTSPLIT(S950,"/",,TRUE,0,)</f>
        <v>film &amp; video</v>
      </c>
      <c r="U950" t="str">
        <v>documentary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E951/D951*100</f>
        <v>161.35593220338984</v>
      </c>
      <c r="G951" t="s">
        <v>20</v>
      </c>
      <c r="H951" s="7">
        <f t="shared" si="56"/>
        <v>46.9</v>
      </c>
      <c r="I951">
        <v>203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>
        <f t="shared" si="58"/>
        <v>2015</v>
      </c>
      <c r="P951" s="11">
        <f t="shared" si="59"/>
        <v>42131.208333333328</v>
      </c>
      <c r="Q951" t="b">
        <v>0</v>
      </c>
      <c r="R951" t="b">
        <v>0</v>
      </c>
      <c r="S951" t="s">
        <v>28</v>
      </c>
      <c r="T951" t="str" cm="1">
        <f t="array" ref="T951:U951">_xlfn.TEXTSPLIT(S951,"/",,TRUE,0,)</f>
        <v>technology</v>
      </c>
      <c r="U951" t="str">
        <v>web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E952/D952*100</f>
        <v>5</v>
      </c>
      <c r="G952" t="s">
        <v>14</v>
      </c>
      <c r="H952" s="7">
        <f t="shared" si="56"/>
        <v>5</v>
      </c>
      <c r="I952">
        <v>1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>
        <f t="shared" si="58"/>
        <v>2019</v>
      </c>
      <c r="P952" s="11">
        <f t="shared" si="59"/>
        <v>43576.208333333328</v>
      </c>
      <c r="Q952" t="b">
        <v>0</v>
      </c>
      <c r="R952" t="b">
        <v>1</v>
      </c>
      <c r="S952" t="s">
        <v>33</v>
      </c>
      <c r="T952" t="str" cm="1">
        <f t="array" ref="T952:U952">_xlfn.TEXTSPLIT(S952,"/",,TRUE,0,)</f>
        <v>theater</v>
      </c>
      <c r="U952" t="str">
        <v>plays</v>
      </c>
    </row>
    <row r="953" spans="1:2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E953/D953*100</f>
        <v>1096.9379310344827</v>
      </c>
      <c r="G953" t="s">
        <v>20</v>
      </c>
      <c r="H953" s="7">
        <f t="shared" si="56"/>
        <v>102.02</v>
      </c>
      <c r="I953">
        <v>1559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>
        <f t="shared" si="58"/>
        <v>2016</v>
      </c>
      <c r="P953" s="11">
        <f t="shared" si="59"/>
        <v>42731.25</v>
      </c>
      <c r="Q953" t="b">
        <v>0</v>
      </c>
      <c r="R953" t="b">
        <v>1</v>
      </c>
      <c r="S953" t="s">
        <v>23</v>
      </c>
      <c r="T953" t="str" cm="1">
        <f t="array" ref="T953:U953">_xlfn.TEXTSPLIT(S953,"/",,TRUE,0,)</f>
        <v>music</v>
      </c>
      <c r="U953" t="str">
        <v>rock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E954/D954*100</f>
        <v>70.094158075601371</v>
      </c>
      <c r="G954" t="s">
        <v>74</v>
      </c>
      <c r="H954" s="7">
        <f t="shared" si="56"/>
        <v>45.01</v>
      </c>
      <c r="I954">
        <v>2266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>
        <f t="shared" si="58"/>
        <v>2016</v>
      </c>
      <c r="P954" s="11">
        <f t="shared" si="59"/>
        <v>42605.208333333328</v>
      </c>
      <c r="Q954" t="b">
        <v>0</v>
      </c>
      <c r="R954" t="b">
        <v>0</v>
      </c>
      <c r="S954" t="s">
        <v>42</v>
      </c>
      <c r="T954" t="str" cm="1">
        <f t="array" ref="T954:U954">_xlfn.TEXTSPLIT(S954,"/",,TRUE,0,)</f>
        <v>film &amp; video</v>
      </c>
      <c r="U954" t="str">
        <v>documentary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E955/D955*100</f>
        <v>60</v>
      </c>
      <c r="G955" t="s">
        <v>14</v>
      </c>
      <c r="H955" s="7">
        <f t="shared" si="56"/>
        <v>94.29</v>
      </c>
      <c r="I955">
        <v>21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>
        <f t="shared" si="58"/>
        <v>2015</v>
      </c>
      <c r="P955" s="11">
        <f t="shared" si="59"/>
        <v>42394.25</v>
      </c>
      <c r="Q955" t="b">
        <v>0</v>
      </c>
      <c r="R955" t="b">
        <v>1</v>
      </c>
      <c r="S955" t="s">
        <v>474</v>
      </c>
      <c r="T955" t="str" cm="1">
        <f t="array" ref="T955:U955">_xlfn.TEXTSPLIT(S955,"/",,TRUE,0,)</f>
        <v>film &amp; video</v>
      </c>
      <c r="U955" t="str">
        <v>science fiction</v>
      </c>
    </row>
    <row r="956" spans="1:2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E956/D956*100</f>
        <v>367.0985915492958</v>
      </c>
      <c r="G956" t="s">
        <v>20</v>
      </c>
      <c r="H956" s="7">
        <f t="shared" si="56"/>
        <v>101.02</v>
      </c>
      <c r="I956">
        <v>1548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>
        <f t="shared" si="58"/>
        <v>2012</v>
      </c>
      <c r="P956" s="11">
        <f t="shared" si="59"/>
        <v>41198.208333333336</v>
      </c>
      <c r="Q956" t="b">
        <v>0</v>
      </c>
      <c r="R956" t="b">
        <v>0</v>
      </c>
      <c r="S956" t="s">
        <v>28</v>
      </c>
      <c r="T956" t="str" cm="1">
        <f t="array" ref="T956:U956">_xlfn.TEXTSPLIT(S956,"/",,TRUE,0,)</f>
        <v>technology</v>
      </c>
      <c r="U956" t="str">
        <v>web</v>
      </c>
    </row>
    <row r="957" spans="1:21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E957/D957*100</f>
        <v>1109</v>
      </c>
      <c r="G957" t="s">
        <v>20</v>
      </c>
      <c r="H957" s="7">
        <f t="shared" si="56"/>
        <v>97.04</v>
      </c>
      <c r="I957">
        <v>80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>
        <f t="shared" si="58"/>
        <v>2012</v>
      </c>
      <c r="P957" s="11">
        <f t="shared" si="59"/>
        <v>41240.25</v>
      </c>
      <c r="Q957" t="b">
        <v>0</v>
      </c>
      <c r="R957" t="b">
        <v>0</v>
      </c>
      <c r="S957" t="s">
        <v>33</v>
      </c>
      <c r="T957" t="str" cm="1">
        <f t="array" ref="T957:U957">_xlfn.TEXTSPLIT(S957,"/",,TRUE,0,)</f>
        <v>theater</v>
      </c>
      <c r="U957" t="str">
        <v>plays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E958/D958*100</f>
        <v>19.028784648187631</v>
      </c>
      <c r="G958" t="s">
        <v>14</v>
      </c>
      <c r="H958" s="7">
        <f t="shared" si="56"/>
        <v>43.01</v>
      </c>
      <c r="I958">
        <v>830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>
        <f t="shared" si="58"/>
        <v>2015</v>
      </c>
      <c r="P958" s="11">
        <f t="shared" si="59"/>
        <v>42364.25</v>
      </c>
      <c r="Q958" t="b">
        <v>0</v>
      </c>
      <c r="R958" t="b">
        <v>0</v>
      </c>
      <c r="S958" t="s">
        <v>474</v>
      </c>
      <c r="T958" t="str" cm="1">
        <f t="array" ref="T958:U958">_xlfn.TEXTSPLIT(S958,"/",,TRUE,0,)</f>
        <v>film &amp; video</v>
      </c>
      <c r="U958" t="str">
        <v>science fiction</v>
      </c>
    </row>
    <row r="959" spans="1:2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E959/D959*100</f>
        <v>126.87755102040816</v>
      </c>
      <c r="G959" t="s">
        <v>20</v>
      </c>
      <c r="H959" s="7">
        <f t="shared" si="56"/>
        <v>94.92</v>
      </c>
      <c r="I959">
        <v>131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>
        <f t="shared" si="58"/>
        <v>2012</v>
      </c>
      <c r="P959" s="11">
        <f t="shared" si="59"/>
        <v>40958.25</v>
      </c>
      <c r="Q959" t="b">
        <v>0</v>
      </c>
      <c r="R959" t="b">
        <v>0</v>
      </c>
      <c r="S959" t="s">
        <v>33</v>
      </c>
      <c r="T959" t="str" cm="1">
        <f t="array" ref="T959:U959">_xlfn.TEXTSPLIT(S959,"/",,TRUE,0,)</f>
        <v>theater</v>
      </c>
      <c r="U959" t="str">
        <v>plays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E960/D960*100</f>
        <v>734.63636363636363</v>
      </c>
      <c r="G960" t="s">
        <v>20</v>
      </c>
      <c r="H960" s="7">
        <f t="shared" si="56"/>
        <v>72.150000000000006</v>
      </c>
      <c r="I960">
        <v>112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>
        <f t="shared" si="58"/>
        <v>2010</v>
      </c>
      <c r="P960" s="11">
        <f t="shared" si="59"/>
        <v>40372.208333333336</v>
      </c>
      <c r="Q960" t="b">
        <v>0</v>
      </c>
      <c r="R960" t="b">
        <v>0</v>
      </c>
      <c r="S960" t="s">
        <v>71</v>
      </c>
      <c r="T960" t="str" cm="1">
        <f t="array" ref="T960:U960">_xlfn.TEXTSPLIT(S960,"/",,TRUE,0,)</f>
        <v>film &amp; video</v>
      </c>
      <c r="U960" t="str">
        <v>animation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E961/D961*100</f>
        <v>4.5731034482758623</v>
      </c>
      <c r="G961" t="s">
        <v>14</v>
      </c>
      <c r="H961" s="7">
        <f t="shared" si="56"/>
        <v>51.01</v>
      </c>
      <c r="I961">
        <v>130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>
        <f t="shared" si="58"/>
        <v>2010</v>
      </c>
      <c r="P961" s="11">
        <f t="shared" si="59"/>
        <v>40385.208333333336</v>
      </c>
      <c r="Q961" t="b">
        <v>0</v>
      </c>
      <c r="R961" t="b">
        <v>0</v>
      </c>
      <c r="S961" t="s">
        <v>206</v>
      </c>
      <c r="T961" t="str" cm="1">
        <f t="array" ref="T961:U961">_xlfn.TEXTSPLIT(S961,"/",,TRUE,0,)</f>
        <v>publishing</v>
      </c>
      <c r="U961" t="str">
        <v>translations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E962/D962*100</f>
        <v>85.054545454545448</v>
      </c>
      <c r="G962" t="s">
        <v>14</v>
      </c>
      <c r="H962" s="7">
        <f t="shared" si="56"/>
        <v>85.05</v>
      </c>
      <c r="I962">
        <v>55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>
        <f t="shared" si="58"/>
        <v>2016</v>
      </c>
      <c r="P962" s="11">
        <f t="shared" si="59"/>
        <v>42445.208333333328</v>
      </c>
      <c r="Q962" t="b">
        <v>0</v>
      </c>
      <c r="R962" t="b">
        <v>0</v>
      </c>
      <c r="S962" t="s">
        <v>28</v>
      </c>
      <c r="T962" t="str" cm="1">
        <f t="array" ref="T962:U962">_xlfn.TEXTSPLIT(S962,"/",,TRUE,0,)</f>
        <v>technology</v>
      </c>
      <c r="U962" t="str">
        <v>web</v>
      </c>
    </row>
    <row r="963" spans="1:2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E963/D963*100</f>
        <v>119.29824561403508</v>
      </c>
      <c r="G963" t="s">
        <v>20</v>
      </c>
      <c r="H963" s="7">
        <f t="shared" ref="H963:H1001" si="60">IFERROR(ROUND(E963/I963,2),0)</f>
        <v>43.87</v>
      </c>
      <c r="I963">
        <v>155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>
        <f t="shared" ref="O963:O1001" si="62">YEAR(M963)</f>
        <v>2011</v>
      </c>
      <c r="P963" s="11">
        <f t="shared" ref="P963:P1001" si="63">(((N963/60)/60)/24)+DATE(1970,1,1)</f>
        <v>40595.25</v>
      </c>
      <c r="Q963" t="b">
        <v>0</v>
      </c>
      <c r="R963" t="b">
        <v>0</v>
      </c>
      <c r="S963" t="s">
        <v>206</v>
      </c>
      <c r="T963" t="str" cm="1">
        <f t="array" ref="T963:U963">_xlfn.TEXTSPLIT(S963,"/",,TRUE,0,)</f>
        <v>publishing</v>
      </c>
      <c r="U963" t="str">
        <v>translations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E964/D964*100</f>
        <v>296.02777777777777</v>
      </c>
      <c r="G964" t="s">
        <v>20</v>
      </c>
      <c r="H964" s="7">
        <f t="shared" si="60"/>
        <v>40.06</v>
      </c>
      <c r="I964">
        <v>266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>
        <f t="shared" si="62"/>
        <v>2013</v>
      </c>
      <c r="P964" s="11">
        <f t="shared" si="63"/>
        <v>41613.25</v>
      </c>
      <c r="Q964" t="b">
        <v>0</v>
      </c>
      <c r="R964" t="b">
        <v>0</v>
      </c>
      <c r="S964" t="s">
        <v>17</v>
      </c>
      <c r="T964" t="str" cm="1">
        <f t="array" ref="T964:U964">_xlfn.TEXTSPLIT(S964,"/",,TRUE,0,)</f>
        <v>food</v>
      </c>
      <c r="U964" t="str">
        <v>food trucks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E965/D965*100</f>
        <v>84.694915254237287</v>
      </c>
      <c r="G965" t="s">
        <v>14</v>
      </c>
      <c r="H965" s="7">
        <f t="shared" si="60"/>
        <v>43.83</v>
      </c>
      <c r="I965">
        <v>114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>
        <f t="shared" si="62"/>
        <v>2011</v>
      </c>
      <c r="P965" s="11">
        <f t="shared" si="63"/>
        <v>40613.25</v>
      </c>
      <c r="Q965" t="b">
        <v>0</v>
      </c>
      <c r="R965" t="b">
        <v>1</v>
      </c>
      <c r="S965" t="s">
        <v>122</v>
      </c>
      <c r="T965" t="str" cm="1">
        <f t="array" ref="T965:U965">_xlfn.TEXTSPLIT(S965,"/",,TRUE,0,)</f>
        <v>photography</v>
      </c>
      <c r="U965" t="str">
        <v>photography books</v>
      </c>
    </row>
    <row r="966" spans="1:2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E966/D966*100</f>
        <v>355.7837837837838</v>
      </c>
      <c r="G966" t="s">
        <v>20</v>
      </c>
      <c r="H966" s="7">
        <f t="shared" si="60"/>
        <v>84.93</v>
      </c>
      <c r="I966">
        <v>155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>
        <f t="shared" si="62"/>
        <v>2015</v>
      </c>
      <c r="P966" s="11">
        <f t="shared" si="63"/>
        <v>42140.208333333328</v>
      </c>
      <c r="Q966" t="b">
        <v>0</v>
      </c>
      <c r="R966" t="b">
        <v>0</v>
      </c>
      <c r="S966" t="s">
        <v>33</v>
      </c>
      <c r="T966" t="str" cm="1">
        <f t="array" ref="T966:U966">_xlfn.TEXTSPLIT(S966,"/",,TRUE,0,)</f>
        <v>theater</v>
      </c>
      <c r="U966" t="str">
        <v>plays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E967/D967*100</f>
        <v>386.40909090909093</v>
      </c>
      <c r="G967" t="s">
        <v>20</v>
      </c>
      <c r="H967" s="7">
        <f t="shared" si="60"/>
        <v>41.07</v>
      </c>
      <c r="I967">
        <v>207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>
        <f t="shared" si="62"/>
        <v>2010</v>
      </c>
      <c r="P967" s="11">
        <f t="shared" si="63"/>
        <v>40243.25</v>
      </c>
      <c r="Q967" t="b">
        <v>0</v>
      </c>
      <c r="R967" t="b">
        <v>0</v>
      </c>
      <c r="S967" t="s">
        <v>23</v>
      </c>
      <c r="T967" t="str" cm="1">
        <f t="array" ref="T967:U967">_xlfn.TEXTSPLIT(S967,"/",,TRUE,0,)</f>
        <v>music</v>
      </c>
      <c r="U967" t="str">
        <v>rock</v>
      </c>
    </row>
    <row r="968" spans="1:2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E968/D968*100</f>
        <v>792.23529411764707</v>
      </c>
      <c r="G968" t="s">
        <v>20</v>
      </c>
      <c r="H968" s="7">
        <f t="shared" si="60"/>
        <v>54.97</v>
      </c>
      <c r="I968">
        <v>245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>
        <f t="shared" si="62"/>
        <v>2017</v>
      </c>
      <c r="P968" s="11">
        <f t="shared" si="63"/>
        <v>42903.208333333328</v>
      </c>
      <c r="Q968" t="b">
        <v>0</v>
      </c>
      <c r="R968" t="b">
        <v>0</v>
      </c>
      <c r="S968" t="s">
        <v>33</v>
      </c>
      <c r="T968" t="str" cm="1">
        <f t="array" ref="T968:U968">_xlfn.TEXTSPLIT(S968,"/",,TRUE,0,)</f>
        <v>theater</v>
      </c>
      <c r="U968" t="str">
        <v>plays</v>
      </c>
    </row>
    <row r="969" spans="1:2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E969/D969*100</f>
        <v>137.03393665158373</v>
      </c>
      <c r="G969" t="s">
        <v>20</v>
      </c>
      <c r="H969" s="7">
        <f t="shared" si="60"/>
        <v>77.010000000000005</v>
      </c>
      <c r="I969">
        <v>1573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>
        <f t="shared" si="62"/>
        <v>2012</v>
      </c>
      <c r="P969" s="11">
        <f t="shared" si="63"/>
        <v>41042.208333333336</v>
      </c>
      <c r="Q969" t="b">
        <v>0</v>
      </c>
      <c r="R969" t="b">
        <v>0</v>
      </c>
      <c r="S969" t="s">
        <v>319</v>
      </c>
      <c r="T969" t="str" cm="1">
        <f t="array" ref="T969:U969">_xlfn.TEXTSPLIT(S969,"/",,TRUE,0,)</f>
        <v>music</v>
      </c>
      <c r="U969" t="str">
        <v>world music</v>
      </c>
    </row>
    <row r="970" spans="1:21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E970/D970*100</f>
        <v>338.20833333333337</v>
      </c>
      <c r="G970" t="s">
        <v>20</v>
      </c>
      <c r="H970" s="7">
        <f t="shared" si="60"/>
        <v>71.2</v>
      </c>
      <c r="I970">
        <v>114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>
        <f t="shared" si="62"/>
        <v>2011</v>
      </c>
      <c r="P970" s="11">
        <f t="shared" si="63"/>
        <v>40559.25</v>
      </c>
      <c r="Q970" t="b">
        <v>0</v>
      </c>
      <c r="R970" t="b">
        <v>0</v>
      </c>
      <c r="S970" t="s">
        <v>17</v>
      </c>
      <c r="T970" t="str" cm="1">
        <f t="array" ref="T970:U970">_xlfn.TEXTSPLIT(S970,"/",,TRUE,0,)</f>
        <v>food</v>
      </c>
      <c r="U970" t="str">
        <v>food trucks</v>
      </c>
    </row>
    <row r="971" spans="1:2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E971/D971*100</f>
        <v>108.22784810126582</v>
      </c>
      <c r="G971" t="s">
        <v>20</v>
      </c>
      <c r="H971" s="7">
        <f t="shared" si="60"/>
        <v>91.94</v>
      </c>
      <c r="I971">
        <v>93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>
        <f t="shared" si="62"/>
        <v>2019</v>
      </c>
      <c r="P971" s="11">
        <f t="shared" si="63"/>
        <v>43828.25</v>
      </c>
      <c r="Q971" t="b">
        <v>0</v>
      </c>
      <c r="R971" t="b">
        <v>0</v>
      </c>
      <c r="S971" t="s">
        <v>33</v>
      </c>
      <c r="T971" t="str" cm="1">
        <f t="array" ref="T971:U971">_xlfn.TEXTSPLIT(S971,"/",,TRUE,0,)</f>
        <v>theater</v>
      </c>
      <c r="U971" t="str">
        <v>plays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E972/D972*100</f>
        <v>60.757639620653315</v>
      </c>
      <c r="G972" t="s">
        <v>14</v>
      </c>
      <c r="H972" s="7">
        <f t="shared" si="60"/>
        <v>97.07</v>
      </c>
      <c r="I972">
        <v>594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>
        <f t="shared" si="62"/>
        <v>2011</v>
      </c>
      <c r="P972" s="11">
        <f t="shared" si="63"/>
        <v>40673.208333333336</v>
      </c>
      <c r="Q972" t="b">
        <v>0</v>
      </c>
      <c r="R972" t="b">
        <v>0</v>
      </c>
      <c r="S972" t="s">
        <v>33</v>
      </c>
      <c r="T972" t="str" cm="1">
        <f t="array" ref="T972:U972">_xlfn.TEXTSPLIT(S972,"/",,TRUE,0,)</f>
        <v>theater</v>
      </c>
      <c r="U972" t="str">
        <v>plays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E973/D973*100</f>
        <v>27.725490196078432</v>
      </c>
      <c r="G973" t="s">
        <v>14</v>
      </c>
      <c r="H973" s="7">
        <f t="shared" si="60"/>
        <v>58.92</v>
      </c>
      <c r="I973">
        <v>24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>
        <f t="shared" si="62"/>
        <v>2013</v>
      </c>
      <c r="P973" s="11">
        <f t="shared" si="63"/>
        <v>41561.208333333336</v>
      </c>
      <c r="Q973" t="b">
        <v>0</v>
      </c>
      <c r="R973" t="b">
        <v>0</v>
      </c>
      <c r="S973" t="s">
        <v>269</v>
      </c>
      <c r="T973" t="str" cm="1">
        <f t="array" ref="T973:U973">_xlfn.TEXTSPLIT(S973,"/",,TRUE,0,)</f>
        <v>film &amp; video</v>
      </c>
      <c r="U973" t="str">
        <v>television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E974/D974*100</f>
        <v>228.3934426229508</v>
      </c>
      <c r="G974" t="s">
        <v>20</v>
      </c>
      <c r="H974" s="7">
        <f t="shared" si="60"/>
        <v>58.02</v>
      </c>
      <c r="I974">
        <v>1681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>
        <f t="shared" si="62"/>
        <v>2014</v>
      </c>
      <c r="P974" s="11">
        <f t="shared" si="63"/>
        <v>41801.208333333336</v>
      </c>
      <c r="Q974" t="b">
        <v>0</v>
      </c>
      <c r="R974" t="b">
        <v>1</v>
      </c>
      <c r="S974" t="s">
        <v>28</v>
      </c>
      <c r="T974" t="str" cm="1">
        <f t="array" ref="T974:U974">_xlfn.TEXTSPLIT(S974,"/",,TRUE,0,)</f>
        <v>technology</v>
      </c>
      <c r="U974" t="str">
        <v>web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E975/D975*100</f>
        <v>21.615194054500414</v>
      </c>
      <c r="G975" t="s">
        <v>14</v>
      </c>
      <c r="H975" s="7">
        <f t="shared" si="60"/>
        <v>103.87</v>
      </c>
      <c r="I975">
        <v>252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>
        <f t="shared" si="62"/>
        <v>2010</v>
      </c>
      <c r="P975" s="11">
        <f t="shared" si="63"/>
        <v>40524.25</v>
      </c>
      <c r="Q975" t="b">
        <v>0</v>
      </c>
      <c r="R975" t="b">
        <v>1</v>
      </c>
      <c r="S975" t="s">
        <v>33</v>
      </c>
      <c r="T975" t="str" cm="1">
        <f t="array" ref="T975:U975">_xlfn.TEXTSPLIT(S975,"/",,TRUE,0,)</f>
        <v>theater</v>
      </c>
      <c r="U975" t="str">
        <v>plays</v>
      </c>
    </row>
    <row r="976" spans="1:2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E976/D976*100</f>
        <v>373.875</v>
      </c>
      <c r="G976" t="s">
        <v>20</v>
      </c>
      <c r="H976" s="7">
        <f t="shared" si="60"/>
        <v>93.47</v>
      </c>
      <c r="I976">
        <v>32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>
        <f t="shared" si="62"/>
        <v>2013</v>
      </c>
      <c r="P976" s="11">
        <f t="shared" si="63"/>
        <v>41413.208333333336</v>
      </c>
      <c r="Q976" t="b">
        <v>0</v>
      </c>
      <c r="R976" t="b">
        <v>0</v>
      </c>
      <c r="S976" t="s">
        <v>60</v>
      </c>
      <c r="T976" t="str" cm="1">
        <f t="array" ref="T976:U976">_xlfn.TEXTSPLIT(S976,"/",,TRUE,0,)</f>
        <v>music</v>
      </c>
      <c r="U976" t="str">
        <v>indie rock</v>
      </c>
    </row>
    <row r="977" spans="1:2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E977/D977*100</f>
        <v>154.92592592592592</v>
      </c>
      <c r="G977" t="s">
        <v>20</v>
      </c>
      <c r="H977" s="7">
        <f t="shared" si="60"/>
        <v>61.97</v>
      </c>
      <c r="I977">
        <v>135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>
        <f t="shared" si="62"/>
        <v>2015</v>
      </c>
      <c r="P977" s="11">
        <f t="shared" si="63"/>
        <v>42376.25</v>
      </c>
      <c r="Q977" t="b">
        <v>0</v>
      </c>
      <c r="R977" t="b">
        <v>1</v>
      </c>
      <c r="S977" t="s">
        <v>33</v>
      </c>
      <c r="T977" t="str" cm="1">
        <f t="array" ref="T977:U977">_xlfn.TEXTSPLIT(S977,"/",,TRUE,0,)</f>
        <v>theater</v>
      </c>
      <c r="U977" t="str">
        <v>plays</v>
      </c>
    </row>
    <row r="978" spans="1:21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E978/D978*100</f>
        <v>322.14999999999998</v>
      </c>
      <c r="G978" t="s">
        <v>20</v>
      </c>
      <c r="H978" s="7">
        <f t="shared" si="60"/>
        <v>92.04</v>
      </c>
      <c r="I978">
        <v>140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>
        <f t="shared" si="62"/>
        <v>2011</v>
      </c>
      <c r="P978" s="11">
        <f t="shared" si="63"/>
        <v>40577.25</v>
      </c>
      <c r="Q978" t="b">
        <v>0</v>
      </c>
      <c r="R978" t="b">
        <v>1</v>
      </c>
      <c r="S978" t="s">
        <v>33</v>
      </c>
      <c r="T978" t="str" cm="1">
        <f t="array" ref="T978:U978">_xlfn.TEXTSPLIT(S978,"/",,TRUE,0,)</f>
        <v>theater</v>
      </c>
      <c r="U978" t="str">
        <v>plays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E979/D979*100</f>
        <v>73.957142857142856</v>
      </c>
      <c r="G979" t="s">
        <v>14</v>
      </c>
      <c r="H979" s="7">
        <f t="shared" si="60"/>
        <v>77.27</v>
      </c>
      <c r="I979">
        <v>67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>
        <f t="shared" si="62"/>
        <v>2018</v>
      </c>
      <c r="P979" s="11">
        <f t="shared" si="63"/>
        <v>43170.25</v>
      </c>
      <c r="Q979" t="b">
        <v>0</v>
      </c>
      <c r="R979" t="b">
        <v>0</v>
      </c>
      <c r="S979" t="s">
        <v>17</v>
      </c>
      <c r="T979" t="str" cm="1">
        <f t="array" ref="T979:U979">_xlfn.TEXTSPLIT(S979,"/",,TRUE,0,)</f>
        <v>food</v>
      </c>
      <c r="U979" t="str">
        <v>food trucks</v>
      </c>
    </row>
    <row r="980" spans="1:2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E980/D980*100</f>
        <v>864.1</v>
      </c>
      <c r="G980" t="s">
        <v>20</v>
      </c>
      <c r="H980" s="7">
        <f t="shared" si="60"/>
        <v>93.92</v>
      </c>
      <c r="I980">
        <v>92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>
        <f t="shared" si="62"/>
        <v>2016</v>
      </c>
      <c r="P980" s="11">
        <f t="shared" si="63"/>
        <v>42708.25</v>
      </c>
      <c r="Q980" t="b">
        <v>0</v>
      </c>
      <c r="R980" t="b">
        <v>0</v>
      </c>
      <c r="S980" t="s">
        <v>89</v>
      </c>
      <c r="T980" t="str" cm="1">
        <f t="array" ref="T980:U980">_xlfn.TEXTSPLIT(S980,"/",,TRUE,0,)</f>
        <v>games</v>
      </c>
      <c r="U980" t="str">
        <v>video games</v>
      </c>
    </row>
    <row r="981" spans="1:2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E981/D981*100</f>
        <v>143.26245847176079</v>
      </c>
      <c r="G981" t="s">
        <v>20</v>
      </c>
      <c r="H981" s="7">
        <f t="shared" si="60"/>
        <v>84.97</v>
      </c>
      <c r="I981">
        <v>1015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>
        <f t="shared" si="62"/>
        <v>2015</v>
      </c>
      <c r="P981" s="11">
        <f t="shared" si="63"/>
        <v>42084.208333333328</v>
      </c>
      <c r="Q981" t="b">
        <v>0</v>
      </c>
      <c r="R981" t="b">
        <v>0</v>
      </c>
      <c r="S981" t="s">
        <v>33</v>
      </c>
      <c r="T981" t="str" cm="1">
        <f t="array" ref="T981:U981">_xlfn.TEXTSPLIT(S981,"/",,TRUE,0,)</f>
        <v>theater</v>
      </c>
      <c r="U981" t="str">
        <v>plays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E982/D982*100</f>
        <v>40.281762295081968</v>
      </c>
      <c r="G982" t="s">
        <v>14</v>
      </c>
      <c r="H982" s="7">
        <f t="shared" si="60"/>
        <v>105.97</v>
      </c>
      <c r="I982">
        <v>742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>
        <f t="shared" si="62"/>
        <v>2015</v>
      </c>
      <c r="P982" s="11">
        <f t="shared" si="63"/>
        <v>42312.25</v>
      </c>
      <c r="Q982" t="b">
        <v>1</v>
      </c>
      <c r="R982" t="b">
        <v>0</v>
      </c>
      <c r="S982" t="s">
        <v>68</v>
      </c>
      <c r="T982" t="str" cm="1">
        <f t="array" ref="T982:U982">_xlfn.TEXTSPLIT(S982,"/",,TRUE,0,)</f>
        <v>publishing</v>
      </c>
      <c r="U982" t="str">
        <v>nonfiction</v>
      </c>
    </row>
    <row r="983" spans="1:2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E983/D983*100</f>
        <v>178.22388059701493</v>
      </c>
      <c r="G983" t="s">
        <v>20</v>
      </c>
      <c r="H983" s="7">
        <f t="shared" si="60"/>
        <v>36.97</v>
      </c>
      <c r="I983">
        <v>323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>
        <f t="shared" si="62"/>
        <v>2017</v>
      </c>
      <c r="P983" s="11">
        <f t="shared" si="63"/>
        <v>43127.25</v>
      </c>
      <c r="Q983" t="b">
        <v>0</v>
      </c>
      <c r="R983" t="b">
        <v>0</v>
      </c>
      <c r="S983" t="s">
        <v>28</v>
      </c>
      <c r="T983" t="str" cm="1">
        <f t="array" ref="T983:U983">_xlfn.TEXTSPLIT(S983,"/",,TRUE,0,)</f>
        <v>technology</v>
      </c>
      <c r="U983" t="str">
        <v>web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E984/D984*100</f>
        <v>84.930555555555557</v>
      </c>
      <c r="G984" t="s">
        <v>14</v>
      </c>
      <c r="H984" s="7">
        <f t="shared" si="60"/>
        <v>81.53</v>
      </c>
      <c r="I984">
        <v>75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>
        <f t="shared" si="62"/>
        <v>2011</v>
      </c>
      <c r="P984" s="11">
        <f t="shared" si="63"/>
        <v>40745.208333333336</v>
      </c>
      <c r="Q984" t="b">
        <v>0</v>
      </c>
      <c r="R984" t="b">
        <v>1</v>
      </c>
      <c r="S984" t="s">
        <v>42</v>
      </c>
      <c r="T984" t="str" cm="1">
        <f t="array" ref="T984:U984">_xlfn.TEXTSPLIT(S984,"/",,TRUE,0,)</f>
        <v>film &amp; video</v>
      </c>
      <c r="U984" t="str">
        <v>documentary</v>
      </c>
    </row>
    <row r="985" spans="1:2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E985/D985*100</f>
        <v>145.93648334624322</v>
      </c>
      <c r="G985" t="s">
        <v>20</v>
      </c>
      <c r="H985" s="7">
        <f t="shared" si="60"/>
        <v>81</v>
      </c>
      <c r="I985">
        <v>2326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>
        <f t="shared" si="62"/>
        <v>2019</v>
      </c>
      <c r="P985" s="11">
        <f t="shared" si="63"/>
        <v>43696.208333333328</v>
      </c>
      <c r="Q985" t="b">
        <v>0</v>
      </c>
      <c r="R985" t="b">
        <v>0</v>
      </c>
      <c r="S985" t="s">
        <v>42</v>
      </c>
      <c r="T985" t="str" cm="1">
        <f t="array" ref="T985:U985">_xlfn.TEXTSPLIT(S985,"/",,TRUE,0,)</f>
        <v>film &amp; video</v>
      </c>
      <c r="U985" t="str">
        <v>documentary</v>
      </c>
    </row>
    <row r="986" spans="1:21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E986/D986*100</f>
        <v>152.46153846153848</v>
      </c>
      <c r="G986" t="s">
        <v>20</v>
      </c>
      <c r="H986" s="7">
        <f t="shared" si="60"/>
        <v>26.01</v>
      </c>
      <c r="I986">
        <v>381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>
        <f t="shared" si="62"/>
        <v>2019</v>
      </c>
      <c r="P986" s="11">
        <f t="shared" si="63"/>
        <v>43742.208333333328</v>
      </c>
      <c r="Q986" t="b">
        <v>0</v>
      </c>
      <c r="R986" t="b">
        <v>0</v>
      </c>
      <c r="S986" t="s">
        <v>33</v>
      </c>
      <c r="T986" t="str" cm="1">
        <f t="array" ref="T986:U986">_xlfn.TEXTSPLIT(S986,"/",,TRUE,0,)</f>
        <v>theater</v>
      </c>
      <c r="U986" t="str">
        <v>plays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E987/D987*100</f>
        <v>67.129542790152414</v>
      </c>
      <c r="G987" t="s">
        <v>14</v>
      </c>
      <c r="H987" s="7">
        <f t="shared" si="60"/>
        <v>26</v>
      </c>
      <c r="I987">
        <v>4405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>
        <f t="shared" si="62"/>
        <v>2013</v>
      </c>
      <c r="P987" s="11">
        <f t="shared" si="63"/>
        <v>41640.25</v>
      </c>
      <c r="Q987" t="b">
        <v>0</v>
      </c>
      <c r="R987" t="b">
        <v>1</v>
      </c>
      <c r="S987" t="s">
        <v>23</v>
      </c>
      <c r="T987" t="str" cm="1">
        <f t="array" ref="T987:U987">_xlfn.TEXTSPLIT(S987,"/",,TRUE,0,)</f>
        <v>music</v>
      </c>
      <c r="U987" t="str">
        <v>rock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E988/D988*100</f>
        <v>40.307692307692307</v>
      </c>
      <c r="G988" t="s">
        <v>14</v>
      </c>
      <c r="H988" s="7">
        <f t="shared" si="60"/>
        <v>34.17</v>
      </c>
      <c r="I988">
        <v>92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>
        <f t="shared" si="62"/>
        <v>2011</v>
      </c>
      <c r="P988" s="11">
        <f t="shared" si="63"/>
        <v>40652.208333333336</v>
      </c>
      <c r="Q988" t="b">
        <v>0</v>
      </c>
      <c r="R988" t="b">
        <v>0</v>
      </c>
      <c r="S988" t="s">
        <v>23</v>
      </c>
      <c r="T988" t="str" cm="1">
        <f t="array" ref="T988:U988">_xlfn.TEXTSPLIT(S988,"/",,TRUE,0,)</f>
        <v>music</v>
      </c>
      <c r="U988" t="str">
        <v>rock</v>
      </c>
    </row>
    <row r="989" spans="1:2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E989/D989*100</f>
        <v>216.79032258064518</v>
      </c>
      <c r="G989" t="s">
        <v>20</v>
      </c>
      <c r="H989" s="7">
        <f t="shared" si="60"/>
        <v>28</v>
      </c>
      <c r="I989">
        <v>480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>
        <f t="shared" si="62"/>
        <v>2017</v>
      </c>
      <c r="P989" s="11">
        <f t="shared" si="63"/>
        <v>42866.208333333328</v>
      </c>
      <c r="Q989" t="b">
        <v>0</v>
      </c>
      <c r="R989" t="b">
        <v>0</v>
      </c>
      <c r="S989" t="s">
        <v>42</v>
      </c>
      <c r="T989" t="str" cm="1">
        <f t="array" ref="T989:U989">_xlfn.TEXTSPLIT(S989,"/",,TRUE,0,)</f>
        <v>film &amp; video</v>
      </c>
      <c r="U989" t="str">
        <v>documentary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E990/D990*100</f>
        <v>52.117021276595743</v>
      </c>
      <c r="G990" t="s">
        <v>14</v>
      </c>
      <c r="H990" s="7">
        <f t="shared" si="60"/>
        <v>76.55</v>
      </c>
      <c r="I990">
        <v>64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>
        <f t="shared" si="62"/>
        <v>2016</v>
      </c>
      <c r="P990" s="11">
        <f t="shared" si="63"/>
        <v>42707.25</v>
      </c>
      <c r="Q990" t="b">
        <v>0</v>
      </c>
      <c r="R990" t="b">
        <v>0</v>
      </c>
      <c r="S990" t="s">
        <v>133</v>
      </c>
      <c r="T990" t="str" cm="1">
        <f t="array" ref="T990:U990">_xlfn.TEXTSPLIT(S990,"/",,TRUE,0,)</f>
        <v>publishing</v>
      </c>
      <c r="U990" t="str">
        <v>radio &amp; podcasts</v>
      </c>
    </row>
    <row r="991" spans="1:2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E991/D991*100</f>
        <v>499.58333333333337</v>
      </c>
      <c r="G991" t="s">
        <v>20</v>
      </c>
      <c r="H991" s="7">
        <f t="shared" si="60"/>
        <v>53.05</v>
      </c>
      <c r="I991">
        <v>226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>
        <f t="shared" si="62"/>
        <v>2019</v>
      </c>
      <c r="P991" s="11">
        <f t="shared" si="63"/>
        <v>43576.208333333328</v>
      </c>
      <c r="Q991" t="b">
        <v>0</v>
      </c>
      <c r="R991" t="b">
        <v>0</v>
      </c>
      <c r="S991" t="s">
        <v>206</v>
      </c>
      <c r="T991" t="str" cm="1">
        <f t="array" ref="T991:U991">_xlfn.TEXTSPLIT(S991,"/",,TRUE,0,)</f>
        <v>publishing</v>
      </c>
      <c r="U991" t="str">
        <v>translations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E992/D992*100</f>
        <v>87.679487179487182</v>
      </c>
      <c r="G992" t="s">
        <v>14</v>
      </c>
      <c r="H992" s="7">
        <f t="shared" si="60"/>
        <v>106.86</v>
      </c>
      <c r="I992">
        <v>64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>
        <f t="shared" si="62"/>
        <v>2016</v>
      </c>
      <c r="P992" s="11">
        <f t="shared" si="63"/>
        <v>42454.208333333328</v>
      </c>
      <c r="Q992" t="b">
        <v>0</v>
      </c>
      <c r="R992" t="b">
        <v>1</v>
      </c>
      <c r="S992" t="s">
        <v>53</v>
      </c>
      <c r="T992" t="str" cm="1">
        <f t="array" ref="T992:U992">_xlfn.TEXTSPLIT(S992,"/",,TRUE,0,)</f>
        <v>film &amp; video</v>
      </c>
      <c r="U992" t="str">
        <v>drama</v>
      </c>
    </row>
    <row r="993" spans="1:2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E993/D993*100</f>
        <v>113.17346938775511</v>
      </c>
      <c r="G993" t="s">
        <v>20</v>
      </c>
      <c r="H993" s="7">
        <f t="shared" si="60"/>
        <v>46.02</v>
      </c>
      <c r="I993">
        <v>241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>
        <f t="shared" si="62"/>
        <v>2014</v>
      </c>
      <c r="P993" s="11">
        <f t="shared" si="63"/>
        <v>41911.208333333336</v>
      </c>
      <c r="Q993" t="b">
        <v>0</v>
      </c>
      <c r="R993" t="b">
        <v>1</v>
      </c>
      <c r="S993" t="s">
        <v>23</v>
      </c>
      <c r="T993" t="str" cm="1">
        <f t="array" ref="T993:U993">_xlfn.TEXTSPLIT(S993,"/",,TRUE,0,)</f>
        <v>music</v>
      </c>
      <c r="U993" t="str">
        <v>rock</v>
      </c>
    </row>
    <row r="994" spans="1:2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E994/D994*100</f>
        <v>426.54838709677421</v>
      </c>
      <c r="G994" t="s">
        <v>20</v>
      </c>
      <c r="H994" s="7">
        <f t="shared" si="60"/>
        <v>100.17</v>
      </c>
      <c r="I994">
        <v>132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>
        <f t="shared" si="62"/>
        <v>2018</v>
      </c>
      <c r="P994" s="11">
        <f t="shared" si="63"/>
        <v>43241.208333333328</v>
      </c>
      <c r="Q994" t="b">
        <v>0</v>
      </c>
      <c r="R994" t="b">
        <v>1</v>
      </c>
      <c r="S994" t="s">
        <v>53</v>
      </c>
      <c r="T994" t="str" cm="1">
        <f t="array" ref="T994:U994">_xlfn.TEXTSPLIT(S994,"/",,TRUE,0,)</f>
        <v>film &amp; video</v>
      </c>
      <c r="U994" t="str">
        <v>drama</v>
      </c>
    </row>
    <row r="995" spans="1:2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E995/D995*100</f>
        <v>77.632653061224488</v>
      </c>
      <c r="G995" t="s">
        <v>74</v>
      </c>
      <c r="H995" s="7">
        <f t="shared" si="60"/>
        <v>101.44</v>
      </c>
      <c r="I995">
        <v>75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>
        <f t="shared" si="62"/>
        <v>2015</v>
      </c>
      <c r="P995" s="11">
        <f t="shared" si="63"/>
        <v>42379.25</v>
      </c>
      <c r="Q995" t="b">
        <v>0</v>
      </c>
      <c r="R995" t="b">
        <v>1</v>
      </c>
      <c r="S995" t="s">
        <v>122</v>
      </c>
      <c r="T995" t="str" cm="1">
        <f t="array" ref="T995:U995">_xlfn.TEXTSPLIT(S995,"/",,TRUE,0,)</f>
        <v>photography</v>
      </c>
      <c r="U995" t="str">
        <v>photography books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E996/D996*100</f>
        <v>52.496810772501767</v>
      </c>
      <c r="G996" t="s">
        <v>14</v>
      </c>
      <c r="H996" s="7">
        <f t="shared" si="60"/>
        <v>87.97</v>
      </c>
      <c r="I996">
        <v>842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>
        <f t="shared" si="62"/>
        <v>2014</v>
      </c>
      <c r="P996" s="11">
        <f t="shared" si="63"/>
        <v>41935.208333333336</v>
      </c>
      <c r="Q996" t="b">
        <v>0</v>
      </c>
      <c r="R996" t="b">
        <v>1</v>
      </c>
      <c r="S996" t="s">
        <v>206</v>
      </c>
      <c r="T996" t="str" cm="1">
        <f t="array" ref="T996:U996">_xlfn.TEXTSPLIT(S996,"/",,TRUE,0,)</f>
        <v>publishing</v>
      </c>
      <c r="U996" t="str">
        <v>translations</v>
      </c>
    </row>
    <row r="997" spans="1:2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E997/D997*100</f>
        <v>157.46762589928059</v>
      </c>
      <c r="G997" t="s">
        <v>20</v>
      </c>
      <c r="H997" s="7">
        <f t="shared" si="60"/>
        <v>75</v>
      </c>
      <c r="I997">
        <v>2043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>
        <f t="shared" si="62"/>
        <v>2018</v>
      </c>
      <c r="P997" s="11">
        <f t="shared" si="63"/>
        <v>43437.25</v>
      </c>
      <c r="Q997" t="b">
        <v>0</v>
      </c>
      <c r="R997" t="b">
        <v>1</v>
      </c>
      <c r="S997" t="s">
        <v>17</v>
      </c>
      <c r="T997" t="str" cm="1">
        <f t="array" ref="T997:U997">_xlfn.TEXTSPLIT(S997,"/",,TRUE,0,)</f>
        <v>food</v>
      </c>
      <c r="U997" t="str">
        <v>food trucks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E998/D998*100</f>
        <v>72.939393939393938</v>
      </c>
      <c r="G998" t="s">
        <v>14</v>
      </c>
      <c r="H998" s="7">
        <f t="shared" si="60"/>
        <v>42.98</v>
      </c>
      <c r="I998">
        <v>112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>
        <f t="shared" si="62"/>
        <v>2013</v>
      </c>
      <c r="P998" s="11">
        <f t="shared" si="63"/>
        <v>41306.25</v>
      </c>
      <c r="Q998" t="b">
        <v>0</v>
      </c>
      <c r="R998" t="b">
        <v>0</v>
      </c>
      <c r="S998" t="s">
        <v>33</v>
      </c>
      <c r="T998" t="str" cm="1">
        <f t="array" ref="T998:U998">_xlfn.TEXTSPLIT(S998,"/",,TRUE,0,)</f>
        <v>theater</v>
      </c>
      <c r="U998" t="str">
        <v>plays</v>
      </c>
    </row>
    <row r="999" spans="1:2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E999/D999*100</f>
        <v>60.565789473684205</v>
      </c>
      <c r="G999" t="s">
        <v>74</v>
      </c>
      <c r="H999" s="7">
        <f t="shared" si="60"/>
        <v>33.119999999999997</v>
      </c>
      <c r="I999">
        <v>139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>
        <f t="shared" si="62"/>
        <v>2014</v>
      </c>
      <c r="P999" s="11">
        <f t="shared" si="63"/>
        <v>41664.25</v>
      </c>
      <c r="Q999" t="b">
        <v>0</v>
      </c>
      <c r="R999" t="b">
        <v>0</v>
      </c>
      <c r="S999" t="s">
        <v>33</v>
      </c>
      <c r="T999" t="str" cm="1">
        <f t="array" ref="T999:U999">_xlfn.TEXTSPLIT(S999,"/",,TRUE,0,)</f>
        <v>theater</v>
      </c>
      <c r="U999" t="str">
        <v>plays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E1000/D1000*100</f>
        <v>56.791291291291287</v>
      </c>
      <c r="G1000" t="s">
        <v>14</v>
      </c>
      <c r="H1000" s="7">
        <f t="shared" si="60"/>
        <v>101.13</v>
      </c>
      <c r="I1000">
        <v>374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>
        <f t="shared" si="62"/>
        <v>2010</v>
      </c>
      <c r="P1000" s="11">
        <f t="shared" si="63"/>
        <v>40234.25</v>
      </c>
      <c r="Q1000" t="b">
        <v>0</v>
      </c>
      <c r="R1000" t="b">
        <v>1</v>
      </c>
      <c r="S1000" t="s">
        <v>60</v>
      </c>
      <c r="T1000" t="str" cm="1">
        <f t="array" ref="T1000:U1000">_xlfn.TEXTSPLIT(S1000,"/",,TRUE,0,)</f>
        <v>music</v>
      </c>
      <c r="U1000" t="str">
        <v>indie rock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E1001/D1001*100</f>
        <v>56.542754275427541</v>
      </c>
      <c r="G1001" t="s">
        <v>74</v>
      </c>
      <c r="H1001" s="7">
        <f t="shared" si="60"/>
        <v>55.99</v>
      </c>
      <c r="I1001">
        <v>1122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>
        <f t="shared" si="62"/>
        <v>2016</v>
      </c>
      <c r="P1001" s="11">
        <f t="shared" si="63"/>
        <v>42557.208333333328</v>
      </c>
      <c r="Q1001" t="b">
        <v>0</v>
      </c>
      <c r="R1001" t="b">
        <v>0</v>
      </c>
      <c r="S1001" t="s">
        <v>17</v>
      </c>
      <c r="T1001" t="str" cm="1">
        <f t="array" ref="T1001:U1001">_xlfn.TEXTSPLIT(S1001,"/",,TRUE,0,)</f>
        <v>food</v>
      </c>
      <c r="U1001" t="str">
        <v>food trucks</v>
      </c>
    </row>
  </sheetData>
  <autoFilter ref="A1:U1001" xr:uid="{00000000-0001-0000-0000-000000000000}">
    <filterColumn colId="6">
      <filters>
        <filter val="canceled"/>
        <filter val="failed"/>
        <filter val="successful"/>
      </filters>
    </filterColumn>
  </autoFilter>
  <conditionalFormatting sqref="G1:H1048576">
    <cfRule type="cellIs" dxfId="19" priority="2" operator="equal">
      <formula>"live"</formula>
    </cfRule>
    <cfRule type="cellIs" dxfId="18" priority="3" operator="equal">
      <formula>"canceled"</formula>
    </cfRule>
    <cfRule type="cellIs" dxfId="17" priority="5" operator="equal">
      <formula>"failed"</formula>
    </cfRule>
    <cfRule type="cellIs" dxfId="16" priority="6" operator="equal">
      <formula>"successful"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E049-D3ED-4FC8-817F-143FA1EC2BA2}">
  <sheetPr codeName="Sheet2"/>
  <dimension ref="A1:F14"/>
  <sheetViews>
    <sheetView zoomScale="130" zoomScaleNormal="130" workbookViewId="0">
      <selection activeCell="K20" sqref="K20"/>
    </sheetView>
  </sheetViews>
  <sheetFormatPr defaultRowHeight="15.75" x14ac:dyDescent="0.25"/>
  <cols>
    <col min="1" max="1" width="16.75" bestFit="1" customWidth="1"/>
    <col min="2" max="5" width="10.5" bestFit="1" customWidth="1"/>
    <col min="6" max="6" width="11" bestFit="1" customWidth="1"/>
  </cols>
  <sheetData>
    <row r="1" spans="1:6" x14ac:dyDescent="0.25">
      <c r="A1" s="8" t="s">
        <v>6</v>
      </c>
      <c r="B1" t="s">
        <v>2033</v>
      </c>
    </row>
    <row r="3" spans="1:6" x14ac:dyDescent="0.25">
      <c r="A3" s="8" t="s">
        <v>2044</v>
      </c>
      <c r="B3" s="8" t="s">
        <v>4</v>
      </c>
    </row>
    <row r="4" spans="1:6" x14ac:dyDescent="0.25">
      <c r="A4" s="8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t="s">
        <v>2034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5">
      <c r="A6" t="s">
        <v>2035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5">
      <c r="A7" t="s">
        <v>2036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5">
      <c r="A8" t="s">
        <v>2037</v>
      </c>
      <c r="B8" s="10"/>
      <c r="C8" s="10"/>
      <c r="D8" s="10"/>
      <c r="E8" s="10">
        <v>4</v>
      </c>
      <c r="F8" s="10">
        <v>4</v>
      </c>
    </row>
    <row r="9" spans="1:6" x14ac:dyDescent="0.25">
      <c r="A9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5">
      <c r="A10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5">
      <c r="A11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5">
      <c r="A12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5">
      <c r="A13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5">
      <c r="A14" t="s">
        <v>2043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605A-1B29-455D-9E99-5252ACEC73E7}">
  <sheetPr codeName="Sheet3"/>
  <dimension ref="A1:G30"/>
  <sheetViews>
    <sheetView zoomScale="85" zoomScaleNormal="85" workbookViewId="0">
      <selection activeCell="F30" sqref="F30"/>
    </sheetView>
  </sheetViews>
  <sheetFormatPr defaultRowHeight="15.75" x14ac:dyDescent="0.25"/>
  <cols>
    <col min="1" max="1" width="16.875" bestFit="1" customWidth="1"/>
    <col min="2" max="5" width="11.125" bestFit="1" customWidth="1"/>
    <col min="6" max="6" width="11.25" bestFit="1" customWidth="1"/>
  </cols>
  <sheetData>
    <row r="1" spans="1:7" x14ac:dyDescent="0.25">
      <c r="A1" s="8" t="s">
        <v>6</v>
      </c>
      <c r="B1" t="s">
        <v>2033</v>
      </c>
    </row>
    <row r="2" spans="1:7" x14ac:dyDescent="0.25">
      <c r="A2" s="8" t="s">
        <v>2032</v>
      </c>
      <c r="B2" t="s">
        <v>2033</v>
      </c>
    </row>
    <row r="4" spans="1:7" x14ac:dyDescent="0.25">
      <c r="A4" s="8" t="s">
        <v>2069</v>
      </c>
      <c r="B4" s="8" t="s">
        <v>4</v>
      </c>
    </row>
    <row r="5" spans="1:7" x14ac:dyDescent="0.25">
      <c r="A5" s="8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7" x14ac:dyDescent="0.25">
      <c r="A6" t="s">
        <v>2058</v>
      </c>
      <c r="B6" s="10">
        <v>23</v>
      </c>
      <c r="C6" s="10">
        <v>132</v>
      </c>
      <c r="D6" s="10">
        <v>2</v>
      </c>
      <c r="E6" s="10">
        <v>187</v>
      </c>
      <c r="F6" s="10">
        <v>344</v>
      </c>
      <c r="G6">
        <f>E6/F6</f>
        <v>0.54360465116279066</v>
      </c>
    </row>
    <row r="7" spans="1:7" x14ac:dyDescent="0.25">
      <c r="A7" t="s">
        <v>2060</v>
      </c>
      <c r="B7" s="10">
        <v>6</v>
      </c>
      <c r="C7" s="10">
        <v>30</v>
      </c>
      <c r="D7" s="10"/>
      <c r="E7" s="10">
        <v>49</v>
      </c>
      <c r="F7" s="10">
        <v>85</v>
      </c>
      <c r="G7">
        <f t="shared" ref="G7:G29" si="0">E7/F7</f>
        <v>0.57647058823529407</v>
      </c>
    </row>
    <row r="8" spans="1:7" x14ac:dyDescent="0.25">
      <c r="A8" t="s">
        <v>2067</v>
      </c>
      <c r="B8" s="10">
        <v>2</v>
      </c>
      <c r="C8" s="10">
        <v>12</v>
      </c>
      <c r="D8" s="10">
        <v>1</v>
      </c>
      <c r="E8" s="10">
        <v>36</v>
      </c>
      <c r="F8" s="10">
        <v>51</v>
      </c>
      <c r="G8" s="21">
        <f t="shared" si="0"/>
        <v>0.70588235294117652</v>
      </c>
    </row>
    <row r="9" spans="1:7" x14ac:dyDescent="0.25">
      <c r="A9" t="s">
        <v>2047</v>
      </c>
      <c r="B9" s="10">
        <v>4</v>
      </c>
      <c r="C9" s="10">
        <v>21</v>
      </c>
      <c r="D9" s="10">
        <v>1</v>
      </c>
      <c r="E9" s="10">
        <v>34</v>
      </c>
      <c r="F9" s="10">
        <v>60</v>
      </c>
      <c r="G9">
        <f t="shared" si="0"/>
        <v>0.56666666666666665</v>
      </c>
    </row>
    <row r="10" spans="1:7" x14ac:dyDescent="0.25">
      <c r="A10" t="s">
        <v>2066</v>
      </c>
      <c r="B10" s="10"/>
      <c r="C10" s="10">
        <v>16</v>
      </c>
      <c r="D10" s="10">
        <v>1</v>
      </c>
      <c r="E10" s="10">
        <v>28</v>
      </c>
      <c r="F10" s="10">
        <v>45</v>
      </c>
      <c r="G10">
        <f t="shared" si="0"/>
        <v>0.62222222222222223</v>
      </c>
    </row>
    <row r="11" spans="1:7" x14ac:dyDescent="0.25">
      <c r="A11" t="s">
        <v>2057</v>
      </c>
      <c r="B11" s="10">
        <v>4</v>
      </c>
      <c r="C11" s="10">
        <v>11</v>
      </c>
      <c r="D11" s="10">
        <v>1</v>
      </c>
      <c r="E11" s="10">
        <v>26</v>
      </c>
      <c r="F11" s="10">
        <v>42</v>
      </c>
      <c r="G11">
        <f t="shared" si="0"/>
        <v>0.61904761904761907</v>
      </c>
    </row>
    <row r="12" spans="1:7" x14ac:dyDescent="0.25">
      <c r="A12" t="s">
        <v>2052</v>
      </c>
      <c r="B12" s="10">
        <v>3</v>
      </c>
      <c r="C12" s="10">
        <v>19</v>
      </c>
      <c r="D12" s="10"/>
      <c r="E12" s="10">
        <v>23</v>
      </c>
      <c r="F12" s="10">
        <v>45</v>
      </c>
      <c r="G12">
        <f t="shared" si="0"/>
        <v>0.51111111111111107</v>
      </c>
    </row>
    <row r="13" spans="1:7" x14ac:dyDescent="0.25">
      <c r="A13" t="s">
        <v>2048</v>
      </c>
      <c r="B13" s="10">
        <v>2</v>
      </c>
      <c r="C13" s="10">
        <v>12</v>
      </c>
      <c r="D13" s="10">
        <v>1</v>
      </c>
      <c r="E13" s="10">
        <v>22</v>
      </c>
      <c r="F13" s="10">
        <v>37</v>
      </c>
      <c r="G13">
        <f t="shared" si="0"/>
        <v>0.59459459459459463</v>
      </c>
    </row>
    <row r="14" spans="1:7" x14ac:dyDescent="0.25">
      <c r="A14" t="s">
        <v>2051</v>
      </c>
      <c r="B14" s="10">
        <v>4</v>
      </c>
      <c r="C14" s="10">
        <v>20</v>
      </c>
      <c r="D14" s="10"/>
      <c r="E14" s="10">
        <v>22</v>
      </c>
      <c r="F14" s="10">
        <v>46</v>
      </c>
      <c r="G14">
        <f t="shared" si="0"/>
        <v>0.47826086956521741</v>
      </c>
    </row>
    <row r="15" spans="1:7" x14ac:dyDescent="0.25">
      <c r="A15" t="s">
        <v>2045</v>
      </c>
      <c r="B15" s="10">
        <v>1</v>
      </c>
      <c r="C15" s="10">
        <v>10</v>
      </c>
      <c r="D15" s="10">
        <v>2</v>
      </c>
      <c r="E15" s="10">
        <v>21</v>
      </c>
      <c r="F15" s="10">
        <v>34</v>
      </c>
      <c r="G15">
        <f t="shared" si="0"/>
        <v>0.61764705882352944</v>
      </c>
    </row>
    <row r="16" spans="1:7" x14ac:dyDescent="0.25">
      <c r="A16" t="s">
        <v>2065</v>
      </c>
      <c r="B16" s="10">
        <v>1</v>
      </c>
      <c r="C16" s="10">
        <v>15</v>
      </c>
      <c r="D16" s="10">
        <v>2</v>
      </c>
      <c r="E16" s="10">
        <v>17</v>
      </c>
      <c r="F16" s="10">
        <v>35</v>
      </c>
      <c r="G16">
        <f t="shared" si="0"/>
        <v>0.48571428571428571</v>
      </c>
    </row>
    <row r="17" spans="1:7" x14ac:dyDescent="0.25">
      <c r="A17" t="s">
        <v>2064</v>
      </c>
      <c r="B17" s="10"/>
      <c r="C17" s="10">
        <v>7</v>
      </c>
      <c r="D17" s="10"/>
      <c r="E17" s="10">
        <v>14</v>
      </c>
      <c r="F17" s="10">
        <v>21</v>
      </c>
      <c r="G17">
        <f t="shared" si="0"/>
        <v>0.66666666666666663</v>
      </c>
    </row>
    <row r="18" spans="1:7" x14ac:dyDescent="0.25">
      <c r="A18" t="s">
        <v>2056</v>
      </c>
      <c r="B18" s="10">
        <v>1</v>
      </c>
      <c r="C18" s="10">
        <v>6</v>
      </c>
      <c r="D18" s="10">
        <v>1</v>
      </c>
      <c r="E18" s="10">
        <v>13</v>
      </c>
      <c r="F18" s="10">
        <v>21</v>
      </c>
      <c r="G18">
        <f t="shared" si="0"/>
        <v>0.61904761904761907</v>
      </c>
    </row>
    <row r="19" spans="1:7" x14ac:dyDescent="0.25">
      <c r="A19" t="s">
        <v>2063</v>
      </c>
      <c r="B19" s="10">
        <v>3</v>
      </c>
      <c r="C19" s="10">
        <v>3</v>
      </c>
      <c r="D19" s="10"/>
      <c r="E19" s="10">
        <v>11</v>
      </c>
      <c r="F19" s="10">
        <v>17</v>
      </c>
      <c r="G19">
        <f t="shared" si="0"/>
        <v>0.6470588235294118</v>
      </c>
    </row>
    <row r="20" spans="1:7" x14ac:dyDescent="0.25">
      <c r="A20" t="s">
        <v>2053</v>
      </c>
      <c r="B20" s="10">
        <v>1</v>
      </c>
      <c r="C20" s="10">
        <v>6</v>
      </c>
      <c r="D20" s="10"/>
      <c r="E20" s="10">
        <v>10</v>
      </c>
      <c r="F20" s="10">
        <v>17</v>
      </c>
      <c r="G20">
        <f t="shared" si="0"/>
        <v>0.58823529411764708</v>
      </c>
    </row>
    <row r="21" spans="1:7" x14ac:dyDescent="0.25">
      <c r="A21" t="s">
        <v>2049</v>
      </c>
      <c r="B21" s="10"/>
      <c r="C21" s="10">
        <v>8</v>
      </c>
      <c r="D21" s="10"/>
      <c r="E21" s="10">
        <v>10</v>
      </c>
      <c r="F21" s="10">
        <v>18</v>
      </c>
      <c r="G21">
        <f t="shared" si="0"/>
        <v>0.55555555555555558</v>
      </c>
    </row>
    <row r="22" spans="1:7" x14ac:dyDescent="0.25">
      <c r="A22" t="s">
        <v>2050</v>
      </c>
      <c r="B22" s="10">
        <v>1</v>
      </c>
      <c r="C22" s="10">
        <v>7</v>
      </c>
      <c r="D22" s="10"/>
      <c r="E22" s="10">
        <v>9</v>
      </c>
      <c r="F22" s="10">
        <v>17</v>
      </c>
      <c r="G22">
        <f t="shared" si="0"/>
        <v>0.52941176470588236</v>
      </c>
    </row>
    <row r="23" spans="1:7" x14ac:dyDescent="0.25">
      <c r="A23" t="s">
        <v>2062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  <c r="G23">
        <f t="shared" si="0"/>
        <v>0.5625</v>
      </c>
    </row>
    <row r="24" spans="1:7" x14ac:dyDescent="0.25">
      <c r="A24" t="s">
        <v>2061</v>
      </c>
      <c r="B24" s="10"/>
      <c r="C24" s="10">
        <v>9</v>
      </c>
      <c r="D24" s="10"/>
      <c r="E24" s="10">
        <v>5</v>
      </c>
      <c r="F24" s="10">
        <v>14</v>
      </c>
      <c r="G24">
        <f t="shared" si="0"/>
        <v>0.35714285714285715</v>
      </c>
    </row>
    <row r="25" spans="1:7" x14ac:dyDescent="0.25">
      <c r="A25" t="s">
        <v>2055</v>
      </c>
      <c r="B25" s="10"/>
      <c r="C25" s="10">
        <v>8</v>
      </c>
      <c r="D25" s="10">
        <v>1</v>
      </c>
      <c r="E25" s="10">
        <v>4</v>
      </c>
      <c r="F25" s="10">
        <v>13</v>
      </c>
      <c r="G25">
        <f t="shared" si="0"/>
        <v>0.30769230769230771</v>
      </c>
    </row>
    <row r="26" spans="1:7" x14ac:dyDescent="0.25">
      <c r="A26" t="s">
        <v>2046</v>
      </c>
      <c r="B26" s="10"/>
      <c r="C26" s="10"/>
      <c r="D26" s="10"/>
      <c r="E26" s="10">
        <v>4</v>
      </c>
      <c r="F26" s="10">
        <v>4</v>
      </c>
      <c r="G26">
        <f t="shared" si="0"/>
        <v>1</v>
      </c>
    </row>
    <row r="27" spans="1:7" x14ac:dyDescent="0.25">
      <c r="A27" t="s">
        <v>2059</v>
      </c>
      <c r="B27" s="10"/>
      <c r="C27" s="10">
        <v>4</v>
      </c>
      <c r="D27" s="10"/>
      <c r="E27" s="10">
        <v>4</v>
      </c>
      <c r="F27" s="10">
        <v>8</v>
      </c>
      <c r="G27">
        <f t="shared" si="0"/>
        <v>0.5</v>
      </c>
    </row>
    <row r="28" spans="1:7" x14ac:dyDescent="0.25">
      <c r="A28" t="s">
        <v>2054</v>
      </c>
      <c r="B28" s="10"/>
      <c r="C28" s="10">
        <v>3</v>
      </c>
      <c r="D28" s="10"/>
      <c r="E28" s="10">
        <v>4</v>
      </c>
      <c r="F28" s="10">
        <v>7</v>
      </c>
      <c r="G28">
        <f t="shared" si="0"/>
        <v>0.5714285714285714</v>
      </c>
    </row>
    <row r="29" spans="1:7" x14ac:dyDescent="0.25">
      <c r="A29" t="s">
        <v>2068</v>
      </c>
      <c r="B29" s="10"/>
      <c r="C29" s="10"/>
      <c r="D29" s="10"/>
      <c r="E29" s="10">
        <v>3</v>
      </c>
      <c r="F29" s="10">
        <v>3</v>
      </c>
      <c r="G29">
        <f t="shared" si="0"/>
        <v>1</v>
      </c>
    </row>
    <row r="30" spans="1:7" x14ac:dyDescent="0.25">
      <c r="A30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B9AD-1AE9-4029-B693-F9977B3FEE8A}">
  <sheetPr codeName="Sheet4"/>
  <dimension ref="A2:E19"/>
  <sheetViews>
    <sheetView workbookViewId="0">
      <selection activeCell="D23" sqref="D23"/>
    </sheetView>
  </sheetViews>
  <sheetFormatPr defaultRowHeight="15.75" x14ac:dyDescent="0.25"/>
  <cols>
    <col min="1" max="1" width="32.75" bestFit="1" customWidth="1"/>
    <col min="2" max="4" width="10.5" bestFit="1" customWidth="1"/>
    <col min="5" max="9" width="11" bestFit="1" customWidth="1"/>
  </cols>
  <sheetData>
    <row r="2" spans="1:5" x14ac:dyDescent="0.25">
      <c r="A2" s="8" t="s">
        <v>2032</v>
      </c>
      <c r="B2" t="s">
        <v>2033</v>
      </c>
    </row>
    <row r="3" spans="1:5" x14ac:dyDescent="0.25">
      <c r="A3" s="8" t="s">
        <v>2085</v>
      </c>
      <c r="B3" t="s">
        <v>2033</v>
      </c>
    </row>
    <row r="5" spans="1:5" x14ac:dyDescent="0.25">
      <c r="A5" s="8" t="s">
        <v>2069</v>
      </c>
      <c r="B5" s="8" t="s">
        <v>4</v>
      </c>
    </row>
    <row r="6" spans="1:5" x14ac:dyDescent="0.25">
      <c r="A6" s="8" t="s">
        <v>2072</v>
      </c>
      <c r="B6" t="s">
        <v>74</v>
      </c>
      <c r="C6" t="s">
        <v>14</v>
      </c>
      <c r="D6" t="s">
        <v>20</v>
      </c>
      <c r="E6" t="s">
        <v>2043</v>
      </c>
    </row>
    <row r="7" spans="1:5" x14ac:dyDescent="0.25">
      <c r="A7" t="s">
        <v>2073</v>
      </c>
      <c r="B7" s="10">
        <v>6</v>
      </c>
      <c r="C7" s="10">
        <v>36</v>
      </c>
      <c r="D7" s="10">
        <v>49</v>
      </c>
      <c r="E7" s="10">
        <v>91</v>
      </c>
    </row>
    <row r="8" spans="1:5" x14ac:dyDescent="0.25">
      <c r="A8" t="s">
        <v>2074</v>
      </c>
      <c r="B8" s="10">
        <v>7</v>
      </c>
      <c r="C8" s="10">
        <v>28</v>
      </c>
      <c r="D8" s="10">
        <v>44</v>
      </c>
      <c r="E8" s="10">
        <v>79</v>
      </c>
    </row>
    <row r="9" spans="1:5" x14ac:dyDescent="0.25">
      <c r="A9" t="s">
        <v>2075</v>
      </c>
      <c r="B9" s="10">
        <v>4</v>
      </c>
      <c r="C9" s="10">
        <v>33</v>
      </c>
      <c r="D9" s="10">
        <v>49</v>
      </c>
      <c r="E9" s="10">
        <v>86</v>
      </c>
    </row>
    <row r="10" spans="1:5" x14ac:dyDescent="0.25">
      <c r="A10" t="s">
        <v>2076</v>
      </c>
      <c r="B10" s="10">
        <v>1</v>
      </c>
      <c r="C10" s="10">
        <v>30</v>
      </c>
      <c r="D10" s="10">
        <v>46</v>
      </c>
      <c r="E10" s="10">
        <v>77</v>
      </c>
    </row>
    <row r="11" spans="1:5" x14ac:dyDescent="0.25">
      <c r="A11" t="s">
        <v>2077</v>
      </c>
      <c r="B11" s="10">
        <v>3</v>
      </c>
      <c r="C11" s="10">
        <v>35</v>
      </c>
      <c r="D11" s="10">
        <v>46</v>
      </c>
      <c r="E11" s="10">
        <v>84</v>
      </c>
    </row>
    <row r="12" spans="1:5" x14ac:dyDescent="0.25">
      <c r="A12" t="s">
        <v>2078</v>
      </c>
      <c r="B12" s="10">
        <v>3</v>
      </c>
      <c r="C12" s="10">
        <v>28</v>
      </c>
      <c r="D12" s="10">
        <v>55</v>
      </c>
      <c r="E12" s="10">
        <v>86</v>
      </c>
    </row>
    <row r="13" spans="1:5" x14ac:dyDescent="0.25">
      <c r="A13" t="s">
        <v>2079</v>
      </c>
      <c r="B13" s="10">
        <v>4</v>
      </c>
      <c r="C13" s="10">
        <v>31</v>
      </c>
      <c r="D13" s="10">
        <v>58</v>
      </c>
      <c r="E13" s="10">
        <v>93</v>
      </c>
    </row>
    <row r="14" spans="1:5" x14ac:dyDescent="0.25">
      <c r="A14" t="s">
        <v>2080</v>
      </c>
      <c r="B14" s="10">
        <v>8</v>
      </c>
      <c r="C14" s="10">
        <v>35</v>
      </c>
      <c r="D14" s="10">
        <v>41</v>
      </c>
      <c r="E14" s="10">
        <v>84</v>
      </c>
    </row>
    <row r="15" spans="1:5" x14ac:dyDescent="0.25">
      <c r="A15" t="s">
        <v>2081</v>
      </c>
      <c r="B15" s="10">
        <v>5</v>
      </c>
      <c r="C15" s="10">
        <v>23</v>
      </c>
      <c r="D15" s="10">
        <v>45</v>
      </c>
      <c r="E15" s="10">
        <v>73</v>
      </c>
    </row>
    <row r="16" spans="1:5" x14ac:dyDescent="0.25">
      <c r="A16" t="s">
        <v>2082</v>
      </c>
      <c r="B16" s="10">
        <v>6</v>
      </c>
      <c r="C16" s="10">
        <v>26</v>
      </c>
      <c r="D16" s="10">
        <v>45</v>
      </c>
      <c r="E16" s="10">
        <v>77</v>
      </c>
    </row>
    <row r="17" spans="1:5" x14ac:dyDescent="0.25">
      <c r="A17" t="s">
        <v>2083</v>
      </c>
      <c r="B17" s="10">
        <v>3</v>
      </c>
      <c r="C17" s="10">
        <v>27</v>
      </c>
      <c r="D17" s="10">
        <v>45</v>
      </c>
      <c r="E17" s="10">
        <v>75</v>
      </c>
    </row>
    <row r="18" spans="1:5" x14ac:dyDescent="0.25">
      <c r="A18" t="s">
        <v>2084</v>
      </c>
      <c r="B18" s="10">
        <v>7</v>
      </c>
      <c r="C18" s="10">
        <v>32</v>
      </c>
      <c r="D18" s="10">
        <v>42</v>
      </c>
      <c r="E18" s="10">
        <v>81</v>
      </c>
    </row>
    <row r="19" spans="1:5" x14ac:dyDescent="0.25">
      <c r="A19" t="s">
        <v>2043</v>
      </c>
      <c r="B19" s="10">
        <v>57</v>
      </c>
      <c r="C19" s="10">
        <v>364</v>
      </c>
      <c r="D19" s="10">
        <v>565</v>
      </c>
      <c r="E19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7831-878D-4F29-9487-57D8CF5EF8C9}">
  <dimension ref="C1:J13"/>
  <sheetViews>
    <sheetView workbookViewId="0">
      <selection activeCell="K14" sqref="K14"/>
    </sheetView>
  </sheetViews>
  <sheetFormatPr defaultRowHeight="15.75" x14ac:dyDescent="0.25"/>
  <cols>
    <col min="3" max="3" width="61.5" customWidth="1"/>
    <col min="4" max="4" width="16.375" bestFit="1" customWidth="1"/>
    <col min="5" max="5" width="12.625" bestFit="1" customWidth="1"/>
    <col min="6" max="6" width="15.875" bestFit="1" customWidth="1"/>
    <col min="7" max="7" width="12" bestFit="1" customWidth="1"/>
    <col min="8" max="8" width="19.25" bestFit="1" customWidth="1"/>
    <col min="9" max="9" width="15.5" bestFit="1" customWidth="1"/>
    <col min="10" max="10" width="18.75" bestFit="1" customWidth="1"/>
  </cols>
  <sheetData>
    <row r="1" spans="3:10" x14ac:dyDescent="0.25">
      <c r="C1" t="s">
        <v>2094</v>
      </c>
      <c r="D1" t="s">
        <v>2095</v>
      </c>
      <c r="E1" t="s">
        <v>2096</v>
      </c>
      <c r="F1" t="s">
        <v>2113</v>
      </c>
      <c r="G1" t="s">
        <v>2097</v>
      </c>
      <c r="H1" t="s">
        <v>2098</v>
      </c>
      <c r="I1" t="s">
        <v>2099</v>
      </c>
      <c r="J1" t="s">
        <v>2112</v>
      </c>
    </row>
    <row r="2" spans="3:10" ht="18.75" x14ac:dyDescent="0.25">
      <c r="C2" s="17" t="s">
        <v>2100</v>
      </c>
      <c r="D2">
        <f>COUNTIFS(Crowdfunding!$D2:$D1001, "&lt;1000", Crowdfunding!$G2:$G1001, "successful")</f>
        <v>30</v>
      </c>
      <c r="E2">
        <f>COUNTIFS(Crowdfunding!$D2:$D1001, "&lt;1000", Crowdfunding!$G2:$G1001, "failed")</f>
        <v>20</v>
      </c>
      <c r="F2">
        <f>COUNTIFS(Crowdfunding!$D2:$D1001, "&lt;1000", Crowdfunding!$G2:$G1001, "canceled")</f>
        <v>1</v>
      </c>
      <c r="G2">
        <f>F2+E2+D2</f>
        <v>51</v>
      </c>
      <c r="H2" s="18">
        <f>D2/$G2</f>
        <v>0.58823529411764708</v>
      </c>
      <c r="I2" s="18">
        <f>E2/$G2</f>
        <v>0.39215686274509803</v>
      </c>
      <c r="J2" s="18">
        <f>F2/$G2</f>
        <v>1.9607843137254902E-2</v>
      </c>
    </row>
    <row r="3" spans="3:10" ht="18.75" x14ac:dyDescent="0.25">
      <c r="C3" s="17" t="s">
        <v>2101</v>
      </c>
      <c r="D3">
        <f>COUNTIFS(Crowdfunding!$D2:$D1002, "&gt;=1000", Crowdfunding!$D2:$D1002, "&lt;=4999", Crowdfunding!$G2:$G1002, "successful")</f>
        <v>191</v>
      </c>
      <c r="E3">
        <f>COUNTIFS(Crowdfunding!$D2:$D1002, "&gt;=1000", Crowdfunding!$D2:$D1002, "&lt;=4999", Crowdfunding!$G2:$G1002, "failed")</f>
        <v>38</v>
      </c>
      <c r="F3">
        <f>COUNTIFS(Crowdfunding!$D2:$D1002, "&gt;=1000", Crowdfunding!$D2:$D1002, "&lt;=4999", Crowdfunding!$G2:$G1002, "canceled")</f>
        <v>2</v>
      </c>
      <c r="G3">
        <f t="shared" ref="G3:G13" si="0">F3+E3+D3</f>
        <v>231</v>
      </c>
      <c r="H3" s="18">
        <f t="shared" ref="H3:H13" si="1">D3/$G3</f>
        <v>0.82683982683982682</v>
      </c>
      <c r="I3" s="18">
        <f t="shared" ref="I3:I13" si="2">E3/$G3</f>
        <v>0.16450216450216451</v>
      </c>
      <c r="J3" s="18">
        <f t="shared" ref="J3:J13" si="3">F3/$G3</f>
        <v>8.658008658008658E-3</v>
      </c>
    </row>
    <row r="4" spans="3:10" ht="18.75" x14ac:dyDescent="0.25">
      <c r="C4" s="17" t="s">
        <v>2102</v>
      </c>
      <c r="D4">
        <f>COUNTIFS(Crowdfunding!$D2:$D1002, "&gt;=5000", Crowdfunding!$D2:$D1002, "&lt;=9999", Crowdfunding!$G2:$G1002, "successful")</f>
        <v>164</v>
      </c>
      <c r="E4">
        <f>COUNTIFS(Crowdfunding!$D2:$D1002, "&gt;=5000", Crowdfunding!$D2:$D1002, "&lt;=9999", Crowdfunding!$G2:$G1002, "failed")</f>
        <v>126</v>
      </c>
      <c r="F4">
        <f>COUNTIFS(Crowdfunding!$D2:$D1002, "&gt;=5000", Crowdfunding!$D2:$D1002, "&lt;=9999", Crowdfunding!$G2:$G1002, "canceled")</f>
        <v>25</v>
      </c>
      <c r="G4">
        <f t="shared" si="0"/>
        <v>315</v>
      </c>
      <c r="H4" s="18">
        <f t="shared" si="1"/>
        <v>0.52063492063492067</v>
      </c>
      <c r="I4" s="18">
        <f t="shared" si="2"/>
        <v>0.4</v>
      </c>
      <c r="J4" s="18">
        <f t="shared" si="3"/>
        <v>7.9365079365079361E-2</v>
      </c>
    </row>
    <row r="5" spans="3:10" ht="18.75" x14ac:dyDescent="0.25">
      <c r="C5" s="17" t="s">
        <v>2103</v>
      </c>
      <c r="D5">
        <f>COUNTIFS(Crowdfunding!$D2:$D1002, "&gt;=10000", Crowdfunding!$D2:$D1002, "&lt;=14999", Crowdfunding!$G2:$G1002, "successful")</f>
        <v>4</v>
      </c>
      <c r="E5">
        <f>COUNTIFS(Crowdfunding!$D2:$D1002, "&gt;=10000", Crowdfunding!$D2:$D1002, "&lt;=14999", Crowdfunding!$G2:$G1002, "failed")</f>
        <v>5</v>
      </c>
      <c r="F5">
        <f>COUNTIFS(Crowdfunding!$D2:$D1002, "&gt;=10000", Crowdfunding!$D2:$D1002, "&lt;=14999", Crowdfunding!$G2:$G1002, "canceled")</f>
        <v>0</v>
      </c>
      <c r="G5">
        <f t="shared" si="0"/>
        <v>9</v>
      </c>
      <c r="H5" s="18">
        <f t="shared" si="1"/>
        <v>0.44444444444444442</v>
      </c>
      <c r="I5" s="18">
        <f t="shared" si="2"/>
        <v>0.55555555555555558</v>
      </c>
      <c r="J5" s="18">
        <f t="shared" si="3"/>
        <v>0</v>
      </c>
    </row>
    <row r="6" spans="3:10" ht="18.75" x14ac:dyDescent="0.25">
      <c r="C6" s="17" t="s">
        <v>2104</v>
      </c>
      <c r="D6">
        <f>COUNTIFS(Crowdfunding!$D2:$D1003, "&gt;=15000", Crowdfunding!$D2:$D1003, "&lt;=19999", Crowdfunding!$G2:$G1003, "successful")</f>
        <v>10</v>
      </c>
      <c r="E6">
        <f>COUNTIFS(Crowdfunding!$D2:$D1003, "&gt;=15000", Crowdfunding!$D2:$D1003, "&lt;=19999", Crowdfunding!$G2:$G1003, "failed")</f>
        <v>0</v>
      </c>
      <c r="F6">
        <f>COUNTIFS(Crowdfunding!$D2:$D1003, "&gt;=15000", Crowdfunding!$D2:$D1003, "&lt;=19999", Crowdfunding!$G2:$G1003, "canceled")</f>
        <v>0</v>
      </c>
      <c r="G6">
        <f t="shared" si="0"/>
        <v>10</v>
      </c>
      <c r="H6" s="18">
        <f t="shared" si="1"/>
        <v>1</v>
      </c>
      <c r="I6" s="18">
        <f t="shared" si="2"/>
        <v>0</v>
      </c>
      <c r="J6" s="18">
        <f t="shared" si="3"/>
        <v>0</v>
      </c>
    </row>
    <row r="7" spans="3:10" ht="18.75" x14ac:dyDescent="0.25">
      <c r="C7" s="17" t="s">
        <v>2105</v>
      </c>
      <c r="D7">
        <f>COUNTIFS(Crowdfunding!$D2:$D1004, "&gt;=20000", Crowdfunding!$D2:$D1004, "&lt;=24999", Crowdfunding!$G2:$G1004, "successful")</f>
        <v>7</v>
      </c>
      <c r="E7">
        <f>COUNTIFS(Crowdfunding!$D2:$D1004, "&gt;=20000", Crowdfunding!$D2:$D1004, "&lt;=24999", Crowdfunding!$G2:$G1004, "failed")</f>
        <v>0</v>
      </c>
      <c r="F7">
        <f>COUNTIFS(Crowdfunding!$D2:$D1004, "&gt;=20000", Crowdfunding!$D2:$D1004, "&lt;=24999", Crowdfunding!$G2:$G1004, "canceled")</f>
        <v>0</v>
      </c>
      <c r="G7">
        <f t="shared" si="0"/>
        <v>7</v>
      </c>
      <c r="H7" s="18">
        <f t="shared" si="1"/>
        <v>1</v>
      </c>
      <c r="I7" s="18">
        <f t="shared" si="2"/>
        <v>0</v>
      </c>
      <c r="J7" s="18">
        <f t="shared" si="3"/>
        <v>0</v>
      </c>
    </row>
    <row r="8" spans="3:10" ht="18.75" x14ac:dyDescent="0.25">
      <c r="C8" s="17" t="s">
        <v>2106</v>
      </c>
      <c r="D8">
        <f>COUNTIFS(Crowdfunding!$D2:$D1005, "&gt;=25000", Crowdfunding!$D2:$D1005, "&lt;=29999", Crowdfunding!$G2:$G1005, "successful")</f>
        <v>11</v>
      </c>
      <c r="E8">
        <f>COUNTIFS(Crowdfunding!$D2:$D1005, "&gt;=25000", Crowdfunding!$D2:$D1005, "&lt;=29999", Crowdfunding!$G2:$G1005, "failed")</f>
        <v>3</v>
      </c>
      <c r="F8">
        <f>COUNTIFS(Crowdfunding!$D2:$D1005, "&gt;=25000", Crowdfunding!$D2:$D1005, "&lt;=29999", Crowdfunding!$G2:$G1005, "canceled")</f>
        <v>0</v>
      </c>
      <c r="G8">
        <f t="shared" si="0"/>
        <v>14</v>
      </c>
      <c r="H8" s="18">
        <f t="shared" si="1"/>
        <v>0.7857142857142857</v>
      </c>
      <c r="I8" s="18">
        <f t="shared" si="2"/>
        <v>0.21428571428571427</v>
      </c>
      <c r="J8" s="18">
        <f t="shared" si="3"/>
        <v>0</v>
      </c>
    </row>
    <row r="9" spans="3:10" ht="18.75" x14ac:dyDescent="0.25">
      <c r="C9" s="17" t="s">
        <v>2107</v>
      </c>
      <c r="D9">
        <f>COUNTIFS(Crowdfunding!$D2:$D1006, "&gt;=30000", Crowdfunding!$D2:$D1006, "&lt;=34999", Crowdfunding!$G2:$G1006, "successful")</f>
        <v>7</v>
      </c>
      <c r="E9">
        <f>COUNTIFS(Crowdfunding!$D2:$D1006, "&gt;=30000", Crowdfunding!$D2:$D1006, "&lt;=34999", Crowdfunding!$G2:$G1006, "failed")</f>
        <v>0</v>
      </c>
      <c r="F9">
        <f>COUNTIFS(Crowdfunding!$D2:$D1006, "&gt;=30000", Crowdfunding!$D2:$D1006, "&lt;=34999", Crowdfunding!$G2:$G1006, "canceled")</f>
        <v>0</v>
      </c>
      <c r="G9">
        <f t="shared" si="0"/>
        <v>7</v>
      </c>
      <c r="H9" s="18">
        <f t="shared" si="1"/>
        <v>1</v>
      </c>
      <c r="I9" s="18">
        <f t="shared" si="2"/>
        <v>0</v>
      </c>
      <c r="J9" s="18">
        <f t="shared" si="3"/>
        <v>0</v>
      </c>
    </row>
    <row r="10" spans="3:10" ht="18.75" x14ac:dyDescent="0.25">
      <c r="C10" s="17" t="s">
        <v>2108</v>
      </c>
      <c r="D10">
        <f>COUNTIFS(Crowdfunding!$D2:$D1007, "&gt;=35000", Crowdfunding!$D2:$D1007, "&lt;=39999", Crowdfunding!$G2:$G1007, "successful")</f>
        <v>8</v>
      </c>
      <c r="E10">
        <f>COUNTIFS(Crowdfunding!$D2:$D1007, "&gt;=35000", Crowdfunding!$D2:$D1007, "&lt;=39999", Crowdfunding!$G2:$G1007, "failed")</f>
        <v>3</v>
      </c>
      <c r="F10">
        <f>COUNTIFS(Crowdfunding!$D2:$D1007, "&gt;=35000", Crowdfunding!$D2:$D1007, "&lt;=39999", Crowdfunding!$G2:$G1007, "canceled")</f>
        <v>1</v>
      </c>
      <c r="G10">
        <f t="shared" si="0"/>
        <v>12</v>
      </c>
      <c r="H10" s="18">
        <f t="shared" si="1"/>
        <v>0.66666666666666663</v>
      </c>
      <c r="I10" s="18">
        <f t="shared" si="2"/>
        <v>0.25</v>
      </c>
      <c r="J10" s="18">
        <f t="shared" si="3"/>
        <v>8.3333333333333329E-2</v>
      </c>
    </row>
    <row r="11" spans="3:10" ht="18.75" x14ac:dyDescent="0.25">
      <c r="C11" s="17" t="s">
        <v>2109</v>
      </c>
      <c r="D11">
        <f>COUNTIFS(Crowdfunding!$D2:$D1008, "&gt;=40000", Crowdfunding!$D2:$D1008, "&lt;=44999", Crowdfunding!$G2:$G1008, "successful")</f>
        <v>11</v>
      </c>
      <c r="E11">
        <f>COUNTIFS(Crowdfunding!$D2:$D1008, "&gt;=40000", Crowdfunding!$D2:$D1008, "&lt;=44999", Crowdfunding!$G2:$G1008, "failed")</f>
        <v>3</v>
      </c>
      <c r="F11">
        <f>COUNTIFS(Crowdfunding!$D2:$D1008, "&gt;=40000", Crowdfunding!$D2:$D1008, "&lt;=44999", Crowdfunding!$G2:$G1008, "canceled")</f>
        <v>0</v>
      </c>
      <c r="G11">
        <f t="shared" si="0"/>
        <v>14</v>
      </c>
      <c r="H11" s="18">
        <f t="shared" si="1"/>
        <v>0.7857142857142857</v>
      </c>
      <c r="I11" s="18">
        <f t="shared" si="2"/>
        <v>0.21428571428571427</v>
      </c>
      <c r="J11" s="18">
        <f t="shared" si="3"/>
        <v>0</v>
      </c>
    </row>
    <row r="12" spans="3:10" ht="18.75" x14ac:dyDescent="0.25">
      <c r="C12" s="17" t="s">
        <v>2110</v>
      </c>
      <c r="D12">
        <f>COUNTIFS(Crowdfunding!$D2:$D1009, "&gt;=45000", Crowdfunding!$D2:$D1009, "&lt;=49999", Crowdfunding!$G2:$G1009, "successful")</f>
        <v>8</v>
      </c>
      <c r="E12">
        <f>COUNTIFS(Crowdfunding!$D2:$D1009, "&gt;=45000", Crowdfunding!$D2:$D1009, "&lt;=49999", Crowdfunding!$G2:$G1009, "failed")</f>
        <v>3</v>
      </c>
      <c r="F12">
        <f>COUNTIFS(Crowdfunding!$D2:$D1009, "&gt;=45000", Crowdfunding!$D2:$D1009, "&lt;=49999", Crowdfunding!$G2:$G1009, "canceled")</f>
        <v>0</v>
      </c>
      <c r="G12">
        <f t="shared" si="0"/>
        <v>11</v>
      </c>
      <c r="H12" s="18">
        <f t="shared" si="1"/>
        <v>0.72727272727272729</v>
      </c>
      <c r="I12" s="18">
        <f t="shared" si="2"/>
        <v>0.27272727272727271</v>
      </c>
      <c r="J12" s="18">
        <f t="shared" si="3"/>
        <v>0</v>
      </c>
    </row>
    <row r="13" spans="3:10" ht="18.75" x14ac:dyDescent="0.25">
      <c r="C13" s="17" t="s">
        <v>2111</v>
      </c>
      <c r="D13">
        <f>COUNTIFS(Crowdfunding!$D2:$D1012, "&gt;=50000", Crowdfunding!$G2:$G1012, "successful")</f>
        <v>114</v>
      </c>
      <c r="E13">
        <f>COUNTIFS(Crowdfunding!$D2:$D1012, "&gt;=50000", Crowdfunding!$G2:$G1012, "failed")</f>
        <v>163</v>
      </c>
      <c r="F13">
        <f>COUNTIFS(Crowdfunding!$D2:$D1012, "&gt;=50000", Crowdfunding!$G2:$G1012, "canceled")</f>
        <v>28</v>
      </c>
      <c r="G13">
        <f t="shared" si="0"/>
        <v>305</v>
      </c>
      <c r="H13" s="18">
        <f t="shared" si="1"/>
        <v>0.3737704918032787</v>
      </c>
      <c r="I13" s="18">
        <f t="shared" si="2"/>
        <v>0.53442622950819674</v>
      </c>
      <c r="J13" s="1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0493-CD33-401E-8992-3C9AFB4F79A7}">
  <sheetPr codeName="Sheet5"/>
  <dimension ref="A1:P930"/>
  <sheetViews>
    <sheetView topLeftCell="E1" zoomScaleNormal="100" workbookViewId="0">
      <selection activeCell="J49" sqref="J49"/>
    </sheetView>
  </sheetViews>
  <sheetFormatPr defaultRowHeight="15.75" x14ac:dyDescent="0.25"/>
  <cols>
    <col min="1" max="1" width="14" style="16" customWidth="1"/>
    <col min="2" max="2" width="18.375" style="16" customWidth="1"/>
    <col min="3" max="4" width="9" style="16"/>
    <col min="5" max="5" width="13.25" style="16" customWidth="1"/>
    <col min="6" max="6" width="15.625" style="16" customWidth="1"/>
    <col min="7" max="7" width="12.625" customWidth="1"/>
    <col min="8" max="8" width="58.75" style="9" bestFit="1" customWidth="1"/>
    <col min="9" max="9" width="13.5" bestFit="1" customWidth="1"/>
  </cols>
  <sheetData>
    <row r="1" spans="1:16" x14ac:dyDescent="0.25">
      <c r="A1" s="16" t="s">
        <v>4</v>
      </c>
      <c r="B1" s="16" t="s">
        <v>5</v>
      </c>
      <c r="E1" s="16" t="s">
        <v>4</v>
      </c>
      <c r="F1" s="16" t="s">
        <v>5</v>
      </c>
      <c r="O1" t="s">
        <v>4</v>
      </c>
      <c r="P1" t="s">
        <v>5</v>
      </c>
    </row>
    <row r="2" spans="1:16" x14ac:dyDescent="0.25">
      <c r="A2" s="16" t="s">
        <v>20</v>
      </c>
      <c r="B2" s="16">
        <v>158</v>
      </c>
      <c r="E2" s="16" t="s">
        <v>14</v>
      </c>
      <c r="F2" s="16">
        <v>0</v>
      </c>
      <c r="O2" t="s">
        <v>20</v>
      </c>
      <c r="P2">
        <v>158</v>
      </c>
    </row>
    <row r="3" spans="1:16" x14ac:dyDescent="0.25">
      <c r="A3" s="16" t="s">
        <v>20</v>
      </c>
      <c r="B3" s="16">
        <v>1425</v>
      </c>
      <c r="E3" s="16" t="s">
        <v>14</v>
      </c>
      <c r="F3" s="16">
        <v>24</v>
      </c>
      <c r="O3" t="s">
        <v>20</v>
      </c>
      <c r="P3">
        <v>1425</v>
      </c>
    </row>
    <row r="4" spans="1:16" x14ac:dyDescent="0.25">
      <c r="A4" s="16" t="s">
        <v>20</v>
      </c>
      <c r="B4" s="16">
        <v>174</v>
      </c>
      <c r="E4" s="16" t="s">
        <v>14</v>
      </c>
      <c r="F4" s="16">
        <v>53</v>
      </c>
      <c r="O4" t="s">
        <v>20</v>
      </c>
      <c r="P4">
        <v>174</v>
      </c>
    </row>
    <row r="5" spans="1:16" ht="19.5" x14ac:dyDescent="0.25">
      <c r="A5" s="16" t="s">
        <v>20</v>
      </c>
      <c r="B5" s="16">
        <v>227</v>
      </c>
      <c r="E5" s="16" t="s">
        <v>14</v>
      </c>
      <c r="F5" s="16">
        <v>18</v>
      </c>
      <c r="H5" s="14" t="s">
        <v>2092</v>
      </c>
      <c r="O5" t="s">
        <v>20</v>
      </c>
      <c r="P5">
        <v>227</v>
      </c>
    </row>
    <row r="6" spans="1:16" ht="18.75" x14ac:dyDescent="0.25">
      <c r="A6" s="16" t="s">
        <v>20</v>
      </c>
      <c r="B6" s="16">
        <v>220</v>
      </c>
      <c r="E6" s="16" t="s">
        <v>14</v>
      </c>
      <c r="F6" s="16">
        <v>44</v>
      </c>
      <c r="H6" s="13" t="s">
        <v>2086</v>
      </c>
      <c r="I6" s="15">
        <f>AVERAGE(B:B)</f>
        <v>851.14690265486729</v>
      </c>
      <c r="O6" t="s">
        <v>20</v>
      </c>
      <c r="P6">
        <v>220</v>
      </c>
    </row>
    <row r="7" spans="1:16" ht="18.75" x14ac:dyDescent="0.25">
      <c r="A7" s="16" t="s">
        <v>20</v>
      </c>
      <c r="B7" s="16">
        <v>98</v>
      </c>
      <c r="E7" s="16" t="s">
        <v>14</v>
      </c>
      <c r="F7" s="16">
        <v>27</v>
      </c>
      <c r="H7" s="13" t="s">
        <v>2087</v>
      </c>
      <c r="I7">
        <f>MEDIAN(B:B)</f>
        <v>201</v>
      </c>
      <c r="O7" t="s">
        <v>20</v>
      </c>
      <c r="P7">
        <v>98</v>
      </c>
    </row>
    <row r="8" spans="1:16" ht="18.75" x14ac:dyDescent="0.25">
      <c r="A8" s="16" t="s">
        <v>20</v>
      </c>
      <c r="B8" s="16">
        <v>100</v>
      </c>
      <c r="E8" s="16" t="s">
        <v>14</v>
      </c>
      <c r="F8" s="16">
        <v>55</v>
      </c>
      <c r="H8" s="13" t="s">
        <v>2088</v>
      </c>
      <c r="I8">
        <f>MIN(B:B)</f>
        <v>16</v>
      </c>
      <c r="O8" t="s">
        <v>20</v>
      </c>
      <c r="P8">
        <v>100</v>
      </c>
    </row>
    <row r="9" spans="1:16" ht="18.75" x14ac:dyDescent="0.25">
      <c r="A9" s="16" t="s">
        <v>20</v>
      </c>
      <c r="B9" s="16">
        <v>1249</v>
      </c>
      <c r="E9" s="16" t="s">
        <v>14</v>
      </c>
      <c r="F9" s="16">
        <v>200</v>
      </c>
      <c r="H9" s="13" t="s">
        <v>2089</v>
      </c>
      <c r="I9">
        <f>MAX(B:B)</f>
        <v>7295</v>
      </c>
      <c r="O9" t="s">
        <v>20</v>
      </c>
      <c r="P9">
        <v>1249</v>
      </c>
    </row>
    <row r="10" spans="1:16" ht="18.75" x14ac:dyDescent="0.25">
      <c r="A10" s="16" t="s">
        <v>20</v>
      </c>
      <c r="B10" s="16">
        <v>1396</v>
      </c>
      <c r="E10" s="16" t="s">
        <v>14</v>
      </c>
      <c r="F10" s="16">
        <v>452</v>
      </c>
      <c r="H10" s="13" t="s">
        <v>2090</v>
      </c>
      <c r="I10" s="6">
        <f>_xlfn.VAR.P(B:B)</f>
        <v>1603373.7324019109</v>
      </c>
      <c r="O10" t="s">
        <v>20</v>
      </c>
      <c r="P10">
        <v>1396</v>
      </c>
    </row>
    <row r="11" spans="1:16" ht="18.75" x14ac:dyDescent="0.25">
      <c r="A11" s="16" t="s">
        <v>20</v>
      </c>
      <c r="B11" s="16">
        <v>890</v>
      </c>
      <c r="E11" s="16" t="s">
        <v>14</v>
      </c>
      <c r="F11" s="16">
        <v>674</v>
      </c>
      <c r="H11" s="13" t="s">
        <v>2091</v>
      </c>
      <c r="I11" s="6">
        <f>_xlfn.STDEV.P(B:B)</f>
        <v>1266.2439466397898</v>
      </c>
      <c r="O11" t="s">
        <v>20</v>
      </c>
      <c r="P11">
        <v>890</v>
      </c>
    </row>
    <row r="12" spans="1:16" x14ac:dyDescent="0.25">
      <c r="A12" s="16" t="s">
        <v>20</v>
      </c>
      <c r="B12" s="16">
        <v>142</v>
      </c>
      <c r="E12" s="16" t="s">
        <v>14</v>
      </c>
      <c r="F12" s="16">
        <v>558</v>
      </c>
      <c r="O12" t="s">
        <v>20</v>
      </c>
      <c r="P12">
        <v>142</v>
      </c>
    </row>
    <row r="13" spans="1:16" x14ac:dyDescent="0.25">
      <c r="A13" s="16" t="s">
        <v>20</v>
      </c>
      <c r="B13" s="16">
        <v>2673</v>
      </c>
      <c r="E13" s="16" t="s">
        <v>14</v>
      </c>
      <c r="F13" s="16">
        <v>15</v>
      </c>
      <c r="O13" t="s">
        <v>20</v>
      </c>
      <c r="P13">
        <v>2673</v>
      </c>
    </row>
    <row r="14" spans="1:16" ht="19.5" x14ac:dyDescent="0.25">
      <c r="A14" s="16" t="s">
        <v>20</v>
      </c>
      <c r="B14" s="16">
        <v>163</v>
      </c>
      <c r="E14" s="16" t="s">
        <v>14</v>
      </c>
      <c r="F14" s="16">
        <v>2307</v>
      </c>
      <c r="H14" s="14" t="s">
        <v>2093</v>
      </c>
      <c r="O14" t="s">
        <v>20</v>
      </c>
      <c r="P14">
        <v>163</v>
      </c>
    </row>
    <row r="15" spans="1:16" ht="18.75" x14ac:dyDescent="0.25">
      <c r="A15" s="16" t="s">
        <v>20</v>
      </c>
      <c r="B15" s="16">
        <v>2220</v>
      </c>
      <c r="E15" s="16" t="s">
        <v>14</v>
      </c>
      <c r="F15" s="16">
        <v>88</v>
      </c>
      <c r="H15" s="13" t="s">
        <v>2086</v>
      </c>
      <c r="I15" s="6">
        <f>AVERAGE(F:F)</f>
        <v>585.61538461538464</v>
      </c>
      <c r="O15" t="s">
        <v>20</v>
      </c>
      <c r="P15">
        <v>2220</v>
      </c>
    </row>
    <row r="16" spans="1:16" ht="18.75" x14ac:dyDescent="0.25">
      <c r="A16" s="16" t="s">
        <v>20</v>
      </c>
      <c r="B16" s="16">
        <v>1606</v>
      </c>
      <c r="E16" s="16" t="s">
        <v>14</v>
      </c>
      <c r="F16" s="16">
        <v>48</v>
      </c>
      <c r="H16" s="13" t="s">
        <v>2087</v>
      </c>
      <c r="I16">
        <f>MEDIAN(F:F)</f>
        <v>114.5</v>
      </c>
      <c r="O16" t="s">
        <v>20</v>
      </c>
      <c r="P16">
        <v>1606</v>
      </c>
    </row>
    <row r="17" spans="1:16" ht="18.75" x14ac:dyDescent="0.25">
      <c r="A17" s="16" t="s">
        <v>20</v>
      </c>
      <c r="B17" s="16">
        <v>129</v>
      </c>
      <c r="E17" s="16" t="s">
        <v>14</v>
      </c>
      <c r="F17" s="16">
        <v>1</v>
      </c>
      <c r="H17" s="13" t="s">
        <v>2088</v>
      </c>
      <c r="I17">
        <f>MIN(F:F)</f>
        <v>0</v>
      </c>
      <c r="O17" t="s">
        <v>20</v>
      </c>
      <c r="P17">
        <v>129</v>
      </c>
    </row>
    <row r="18" spans="1:16" ht="18.75" x14ac:dyDescent="0.25">
      <c r="A18" s="16" t="s">
        <v>20</v>
      </c>
      <c r="B18" s="16">
        <v>226</v>
      </c>
      <c r="E18" s="16" t="s">
        <v>14</v>
      </c>
      <c r="F18" s="16">
        <v>1467</v>
      </c>
      <c r="H18" s="13" t="s">
        <v>2089</v>
      </c>
      <c r="I18">
        <f>MAX(F:F)</f>
        <v>6080</v>
      </c>
      <c r="O18" t="s">
        <v>20</v>
      </c>
      <c r="P18">
        <v>226</v>
      </c>
    </row>
    <row r="19" spans="1:16" ht="18.75" x14ac:dyDescent="0.25">
      <c r="A19" s="16" t="s">
        <v>20</v>
      </c>
      <c r="B19" s="16">
        <v>5419</v>
      </c>
      <c r="E19" s="16" t="s">
        <v>14</v>
      </c>
      <c r="F19" s="16">
        <v>75</v>
      </c>
      <c r="H19" s="13" t="s">
        <v>2090</v>
      </c>
      <c r="I19" s="6">
        <f>_xlfn.VAR.P(F:F)</f>
        <v>921574.68174133555</v>
      </c>
      <c r="O19" t="s">
        <v>20</v>
      </c>
      <c r="P19">
        <v>5419</v>
      </c>
    </row>
    <row r="20" spans="1:16" ht="18.75" x14ac:dyDescent="0.25">
      <c r="A20" s="16" t="s">
        <v>20</v>
      </c>
      <c r="B20" s="16">
        <v>165</v>
      </c>
      <c r="E20" s="16" t="s">
        <v>14</v>
      </c>
      <c r="F20" s="16">
        <v>120</v>
      </c>
      <c r="H20" s="13" t="s">
        <v>2091</v>
      </c>
      <c r="I20" s="5">
        <f>_xlfn.STDEV.P(F:F)</f>
        <v>959.98681331637863</v>
      </c>
      <c r="O20" t="s">
        <v>20</v>
      </c>
      <c r="P20">
        <v>165</v>
      </c>
    </row>
    <row r="21" spans="1:16" x14ac:dyDescent="0.25">
      <c r="A21" s="16" t="s">
        <v>20</v>
      </c>
      <c r="B21" s="16">
        <v>1965</v>
      </c>
      <c r="E21" s="16" t="s">
        <v>14</v>
      </c>
      <c r="F21" s="16">
        <v>2253</v>
      </c>
      <c r="O21" t="s">
        <v>20</v>
      </c>
      <c r="P21">
        <v>1965</v>
      </c>
    </row>
    <row r="22" spans="1:16" x14ac:dyDescent="0.25">
      <c r="A22" s="16" t="s">
        <v>20</v>
      </c>
      <c r="B22" s="16">
        <v>16</v>
      </c>
      <c r="E22" s="16" t="s">
        <v>14</v>
      </c>
      <c r="F22" s="16">
        <v>5</v>
      </c>
      <c r="O22" t="s">
        <v>20</v>
      </c>
      <c r="P22">
        <v>16</v>
      </c>
    </row>
    <row r="23" spans="1:16" x14ac:dyDescent="0.25">
      <c r="A23" s="16" t="s">
        <v>20</v>
      </c>
      <c r="B23" s="16">
        <v>107</v>
      </c>
      <c r="E23" s="16" t="s">
        <v>14</v>
      </c>
      <c r="F23" s="16">
        <v>38</v>
      </c>
      <c r="O23" t="s">
        <v>20</v>
      </c>
      <c r="P23">
        <v>107</v>
      </c>
    </row>
    <row r="24" spans="1:16" x14ac:dyDescent="0.25">
      <c r="A24" s="16" t="s">
        <v>20</v>
      </c>
      <c r="B24" s="16">
        <v>134</v>
      </c>
      <c r="E24" s="16" t="s">
        <v>14</v>
      </c>
      <c r="F24" s="16">
        <v>12</v>
      </c>
      <c r="O24" t="s">
        <v>20</v>
      </c>
      <c r="P24">
        <v>134</v>
      </c>
    </row>
    <row r="25" spans="1:16" x14ac:dyDescent="0.25">
      <c r="A25" s="16" t="s">
        <v>20</v>
      </c>
      <c r="B25" s="16">
        <v>198</v>
      </c>
      <c r="E25" s="16" t="s">
        <v>14</v>
      </c>
      <c r="F25" s="16">
        <v>1684</v>
      </c>
      <c r="O25" t="s">
        <v>20</v>
      </c>
      <c r="P25">
        <v>198</v>
      </c>
    </row>
    <row r="26" spans="1:16" x14ac:dyDescent="0.25">
      <c r="A26" s="16" t="s">
        <v>20</v>
      </c>
      <c r="B26" s="16">
        <v>111</v>
      </c>
      <c r="E26" s="16" t="s">
        <v>14</v>
      </c>
      <c r="F26" s="16">
        <v>56</v>
      </c>
      <c r="O26" t="s">
        <v>20</v>
      </c>
      <c r="P26">
        <v>111</v>
      </c>
    </row>
    <row r="27" spans="1:16" x14ac:dyDescent="0.25">
      <c r="A27" s="16" t="s">
        <v>20</v>
      </c>
      <c r="B27" s="16">
        <v>222</v>
      </c>
      <c r="E27" s="16" t="s">
        <v>14</v>
      </c>
      <c r="F27" s="16">
        <v>838</v>
      </c>
      <c r="O27" t="s">
        <v>20</v>
      </c>
      <c r="P27">
        <v>222</v>
      </c>
    </row>
    <row r="28" spans="1:16" x14ac:dyDescent="0.25">
      <c r="A28" s="16" t="s">
        <v>20</v>
      </c>
      <c r="B28" s="16">
        <v>6212</v>
      </c>
      <c r="E28" s="16" t="s">
        <v>14</v>
      </c>
      <c r="F28" s="16">
        <v>1000</v>
      </c>
      <c r="O28" t="s">
        <v>20</v>
      </c>
      <c r="P28">
        <v>6212</v>
      </c>
    </row>
    <row r="29" spans="1:16" x14ac:dyDescent="0.25">
      <c r="A29" s="16" t="s">
        <v>20</v>
      </c>
      <c r="B29" s="16">
        <v>98</v>
      </c>
      <c r="E29" s="16" t="s">
        <v>14</v>
      </c>
      <c r="F29" s="16">
        <v>1482</v>
      </c>
      <c r="O29" t="s">
        <v>20</v>
      </c>
      <c r="P29">
        <v>98</v>
      </c>
    </row>
    <row r="30" spans="1:16" x14ac:dyDescent="0.25">
      <c r="A30" s="16" t="s">
        <v>20</v>
      </c>
      <c r="B30" s="16">
        <v>92</v>
      </c>
      <c r="E30" s="16" t="s">
        <v>14</v>
      </c>
      <c r="F30" s="16">
        <v>106</v>
      </c>
      <c r="O30" t="s">
        <v>20</v>
      </c>
      <c r="P30">
        <v>92</v>
      </c>
    </row>
    <row r="31" spans="1:16" x14ac:dyDescent="0.25">
      <c r="A31" s="16" t="s">
        <v>20</v>
      </c>
      <c r="B31" s="16">
        <v>149</v>
      </c>
      <c r="E31" s="16" t="s">
        <v>14</v>
      </c>
      <c r="F31" s="16">
        <v>679</v>
      </c>
      <c r="O31" t="s">
        <v>20</v>
      </c>
      <c r="P31">
        <v>149</v>
      </c>
    </row>
    <row r="32" spans="1:16" x14ac:dyDescent="0.25">
      <c r="A32" s="16" t="s">
        <v>20</v>
      </c>
      <c r="B32" s="16">
        <v>2431</v>
      </c>
      <c r="E32" s="16" t="s">
        <v>14</v>
      </c>
      <c r="F32" s="16">
        <v>1220</v>
      </c>
      <c r="O32" t="s">
        <v>20</v>
      </c>
      <c r="P32">
        <v>2431</v>
      </c>
    </row>
    <row r="33" spans="1:16" x14ac:dyDescent="0.25">
      <c r="A33" s="16" t="s">
        <v>20</v>
      </c>
      <c r="B33" s="16">
        <v>303</v>
      </c>
      <c r="E33" s="16" t="s">
        <v>14</v>
      </c>
      <c r="F33" s="16">
        <v>1</v>
      </c>
      <c r="O33" t="s">
        <v>20</v>
      </c>
      <c r="P33">
        <v>303</v>
      </c>
    </row>
    <row r="34" spans="1:16" x14ac:dyDescent="0.25">
      <c r="A34" s="16" t="s">
        <v>20</v>
      </c>
      <c r="B34" s="16">
        <v>209</v>
      </c>
      <c r="E34" s="16" t="s">
        <v>14</v>
      </c>
      <c r="F34" s="16">
        <v>37</v>
      </c>
      <c r="O34" t="s">
        <v>20</v>
      </c>
      <c r="P34">
        <v>209</v>
      </c>
    </row>
    <row r="35" spans="1:16" x14ac:dyDescent="0.25">
      <c r="A35" s="16" t="s">
        <v>20</v>
      </c>
      <c r="B35" s="16">
        <v>131</v>
      </c>
      <c r="E35" s="16" t="s">
        <v>14</v>
      </c>
      <c r="F35" s="16">
        <v>60</v>
      </c>
      <c r="O35" t="s">
        <v>20</v>
      </c>
      <c r="P35">
        <v>131</v>
      </c>
    </row>
    <row r="36" spans="1:16" x14ac:dyDescent="0.25">
      <c r="A36" s="16" t="s">
        <v>20</v>
      </c>
      <c r="B36" s="16">
        <v>164</v>
      </c>
      <c r="E36" s="16" t="s">
        <v>14</v>
      </c>
      <c r="F36" s="16">
        <v>296</v>
      </c>
      <c r="O36" t="s">
        <v>20</v>
      </c>
      <c r="P36">
        <v>164</v>
      </c>
    </row>
    <row r="37" spans="1:16" x14ac:dyDescent="0.25">
      <c r="A37" s="16" t="s">
        <v>20</v>
      </c>
      <c r="B37" s="16">
        <v>201</v>
      </c>
      <c r="E37" s="16" t="s">
        <v>14</v>
      </c>
      <c r="F37" s="16">
        <v>3304</v>
      </c>
      <c r="O37" t="s">
        <v>20</v>
      </c>
      <c r="P37">
        <v>201</v>
      </c>
    </row>
    <row r="38" spans="1:16" x14ac:dyDescent="0.25">
      <c r="A38" s="16" t="s">
        <v>20</v>
      </c>
      <c r="B38" s="16">
        <v>211</v>
      </c>
      <c r="E38" s="16" t="s">
        <v>14</v>
      </c>
      <c r="F38" s="16">
        <v>73</v>
      </c>
      <c r="O38" t="s">
        <v>20</v>
      </c>
      <c r="P38">
        <v>211</v>
      </c>
    </row>
    <row r="39" spans="1:16" x14ac:dyDescent="0.25">
      <c r="A39" s="16" t="s">
        <v>20</v>
      </c>
      <c r="B39" s="16">
        <v>128</v>
      </c>
      <c r="E39" s="16" t="s">
        <v>14</v>
      </c>
      <c r="F39" s="16">
        <v>3387</v>
      </c>
      <c r="O39" t="s">
        <v>20</v>
      </c>
      <c r="P39">
        <v>128</v>
      </c>
    </row>
    <row r="40" spans="1:16" x14ac:dyDescent="0.25">
      <c r="A40" s="16" t="s">
        <v>20</v>
      </c>
      <c r="B40" s="16">
        <v>1600</v>
      </c>
      <c r="E40" s="16" t="s">
        <v>14</v>
      </c>
      <c r="F40" s="16">
        <v>662</v>
      </c>
      <c r="O40" t="s">
        <v>20</v>
      </c>
      <c r="P40">
        <v>1600</v>
      </c>
    </row>
    <row r="41" spans="1:16" x14ac:dyDescent="0.25">
      <c r="A41" s="16" t="s">
        <v>20</v>
      </c>
      <c r="B41" s="16">
        <v>249</v>
      </c>
      <c r="E41" s="16" t="s">
        <v>14</v>
      </c>
      <c r="F41" s="16">
        <v>774</v>
      </c>
      <c r="O41" t="s">
        <v>20</v>
      </c>
      <c r="P41">
        <v>249</v>
      </c>
    </row>
    <row r="42" spans="1:16" x14ac:dyDescent="0.25">
      <c r="A42" s="16" t="s">
        <v>20</v>
      </c>
      <c r="B42" s="16">
        <v>236</v>
      </c>
      <c r="E42" s="16" t="s">
        <v>14</v>
      </c>
      <c r="F42" s="16">
        <v>672</v>
      </c>
      <c r="O42" t="s">
        <v>20</v>
      </c>
      <c r="P42">
        <v>236</v>
      </c>
    </row>
    <row r="43" spans="1:16" x14ac:dyDescent="0.25">
      <c r="A43" s="16" t="s">
        <v>20</v>
      </c>
      <c r="B43" s="16">
        <v>4065</v>
      </c>
      <c r="E43" s="16" t="s">
        <v>14</v>
      </c>
      <c r="F43" s="16">
        <v>940</v>
      </c>
      <c r="O43" t="s">
        <v>20</v>
      </c>
      <c r="P43">
        <v>4065</v>
      </c>
    </row>
    <row r="44" spans="1:16" x14ac:dyDescent="0.25">
      <c r="A44" s="16" t="s">
        <v>20</v>
      </c>
      <c r="B44" s="16">
        <v>246</v>
      </c>
      <c r="E44" s="16" t="s">
        <v>14</v>
      </c>
      <c r="F44" s="16">
        <v>117</v>
      </c>
      <c r="H44" s="19" t="s">
        <v>2114</v>
      </c>
      <c r="O44" t="s">
        <v>20</v>
      </c>
      <c r="P44">
        <v>246</v>
      </c>
    </row>
    <row r="45" spans="1:16" ht="37.5" x14ac:dyDescent="0.25">
      <c r="A45" s="16" t="s">
        <v>20</v>
      </c>
      <c r="B45" s="16">
        <v>2475</v>
      </c>
      <c r="E45" s="16" t="s">
        <v>14</v>
      </c>
      <c r="F45" s="16">
        <v>115</v>
      </c>
      <c r="H45" s="12" t="s">
        <v>2115</v>
      </c>
      <c r="O45" t="s">
        <v>20</v>
      </c>
      <c r="P45">
        <v>2475</v>
      </c>
    </row>
    <row r="46" spans="1:16" ht="75" x14ac:dyDescent="0.25">
      <c r="A46" s="16" t="s">
        <v>20</v>
      </c>
      <c r="B46" s="16">
        <v>76</v>
      </c>
      <c r="E46" s="16" t="s">
        <v>14</v>
      </c>
      <c r="F46" s="16">
        <v>326</v>
      </c>
      <c r="H46" s="12" t="s">
        <v>2116</v>
      </c>
      <c r="O46" t="s">
        <v>20</v>
      </c>
      <c r="P46">
        <v>76</v>
      </c>
    </row>
    <row r="47" spans="1:16" x14ac:dyDescent="0.25">
      <c r="A47" s="16" t="s">
        <v>20</v>
      </c>
      <c r="B47" s="16">
        <v>54</v>
      </c>
      <c r="E47" s="16" t="s">
        <v>14</v>
      </c>
      <c r="F47" s="16">
        <v>1</v>
      </c>
      <c r="H47" s="9" t="s">
        <v>2117</v>
      </c>
      <c r="O47" t="s">
        <v>20</v>
      </c>
      <c r="P47">
        <v>54</v>
      </c>
    </row>
    <row r="48" spans="1:16" x14ac:dyDescent="0.25">
      <c r="A48" s="16" t="s">
        <v>20</v>
      </c>
      <c r="B48" s="16">
        <v>88</v>
      </c>
      <c r="E48" s="16" t="s">
        <v>14</v>
      </c>
      <c r="F48" s="16">
        <v>1467</v>
      </c>
      <c r="H48" s="20" t="s">
        <v>2118</v>
      </c>
      <c r="O48" t="s">
        <v>20</v>
      </c>
      <c r="P48">
        <v>88</v>
      </c>
    </row>
    <row r="49" spans="1:16" x14ac:dyDescent="0.25">
      <c r="A49" s="16" t="s">
        <v>20</v>
      </c>
      <c r="B49" s="16">
        <v>85</v>
      </c>
      <c r="E49" s="16" t="s">
        <v>14</v>
      </c>
      <c r="F49" s="16">
        <v>5681</v>
      </c>
      <c r="H49" s="20" t="s">
        <v>2119</v>
      </c>
      <c r="O49" t="s">
        <v>20</v>
      </c>
      <c r="P49">
        <v>85</v>
      </c>
    </row>
    <row r="50" spans="1:16" x14ac:dyDescent="0.25">
      <c r="A50" s="16" t="s">
        <v>20</v>
      </c>
      <c r="B50" s="16">
        <v>170</v>
      </c>
      <c r="E50" s="16" t="s">
        <v>14</v>
      </c>
      <c r="F50" s="16">
        <v>1059</v>
      </c>
      <c r="H50" s="20" t="s">
        <v>2120</v>
      </c>
      <c r="O50" t="s">
        <v>20</v>
      </c>
      <c r="P50">
        <v>170</v>
      </c>
    </row>
    <row r="51" spans="1:16" x14ac:dyDescent="0.25">
      <c r="A51" s="16" t="s">
        <v>20</v>
      </c>
      <c r="B51" s="16">
        <v>330</v>
      </c>
      <c r="E51" s="16" t="s">
        <v>14</v>
      </c>
      <c r="F51" s="16">
        <v>1194</v>
      </c>
      <c r="O51" t="s">
        <v>20</v>
      </c>
      <c r="P51">
        <v>330</v>
      </c>
    </row>
    <row r="52" spans="1:16" x14ac:dyDescent="0.25">
      <c r="A52" s="16" t="s">
        <v>20</v>
      </c>
      <c r="B52" s="16">
        <v>127</v>
      </c>
      <c r="E52" s="16" t="s">
        <v>14</v>
      </c>
      <c r="F52" s="16">
        <v>30</v>
      </c>
      <c r="O52" t="s">
        <v>20</v>
      </c>
      <c r="P52">
        <v>127</v>
      </c>
    </row>
    <row r="53" spans="1:16" x14ac:dyDescent="0.25">
      <c r="A53" s="16" t="s">
        <v>20</v>
      </c>
      <c r="B53" s="16">
        <v>411</v>
      </c>
      <c r="E53" s="16" t="s">
        <v>14</v>
      </c>
      <c r="F53" s="16">
        <v>75</v>
      </c>
      <c r="O53" t="s">
        <v>20</v>
      </c>
      <c r="P53">
        <v>411</v>
      </c>
    </row>
    <row r="54" spans="1:16" x14ac:dyDescent="0.25">
      <c r="A54" s="16" t="s">
        <v>20</v>
      </c>
      <c r="B54" s="16">
        <v>180</v>
      </c>
      <c r="E54" s="16" t="s">
        <v>14</v>
      </c>
      <c r="F54" s="16">
        <v>955</v>
      </c>
      <c r="O54" t="s">
        <v>20</v>
      </c>
      <c r="P54">
        <v>180</v>
      </c>
    </row>
    <row r="55" spans="1:16" x14ac:dyDescent="0.25">
      <c r="A55" s="16" t="s">
        <v>20</v>
      </c>
      <c r="B55" s="16">
        <v>374</v>
      </c>
      <c r="E55" s="16" t="s">
        <v>14</v>
      </c>
      <c r="F55" s="16">
        <v>67</v>
      </c>
      <c r="O55" t="s">
        <v>20</v>
      </c>
      <c r="P55">
        <v>374</v>
      </c>
    </row>
    <row r="56" spans="1:16" x14ac:dyDescent="0.25">
      <c r="A56" s="16" t="s">
        <v>20</v>
      </c>
      <c r="B56" s="16">
        <v>71</v>
      </c>
      <c r="E56" s="16" t="s">
        <v>14</v>
      </c>
      <c r="F56" s="16">
        <v>5</v>
      </c>
      <c r="O56" t="s">
        <v>20</v>
      </c>
      <c r="P56">
        <v>71</v>
      </c>
    </row>
    <row r="57" spans="1:16" x14ac:dyDescent="0.25">
      <c r="A57" s="16" t="s">
        <v>20</v>
      </c>
      <c r="B57" s="16">
        <v>203</v>
      </c>
      <c r="E57" s="16" t="s">
        <v>14</v>
      </c>
      <c r="F57" s="16">
        <v>26</v>
      </c>
      <c r="O57" t="s">
        <v>20</v>
      </c>
      <c r="P57">
        <v>203</v>
      </c>
    </row>
    <row r="58" spans="1:16" x14ac:dyDescent="0.25">
      <c r="A58" s="16" t="s">
        <v>20</v>
      </c>
      <c r="B58" s="16">
        <v>113</v>
      </c>
      <c r="E58" s="16" t="s">
        <v>14</v>
      </c>
      <c r="F58" s="16">
        <v>1130</v>
      </c>
      <c r="O58" t="s">
        <v>20</v>
      </c>
      <c r="P58">
        <v>113</v>
      </c>
    </row>
    <row r="59" spans="1:16" x14ac:dyDescent="0.25">
      <c r="A59" s="16" t="s">
        <v>20</v>
      </c>
      <c r="B59" s="16">
        <v>96</v>
      </c>
      <c r="E59" s="16" t="s">
        <v>14</v>
      </c>
      <c r="F59" s="16">
        <v>782</v>
      </c>
      <c r="O59" t="s">
        <v>20</v>
      </c>
      <c r="P59">
        <v>96</v>
      </c>
    </row>
    <row r="60" spans="1:16" x14ac:dyDescent="0.25">
      <c r="A60" s="16" t="s">
        <v>20</v>
      </c>
      <c r="B60" s="16">
        <v>498</v>
      </c>
      <c r="E60" s="16" t="s">
        <v>14</v>
      </c>
      <c r="F60" s="16">
        <v>210</v>
      </c>
      <c r="O60" t="s">
        <v>20</v>
      </c>
      <c r="P60">
        <v>498</v>
      </c>
    </row>
    <row r="61" spans="1:16" x14ac:dyDescent="0.25">
      <c r="A61" s="16" t="s">
        <v>20</v>
      </c>
      <c r="B61" s="16">
        <v>180</v>
      </c>
      <c r="E61" s="16" t="s">
        <v>14</v>
      </c>
      <c r="F61" s="16">
        <v>136</v>
      </c>
      <c r="O61" t="s">
        <v>20</v>
      </c>
      <c r="P61">
        <v>180</v>
      </c>
    </row>
    <row r="62" spans="1:16" x14ac:dyDescent="0.25">
      <c r="A62" s="16" t="s">
        <v>20</v>
      </c>
      <c r="B62" s="16">
        <v>27</v>
      </c>
      <c r="E62" s="16" t="s">
        <v>14</v>
      </c>
      <c r="F62" s="16">
        <v>86</v>
      </c>
      <c r="O62" t="s">
        <v>20</v>
      </c>
      <c r="P62">
        <v>27</v>
      </c>
    </row>
    <row r="63" spans="1:16" x14ac:dyDescent="0.25">
      <c r="A63" s="16" t="s">
        <v>20</v>
      </c>
      <c r="B63" s="16">
        <v>2331</v>
      </c>
      <c r="E63" s="16" t="s">
        <v>14</v>
      </c>
      <c r="F63" s="16">
        <v>19</v>
      </c>
      <c r="O63" t="s">
        <v>20</v>
      </c>
      <c r="P63">
        <v>2331</v>
      </c>
    </row>
    <row r="64" spans="1:16" x14ac:dyDescent="0.25">
      <c r="A64" s="16" t="s">
        <v>20</v>
      </c>
      <c r="B64" s="16">
        <v>113</v>
      </c>
      <c r="E64" s="16" t="s">
        <v>14</v>
      </c>
      <c r="F64" s="16">
        <v>886</v>
      </c>
      <c r="O64" t="s">
        <v>20</v>
      </c>
      <c r="P64">
        <v>113</v>
      </c>
    </row>
    <row r="65" spans="1:16" x14ac:dyDescent="0.25">
      <c r="A65" s="16" t="s">
        <v>20</v>
      </c>
      <c r="B65" s="16">
        <v>164</v>
      </c>
      <c r="E65" s="16" t="s">
        <v>14</v>
      </c>
      <c r="F65" s="16">
        <v>35</v>
      </c>
      <c r="O65" t="s">
        <v>20</v>
      </c>
      <c r="P65">
        <v>164</v>
      </c>
    </row>
    <row r="66" spans="1:16" x14ac:dyDescent="0.25">
      <c r="A66" s="16" t="s">
        <v>20</v>
      </c>
      <c r="B66" s="16">
        <v>164</v>
      </c>
      <c r="E66" s="16" t="s">
        <v>14</v>
      </c>
      <c r="F66" s="16">
        <v>24</v>
      </c>
      <c r="O66" t="s">
        <v>20</v>
      </c>
      <c r="P66">
        <v>164</v>
      </c>
    </row>
    <row r="67" spans="1:16" x14ac:dyDescent="0.25">
      <c r="A67" s="16" t="s">
        <v>20</v>
      </c>
      <c r="B67" s="16">
        <v>336</v>
      </c>
      <c r="E67" s="16" t="s">
        <v>14</v>
      </c>
      <c r="F67" s="16">
        <v>86</v>
      </c>
      <c r="O67" t="s">
        <v>20</v>
      </c>
      <c r="P67">
        <v>336</v>
      </c>
    </row>
    <row r="68" spans="1:16" x14ac:dyDescent="0.25">
      <c r="A68" s="16" t="s">
        <v>20</v>
      </c>
      <c r="B68" s="16">
        <v>1917</v>
      </c>
      <c r="E68" s="16" t="s">
        <v>14</v>
      </c>
      <c r="F68" s="16">
        <v>243</v>
      </c>
      <c r="O68" t="s">
        <v>20</v>
      </c>
      <c r="P68">
        <v>1917</v>
      </c>
    </row>
    <row r="69" spans="1:16" x14ac:dyDescent="0.25">
      <c r="A69" s="16" t="s">
        <v>20</v>
      </c>
      <c r="B69" s="16">
        <v>95</v>
      </c>
      <c r="E69" s="16" t="s">
        <v>14</v>
      </c>
      <c r="F69" s="16">
        <v>65</v>
      </c>
      <c r="O69" t="s">
        <v>20</v>
      </c>
      <c r="P69">
        <v>95</v>
      </c>
    </row>
    <row r="70" spans="1:16" x14ac:dyDescent="0.25">
      <c r="A70" s="16" t="s">
        <v>20</v>
      </c>
      <c r="B70" s="16">
        <v>147</v>
      </c>
      <c r="E70" s="16" t="s">
        <v>14</v>
      </c>
      <c r="F70" s="16">
        <v>100</v>
      </c>
      <c r="O70" t="s">
        <v>20</v>
      </c>
      <c r="P70">
        <v>147</v>
      </c>
    </row>
    <row r="71" spans="1:16" x14ac:dyDescent="0.25">
      <c r="A71" s="16" t="s">
        <v>20</v>
      </c>
      <c r="B71" s="16">
        <v>86</v>
      </c>
      <c r="E71" s="16" t="s">
        <v>14</v>
      </c>
      <c r="F71" s="16">
        <v>168</v>
      </c>
      <c r="O71" t="s">
        <v>20</v>
      </c>
      <c r="P71">
        <v>86</v>
      </c>
    </row>
    <row r="72" spans="1:16" x14ac:dyDescent="0.25">
      <c r="A72" s="16" t="s">
        <v>20</v>
      </c>
      <c r="B72" s="16">
        <v>83</v>
      </c>
      <c r="E72" s="16" t="s">
        <v>14</v>
      </c>
      <c r="F72" s="16">
        <v>13</v>
      </c>
      <c r="O72" t="s">
        <v>20</v>
      </c>
      <c r="P72">
        <v>83</v>
      </c>
    </row>
    <row r="73" spans="1:16" x14ac:dyDescent="0.25">
      <c r="A73" s="16" t="s">
        <v>20</v>
      </c>
      <c r="B73" s="16">
        <v>676</v>
      </c>
      <c r="E73" s="16" t="s">
        <v>14</v>
      </c>
      <c r="F73" s="16">
        <v>1</v>
      </c>
      <c r="O73" t="s">
        <v>20</v>
      </c>
      <c r="P73">
        <v>676</v>
      </c>
    </row>
    <row r="74" spans="1:16" x14ac:dyDescent="0.25">
      <c r="A74" s="16" t="s">
        <v>20</v>
      </c>
      <c r="B74" s="16">
        <v>361</v>
      </c>
      <c r="E74" s="16" t="s">
        <v>14</v>
      </c>
      <c r="F74" s="16">
        <v>40</v>
      </c>
      <c r="O74" t="s">
        <v>20</v>
      </c>
      <c r="P74">
        <v>361</v>
      </c>
    </row>
    <row r="75" spans="1:16" x14ac:dyDescent="0.25">
      <c r="A75" s="16" t="s">
        <v>20</v>
      </c>
      <c r="B75" s="16">
        <v>131</v>
      </c>
      <c r="E75" s="16" t="s">
        <v>14</v>
      </c>
      <c r="F75" s="16">
        <v>226</v>
      </c>
      <c r="O75" t="s">
        <v>20</v>
      </c>
      <c r="P75">
        <v>131</v>
      </c>
    </row>
    <row r="76" spans="1:16" x14ac:dyDescent="0.25">
      <c r="A76" s="16" t="s">
        <v>20</v>
      </c>
      <c r="B76" s="16">
        <v>126</v>
      </c>
      <c r="E76" s="16" t="s">
        <v>14</v>
      </c>
      <c r="F76" s="16">
        <v>1625</v>
      </c>
      <c r="O76" t="s">
        <v>20</v>
      </c>
      <c r="P76">
        <v>126</v>
      </c>
    </row>
    <row r="77" spans="1:16" x14ac:dyDescent="0.25">
      <c r="A77" s="16" t="s">
        <v>20</v>
      </c>
      <c r="B77" s="16">
        <v>275</v>
      </c>
      <c r="E77" s="16" t="s">
        <v>14</v>
      </c>
      <c r="F77" s="16">
        <v>143</v>
      </c>
      <c r="O77" t="s">
        <v>20</v>
      </c>
      <c r="P77">
        <v>275</v>
      </c>
    </row>
    <row r="78" spans="1:16" x14ac:dyDescent="0.25">
      <c r="A78" s="16" t="s">
        <v>20</v>
      </c>
      <c r="B78" s="16">
        <v>67</v>
      </c>
      <c r="E78" s="16" t="s">
        <v>14</v>
      </c>
      <c r="F78" s="16">
        <v>934</v>
      </c>
      <c r="O78" t="s">
        <v>20</v>
      </c>
      <c r="P78">
        <v>67</v>
      </c>
    </row>
    <row r="79" spans="1:16" x14ac:dyDescent="0.25">
      <c r="A79" s="16" t="s">
        <v>20</v>
      </c>
      <c r="B79" s="16">
        <v>154</v>
      </c>
      <c r="E79" s="16" t="s">
        <v>14</v>
      </c>
      <c r="F79" s="16">
        <v>17</v>
      </c>
      <c r="O79" t="s">
        <v>20</v>
      </c>
      <c r="P79">
        <v>154</v>
      </c>
    </row>
    <row r="80" spans="1:16" x14ac:dyDescent="0.25">
      <c r="A80" s="16" t="s">
        <v>20</v>
      </c>
      <c r="B80" s="16">
        <v>1782</v>
      </c>
      <c r="E80" s="16" t="s">
        <v>14</v>
      </c>
      <c r="F80" s="16">
        <v>2179</v>
      </c>
      <c r="O80" t="s">
        <v>20</v>
      </c>
      <c r="P80">
        <v>1782</v>
      </c>
    </row>
    <row r="81" spans="1:16" x14ac:dyDescent="0.25">
      <c r="A81" s="16" t="s">
        <v>20</v>
      </c>
      <c r="B81" s="16">
        <v>903</v>
      </c>
      <c r="E81" s="16" t="s">
        <v>14</v>
      </c>
      <c r="F81" s="16">
        <v>931</v>
      </c>
      <c r="O81" t="s">
        <v>20</v>
      </c>
      <c r="P81">
        <v>903</v>
      </c>
    </row>
    <row r="82" spans="1:16" x14ac:dyDescent="0.25">
      <c r="A82" s="16" t="s">
        <v>20</v>
      </c>
      <c r="B82" s="16">
        <v>94</v>
      </c>
      <c r="E82" s="16" t="s">
        <v>14</v>
      </c>
      <c r="F82" s="16">
        <v>92</v>
      </c>
      <c r="O82" t="s">
        <v>20</v>
      </c>
      <c r="P82">
        <v>94</v>
      </c>
    </row>
    <row r="83" spans="1:16" x14ac:dyDescent="0.25">
      <c r="A83" s="16" t="s">
        <v>20</v>
      </c>
      <c r="B83" s="16">
        <v>180</v>
      </c>
      <c r="E83" s="16" t="s">
        <v>14</v>
      </c>
      <c r="F83" s="16">
        <v>57</v>
      </c>
      <c r="O83" t="s">
        <v>20</v>
      </c>
      <c r="P83">
        <v>180</v>
      </c>
    </row>
    <row r="84" spans="1:16" x14ac:dyDescent="0.25">
      <c r="A84" s="16" t="s">
        <v>20</v>
      </c>
      <c r="B84" s="16">
        <v>533</v>
      </c>
      <c r="E84" s="16" t="s">
        <v>14</v>
      </c>
      <c r="F84" s="16">
        <v>41</v>
      </c>
      <c r="O84" t="s">
        <v>20</v>
      </c>
      <c r="P84">
        <v>533</v>
      </c>
    </row>
    <row r="85" spans="1:16" x14ac:dyDescent="0.25">
      <c r="A85" s="16" t="s">
        <v>20</v>
      </c>
      <c r="B85" s="16">
        <v>2443</v>
      </c>
      <c r="E85" s="16" t="s">
        <v>14</v>
      </c>
      <c r="F85" s="16">
        <v>1</v>
      </c>
      <c r="O85" t="s">
        <v>20</v>
      </c>
      <c r="P85">
        <v>2443</v>
      </c>
    </row>
    <row r="86" spans="1:16" x14ac:dyDescent="0.25">
      <c r="A86" s="16" t="s">
        <v>20</v>
      </c>
      <c r="B86" s="16">
        <v>89</v>
      </c>
      <c r="E86" s="16" t="s">
        <v>14</v>
      </c>
      <c r="F86" s="16">
        <v>101</v>
      </c>
      <c r="O86" t="s">
        <v>20</v>
      </c>
      <c r="P86">
        <v>89</v>
      </c>
    </row>
    <row r="87" spans="1:16" x14ac:dyDescent="0.25">
      <c r="A87" s="16" t="s">
        <v>20</v>
      </c>
      <c r="B87" s="16">
        <v>159</v>
      </c>
      <c r="E87" s="16" t="s">
        <v>14</v>
      </c>
      <c r="F87" s="16">
        <v>1335</v>
      </c>
      <c r="O87" t="s">
        <v>20</v>
      </c>
      <c r="P87">
        <v>159</v>
      </c>
    </row>
    <row r="88" spans="1:16" x14ac:dyDescent="0.25">
      <c r="A88" s="16" t="s">
        <v>20</v>
      </c>
      <c r="B88" s="16">
        <v>50</v>
      </c>
      <c r="E88" s="16" t="s">
        <v>14</v>
      </c>
      <c r="F88" s="16">
        <v>15</v>
      </c>
      <c r="O88" t="s">
        <v>20</v>
      </c>
      <c r="P88">
        <v>50</v>
      </c>
    </row>
    <row r="89" spans="1:16" x14ac:dyDescent="0.25">
      <c r="A89" s="16" t="s">
        <v>20</v>
      </c>
      <c r="B89" s="16">
        <v>186</v>
      </c>
      <c r="E89" s="16" t="s">
        <v>14</v>
      </c>
      <c r="F89" s="16">
        <v>454</v>
      </c>
      <c r="O89" t="s">
        <v>20</v>
      </c>
      <c r="P89">
        <v>186</v>
      </c>
    </row>
    <row r="90" spans="1:16" x14ac:dyDescent="0.25">
      <c r="A90" s="16" t="s">
        <v>20</v>
      </c>
      <c r="B90" s="16">
        <v>1071</v>
      </c>
      <c r="E90" s="16" t="s">
        <v>14</v>
      </c>
      <c r="F90" s="16">
        <v>3182</v>
      </c>
      <c r="O90" t="s">
        <v>20</v>
      </c>
      <c r="P90">
        <v>1071</v>
      </c>
    </row>
    <row r="91" spans="1:16" x14ac:dyDescent="0.25">
      <c r="A91" s="16" t="s">
        <v>20</v>
      </c>
      <c r="B91" s="16">
        <v>117</v>
      </c>
      <c r="E91" s="16" t="s">
        <v>14</v>
      </c>
      <c r="F91" s="16">
        <v>15</v>
      </c>
      <c r="O91" t="s">
        <v>20</v>
      </c>
      <c r="P91">
        <v>117</v>
      </c>
    </row>
    <row r="92" spans="1:16" x14ac:dyDescent="0.25">
      <c r="A92" s="16" t="s">
        <v>20</v>
      </c>
      <c r="B92" s="16">
        <v>70</v>
      </c>
      <c r="E92" s="16" t="s">
        <v>14</v>
      </c>
      <c r="F92" s="16">
        <v>133</v>
      </c>
      <c r="O92" t="s">
        <v>20</v>
      </c>
      <c r="P92">
        <v>70</v>
      </c>
    </row>
    <row r="93" spans="1:16" x14ac:dyDescent="0.25">
      <c r="A93" s="16" t="s">
        <v>20</v>
      </c>
      <c r="B93" s="16">
        <v>135</v>
      </c>
      <c r="E93" s="16" t="s">
        <v>14</v>
      </c>
      <c r="F93" s="16">
        <v>2062</v>
      </c>
      <c r="O93" t="s">
        <v>20</v>
      </c>
      <c r="P93">
        <v>135</v>
      </c>
    </row>
    <row r="94" spans="1:16" x14ac:dyDescent="0.25">
      <c r="A94" s="16" t="s">
        <v>20</v>
      </c>
      <c r="B94" s="16">
        <v>768</v>
      </c>
      <c r="E94" s="16" t="s">
        <v>14</v>
      </c>
      <c r="F94" s="16">
        <v>29</v>
      </c>
      <c r="O94" t="s">
        <v>20</v>
      </c>
      <c r="P94">
        <v>768</v>
      </c>
    </row>
    <row r="95" spans="1:16" x14ac:dyDescent="0.25">
      <c r="A95" s="16" t="s">
        <v>20</v>
      </c>
      <c r="B95" s="16">
        <v>199</v>
      </c>
      <c r="E95" s="16" t="s">
        <v>14</v>
      </c>
      <c r="F95" s="16">
        <v>132</v>
      </c>
      <c r="O95" t="s">
        <v>20</v>
      </c>
      <c r="P95">
        <v>199</v>
      </c>
    </row>
    <row r="96" spans="1:16" x14ac:dyDescent="0.25">
      <c r="A96" s="16" t="s">
        <v>20</v>
      </c>
      <c r="B96" s="16">
        <v>107</v>
      </c>
      <c r="E96" s="16" t="s">
        <v>14</v>
      </c>
      <c r="F96" s="16">
        <v>137</v>
      </c>
      <c r="O96" t="s">
        <v>20</v>
      </c>
      <c r="P96">
        <v>107</v>
      </c>
    </row>
    <row r="97" spans="1:16" x14ac:dyDescent="0.25">
      <c r="A97" s="16" t="s">
        <v>20</v>
      </c>
      <c r="B97" s="16">
        <v>195</v>
      </c>
      <c r="E97" s="16" t="s">
        <v>14</v>
      </c>
      <c r="F97" s="16">
        <v>908</v>
      </c>
      <c r="O97" t="s">
        <v>20</v>
      </c>
      <c r="P97">
        <v>195</v>
      </c>
    </row>
    <row r="98" spans="1:16" x14ac:dyDescent="0.25">
      <c r="A98" s="16" t="s">
        <v>20</v>
      </c>
      <c r="B98" s="16">
        <v>3376</v>
      </c>
      <c r="E98" s="16" t="s">
        <v>14</v>
      </c>
      <c r="F98" s="16">
        <v>10</v>
      </c>
      <c r="O98" t="s">
        <v>20</v>
      </c>
      <c r="P98">
        <v>3376</v>
      </c>
    </row>
    <row r="99" spans="1:16" x14ac:dyDescent="0.25">
      <c r="A99" s="16" t="s">
        <v>20</v>
      </c>
      <c r="B99" s="16">
        <v>41</v>
      </c>
      <c r="E99" s="16" t="s">
        <v>14</v>
      </c>
      <c r="F99" s="16">
        <v>1910</v>
      </c>
      <c r="O99" t="s">
        <v>20</v>
      </c>
      <c r="P99">
        <v>41</v>
      </c>
    </row>
    <row r="100" spans="1:16" x14ac:dyDescent="0.25">
      <c r="A100" s="16" t="s">
        <v>20</v>
      </c>
      <c r="B100" s="16">
        <v>1821</v>
      </c>
      <c r="E100" s="16" t="s">
        <v>14</v>
      </c>
      <c r="F100" s="16">
        <v>38</v>
      </c>
      <c r="O100" t="s">
        <v>20</v>
      </c>
      <c r="P100">
        <v>1821</v>
      </c>
    </row>
    <row r="101" spans="1:16" x14ac:dyDescent="0.25">
      <c r="A101" s="16" t="s">
        <v>20</v>
      </c>
      <c r="B101" s="16">
        <v>164</v>
      </c>
      <c r="E101" s="16" t="s">
        <v>14</v>
      </c>
      <c r="F101" s="16">
        <v>104</v>
      </c>
      <c r="O101" t="s">
        <v>20</v>
      </c>
      <c r="P101">
        <v>164</v>
      </c>
    </row>
    <row r="102" spans="1:16" x14ac:dyDescent="0.25">
      <c r="A102" s="16" t="s">
        <v>20</v>
      </c>
      <c r="B102" s="16">
        <v>157</v>
      </c>
      <c r="E102" s="16" t="s">
        <v>14</v>
      </c>
      <c r="F102" s="16">
        <v>49</v>
      </c>
      <c r="O102" t="s">
        <v>20</v>
      </c>
      <c r="P102">
        <v>157</v>
      </c>
    </row>
    <row r="103" spans="1:16" x14ac:dyDescent="0.25">
      <c r="A103" s="16" t="s">
        <v>20</v>
      </c>
      <c r="B103" s="16">
        <v>246</v>
      </c>
      <c r="E103" s="16" t="s">
        <v>14</v>
      </c>
      <c r="F103" s="16">
        <v>1</v>
      </c>
      <c r="O103" t="s">
        <v>20</v>
      </c>
      <c r="P103">
        <v>246</v>
      </c>
    </row>
    <row r="104" spans="1:16" x14ac:dyDescent="0.25">
      <c r="A104" s="16" t="s">
        <v>20</v>
      </c>
      <c r="B104" s="16">
        <v>1396</v>
      </c>
      <c r="E104" s="16" t="s">
        <v>14</v>
      </c>
      <c r="F104" s="16">
        <v>245</v>
      </c>
      <c r="O104" t="s">
        <v>20</v>
      </c>
      <c r="P104">
        <v>1396</v>
      </c>
    </row>
    <row r="105" spans="1:16" x14ac:dyDescent="0.25">
      <c r="A105" s="16" t="s">
        <v>20</v>
      </c>
      <c r="B105" s="16">
        <v>2506</v>
      </c>
      <c r="E105" s="16" t="s">
        <v>14</v>
      </c>
      <c r="F105" s="16">
        <v>32</v>
      </c>
      <c r="O105" t="s">
        <v>20</v>
      </c>
      <c r="P105">
        <v>2506</v>
      </c>
    </row>
    <row r="106" spans="1:16" x14ac:dyDescent="0.25">
      <c r="A106" s="16" t="s">
        <v>20</v>
      </c>
      <c r="B106" s="16">
        <v>244</v>
      </c>
      <c r="E106" s="16" t="s">
        <v>14</v>
      </c>
      <c r="F106" s="16">
        <v>7</v>
      </c>
      <c r="O106" t="s">
        <v>20</v>
      </c>
      <c r="P106">
        <v>244</v>
      </c>
    </row>
    <row r="107" spans="1:16" x14ac:dyDescent="0.25">
      <c r="A107" s="16" t="s">
        <v>20</v>
      </c>
      <c r="B107" s="16">
        <v>146</v>
      </c>
      <c r="E107" s="16" t="s">
        <v>14</v>
      </c>
      <c r="F107" s="16">
        <v>803</v>
      </c>
      <c r="O107" t="s">
        <v>20</v>
      </c>
      <c r="P107">
        <v>146</v>
      </c>
    </row>
    <row r="108" spans="1:16" x14ac:dyDescent="0.25">
      <c r="A108" s="16" t="s">
        <v>20</v>
      </c>
      <c r="B108" s="16">
        <v>1267</v>
      </c>
      <c r="E108" s="16" t="s">
        <v>14</v>
      </c>
      <c r="F108" s="16">
        <v>16</v>
      </c>
      <c r="O108" t="s">
        <v>20</v>
      </c>
      <c r="P108">
        <v>1267</v>
      </c>
    </row>
    <row r="109" spans="1:16" x14ac:dyDescent="0.25">
      <c r="A109" s="16" t="s">
        <v>20</v>
      </c>
      <c r="B109" s="16">
        <v>1561</v>
      </c>
      <c r="E109" s="16" t="s">
        <v>14</v>
      </c>
      <c r="F109" s="16">
        <v>31</v>
      </c>
      <c r="O109" t="s">
        <v>20</v>
      </c>
      <c r="P109">
        <v>1561</v>
      </c>
    </row>
    <row r="110" spans="1:16" x14ac:dyDescent="0.25">
      <c r="A110" s="16" t="s">
        <v>20</v>
      </c>
      <c r="B110" s="16">
        <v>48</v>
      </c>
      <c r="E110" s="16" t="s">
        <v>14</v>
      </c>
      <c r="F110" s="16">
        <v>108</v>
      </c>
      <c r="O110" t="s">
        <v>20</v>
      </c>
      <c r="P110">
        <v>48</v>
      </c>
    </row>
    <row r="111" spans="1:16" x14ac:dyDescent="0.25">
      <c r="A111" s="16" t="s">
        <v>20</v>
      </c>
      <c r="B111" s="16">
        <v>2739</v>
      </c>
      <c r="E111" s="16" t="s">
        <v>14</v>
      </c>
      <c r="F111" s="16">
        <v>30</v>
      </c>
      <c r="O111" t="s">
        <v>20</v>
      </c>
      <c r="P111">
        <v>2739</v>
      </c>
    </row>
    <row r="112" spans="1:16" x14ac:dyDescent="0.25">
      <c r="A112" s="16" t="s">
        <v>20</v>
      </c>
      <c r="B112" s="16">
        <v>3537</v>
      </c>
      <c r="E112" s="16" t="s">
        <v>14</v>
      </c>
      <c r="F112" s="16">
        <v>17</v>
      </c>
      <c r="O112" t="s">
        <v>20</v>
      </c>
      <c r="P112">
        <v>3537</v>
      </c>
    </row>
    <row r="113" spans="1:16" x14ac:dyDescent="0.25">
      <c r="A113" s="16" t="s">
        <v>20</v>
      </c>
      <c r="B113" s="16">
        <v>2107</v>
      </c>
      <c r="E113" s="16" t="s">
        <v>14</v>
      </c>
      <c r="F113" s="16">
        <v>80</v>
      </c>
      <c r="O113" t="s">
        <v>20</v>
      </c>
      <c r="P113">
        <v>2107</v>
      </c>
    </row>
    <row r="114" spans="1:16" x14ac:dyDescent="0.25">
      <c r="A114" s="16" t="s">
        <v>20</v>
      </c>
      <c r="B114" s="16">
        <v>3318</v>
      </c>
      <c r="E114" s="16" t="s">
        <v>14</v>
      </c>
      <c r="F114" s="16">
        <v>2468</v>
      </c>
      <c r="O114" t="s">
        <v>20</v>
      </c>
      <c r="P114">
        <v>3318</v>
      </c>
    </row>
    <row r="115" spans="1:16" x14ac:dyDescent="0.25">
      <c r="A115" s="16" t="s">
        <v>20</v>
      </c>
      <c r="B115" s="16">
        <v>340</v>
      </c>
      <c r="E115" s="16" t="s">
        <v>14</v>
      </c>
      <c r="F115" s="16">
        <v>26</v>
      </c>
      <c r="O115" t="s">
        <v>20</v>
      </c>
      <c r="P115">
        <v>340</v>
      </c>
    </row>
    <row r="116" spans="1:16" x14ac:dyDescent="0.25">
      <c r="A116" s="16" t="s">
        <v>20</v>
      </c>
      <c r="B116" s="16">
        <v>1442</v>
      </c>
      <c r="E116" s="16" t="s">
        <v>14</v>
      </c>
      <c r="F116" s="16">
        <v>73</v>
      </c>
      <c r="O116" t="s">
        <v>20</v>
      </c>
      <c r="P116">
        <v>1442</v>
      </c>
    </row>
    <row r="117" spans="1:16" x14ac:dyDescent="0.25">
      <c r="A117" s="16" t="s">
        <v>20</v>
      </c>
      <c r="B117" s="16">
        <v>126</v>
      </c>
      <c r="E117" s="16" t="s">
        <v>14</v>
      </c>
      <c r="F117" s="16">
        <v>128</v>
      </c>
      <c r="O117" t="s">
        <v>20</v>
      </c>
      <c r="P117">
        <v>126</v>
      </c>
    </row>
    <row r="118" spans="1:16" x14ac:dyDescent="0.25">
      <c r="A118" s="16" t="s">
        <v>20</v>
      </c>
      <c r="B118" s="16">
        <v>524</v>
      </c>
      <c r="E118" s="16" t="s">
        <v>14</v>
      </c>
      <c r="F118" s="16">
        <v>33</v>
      </c>
      <c r="O118" t="s">
        <v>20</v>
      </c>
      <c r="P118">
        <v>524</v>
      </c>
    </row>
    <row r="119" spans="1:16" x14ac:dyDescent="0.25">
      <c r="A119" s="16" t="s">
        <v>20</v>
      </c>
      <c r="B119" s="16">
        <v>1989</v>
      </c>
      <c r="E119" s="16" t="s">
        <v>14</v>
      </c>
      <c r="F119" s="16">
        <v>1072</v>
      </c>
      <c r="O119" t="s">
        <v>20</v>
      </c>
      <c r="P119">
        <v>1989</v>
      </c>
    </row>
    <row r="120" spans="1:16" x14ac:dyDescent="0.25">
      <c r="A120" s="16" t="s">
        <v>20</v>
      </c>
      <c r="B120" s="16">
        <v>157</v>
      </c>
      <c r="E120" s="16" t="s">
        <v>14</v>
      </c>
      <c r="F120" s="16">
        <v>393</v>
      </c>
      <c r="O120" t="s">
        <v>20</v>
      </c>
      <c r="P120">
        <v>157</v>
      </c>
    </row>
    <row r="121" spans="1:16" x14ac:dyDescent="0.25">
      <c r="A121" s="16" t="s">
        <v>20</v>
      </c>
      <c r="B121" s="16">
        <v>4498</v>
      </c>
      <c r="E121" s="16" t="s">
        <v>14</v>
      </c>
      <c r="F121" s="16">
        <v>1257</v>
      </c>
      <c r="O121" t="s">
        <v>20</v>
      </c>
      <c r="P121">
        <v>4498</v>
      </c>
    </row>
    <row r="122" spans="1:16" x14ac:dyDescent="0.25">
      <c r="A122" s="16" t="s">
        <v>20</v>
      </c>
      <c r="B122" s="16">
        <v>80</v>
      </c>
      <c r="E122" s="16" t="s">
        <v>14</v>
      </c>
      <c r="F122" s="16">
        <v>328</v>
      </c>
      <c r="O122" t="s">
        <v>20</v>
      </c>
      <c r="P122">
        <v>80</v>
      </c>
    </row>
    <row r="123" spans="1:16" x14ac:dyDescent="0.25">
      <c r="A123" s="16" t="s">
        <v>20</v>
      </c>
      <c r="B123" s="16">
        <v>43</v>
      </c>
      <c r="E123" s="16" t="s">
        <v>14</v>
      </c>
      <c r="F123" s="16">
        <v>147</v>
      </c>
      <c r="O123" t="s">
        <v>20</v>
      </c>
      <c r="P123">
        <v>43</v>
      </c>
    </row>
    <row r="124" spans="1:16" x14ac:dyDescent="0.25">
      <c r="A124" s="16" t="s">
        <v>20</v>
      </c>
      <c r="B124" s="16">
        <v>2053</v>
      </c>
      <c r="E124" s="16" t="s">
        <v>14</v>
      </c>
      <c r="F124" s="16">
        <v>830</v>
      </c>
      <c r="O124" t="s">
        <v>20</v>
      </c>
      <c r="P124">
        <v>2053</v>
      </c>
    </row>
    <row r="125" spans="1:16" x14ac:dyDescent="0.25">
      <c r="A125" s="16" t="s">
        <v>20</v>
      </c>
      <c r="B125" s="16">
        <v>168</v>
      </c>
      <c r="E125" s="16" t="s">
        <v>14</v>
      </c>
      <c r="F125" s="16">
        <v>331</v>
      </c>
      <c r="O125" t="s">
        <v>20</v>
      </c>
      <c r="P125">
        <v>168</v>
      </c>
    </row>
    <row r="126" spans="1:16" x14ac:dyDescent="0.25">
      <c r="A126" s="16" t="s">
        <v>20</v>
      </c>
      <c r="B126" s="16">
        <v>4289</v>
      </c>
      <c r="E126" s="16" t="s">
        <v>14</v>
      </c>
      <c r="F126" s="16">
        <v>25</v>
      </c>
      <c r="O126" t="s">
        <v>20</v>
      </c>
      <c r="P126">
        <v>4289</v>
      </c>
    </row>
    <row r="127" spans="1:16" x14ac:dyDescent="0.25">
      <c r="A127" s="16" t="s">
        <v>20</v>
      </c>
      <c r="B127" s="16">
        <v>165</v>
      </c>
      <c r="E127" s="16" t="s">
        <v>14</v>
      </c>
      <c r="F127" s="16">
        <v>3483</v>
      </c>
      <c r="O127" t="s">
        <v>20</v>
      </c>
      <c r="P127">
        <v>165</v>
      </c>
    </row>
    <row r="128" spans="1:16" x14ac:dyDescent="0.25">
      <c r="A128" s="16" t="s">
        <v>20</v>
      </c>
      <c r="B128" s="16">
        <v>1815</v>
      </c>
      <c r="E128" s="16" t="s">
        <v>14</v>
      </c>
      <c r="F128" s="16">
        <v>923</v>
      </c>
      <c r="O128" t="s">
        <v>20</v>
      </c>
      <c r="P128">
        <v>1815</v>
      </c>
    </row>
    <row r="129" spans="1:16" x14ac:dyDescent="0.25">
      <c r="A129" s="16" t="s">
        <v>20</v>
      </c>
      <c r="B129" s="16">
        <v>397</v>
      </c>
      <c r="E129" s="16" t="s">
        <v>14</v>
      </c>
      <c r="F129" s="16">
        <v>1</v>
      </c>
      <c r="O129" t="s">
        <v>20</v>
      </c>
      <c r="P129">
        <v>397</v>
      </c>
    </row>
    <row r="130" spans="1:16" x14ac:dyDescent="0.25">
      <c r="A130" s="16" t="s">
        <v>20</v>
      </c>
      <c r="B130" s="16">
        <v>1539</v>
      </c>
      <c r="E130" s="16" t="s">
        <v>14</v>
      </c>
      <c r="F130" s="16">
        <v>33</v>
      </c>
      <c r="O130" t="s">
        <v>20</v>
      </c>
      <c r="P130">
        <v>1539</v>
      </c>
    </row>
    <row r="131" spans="1:16" x14ac:dyDescent="0.25">
      <c r="A131" s="16" t="s">
        <v>20</v>
      </c>
      <c r="B131" s="16">
        <v>138</v>
      </c>
      <c r="E131" s="16" t="s">
        <v>14</v>
      </c>
      <c r="F131" s="16">
        <v>40</v>
      </c>
      <c r="O131" t="s">
        <v>20</v>
      </c>
      <c r="P131">
        <v>138</v>
      </c>
    </row>
    <row r="132" spans="1:16" x14ac:dyDescent="0.25">
      <c r="A132" s="16" t="s">
        <v>20</v>
      </c>
      <c r="B132" s="16">
        <v>3594</v>
      </c>
      <c r="E132" s="16" t="s">
        <v>14</v>
      </c>
      <c r="F132" s="16">
        <v>23</v>
      </c>
      <c r="O132" t="s">
        <v>20</v>
      </c>
      <c r="P132">
        <v>3594</v>
      </c>
    </row>
    <row r="133" spans="1:16" x14ac:dyDescent="0.25">
      <c r="A133" s="16" t="s">
        <v>20</v>
      </c>
      <c r="B133" s="16">
        <v>5880</v>
      </c>
      <c r="E133" s="16" t="s">
        <v>14</v>
      </c>
      <c r="F133" s="16">
        <v>75</v>
      </c>
      <c r="O133" t="s">
        <v>20</v>
      </c>
      <c r="P133">
        <v>5880</v>
      </c>
    </row>
    <row r="134" spans="1:16" x14ac:dyDescent="0.25">
      <c r="A134" s="16" t="s">
        <v>20</v>
      </c>
      <c r="B134" s="16">
        <v>112</v>
      </c>
      <c r="E134" s="16" t="s">
        <v>14</v>
      </c>
      <c r="F134" s="16">
        <v>2176</v>
      </c>
      <c r="O134" t="s">
        <v>20</v>
      </c>
      <c r="P134">
        <v>112</v>
      </c>
    </row>
    <row r="135" spans="1:16" x14ac:dyDescent="0.25">
      <c r="A135" s="16" t="s">
        <v>20</v>
      </c>
      <c r="B135" s="16">
        <v>943</v>
      </c>
      <c r="E135" s="16" t="s">
        <v>14</v>
      </c>
      <c r="F135" s="16">
        <v>441</v>
      </c>
      <c r="O135" t="s">
        <v>20</v>
      </c>
      <c r="P135">
        <v>943</v>
      </c>
    </row>
    <row r="136" spans="1:16" x14ac:dyDescent="0.25">
      <c r="A136" s="16" t="s">
        <v>20</v>
      </c>
      <c r="B136" s="16">
        <v>2468</v>
      </c>
      <c r="E136" s="16" t="s">
        <v>14</v>
      </c>
      <c r="F136" s="16">
        <v>25</v>
      </c>
      <c r="O136" t="s">
        <v>20</v>
      </c>
      <c r="P136">
        <v>2468</v>
      </c>
    </row>
    <row r="137" spans="1:16" x14ac:dyDescent="0.25">
      <c r="A137" s="16" t="s">
        <v>20</v>
      </c>
      <c r="B137" s="16">
        <v>2551</v>
      </c>
      <c r="E137" s="16" t="s">
        <v>14</v>
      </c>
      <c r="F137" s="16">
        <v>127</v>
      </c>
      <c r="O137" t="s">
        <v>20</v>
      </c>
      <c r="P137">
        <v>2551</v>
      </c>
    </row>
    <row r="138" spans="1:16" x14ac:dyDescent="0.25">
      <c r="A138" s="16" t="s">
        <v>20</v>
      </c>
      <c r="B138" s="16">
        <v>101</v>
      </c>
      <c r="E138" s="16" t="s">
        <v>14</v>
      </c>
      <c r="F138" s="16">
        <v>355</v>
      </c>
      <c r="O138" t="s">
        <v>20</v>
      </c>
      <c r="P138">
        <v>101</v>
      </c>
    </row>
    <row r="139" spans="1:16" x14ac:dyDescent="0.25">
      <c r="A139" s="16" t="s">
        <v>20</v>
      </c>
      <c r="B139" s="16">
        <v>92</v>
      </c>
      <c r="E139" s="16" t="s">
        <v>14</v>
      </c>
      <c r="F139" s="16">
        <v>44</v>
      </c>
      <c r="O139" t="s">
        <v>20</v>
      </c>
      <c r="P139">
        <v>92</v>
      </c>
    </row>
    <row r="140" spans="1:16" x14ac:dyDescent="0.25">
      <c r="A140" s="16" t="s">
        <v>20</v>
      </c>
      <c r="B140" s="16">
        <v>62</v>
      </c>
      <c r="E140" s="16" t="s">
        <v>14</v>
      </c>
      <c r="F140" s="16">
        <v>67</v>
      </c>
      <c r="O140" t="s">
        <v>20</v>
      </c>
      <c r="P140">
        <v>62</v>
      </c>
    </row>
    <row r="141" spans="1:16" x14ac:dyDescent="0.25">
      <c r="A141" s="16" t="s">
        <v>20</v>
      </c>
      <c r="B141" s="16">
        <v>149</v>
      </c>
      <c r="E141" s="16" t="s">
        <v>14</v>
      </c>
      <c r="F141" s="16">
        <v>1068</v>
      </c>
      <c r="O141" t="s">
        <v>20</v>
      </c>
      <c r="P141">
        <v>149</v>
      </c>
    </row>
    <row r="142" spans="1:16" x14ac:dyDescent="0.25">
      <c r="A142" s="16" t="s">
        <v>20</v>
      </c>
      <c r="B142" s="16">
        <v>329</v>
      </c>
      <c r="E142" s="16" t="s">
        <v>14</v>
      </c>
      <c r="F142" s="16">
        <v>424</v>
      </c>
      <c r="O142" t="s">
        <v>20</v>
      </c>
      <c r="P142">
        <v>329</v>
      </c>
    </row>
    <row r="143" spans="1:16" x14ac:dyDescent="0.25">
      <c r="A143" s="16" t="s">
        <v>20</v>
      </c>
      <c r="B143" s="16">
        <v>97</v>
      </c>
      <c r="E143" s="16" t="s">
        <v>14</v>
      </c>
      <c r="F143" s="16">
        <v>151</v>
      </c>
      <c r="O143" t="s">
        <v>20</v>
      </c>
      <c r="P143">
        <v>97</v>
      </c>
    </row>
    <row r="144" spans="1:16" x14ac:dyDescent="0.25">
      <c r="A144" s="16" t="s">
        <v>20</v>
      </c>
      <c r="B144" s="16">
        <v>1784</v>
      </c>
      <c r="E144" s="16" t="s">
        <v>14</v>
      </c>
      <c r="F144" s="16">
        <v>1608</v>
      </c>
      <c r="O144" t="s">
        <v>20</v>
      </c>
      <c r="P144">
        <v>1784</v>
      </c>
    </row>
    <row r="145" spans="1:16" x14ac:dyDescent="0.25">
      <c r="A145" s="16" t="s">
        <v>20</v>
      </c>
      <c r="B145" s="16">
        <v>1684</v>
      </c>
      <c r="E145" s="16" t="s">
        <v>14</v>
      </c>
      <c r="F145" s="16">
        <v>941</v>
      </c>
      <c r="O145" t="s">
        <v>20</v>
      </c>
      <c r="P145">
        <v>1684</v>
      </c>
    </row>
    <row r="146" spans="1:16" x14ac:dyDescent="0.25">
      <c r="A146" s="16" t="s">
        <v>20</v>
      </c>
      <c r="B146" s="16">
        <v>250</v>
      </c>
      <c r="E146" s="16" t="s">
        <v>14</v>
      </c>
      <c r="F146" s="16">
        <v>1</v>
      </c>
      <c r="O146" t="s">
        <v>20</v>
      </c>
      <c r="P146">
        <v>250</v>
      </c>
    </row>
    <row r="147" spans="1:16" x14ac:dyDescent="0.25">
      <c r="A147" s="16" t="s">
        <v>20</v>
      </c>
      <c r="B147" s="16">
        <v>238</v>
      </c>
      <c r="E147" s="16" t="s">
        <v>14</v>
      </c>
      <c r="F147" s="16">
        <v>40</v>
      </c>
      <c r="O147" t="s">
        <v>20</v>
      </c>
      <c r="P147">
        <v>238</v>
      </c>
    </row>
    <row r="148" spans="1:16" x14ac:dyDescent="0.25">
      <c r="A148" s="16" t="s">
        <v>20</v>
      </c>
      <c r="B148" s="16">
        <v>53</v>
      </c>
      <c r="E148" s="16" t="s">
        <v>14</v>
      </c>
      <c r="F148" s="16">
        <v>3015</v>
      </c>
      <c r="O148" t="s">
        <v>20</v>
      </c>
      <c r="P148">
        <v>53</v>
      </c>
    </row>
    <row r="149" spans="1:16" x14ac:dyDescent="0.25">
      <c r="A149" s="16" t="s">
        <v>20</v>
      </c>
      <c r="B149" s="16">
        <v>214</v>
      </c>
      <c r="E149" s="16" t="s">
        <v>14</v>
      </c>
      <c r="F149" s="16">
        <v>435</v>
      </c>
      <c r="O149" t="s">
        <v>20</v>
      </c>
      <c r="P149">
        <v>214</v>
      </c>
    </row>
    <row r="150" spans="1:16" x14ac:dyDescent="0.25">
      <c r="A150" s="16" t="s">
        <v>20</v>
      </c>
      <c r="B150" s="16">
        <v>222</v>
      </c>
      <c r="E150" s="16" t="s">
        <v>14</v>
      </c>
      <c r="F150" s="16">
        <v>714</v>
      </c>
      <c r="O150" t="s">
        <v>20</v>
      </c>
      <c r="P150">
        <v>222</v>
      </c>
    </row>
    <row r="151" spans="1:16" x14ac:dyDescent="0.25">
      <c r="A151" s="16" t="s">
        <v>20</v>
      </c>
      <c r="B151" s="16">
        <v>1884</v>
      </c>
      <c r="E151" s="16" t="s">
        <v>14</v>
      </c>
      <c r="F151" s="16">
        <v>5497</v>
      </c>
      <c r="O151" t="s">
        <v>20</v>
      </c>
      <c r="P151">
        <v>1884</v>
      </c>
    </row>
    <row r="152" spans="1:16" x14ac:dyDescent="0.25">
      <c r="A152" s="16" t="s">
        <v>20</v>
      </c>
      <c r="B152" s="16">
        <v>218</v>
      </c>
      <c r="E152" s="16" t="s">
        <v>14</v>
      </c>
      <c r="F152" s="16">
        <v>418</v>
      </c>
      <c r="O152" t="s">
        <v>20</v>
      </c>
      <c r="P152">
        <v>218</v>
      </c>
    </row>
    <row r="153" spans="1:16" x14ac:dyDescent="0.25">
      <c r="A153" s="16" t="s">
        <v>20</v>
      </c>
      <c r="B153" s="16">
        <v>6465</v>
      </c>
      <c r="E153" s="16" t="s">
        <v>14</v>
      </c>
      <c r="F153" s="16">
        <v>1439</v>
      </c>
      <c r="O153" t="s">
        <v>20</v>
      </c>
      <c r="P153">
        <v>6465</v>
      </c>
    </row>
    <row r="154" spans="1:16" x14ac:dyDescent="0.25">
      <c r="A154" s="16" t="s">
        <v>20</v>
      </c>
      <c r="B154" s="16">
        <v>59</v>
      </c>
      <c r="E154" s="16" t="s">
        <v>14</v>
      </c>
      <c r="F154" s="16">
        <v>15</v>
      </c>
      <c r="O154" t="s">
        <v>20</v>
      </c>
      <c r="P154">
        <v>59</v>
      </c>
    </row>
    <row r="155" spans="1:16" x14ac:dyDescent="0.25">
      <c r="A155" s="16" t="s">
        <v>20</v>
      </c>
      <c r="B155" s="16">
        <v>88</v>
      </c>
      <c r="E155" s="16" t="s">
        <v>14</v>
      </c>
      <c r="F155" s="16">
        <v>1999</v>
      </c>
      <c r="O155" t="s">
        <v>20</v>
      </c>
      <c r="P155">
        <v>88</v>
      </c>
    </row>
    <row r="156" spans="1:16" x14ac:dyDescent="0.25">
      <c r="A156" s="16" t="s">
        <v>20</v>
      </c>
      <c r="B156" s="16">
        <v>1697</v>
      </c>
      <c r="E156" s="16" t="s">
        <v>14</v>
      </c>
      <c r="F156" s="16">
        <v>118</v>
      </c>
      <c r="O156" t="s">
        <v>20</v>
      </c>
      <c r="P156">
        <v>1697</v>
      </c>
    </row>
    <row r="157" spans="1:16" x14ac:dyDescent="0.25">
      <c r="A157" s="16" t="s">
        <v>20</v>
      </c>
      <c r="B157" s="16">
        <v>92</v>
      </c>
      <c r="E157" s="16" t="s">
        <v>14</v>
      </c>
      <c r="F157" s="16">
        <v>162</v>
      </c>
      <c r="O157" t="s">
        <v>20</v>
      </c>
      <c r="P157">
        <v>92</v>
      </c>
    </row>
    <row r="158" spans="1:16" x14ac:dyDescent="0.25">
      <c r="A158" s="16" t="s">
        <v>20</v>
      </c>
      <c r="B158" s="16">
        <v>186</v>
      </c>
      <c r="E158" s="16" t="s">
        <v>14</v>
      </c>
      <c r="F158" s="16">
        <v>83</v>
      </c>
      <c r="O158" t="s">
        <v>20</v>
      </c>
      <c r="P158">
        <v>186</v>
      </c>
    </row>
    <row r="159" spans="1:16" x14ac:dyDescent="0.25">
      <c r="A159" s="16" t="s">
        <v>20</v>
      </c>
      <c r="B159" s="16">
        <v>138</v>
      </c>
      <c r="E159" s="16" t="s">
        <v>14</v>
      </c>
      <c r="F159" s="16">
        <v>747</v>
      </c>
      <c r="O159" t="s">
        <v>20</v>
      </c>
      <c r="P159">
        <v>138</v>
      </c>
    </row>
    <row r="160" spans="1:16" x14ac:dyDescent="0.25">
      <c r="A160" s="16" t="s">
        <v>20</v>
      </c>
      <c r="B160" s="16">
        <v>261</v>
      </c>
      <c r="E160" s="16" t="s">
        <v>14</v>
      </c>
      <c r="F160" s="16">
        <v>84</v>
      </c>
      <c r="O160" t="s">
        <v>20</v>
      </c>
      <c r="P160">
        <v>261</v>
      </c>
    </row>
    <row r="161" spans="1:16" x14ac:dyDescent="0.25">
      <c r="A161" s="16" t="s">
        <v>20</v>
      </c>
      <c r="B161" s="16">
        <v>107</v>
      </c>
      <c r="E161" s="16" t="s">
        <v>14</v>
      </c>
      <c r="F161" s="16">
        <v>91</v>
      </c>
      <c r="O161" t="s">
        <v>20</v>
      </c>
      <c r="P161">
        <v>107</v>
      </c>
    </row>
    <row r="162" spans="1:16" x14ac:dyDescent="0.25">
      <c r="A162" s="16" t="s">
        <v>20</v>
      </c>
      <c r="B162" s="16">
        <v>199</v>
      </c>
      <c r="E162" s="16" t="s">
        <v>14</v>
      </c>
      <c r="F162" s="16">
        <v>792</v>
      </c>
      <c r="O162" t="s">
        <v>20</v>
      </c>
      <c r="P162">
        <v>199</v>
      </c>
    </row>
    <row r="163" spans="1:16" x14ac:dyDescent="0.25">
      <c r="A163" s="16" t="s">
        <v>20</v>
      </c>
      <c r="B163" s="16">
        <v>5512</v>
      </c>
      <c r="E163" s="16" t="s">
        <v>14</v>
      </c>
      <c r="F163" s="16">
        <v>32</v>
      </c>
      <c r="O163" t="s">
        <v>20</v>
      </c>
      <c r="P163">
        <v>5512</v>
      </c>
    </row>
    <row r="164" spans="1:16" x14ac:dyDescent="0.25">
      <c r="A164" s="16" t="s">
        <v>20</v>
      </c>
      <c r="B164" s="16">
        <v>86</v>
      </c>
      <c r="E164" s="16" t="s">
        <v>14</v>
      </c>
      <c r="F164" s="16">
        <v>186</v>
      </c>
      <c r="O164" t="s">
        <v>20</v>
      </c>
      <c r="P164">
        <v>86</v>
      </c>
    </row>
    <row r="165" spans="1:16" x14ac:dyDescent="0.25">
      <c r="A165" s="16" t="s">
        <v>20</v>
      </c>
      <c r="B165" s="16">
        <v>2768</v>
      </c>
      <c r="E165" s="16" t="s">
        <v>14</v>
      </c>
      <c r="F165" s="16">
        <v>605</v>
      </c>
      <c r="O165" t="s">
        <v>20</v>
      </c>
      <c r="P165">
        <v>2768</v>
      </c>
    </row>
    <row r="166" spans="1:16" x14ac:dyDescent="0.25">
      <c r="A166" s="16" t="s">
        <v>20</v>
      </c>
      <c r="B166" s="16">
        <v>48</v>
      </c>
      <c r="E166" s="16" t="s">
        <v>14</v>
      </c>
      <c r="F166" s="16">
        <v>1</v>
      </c>
      <c r="O166" t="s">
        <v>20</v>
      </c>
      <c r="P166">
        <v>48</v>
      </c>
    </row>
    <row r="167" spans="1:16" x14ac:dyDescent="0.25">
      <c r="A167" s="16" t="s">
        <v>20</v>
      </c>
      <c r="B167" s="16">
        <v>87</v>
      </c>
      <c r="E167" s="16" t="s">
        <v>14</v>
      </c>
      <c r="F167" s="16">
        <v>31</v>
      </c>
      <c r="O167" t="s">
        <v>20</v>
      </c>
      <c r="P167">
        <v>87</v>
      </c>
    </row>
    <row r="168" spans="1:16" x14ac:dyDescent="0.25">
      <c r="A168" s="16" t="s">
        <v>20</v>
      </c>
      <c r="B168" s="16">
        <v>1894</v>
      </c>
      <c r="E168" s="16" t="s">
        <v>14</v>
      </c>
      <c r="F168" s="16">
        <v>1181</v>
      </c>
      <c r="O168" t="s">
        <v>20</v>
      </c>
      <c r="P168">
        <v>1894</v>
      </c>
    </row>
    <row r="169" spans="1:16" x14ac:dyDescent="0.25">
      <c r="A169" s="16" t="s">
        <v>20</v>
      </c>
      <c r="B169" s="16">
        <v>282</v>
      </c>
      <c r="E169" s="16" t="s">
        <v>14</v>
      </c>
      <c r="F169" s="16">
        <v>39</v>
      </c>
      <c r="O169" t="s">
        <v>20</v>
      </c>
      <c r="P169">
        <v>282</v>
      </c>
    </row>
    <row r="170" spans="1:16" x14ac:dyDescent="0.25">
      <c r="A170" s="16" t="s">
        <v>20</v>
      </c>
      <c r="B170" s="16">
        <v>116</v>
      </c>
      <c r="E170" s="16" t="s">
        <v>14</v>
      </c>
      <c r="F170" s="16">
        <v>46</v>
      </c>
      <c r="O170" t="s">
        <v>20</v>
      </c>
      <c r="P170">
        <v>116</v>
      </c>
    </row>
    <row r="171" spans="1:16" x14ac:dyDescent="0.25">
      <c r="A171" s="16" t="s">
        <v>20</v>
      </c>
      <c r="B171" s="16">
        <v>83</v>
      </c>
      <c r="E171" s="16" t="s">
        <v>14</v>
      </c>
      <c r="F171" s="16">
        <v>105</v>
      </c>
      <c r="O171" t="s">
        <v>20</v>
      </c>
      <c r="P171">
        <v>83</v>
      </c>
    </row>
    <row r="172" spans="1:16" x14ac:dyDescent="0.25">
      <c r="A172" s="16" t="s">
        <v>20</v>
      </c>
      <c r="B172" s="16">
        <v>91</v>
      </c>
      <c r="E172" s="16" t="s">
        <v>14</v>
      </c>
      <c r="F172" s="16">
        <v>535</v>
      </c>
      <c r="O172" t="s">
        <v>20</v>
      </c>
      <c r="P172">
        <v>91</v>
      </c>
    </row>
    <row r="173" spans="1:16" x14ac:dyDescent="0.25">
      <c r="A173" s="16" t="s">
        <v>20</v>
      </c>
      <c r="B173" s="16">
        <v>546</v>
      </c>
      <c r="E173" s="16" t="s">
        <v>14</v>
      </c>
      <c r="F173" s="16">
        <v>16</v>
      </c>
      <c r="O173" t="s">
        <v>20</v>
      </c>
      <c r="P173">
        <v>546</v>
      </c>
    </row>
    <row r="174" spans="1:16" x14ac:dyDescent="0.25">
      <c r="A174" s="16" t="s">
        <v>20</v>
      </c>
      <c r="B174" s="16">
        <v>393</v>
      </c>
      <c r="E174" s="16" t="s">
        <v>14</v>
      </c>
      <c r="F174" s="16">
        <v>575</v>
      </c>
      <c r="O174" t="s">
        <v>20</v>
      </c>
      <c r="P174">
        <v>393</v>
      </c>
    </row>
    <row r="175" spans="1:16" x14ac:dyDescent="0.25">
      <c r="A175" s="16" t="s">
        <v>20</v>
      </c>
      <c r="B175" s="16">
        <v>133</v>
      </c>
      <c r="E175" s="16" t="s">
        <v>14</v>
      </c>
      <c r="F175" s="16">
        <v>1120</v>
      </c>
      <c r="O175" t="s">
        <v>20</v>
      </c>
      <c r="P175">
        <v>133</v>
      </c>
    </row>
    <row r="176" spans="1:16" x14ac:dyDescent="0.25">
      <c r="A176" s="16" t="s">
        <v>20</v>
      </c>
      <c r="B176" s="16">
        <v>254</v>
      </c>
      <c r="E176" s="16" t="s">
        <v>14</v>
      </c>
      <c r="F176" s="16">
        <v>113</v>
      </c>
      <c r="O176" t="s">
        <v>20</v>
      </c>
      <c r="P176">
        <v>254</v>
      </c>
    </row>
    <row r="177" spans="1:16" x14ac:dyDescent="0.25">
      <c r="A177" s="16" t="s">
        <v>20</v>
      </c>
      <c r="B177" s="16">
        <v>176</v>
      </c>
      <c r="E177" s="16" t="s">
        <v>14</v>
      </c>
      <c r="F177" s="16">
        <v>1538</v>
      </c>
      <c r="O177" t="s">
        <v>20</v>
      </c>
      <c r="P177">
        <v>176</v>
      </c>
    </row>
    <row r="178" spans="1:16" x14ac:dyDescent="0.25">
      <c r="A178" s="16" t="s">
        <v>20</v>
      </c>
      <c r="B178" s="16">
        <v>337</v>
      </c>
      <c r="E178" s="16" t="s">
        <v>14</v>
      </c>
      <c r="F178" s="16">
        <v>9</v>
      </c>
      <c r="O178" t="s">
        <v>20</v>
      </c>
      <c r="P178">
        <v>337</v>
      </c>
    </row>
    <row r="179" spans="1:16" x14ac:dyDescent="0.25">
      <c r="A179" s="16" t="s">
        <v>20</v>
      </c>
      <c r="B179" s="16">
        <v>107</v>
      </c>
      <c r="E179" s="16" t="s">
        <v>14</v>
      </c>
      <c r="F179" s="16">
        <v>554</v>
      </c>
      <c r="O179" t="s">
        <v>20</v>
      </c>
      <c r="P179">
        <v>107</v>
      </c>
    </row>
    <row r="180" spans="1:16" x14ac:dyDescent="0.25">
      <c r="A180" s="16" t="s">
        <v>20</v>
      </c>
      <c r="B180" s="16">
        <v>183</v>
      </c>
      <c r="E180" s="16" t="s">
        <v>14</v>
      </c>
      <c r="F180" s="16">
        <v>648</v>
      </c>
      <c r="O180" t="s">
        <v>20</v>
      </c>
      <c r="P180">
        <v>183</v>
      </c>
    </row>
    <row r="181" spans="1:16" x14ac:dyDescent="0.25">
      <c r="A181" s="16" t="s">
        <v>20</v>
      </c>
      <c r="B181" s="16">
        <v>72</v>
      </c>
      <c r="E181" s="16" t="s">
        <v>14</v>
      </c>
      <c r="F181" s="16">
        <v>21</v>
      </c>
      <c r="O181" t="s">
        <v>20</v>
      </c>
      <c r="P181">
        <v>72</v>
      </c>
    </row>
    <row r="182" spans="1:16" x14ac:dyDescent="0.25">
      <c r="A182" s="16" t="s">
        <v>20</v>
      </c>
      <c r="B182" s="16">
        <v>295</v>
      </c>
      <c r="E182" s="16" t="s">
        <v>14</v>
      </c>
      <c r="F182" s="16">
        <v>54</v>
      </c>
      <c r="O182" t="s">
        <v>20</v>
      </c>
      <c r="P182">
        <v>295</v>
      </c>
    </row>
    <row r="183" spans="1:16" x14ac:dyDescent="0.25">
      <c r="A183" s="16" t="s">
        <v>20</v>
      </c>
      <c r="B183" s="16">
        <v>142</v>
      </c>
      <c r="E183" s="16" t="s">
        <v>14</v>
      </c>
      <c r="F183" s="16">
        <v>120</v>
      </c>
      <c r="O183" t="s">
        <v>20</v>
      </c>
      <c r="P183">
        <v>142</v>
      </c>
    </row>
    <row r="184" spans="1:16" x14ac:dyDescent="0.25">
      <c r="A184" s="16" t="s">
        <v>20</v>
      </c>
      <c r="B184" s="16">
        <v>85</v>
      </c>
      <c r="E184" s="16" t="s">
        <v>14</v>
      </c>
      <c r="F184" s="16">
        <v>579</v>
      </c>
      <c r="O184" t="s">
        <v>20</v>
      </c>
      <c r="P184">
        <v>85</v>
      </c>
    </row>
    <row r="185" spans="1:16" x14ac:dyDescent="0.25">
      <c r="A185" s="16" t="s">
        <v>20</v>
      </c>
      <c r="B185" s="16">
        <v>659</v>
      </c>
      <c r="E185" s="16" t="s">
        <v>14</v>
      </c>
      <c r="F185" s="16">
        <v>2072</v>
      </c>
      <c r="O185" t="s">
        <v>20</v>
      </c>
      <c r="P185">
        <v>659</v>
      </c>
    </row>
    <row r="186" spans="1:16" x14ac:dyDescent="0.25">
      <c r="A186" s="16" t="s">
        <v>20</v>
      </c>
      <c r="B186" s="16">
        <v>121</v>
      </c>
      <c r="E186" s="16" t="s">
        <v>14</v>
      </c>
      <c r="F186" s="16">
        <v>0</v>
      </c>
      <c r="O186" t="s">
        <v>20</v>
      </c>
      <c r="P186">
        <v>121</v>
      </c>
    </row>
    <row r="187" spans="1:16" x14ac:dyDescent="0.25">
      <c r="A187" s="16" t="s">
        <v>20</v>
      </c>
      <c r="B187" s="16">
        <v>3742</v>
      </c>
      <c r="E187" s="16" t="s">
        <v>14</v>
      </c>
      <c r="F187" s="16">
        <v>1796</v>
      </c>
      <c r="O187" t="s">
        <v>20</v>
      </c>
      <c r="P187">
        <v>3742</v>
      </c>
    </row>
    <row r="188" spans="1:16" x14ac:dyDescent="0.25">
      <c r="A188" s="16" t="s">
        <v>20</v>
      </c>
      <c r="B188" s="16">
        <v>223</v>
      </c>
      <c r="E188" s="16" t="s">
        <v>14</v>
      </c>
      <c r="F188" s="16">
        <v>62</v>
      </c>
      <c r="O188" t="s">
        <v>20</v>
      </c>
      <c r="P188">
        <v>223</v>
      </c>
    </row>
    <row r="189" spans="1:16" x14ac:dyDescent="0.25">
      <c r="A189" s="16" t="s">
        <v>20</v>
      </c>
      <c r="B189" s="16">
        <v>133</v>
      </c>
      <c r="E189" s="16" t="s">
        <v>14</v>
      </c>
      <c r="F189" s="16">
        <v>347</v>
      </c>
      <c r="O189" t="s">
        <v>20</v>
      </c>
      <c r="P189">
        <v>133</v>
      </c>
    </row>
    <row r="190" spans="1:16" x14ac:dyDescent="0.25">
      <c r="A190" s="16" t="s">
        <v>20</v>
      </c>
      <c r="B190" s="16">
        <v>5168</v>
      </c>
      <c r="E190" s="16" t="s">
        <v>14</v>
      </c>
      <c r="F190" s="16">
        <v>19</v>
      </c>
      <c r="O190" t="s">
        <v>20</v>
      </c>
      <c r="P190">
        <v>5168</v>
      </c>
    </row>
    <row r="191" spans="1:16" x14ac:dyDescent="0.25">
      <c r="A191" s="16" t="s">
        <v>20</v>
      </c>
      <c r="B191" s="16">
        <v>307</v>
      </c>
      <c r="E191" s="16" t="s">
        <v>14</v>
      </c>
      <c r="F191" s="16">
        <v>1258</v>
      </c>
      <c r="O191" t="s">
        <v>20</v>
      </c>
      <c r="P191">
        <v>307</v>
      </c>
    </row>
    <row r="192" spans="1:16" x14ac:dyDescent="0.25">
      <c r="A192" s="16" t="s">
        <v>20</v>
      </c>
      <c r="B192" s="16">
        <v>2441</v>
      </c>
      <c r="E192" s="16" t="s">
        <v>14</v>
      </c>
      <c r="F192" s="16">
        <v>362</v>
      </c>
      <c r="O192" t="s">
        <v>20</v>
      </c>
      <c r="P192">
        <v>2441</v>
      </c>
    </row>
    <row r="193" spans="1:16" x14ac:dyDescent="0.25">
      <c r="A193" s="16" t="s">
        <v>20</v>
      </c>
      <c r="B193" s="16">
        <v>1385</v>
      </c>
      <c r="E193" s="16" t="s">
        <v>14</v>
      </c>
      <c r="F193" s="16">
        <v>133</v>
      </c>
      <c r="O193" t="s">
        <v>20</v>
      </c>
      <c r="P193">
        <v>1385</v>
      </c>
    </row>
    <row r="194" spans="1:16" x14ac:dyDescent="0.25">
      <c r="A194" s="16" t="s">
        <v>20</v>
      </c>
      <c r="B194" s="16">
        <v>190</v>
      </c>
      <c r="E194" s="16" t="s">
        <v>14</v>
      </c>
      <c r="F194" s="16">
        <v>846</v>
      </c>
      <c r="O194" t="s">
        <v>20</v>
      </c>
      <c r="P194">
        <v>190</v>
      </c>
    </row>
    <row r="195" spans="1:16" x14ac:dyDescent="0.25">
      <c r="A195" s="16" t="s">
        <v>20</v>
      </c>
      <c r="B195" s="16">
        <v>470</v>
      </c>
      <c r="E195" s="16" t="s">
        <v>14</v>
      </c>
      <c r="F195" s="16">
        <v>10</v>
      </c>
      <c r="O195" t="s">
        <v>20</v>
      </c>
      <c r="P195">
        <v>470</v>
      </c>
    </row>
    <row r="196" spans="1:16" x14ac:dyDescent="0.25">
      <c r="A196" s="16" t="s">
        <v>20</v>
      </c>
      <c r="B196" s="16">
        <v>253</v>
      </c>
      <c r="E196" s="16" t="s">
        <v>14</v>
      </c>
      <c r="F196" s="16">
        <v>191</v>
      </c>
      <c r="O196" t="s">
        <v>20</v>
      </c>
      <c r="P196">
        <v>253</v>
      </c>
    </row>
    <row r="197" spans="1:16" x14ac:dyDescent="0.25">
      <c r="A197" s="16" t="s">
        <v>20</v>
      </c>
      <c r="B197" s="16">
        <v>1113</v>
      </c>
      <c r="E197" s="16" t="s">
        <v>14</v>
      </c>
      <c r="F197" s="16">
        <v>1979</v>
      </c>
      <c r="O197" t="s">
        <v>20</v>
      </c>
      <c r="P197">
        <v>1113</v>
      </c>
    </row>
    <row r="198" spans="1:16" x14ac:dyDescent="0.25">
      <c r="A198" s="16" t="s">
        <v>20</v>
      </c>
      <c r="B198" s="16">
        <v>2283</v>
      </c>
      <c r="E198" s="16" t="s">
        <v>14</v>
      </c>
      <c r="F198" s="16">
        <v>63</v>
      </c>
      <c r="O198" t="s">
        <v>20</v>
      </c>
      <c r="P198">
        <v>2283</v>
      </c>
    </row>
    <row r="199" spans="1:16" x14ac:dyDescent="0.25">
      <c r="A199" s="16" t="s">
        <v>20</v>
      </c>
      <c r="B199" s="16">
        <v>1095</v>
      </c>
      <c r="E199" s="16" t="s">
        <v>14</v>
      </c>
      <c r="F199" s="16">
        <v>6080</v>
      </c>
      <c r="O199" t="s">
        <v>20</v>
      </c>
      <c r="P199">
        <v>1095</v>
      </c>
    </row>
    <row r="200" spans="1:16" x14ac:dyDescent="0.25">
      <c r="A200" s="16" t="s">
        <v>20</v>
      </c>
      <c r="B200" s="16">
        <v>1690</v>
      </c>
      <c r="E200" s="16" t="s">
        <v>14</v>
      </c>
      <c r="F200" s="16">
        <v>80</v>
      </c>
      <c r="O200" t="s">
        <v>20</v>
      </c>
      <c r="P200">
        <v>1690</v>
      </c>
    </row>
    <row r="201" spans="1:16" x14ac:dyDescent="0.25">
      <c r="A201" s="16" t="s">
        <v>20</v>
      </c>
      <c r="B201" s="16">
        <v>191</v>
      </c>
      <c r="E201" s="16" t="s">
        <v>14</v>
      </c>
      <c r="F201" s="16">
        <v>9</v>
      </c>
      <c r="O201" t="s">
        <v>20</v>
      </c>
      <c r="P201">
        <v>191</v>
      </c>
    </row>
    <row r="202" spans="1:16" x14ac:dyDescent="0.25">
      <c r="A202" s="16" t="s">
        <v>20</v>
      </c>
      <c r="B202" s="16">
        <v>2013</v>
      </c>
      <c r="E202" s="16" t="s">
        <v>14</v>
      </c>
      <c r="F202" s="16">
        <v>1784</v>
      </c>
      <c r="O202" t="s">
        <v>20</v>
      </c>
      <c r="P202">
        <v>2013</v>
      </c>
    </row>
    <row r="203" spans="1:16" x14ac:dyDescent="0.25">
      <c r="A203" s="16" t="s">
        <v>20</v>
      </c>
      <c r="B203" s="16">
        <v>1703</v>
      </c>
      <c r="E203" s="16" t="s">
        <v>14</v>
      </c>
      <c r="F203" s="16">
        <v>243</v>
      </c>
      <c r="O203" t="s">
        <v>20</v>
      </c>
      <c r="P203">
        <v>1703</v>
      </c>
    </row>
    <row r="204" spans="1:16" x14ac:dyDescent="0.25">
      <c r="A204" s="16" t="s">
        <v>20</v>
      </c>
      <c r="B204" s="16">
        <v>80</v>
      </c>
      <c r="E204" s="16" t="s">
        <v>14</v>
      </c>
      <c r="F204" s="16">
        <v>1296</v>
      </c>
      <c r="O204" t="s">
        <v>20</v>
      </c>
      <c r="P204">
        <v>80</v>
      </c>
    </row>
    <row r="205" spans="1:16" x14ac:dyDescent="0.25">
      <c r="A205" s="16" t="s">
        <v>20</v>
      </c>
      <c r="B205" s="16">
        <v>41</v>
      </c>
      <c r="E205" s="16" t="s">
        <v>14</v>
      </c>
      <c r="F205" s="16">
        <v>77</v>
      </c>
      <c r="O205" t="s">
        <v>20</v>
      </c>
      <c r="P205">
        <v>41</v>
      </c>
    </row>
    <row r="206" spans="1:16" x14ac:dyDescent="0.25">
      <c r="A206" s="16" t="s">
        <v>20</v>
      </c>
      <c r="B206" s="16">
        <v>187</v>
      </c>
      <c r="E206" s="16" t="s">
        <v>14</v>
      </c>
      <c r="F206" s="16">
        <v>395</v>
      </c>
      <c r="O206" t="s">
        <v>20</v>
      </c>
      <c r="P206">
        <v>187</v>
      </c>
    </row>
    <row r="207" spans="1:16" x14ac:dyDescent="0.25">
      <c r="A207" s="16" t="s">
        <v>20</v>
      </c>
      <c r="B207" s="16">
        <v>2875</v>
      </c>
      <c r="E207" s="16" t="s">
        <v>14</v>
      </c>
      <c r="F207" s="16">
        <v>49</v>
      </c>
      <c r="O207" t="s">
        <v>20</v>
      </c>
      <c r="P207">
        <v>2875</v>
      </c>
    </row>
    <row r="208" spans="1:16" x14ac:dyDescent="0.25">
      <c r="A208" s="16" t="s">
        <v>20</v>
      </c>
      <c r="B208" s="16">
        <v>88</v>
      </c>
      <c r="E208" s="16" t="s">
        <v>14</v>
      </c>
      <c r="F208" s="16">
        <v>180</v>
      </c>
      <c r="O208" t="s">
        <v>20</v>
      </c>
      <c r="P208">
        <v>88</v>
      </c>
    </row>
    <row r="209" spans="1:16" x14ac:dyDescent="0.25">
      <c r="A209" s="16" t="s">
        <v>20</v>
      </c>
      <c r="B209" s="16">
        <v>191</v>
      </c>
      <c r="E209" s="16" t="s">
        <v>14</v>
      </c>
      <c r="F209" s="16">
        <v>2690</v>
      </c>
      <c r="O209" t="s">
        <v>20</v>
      </c>
      <c r="P209">
        <v>191</v>
      </c>
    </row>
    <row r="210" spans="1:16" x14ac:dyDescent="0.25">
      <c r="A210" s="16" t="s">
        <v>20</v>
      </c>
      <c r="B210" s="16">
        <v>139</v>
      </c>
      <c r="E210" s="16" t="s">
        <v>14</v>
      </c>
      <c r="F210" s="16">
        <v>2779</v>
      </c>
      <c r="O210" t="s">
        <v>20</v>
      </c>
      <c r="P210">
        <v>139</v>
      </c>
    </row>
    <row r="211" spans="1:16" x14ac:dyDescent="0.25">
      <c r="A211" s="16" t="s">
        <v>20</v>
      </c>
      <c r="B211" s="16">
        <v>186</v>
      </c>
      <c r="E211" s="16" t="s">
        <v>14</v>
      </c>
      <c r="F211" s="16">
        <v>92</v>
      </c>
      <c r="O211" t="s">
        <v>20</v>
      </c>
      <c r="P211">
        <v>186</v>
      </c>
    </row>
    <row r="212" spans="1:16" x14ac:dyDescent="0.25">
      <c r="A212" s="16" t="s">
        <v>20</v>
      </c>
      <c r="B212" s="16">
        <v>112</v>
      </c>
      <c r="E212" s="16" t="s">
        <v>14</v>
      </c>
      <c r="F212" s="16">
        <v>1028</v>
      </c>
      <c r="O212" t="s">
        <v>20</v>
      </c>
      <c r="P212">
        <v>112</v>
      </c>
    </row>
    <row r="213" spans="1:16" x14ac:dyDescent="0.25">
      <c r="A213" s="16" t="s">
        <v>20</v>
      </c>
      <c r="B213" s="16">
        <v>101</v>
      </c>
      <c r="E213" s="16" t="s">
        <v>14</v>
      </c>
      <c r="F213" s="16">
        <v>26</v>
      </c>
      <c r="O213" t="s">
        <v>20</v>
      </c>
      <c r="P213">
        <v>101</v>
      </c>
    </row>
    <row r="214" spans="1:16" x14ac:dyDescent="0.25">
      <c r="A214" s="16" t="s">
        <v>20</v>
      </c>
      <c r="B214" s="16">
        <v>206</v>
      </c>
      <c r="E214" s="16" t="s">
        <v>14</v>
      </c>
      <c r="F214" s="16">
        <v>1790</v>
      </c>
      <c r="O214" t="s">
        <v>20</v>
      </c>
      <c r="P214">
        <v>206</v>
      </c>
    </row>
    <row r="215" spans="1:16" x14ac:dyDescent="0.25">
      <c r="A215" s="16" t="s">
        <v>20</v>
      </c>
      <c r="B215" s="16">
        <v>154</v>
      </c>
      <c r="E215" s="16" t="s">
        <v>14</v>
      </c>
      <c r="F215" s="16">
        <v>37</v>
      </c>
      <c r="O215" t="s">
        <v>20</v>
      </c>
      <c r="P215">
        <v>154</v>
      </c>
    </row>
    <row r="216" spans="1:16" x14ac:dyDescent="0.25">
      <c r="A216" s="16" t="s">
        <v>20</v>
      </c>
      <c r="B216" s="16">
        <v>5966</v>
      </c>
      <c r="E216" s="16" t="s">
        <v>14</v>
      </c>
      <c r="F216" s="16">
        <v>35</v>
      </c>
      <c r="O216" t="s">
        <v>20</v>
      </c>
      <c r="P216">
        <v>5966</v>
      </c>
    </row>
    <row r="217" spans="1:16" x14ac:dyDescent="0.25">
      <c r="A217" s="16" t="s">
        <v>20</v>
      </c>
      <c r="B217" s="16">
        <v>169</v>
      </c>
      <c r="E217" s="16" t="s">
        <v>14</v>
      </c>
      <c r="F217" s="16">
        <v>558</v>
      </c>
      <c r="O217" t="s">
        <v>20</v>
      </c>
      <c r="P217">
        <v>169</v>
      </c>
    </row>
    <row r="218" spans="1:16" x14ac:dyDescent="0.25">
      <c r="A218" s="16" t="s">
        <v>20</v>
      </c>
      <c r="B218" s="16">
        <v>2106</v>
      </c>
      <c r="E218" s="16" t="s">
        <v>14</v>
      </c>
      <c r="F218" s="16">
        <v>64</v>
      </c>
      <c r="O218" t="s">
        <v>20</v>
      </c>
      <c r="P218">
        <v>2106</v>
      </c>
    </row>
    <row r="219" spans="1:16" x14ac:dyDescent="0.25">
      <c r="A219" s="16" t="s">
        <v>20</v>
      </c>
      <c r="B219" s="16">
        <v>131</v>
      </c>
      <c r="E219" s="16" t="s">
        <v>14</v>
      </c>
      <c r="F219" s="16">
        <v>245</v>
      </c>
      <c r="O219" t="s">
        <v>20</v>
      </c>
      <c r="P219">
        <v>131</v>
      </c>
    </row>
    <row r="220" spans="1:16" x14ac:dyDescent="0.25">
      <c r="A220" s="16" t="s">
        <v>20</v>
      </c>
      <c r="B220" s="16">
        <v>84</v>
      </c>
      <c r="E220" s="16" t="s">
        <v>14</v>
      </c>
      <c r="F220" s="16">
        <v>71</v>
      </c>
      <c r="O220" t="s">
        <v>20</v>
      </c>
      <c r="P220">
        <v>84</v>
      </c>
    </row>
    <row r="221" spans="1:16" x14ac:dyDescent="0.25">
      <c r="A221" s="16" t="s">
        <v>20</v>
      </c>
      <c r="B221" s="16">
        <v>155</v>
      </c>
      <c r="E221" s="16" t="s">
        <v>14</v>
      </c>
      <c r="F221" s="16">
        <v>42</v>
      </c>
      <c r="O221" t="s">
        <v>20</v>
      </c>
      <c r="P221">
        <v>155</v>
      </c>
    </row>
    <row r="222" spans="1:16" x14ac:dyDescent="0.25">
      <c r="A222" s="16" t="s">
        <v>20</v>
      </c>
      <c r="B222" s="16">
        <v>189</v>
      </c>
      <c r="E222" s="16" t="s">
        <v>14</v>
      </c>
      <c r="F222" s="16">
        <v>156</v>
      </c>
      <c r="O222" t="s">
        <v>20</v>
      </c>
      <c r="P222">
        <v>189</v>
      </c>
    </row>
    <row r="223" spans="1:16" x14ac:dyDescent="0.25">
      <c r="A223" s="16" t="s">
        <v>20</v>
      </c>
      <c r="B223" s="16">
        <v>4799</v>
      </c>
      <c r="E223" s="16" t="s">
        <v>14</v>
      </c>
      <c r="F223" s="16">
        <v>1368</v>
      </c>
      <c r="O223" t="s">
        <v>20</v>
      </c>
      <c r="P223">
        <v>4799</v>
      </c>
    </row>
    <row r="224" spans="1:16" x14ac:dyDescent="0.25">
      <c r="A224" s="16" t="s">
        <v>20</v>
      </c>
      <c r="B224" s="16">
        <v>1137</v>
      </c>
      <c r="E224" s="16" t="s">
        <v>14</v>
      </c>
      <c r="F224" s="16">
        <v>102</v>
      </c>
      <c r="O224" t="s">
        <v>20</v>
      </c>
      <c r="P224">
        <v>1137</v>
      </c>
    </row>
    <row r="225" spans="1:16" x14ac:dyDescent="0.25">
      <c r="A225" s="16" t="s">
        <v>20</v>
      </c>
      <c r="B225" s="16">
        <v>1152</v>
      </c>
      <c r="E225" s="16" t="s">
        <v>14</v>
      </c>
      <c r="F225" s="16">
        <v>86</v>
      </c>
      <c r="O225" t="s">
        <v>20</v>
      </c>
      <c r="P225">
        <v>1152</v>
      </c>
    </row>
    <row r="226" spans="1:16" x14ac:dyDescent="0.25">
      <c r="A226" s="16" t="s">
        <v>20</v>
      </c>
      <c r="B226" s="16">
        <v>50</v>
      </c>
      <c r="E226" s="16" t="s">
        <v>14</v>
      </c>
      <c r="F226" s="16">
        <v>253</v>
      </c>
      <c r="O226" t="s">
        <v>20</v>
      </c>
      <c r="P226">
        <v>50</v>
      </c>
    </row>
    <row r="227" spans="1:16" x14ac:dyDescent="0.25">
      <c r="A227" s="16" t="s">
        <v>20</v>
      </c>
      <c r="B227" s="16">
        <v>3059</v>
      </c>
      <c r="E227" s="16" t="s">
        <v>14</v>
      </c>
      <c r="F227" s="16">
        <v>157</v>
      </c>
      <c r="O227" t="s">
        <v>20</v>
      </c>
      <c r="P227">
        <v>3059</v>
      </c>
    </row>
    <row r="228" spans="1:16" x14ac:dyDescent="0.25">
      <c r="A228" s="16" t="s">
        <v>20</v>
      </c>
      <c r="B228" s="16">
        <v>34</v>
      </c>
      <c r="E228" s="16" t="s">
        <v>14</v>
      </c>
      <c r="F228" s="16">
        <v>183</v>
      </c>
      <c r="O228" t="s">
        <v>20</v>
      </c>
      <c r="P228">
        <v>34</v>
      </c>
    </row>
    <row r="229" spans="1:16" x14ac:dyDescent="0.25">
      <c r="A229" s="16" t="s">
        <v>20</v>
      </c>
      <c r="B229" s="16">
        <v>220</v>
      </c>
      <c r="E229" s="16" t="s">
        <v>14</v>
      </c>
      <c r="F229" s="16">
        <v>82</v>
      </c>
      <c r="O229" t="s">
        <v>20</v>
      </c>
      <c r="P229">
        <v>220</v>
      </c>
    </row>
    <row r="230" spans="1:16" x14ac:dyDescent="0.25">
      <c r="A230" s="16" t="s">
        <v>20</v>
      </c>
      <c r="B230" s="16">
        <v>1604</v>
      </c>
      <c r="E230" s="16" t="s">
        <v>14</v>
      </c>
      <c r="F230" s="16">
        <v>1</v>
      </c>
      <c r="O230" t="s">
        <v>20</v>
      </c>
      <c r="P230">
        <v>1604</v>
      </c>
    </row>
    <row r="231" spans="1:16" x14ac:dyDescent="0.25">
      <c r="A231" s="16" t="s">
        <v>20</v>
      </c>
      <c r="B231" s="16">
        <v>454</v>
      </c>
      <c r="E231" s="16" t="s">
        <v>14</v>
      </c>
      <c r="F231" s="16">
        <v>1198</v>
      </c>
      <c r="O231" t="s">
        <v>20</v>
      </c>
      <c r="P231">
        <v>454</v>
      </c>
    </row>
    <row r="232" spans="1:16" x14ac:dyDescent="0.25">
      <c r="A232" s="16" t="s">
        <v>20</v>
      </c>
      <c r="B232" s="16">
        <v>123</v>
      </c>
      <c r="E232" s="16" t="s">
        <v>14</v>
      </c>
      <c r="F232" s="16">
        <v>648</v>
      </c>
      <c r="O232" t="s">
        <v>20</v>
      </c>
      <c r="P232">
        <v>123</v>
      </c>
    </row>
    <row r="233" spans="1:16" x14ac:dyDescent="0.25">
      <c r="A233" s="16" t="s">
        <v>20</v>
      </c>
      <c r="B233" s="16">
        <v>299</v>
      </c>
      <c r="E233" s="16" t="s">
        <v>14</v>
      </c>
      <c r="F233" s="16">
        <v>64</v>
      </c>
      <c r="O233" t="s">
        <v>20</v>
      </c>
      <c r="P233">
        <v>299</v>
      </c>
    </row>
    <row r="234" spans="1:16" x14ac:dyDescent="0.25">
      <c r="A234" s="16" t="s">
        <v>20</v>
      </c>
      <c r="B234" s="16">
        <v>2237</v>
      </c>
      <c r="E234" s="16" t="s">
        <v>14</v>
      </c>
      <c r="F234" s="16">
        <v>62</v>
      </c>
      <c r="O234" t="s">
        <v>20</v>
      </c>
      <c r="P234">
        <v>2237</v>
      </c>
    </row>
    <row r="235" spans="1:16" x14ac:dyDescent="0.25">
      <c r="A235" s="16" t="s">
        <v>20</v>
      </c>
      <c r="B235" s="16">
        <v>645</v>
      </c>
      <c r="E235" s="16" t="s">
        <v>14</v>
      </c>
      <c r="F235" s="16">
        <v>750</v>
      </c>
      <c r="O235" t="s">
        <v>20</v>
      </c>
      <c r="P235">
        <v>645</v>
      </c>
    </row>
    <row r="236" spans="1:16" x14ac:dyDescent="0.25">
      <c r="A236" s="16" t="s">
        <v>20</v>
      </c>
      <c r="B236" s="16">
        <v>484</v>
      </c>
      <c r="E236" s="16" t="s">
        <v>14</v>
      </c>
      <c r="F236" s="16">
        <v>105</v>
      </c>
      <c r="O236" t="s">
        <v>20</v>
      </c>
      <c r="P236">
        <v>484</v>
      </c>
    </row>
    <row r="237" spans="1:16" x14ac:dyDescent="0.25">
      <c r="A237" s="16" t="s">
        <v>20</v>
      </c>
      <c r="B237" s="16">
        <v>154</v>
      </c>
      <c r="E237" s="16" t="s">
        <v>14</v>
      </c>
      <c r="F237" s="16">
        <v>2604</v>
      </c>
      <c r="O237" t="s">
        <v>20</v>
      </c>
      <c r="P237">
        <v>154</v>
      </c>
    </row>
    <row r="238" spans="1:16" x14ac:dyDescent="0.25">
      <c r="A238" s="16" t="s">
        <v>20</v>
      </c>
      <c r="B238" s="16">
        <v>82</v>
      </c>
      <c r="E238" s="16" t="s">
        <v>14</v>
      </c>
      <c r="F238" s="16">
        <v>65</v>
      </c>
      <c r="O238" t="s">
        <v>20</v>
      </c>
      <c r="P238">
        <v>82</v>
      </c>
    </row>
    <row r="239" spans="1:16" x14ac:dyDescent="0.25">
      <c r="A239" s="16" t="s">
        <v>20</v>
      </c>
      <c r="B239" s="16">
        <v>134</v>
      </c>
      <c r="E239" s="16" t="s">
        <v>14</v>
      </c>
      <c r="F239" s="16">
        <v>94</v>
      </c>
      <c r="O239" t="s">
        <v>20</v>
      </c>
      <c r="P239">
        <v>134</v>
      </c>
    </row>
    <row r="240" spans="1:16" x14ac:dyDescent="0.25">
      <c r="A240" s="16" t="s">
        <v>20</v>
      </c>
      <c r="B240" s="16">
        <v>5203</v>
      </c>
      <c r="E240" s="16" t="s">
        <v>14</v>
      </c>
      <c r="F240" s="16">
        <v>257</v>
      </c>
      <c r="O240" t="s">
        <v>20</v>
      </c>
      <c r="P240">
        <v>5203</v>
      </c>
    </row>
    <row r="241" spans="1:16" x14ac:dyDescent="0.25">
      <c r="A241" s="16" t="s">
        <v>20</v>
      </c>
      <c r="B241" s="16">
        <v>94</v>
      </c>
      <c r="E241" s="16" t="s">
        <v>14</v>
      </c>
      <c r="F241" s="16">
        <v>2928</v>
      </c>
      <c r="O241" t="s">
        <v>20</v>
      </c>
      <c r="P241">
        <v>94</v>
      </c>
    </row>
    <row r="242" spans="1:16" x14ac:dyDescent="0.25">
      <c r="A242" s="16" t="s">
        <v>20</v>
      </c>
      <c r="B242" s="16">
        <v>205</v>
      </c>
      <c r="E242" s="16" t="s">
        <v>14</v>
      </c>
      <c r="F242" s="16">
        <v>4697</v>
      </c>
      <c r="O242" t="s">
        <v>20</v>
      </c>
      <c r="P242">
        <v>205</v>
      </c>
    </row>
    <row r="243" spans="1:16" x14ac:dyDescent="0.25">
      <c r="A243" s="16" t="s">
        <v>20</v>
      </c>
      <c r="B243" s="16">
        <v>92</v>
      </c>
      <c r="E243" s="16" t="s">
        <v>14</v>
      </c>
      <c r="F243" s="16">
        <v>2915</v>
      </c>
      <c r="O243" t="s">
        <v>20</v>
      </c>
      <c r="P243">
        <v>92</v>
      </c>
    </row>
    <row r="244" spans="1:16" x14ac:dyDescent="0.25">
      <c r="A244" s="16" t="s">
        <v>20</v>
      </c>
      <c r="B244" s="16">
        <v>219</v>
      </c>
      <c r="E244" s="16" t="s">
        <v>14</v>
      </c>
      <c r="F244" s="16">
        <v>18</v>
      </c>
      <c r="O244" t="s">
        <v>20</v>
      </c>
      <c r="P244">
        <v>219</v>
      </c>
    </row>
    <row r="245" spans="1:16" x14ac:dyDescent="0.25">
      <c r="A245" s="16" t="s">
        <v>20</v>
      </c>
      <c r="B245" s="16">
        <v>2526</v>
      </c>
      <c r="E245" s="16" t="s">
        <v>14</v>
      </c>
      <c r="F245" s="16">
        <v>602</v>
      </c>
      <c r="O245" t="s">
        <v>20</v>
      </c>
      <c r="P245">
        <v>2526</v>
      </c>
    </row>
    <row r="246" spans="1:16" x14ac:dyDescent="0.25">
      <c r="A246" s="16" t="s">
        <v>20</v>
      </c>
      <c r="B246" s="16">
        <v>94</v>
      </c>
      <c r="E246" s="16" t="s">
        <v>14</v>
      </c>
      <c r="F246" s="16">
        <v>1</v>
      </c>
      <c r="O246" t="s">
        <v>20</v>
      </c>
      <c r="P246">
        <v>94</v>
      </c>
    </row>
    <row r="247" spans="1:16" x14ac:dyDescent="0.25">
      <c r="A247" s="16" t="s">
        <v>20</v>
      </c>
      <c r="B247" s="16">
        <v>1713</v>
      </c>
      <c r="E247" s="16" t="s">
        <v>14</v>
      </c>
      <c r="F247" s="16">
        <v>3868</v>
      </c>
      <c r="O247" t="s">
        <v>20</v>
      </c>
      <c r="P247">
        <v>1713</v>
      </c>
    </row>
    <row r="248" spans="1:16" x14ac:dyDescent="0.25">
      <c r="A248" s="16" t="s">
        <v>20</v>
      </c>
      <c r="B248" s="16">
        <v>249</v>
      </c>
      <c r="E248" s="16" t="s">
        <v>14</v>
      </c>
      <c r="F248" s="16">
        <v>504</v>
      </c>
      <c r="O248" t="s">
        <v>20</v>
      </c>
      <c r="P248">
        <v>249</v>
      </c>
    </row>
    <row r="249" spans="1:16" x14ac:dyDescent="0.25">
      <c r="A249" s="16" t="s">
        <v>20</v>
      </c>
      <c r="B249" s="16">
        <v>192</v>
      </c>
      <c r="E249" s="16" t="s">
        <v>14</v>
      </c>
      <c r="F249" s="16">
        <v>14</v>
      </c>
      <c r="O249" t="s">
        <v>20</v>
      </c>
      <c r="P249">
        <v>192</v>
      </c>
    </row>
    <row r="250" spans="1:16" x14ac:dyDescent="0.25">
      <c r="A250" s="16" t="s">
        <v>20</v>
      </c>
      <c r="B250" s="16">
        <v>247</v>
      </c>
      <c r="E250" s="16" t="s">
        <v>14</v>
      </c>
      <c r="F250" s="16">
        <v>750</v>
      </c>
      <c r="O250" t="s">
        <v>20</v>
      </c>
      <c r="P250">
        <v>247</v>
      </c>
    </row>
    <row r="251" spans="1:16" x14ac:dyDescent="0.25">
      <c r="A251" s="16" t="s">
        <v>20</v>
      </c>
      <c r="B251" s="16">
        <v>2293</v>
      </c>
      <c r="E251" s="16" t="s">
        <v>14</v>
      </c>
      <c r="F251" s="16">
        <v>77</v>
      </c>
      <c r="O251" t="s">
        <v>20</v>
      </c>
      <c r="P251">
        <v>2293</v>
      </c>
    </row>
    <row r="252" spans="1:16" x14ac:dyDescent="0.25">
      <c r="A252" s="16" t="s">
        <v>20</v>
      </c>
      <c r="B252" s="16">
        <v>3131</v>
      </c>
      <c r="E252" s="16" t="s">
        <v>14</v>
      </c>
      <c r="F252" s="16">
        <v>752</v>
      </c>
      <c r="O252" t="s">
        <v>20</v>
      </c>
      <c r="P252">
        <v>3131</v>
      </c>
    </row>
    <row r="253" spans="1:16" x14ac:dyDescent="0.25">
      <c r="A253" s="16" t="s">
        <v>20</v>
      </c>
      <c r="B253" s="16">
        <v>143</v>
      </c>
      <c r="E253" s="16" t="s">
        <v>14</v>
      </c>
      <c r="F253" s="16">
        <v>131</v>
      </c>
      <c r="O253" t="s">
        <v>20</v>
      </c>
      <c r="P253">
        <v>143</v>
      </c>
    </row>
    <row r="254" spans="1:16" x14ac:dyDescent="0.25">
      <c r="A254" s="16" t="s">
        <v>20</v>
      </c>
      <c r="B254" s="16">
        <v>296</v>
      </c>
      <c r="E254" s="16" t="s">
        <v>14</v>
      </c>
      <c r="F254" s="16">
        <v>87</v>
      </c>
      <c r="O254" t="s">
        <v>20</v>
      </c>
      <c r="P254">
        <v>296</v>
      </c>
    </row>
    <row r="255" spans="1:16" x14ac:dyDescent="0.25">
      <c r="A255" s="16" t="s">
        <v>20</v>
      </c>
      <c r="B255" s="16">
        <v>170</v>
      </c>
      <c r="E255" s="16" t="s">
        <v>14</v>
      </c>
      <c r="F255" s="16">
        <v>1063</v>
      </c>
      <c r="O255" t="s">
        <v>20</v>
      </c>
      <c r="P255">
        <v>170</v>
      </c>
    </row>
    <row r="256" spans="1:16" x14ac:dyDescent="0.25">
      <c r="A256" s="16" t="s">
        <v>20</v>
      </c>
      <c r="B256" s="16">
        <v>86</v>
      </c>
      <c r="E256" s="16" t="s">
        <v>14</v>
      </c>
      <c r="F256" s="16">
        <v>76</v>
      </c>
      <c r="O256" t="s">
        <v>20</v>
      </c>
      <c r="P256">
        <v>86</v>
      </c>
    </row>
    <row r="257" spans="1:16" x14ac:dyDescent="0.25">
      <c r="A257" s="16" t="s">
        <v>20</v>
      </c>
      <c r="B257" s="16">
        <v>6286</v>
      </c>
      <c r="E257" s="16" t="s">
        <v>14</v>
      </c>
      <c r="F257" s="16">
        <v>4428</v>
      </c>
      <c r="O257" t="s">
        <v>20</v>
      </c>
      <c r="P257">
        <v>6286</v>
      </c>
    </row>
    <row r="258" spans="1:16" x14ac:dyDescent="0.25">
      <c r="A258" s="16" t="s">
        <v>20</v>
      </c>
      <c r="B258" s="16">
        <v>3727</v>
      </c>
      <c r="E258" s="16" t="s">
        <v>14</v>
      </c>
      <c r="F258" s="16">
        <v>58</v>
      </c>
      <c r="O258" t="s">
        <v>20</v>
      </c>
      <c r="P258">
        <v>3727</v>
      </c>
    </row>
    <row r="259" spans="1:16" x14ac:dyDescent="0.25">
      <c r="A259" s="16" t="s">
        <v>20</v>
      </c>
      <c r="B259" s="16">
        <v>1605</v>
      </c>
      <c r="E259" s="16" t="s">
        <v>14</v>
      </c>
      <c r="F259" s="16">
        <v>111</v>
      </c>
      <c r="O259" t="s">
        <v>20</v>
      </c>
      <c r="P259">
        <v>1605</v>
      </c>
    </row>
    <row r="260" spans="1:16" x14ac:dyDescent="0.25">
      <c r="A260" s="16" t="s">
        <v>20</v>
      </c>
      <c r="B260" s="16">
        <v>2120</v>
      </c>
      <c r="E260" s="16" t="s">
        <v>14</v>
      </c>
      <c r="F260" s="16">
        <v>2955</v>
      </c>
      <c r="O260" t="s">
        <v>20</v>
      </c>
      <c r="P260">
        <v>2120</v>
      </c>
    </row>
    <row r="261" spans="1:16" x14ac:dyDescent="0.25">
      <c r="A261" s="16" t="s">
        <v>20</v>
      </c>
      <c r="B261" s="16">
        <v>50</v>
      </c>
      <c r="E261" s="16" t="s">
        <v>14</v>
      </c>
      <c r="F261" s="16">
        <v>1657</v>
      </c>
      <c r="O261" t="s">
        <v>20</v>
      </c>
      <c r="P261">
        <v>50</v>
      </c>
    </row>
    <row r="262" spans="1:16" x14ac:dyDescent="0.25">
      <c r="A262" s="16" t="s">
        <v>20</v>
      </c>
      <c r="B262" s="16">
        <v>2080</v>
      </c>
      <c r="E262" s="16" t="s">
        <v>14</v>
      </c>
      <c r="F262" s="16">
        <v>926</v>
      </c>
      <c r="O262" t="s">
        <v>20</v>
      </c>
      <c r="P262">
        <v>2080</v>
      </c>
    </row>
    <row r="263" spans="1:16" x14ac:dyDescent="0.25">
      <c r="A263" s="16" t="s">
        <v>20</v>
      </c>
      <c r="B263" s="16">
        <v>2105</v>
      </c>
      <c r="E263" s="16" t="s">
        <v>14</v>
      </c>
      <c r="F263" s="16">
        <v>77</v>
      </c>
      <c r="O263" t="s">
        <v>20</v>
      </c>
      <c r="P263">
        <v>2105</v>
      </c>
    </row>
    <row r="264" spans="1:16" x14ac:dyDescent="0.25">
      <c r="A264" s="16" t="s">
        <v>20</v>
      </c>
      <c r="B264" s="16">
        <v>2436</v>
      </c>
      <c r="E264" s="16" t="s">
        <v>14</v>
      </c>
      <c r="F264" s="16">
        <v>1748</v>
      </c>
      <c r="O264" t="s">
        <v>20</v>
      </c>
      <c r="P264">
        <v>2436</v>
      </c>
    </row>
    <row r="265" spans="1:16" x14ac:dyDescent="0.25">
      <c r="A265" s="16" t="s">
        <v>20</v>
      </c>
      <c r="B265" s="16">
        <v>80</v>
      </c>
      <c r="E265" s="16" t="s">
        <v>14</v>
      </c>
      <c r="F265" s="16">
        <v>79</v>
      </c>
      <c r="O265" t="s">
        <v>20</v>
      </c>
      <c r="P265">
        <v>80</v>
      </c>
    </row>
    <row r="266" spans="1:16" x14ac:dyDescent="0.25">
      <c r="A266" s="16" t="s">
        <v>20</v>
      </c>
      <c r="B266" s="16">
        <v>42</v>
      </c>
      <c r="E266" s="16" t="s">
        <v>14</v>
      </c>
      <c r="F266" s="16">
        <v>889</v>
      </c>
      <c r="O266" t="s">
        <v>20</v>
      </c>
      <c r="P266">
        <v>42</v>
      </c>
    </row>
    <row r="267" spans="1:16" x14ac:dyDescent="0.25">
      <c r="A267" s="16" t="s">
        <v>20</v>
      </c>
      <c r="B267" s="16">
        <v>139</v>
      </c>
      <c r="E267" s="16" t="s">
        <v>14</v>
      </c>
      <c r="F267" s="16">
        <v>56</v>
      </c>
      <c r="O267" t="s">
        <v>20</v>
      </c>
      <c r="P267">
        <v>139</v>
      </c>
    </row>
    <row r="268" spans="1:16" x14ac:dyDescent="0.25">
      <c r="A268" s="16" t="s">
        <v>20</v>
      </c>
      <c r="B268" s="16">
        <v>159</v>
      </c>
      <c r="E268" s="16" t="s">
        <v>14</v>
      </c>
      <c r="F268" s="16">
        <v>1</v>
      </c>
      <c r="O268" t="s">
        <v>20</v>
      </c>
      <c r="P268">
        <v>159</v>
      </c>
    </row>
    <row r="269" spans="1:16" x14ac:dyDescent="0.25">
      <c r="A269" s="16" t="s">
        <v>20</v>
      </c>
      <c r="B269" s="16">
        <v>381</v>
      </c>
      <c r="E269" s="16" t="s">
        <v>14</v>
      </c>
      <c r="F269" s="16">
        <v>83</v>
      </c>
      <c r="O269" t="s">
        <v>20</v>
      </c>
      <c r="P269">
        <v>381</v>
      </c>
    </row>
    <row r="270" spans="1:16" x14ac:dyDescent="0.25">
      <c r="A270" s="16" t="s">
        <v>20</v>
      </c>
      <c r="B270" s="16">
        <v>194</v>
      </c>
      <c r="E270" s="16" t="s">
        <v>14</v>
      </c>
      <c r="F270" s="16">
        <v>2025</v>
      </c>
      <c r="O270" t="s">
        <v>20</v>
      </c>
      <c r="P270">
        <v>194</v>
      </c>
    </row>
    <row r="271" spans="1:16" x14ac:dyDescent="0.25">
      <c r="A271" s="16" t="s">
        <v>20</v>
      </c>
      <c r="B271" s="16">
        <v>106</v>
      </c>
      <c r="E271" s="16" t="s">
        <v>14</v>
      </c>
      <c r="F271" s="16">
        <v>14</v>
      </c>
      <c r="O271" t="s">
        <v>20</v>
      </c>
      <c r="P271">
        <v>106</v>
      </c>
    </row>
    <row r="272" spans="1:16" x14ac:dyDescent="0.25">
      <c r="A272" s="16" t="s">
        <v>20</v>
      </c>
      <c r="B272" s="16">
        <v>142</v>
      </c>
      <c r="E272" s="16" t="s">
        <v>14</v>
      </c>
      <c r="F272" s="16">
        <v>656</v>
      </c>
      <c r="O272" t="s">
        <v>20</v>
      </c>
      <c r="P272">
        <v>142</v>
      </c>
    </row>
    <row r="273" spans="1:16" x14ac:dyDescent="0.25">
      <c r="A273" s="16" t="s">
        <v>20</v>
      </c>
      <c r="B273" s="16">
        <v>211</v>
      </c>
      <c r="E273" s="16" t="s">
        <v>14</v>
      </c>
      <c r="F273" s="16">
        <v>1596</v>
      </c>
      <c r="O273" t="s">
        <v>20</v>
      </c>
      <c r="P273">
        <v>211</v>
      </c>
    </row>
    <row r="274" spans="1:16" x14ac:dyDescent="0.25">
      <c r="A274" s="16" t="s">
        <v>20</v>
      </c>
      <c r="B274" s="16">
        <v>2756</v>
      </c>
      <c r="E274" s="16" t="s">
        <v>14</v>
      </c>
      <c r="F274" s="16">
        <v>10</v>
      </c>
      <c r="O274" t="s">
        <v>20</v>
      </c>
      <c r="P274">
        <v>2756</v>
      </c>
    </row>
    <row r="275" spans="1:16" x14ac:dyDescent="0.25">
      <c r="A275" s="16" t="s">
        <v>20</v>
      </c>
      <c r="B275" s="16">
        <v>173</v>
      </c>
      <c r="E275" s="16" t="s">
        <v>14</v>
      </c>
      <c r="F275" s="16">
        <v>1121</v>
      </c>
      <c r="O275" t="s">
        <v>20</v>
      </c>
      <c r="P275">
        <v>173</v>
      </c>
    </row>
    <row r="276" spans="1:16" x14ac:dyDescent="0.25">
      <c r="A276" s="16" t="s">
        <v>20</v>
      </c>
      <c r="B276" s="16">
        <v>87</v>
      </c>
      <c r="E276" s="16" t="s">
        <v>14</v>
      </c>
      <c r="F276" s="16">
        <v>15</v>
      </c>
      <c r="O276" t="s">
        <v>20</v>
      </c>
      <c r="P276">
        <v>87</v>
      </c>
    </row>
    <row r="277" spans="1:16" x14ac:dyDescent="0.25">
      <c r="A277" s="16" t="s">
        <v>20</v>
      </c>
      <c r="B277" s="16">
        <v>1572</v>
      </c>
      <c r="E277" s="16" t="s">
        <v>14</v>
      </c>
      <c r="F277" s="16">
        <v>191</v>
      </c>
      <c r="O277" t="s">
        <v>20</v>
      </c>
      <c r="P277">
        <v>1572</v>
      </c>
    </row>
    <row r="278" spans="1:16" x14ac:dyDescent="0.25">
      <c r="A278" s="16" t="s">
        <v>20</v>
      </c>
      <c r="B278" s="16">
        <v>2346</v>
      </c>
      <c r="E278" s="16" t="s">
        <v>14</v>
      </c>
      <c r="F278" s="16">
        <v>16</v>
      </c>
      <c r="O278" t="s">
        <v>20</v>
      </c>
      <c r="P278">
        <v>2346</v>
      </c>
    </row>
    <row r="279" spans="1:16" x14ac:dyDescent="0.25">
      <c r="A279" s="16" t="s">
        <v>20</v>
      </c>
      <c r="B279" s="16">
        <v>115</v>
      </c>
      <c r="E279" s="16" t="s">
        <v>14</v>
      </c>
      <c r="F279" s="16">
        <v>17</v>
      </c>
      <c r="O279" t="s">
        <v>20</v>
      </c>
      <c r="P279">
        <v>115</v>
      </c>
    </row>
    <row r="280" spans="1:16" x14ac:dyDescent="0.25">
      <c r="A280" s="16" t="s">
        <v>20</v>
      </c>
      <c r="B280" s="16">
        <v>85</v>
      </c>
      <c r="E280" s="16" t="s">
        <v>14</v>
      </c>
      <c r="F280" s="16">
        <v>34</v>
      </c>
      <c r="O280" t="s">
        <v>20</v>
      </c>
      <c r="P280">
        <v>85</v>
      </c>
    </row>
    <row r="281" spans="1:16" x14ac:dyDescent="0.25">
      <c r="A281" s="16" t="s">
        <v>20</v>
      </c>
      <c r="B281" s="16">
        <v>144</v>
      </c>
      <c r="E281" s="16" t="s">
        <v>14</v>
      </c>
      <c r="F281" s="16">
        <v>1</v>
      </c>
      <c r="O281" t="s">
        <v>20</v>
      </c>
      <c r="P281">
        <v>144</v>
      </c>
    </row>
    <row r="282" spans="1:16" x14ac:dyDescent="0.25">
      <c r="A282" s="16" t="s">
        <v>20</v>
      </c>
      <c r="B282" s="16">
        <v>2443</v>
      </c>
      <c r="E282" s="16" t="s">
        <v>14</v>
      </c>
      <c r="F282" s="16">
        <v>1274</v>
      </c>
      <c r="O282" t="s">
        <v>20</v>
      </c>
      <c r="P282">
        <v>2443</v>
      </c>
    </row>
    <row r="283" spans="1:16" x14ac:dyDescent="0.25">
      <c r="A283" s="16" t="s">
        <v>20</v>
      </c>
      <c r="B283" s="16">
        <v>64</v>
      </c>
      <c r="E283" s="16" t="s">
        <v>14</v>
      </c>
      <c r="F283" s="16">
        <v>210</v>
      </c>
      <c r="O283" t="s">
        <v>20</v>
      </c>
      <c r="P283">
        <v>64</v>
      </c>
    </row>
    <row r="284" spans="1:16" x14ac:dyDescent="0.25">
      <c r="A284" s="16" t="s">
        <v>20</v>
      </c>
      <c r="B284" s="16">
        <v>268</v>
      </c>
      <c r="E284" s="16" t="s">
        <v>14</v>
      </c>
      <c r="F284" s="16">
        <v>248</v>
      </c>
      <c r="O284" t="s">
        <v>20</v>
      </c>
      <c r="P284">
        <v>268</v>
      </c>
    </row>
    <row r="285" spans="1:16" x14ac:dyDescent="0.25">
      <c r="A285" s="16" t="s">
        <v>20</v>
      </c>
      <c r="B285" s="16">
        <v>195</v>
      </c>
      <c r="E285" s="16" t="s">
        <v>14</v>
      </c>
      <c r="F285" s="16">
        <v>513</v>
      </c>
      <c r="O285" t="s">
        <v>20</v>
      </c>
      <c r="P285">
        <v>195</v>
      </c>
    </row>
    <row r="286" spans="1:16" x14ac:dyDescent="0.25">
      <c r="A286" s="16" t="s">
        <v>20</v>
      </c>
      <c r="B286" s="16">
        <v>186</v>
      </c>
      <c r="E286" s="16" t="s">
        <v>14</v>
      </c>
      <c r="F286" s="16">
        <v>3410</v>
      </c>
      <c r="O286" t="s">
        <v>20</v>
      </c>
      <c r="P286">
        <v>186</v>
      </c>
    </row>
    <row r="287" spans="1:16" x14ac:dyDescent="0.25">
      <c r="A287" s="16" t="s">
        <v>20</v>
      </c>
      <c r="B287" s="16">
        <v>460</v>
      </c>
      <c r="E287" s="16" t="s">
        <v>14</v>
      </c>
      <c r="F287" s="16">
        <v>10</v>
      </c>
      <c r="O287" t="s">
        <v>20</v>
      </c>
      <c r="P287">
        <v>460</v>
      </c>
    </row>
    <row r="288" spans="1:16" x14ac:dyDescent="0.25">
      <c r="A288" s="16" t="s">
        <v>20</v>
      </c>
      <c r="B288" s="16">
        <v>2528</v>
      </c>
      <c r="E288" s="16" t="s">
        <v>14</v>
      </c>
      <c r="F288" s="16">
        <v>2201</v>
      </c>
      <c r="O288" t="s">
        <v>20</v>
      </c>
      <c r="P288">
        <v>2528</v>
      </c>
    </row>
    <row r="289" spans="1:16" x14ac:dyDescent="0.25">
      <c r="A289" s="16" t="s">
        <v>20</v>
      </c>
      <c r="B289" s="16">
        <v>3657</v>
      </c>
      <c r="E289" s="16" t="s">
        <v>14</v>
      </c>
      <c r="F289" s="16">
        <v>676</v>
      </c>
      <c r="O289" t="s">
        <v>20</v>
      </c>
      <c r="P289">
        <v>3657</v>
      </c>
    </row>
    <row r="290" spans="1:16" x14ac:dyDescent="0.25">
      <c r="A290" s="16" t="s">
        <v>20</v>
      </c>
      <c r="B290" s="16">
        <v>131</v>
      </c>
      <c r="E290" s="16" t="s">
        <v>14</v>
      </c>
      <c r="F290" s="16">
        <v>831</v>
      </c>
      <c r="O290" t="s">
        <v>20</v>
      </c>
      <c r="P290">
        <v>131</v>
      </c>
    </row>
    <row r="291" spans="1:16" x14ac:dyDescent="0.25">
      <c r="A291" s="16" t="s">
        <v>20</v>
      </c>
      <c r="B291" s="16">
        <v>239</v>
      </c>
      <c r="E291" s="16" t="s">
        <v>14</v>
      </c>
      <c r="F291" s="16">
        <v>859</v>
      </c>
      <c r="O291" t="s">
        <v>20</v>
      </c>
      <c r="P291">
        <v>239</v>
      </c>
    </row>
    <row r="292" spans="1:16" x14ac:dyDescent="0.25">
      <c r="A292" s="16" t="s">
        <v>20</v>
      </c>
      <c r="B292" s="16">
        <v>78</v>
      </c>
      <c r="E292" s="16" t="s">
        <v>14</v>
      </c>
      <c r="F292" s="16">
        <v>45</v>
      </c>
      <c r="O292" t="s">
        <v>20</v>
      </c>
      <c r="P292">
        <v>78</v>
      </c>
    </row>
    <row r="293" spans="1:16" x14ac:dyDescent="0.25">
      <c r="A293" s="16" t="s">
        <v>20</v>
      </c>
      <c r="B293" s="16">
        <v>1773</v>
      </c>
      <c r="E293" s="16" t="s">
        <v>14</v>
      </c>
      <c r="F293" s="16">
        <v>6</v>
      </c>
      <c r="O293" t="s">
        <v>20</v>
      </c>
      <c r="P293">
        <v>1773</v>
      </c>
    </row>
    <row r="294" spans="1:16" x14ac:dyDescent="0.25">
      <c r="A294" s="16" t="s">
        <v>20</v>
      </c>
      <c r="B294" s="16">
        <v>32</v>
      </c>
      <c r="E294" s="16" t="s">
        <v>14</v>
      </c>
      <c r="F294" s="16">
        <v>7</v>
      </c>
      <c r="O294" t="s">
        <v>20</v>
      </c>
      <c r="P294">
        <v>32</v>
      </c>
    </row>
    <row r="295" spans="1:16" x14ac:dyDescent="0.25">
      <c r="A295" s="16" t="s">
        <v>20</v>
      </c>
      <c r="B295" s="16">
        <v>369</v>
      </c>
      <c r="E295" s="16" t="s">
        <v>14</v>
      </c>
      <c r="F295" s="16">
        <v>31</v>
      </c>
      <c r="O295" t="s">
        <v>20</v>
      </c>
      <c r="P295">
        <v>369</v>
      </c>
    </row>
    <row r="296" spans="1:16" x14ac:dyDescent="0.25">
      <c r="A296" s="16" t="s">
        <v>20</v>
      </c>
      <c r="B296" s="16">
        <v>89</v>
      </c>
      <c r="E296" s="16" t="s">
        <v>14</v>
      </c>
      <c r="F296" s="16">
        <v>78</v>
      </c>
      <c r="O296" t="s">
        <v>20</v>
      </c>
      <c r="P296">
        <v>89</v>
      </c>
    </row>
    <row r="297" spans="1:16" x14ac:dyDescent="0.25">
      <c r="A297" s="16" t="s">
        <v>20</v>
      </c>
      <c r="B297" s="16">
        <v>147</v>
      </c>
      <c r="E297" s="16" t="s">
        <v>14</v>
      </c>
      <c r="F297" s="16">
        <v>1225</v>
      </c>
      <c r="O297" t="s">
        <v>20</v>
      </c>
      <c r="P297">
        <v>147</v>
      </c>
    </row>
    <row r="298" spans="1:16" x14ac:dyDescent="0.25">
      <c r="A298" s="16" t="s">
        <v>20</v>
      </c>
      <c r="B298" s="16">
        <v>126</v>
      </c>
      <c r="E298" s="16" t="s">
        <v>14</v>
      </c>
      <c r="F298" s="16">
        <v>1</v>
      </c>
      <c r="O298" t="s">
        <v>20</v>
      </c>
      <c r="P298">
        <v>126</v>
      </c>
    </row>
    <row r="299" spans="1:16" x14ac:dyDescent="0.25">
      <c r="A299" s="16" t="s">
        <v>20</v>
      </c>
      <c r="B299" s="16">
        <v>2218</v>
      </c>
      <c r="E299" s="16" t="s">
        <v>14</v>
      </c>
      <c r="F299" s="16">
        <v>67</v>
      </c>
      <c r="O299" t="s">
        <v>20</v>
      </c>
      <c r="P299">
        <v>2218</v>
      </c>
    </row>
    <row r="300" spans="1:16" x14ac:dyDescent="0.25">
      <c r="A300" s="16" t="s">
        <v>20</v>
      </c>
      <c r="B300" s="16">
        <v>202</v>
      </c>
      <c r="E300" s="16" t="s">
        <v>14</v>
      </c>
      <c r="F300" s="16">
        <v>19</v>
      </c>
      <c r="O300" t="s">
        <v>20</v>
      </c>
      <c r="P300">
        <v>202</v>
      </c>
    </row>
    <row r="301" spans="1:16" x14ac:dyDescent="0.25">
      <c r="A301" s="16" t="s">
        <v>20</v>
      </c>
      <c r="B301" s="16">
        <v>140</v>
      </c>
      <c r="E301" s="16" t="s">
        <v>14</v>
      </c>
      <c r="F301" s="16">
        <v>2108</v>
      </c>
      <c r="O301" t="s">
        <v>20</v>
      </c>
      <c r="P301">
        <v>140</v>
      </c>
    </row>
    <row r="302" spans="1:16" x14ac:dyDescent="0.25">
      <c r="A302" s="16" t="s">
        <v>20</v>
      </c>
      <c r="B302" s="16">
        <v>1052</v>
      </c>
      <c r="E302" s="16" t="s">
        <v>14</v>
      </c>
      <c r="F302" s="16">
        <v>679</v>
      </c>
      <c r="O302" t="s">
        <v>20</v>
      </c>
      <c r="P302">
        <v>1052</v>
      </c>
    </row>
    <row r="303" spans="1:16" x14ac:dyDescent="0.25">
      <c r="A303" s="16" t="s">
        <v>20</v>
      </c>
      <c r="B303" s="16">
        <v>247</v>
      </c>
      <c r="E303" s="16" t="s">
        <v>14</v>
      </c>
      <c r="F303" s="16">
        <v>36</v>
      </c>
      <c r="O303" t="s">
        <v>20</v>
      </c>
      <c r="P303">
        <v>247</v>
      </c>
    </row>
    <row r="304" spans="1:16" x14ac:dyDescent="0.25">
      <c r="A304" s="16" t="s">
        <v>20</v>
      </c>
      <c r="B304" s="16">
        <v>84</v>
      </c>
      <c r="E304" s="16" t="s">
        <v>14</v>
      </c>
      <c r="F304" s="16">
        <v>47</v>
      </c>
      <c r="O304" t="s">
        <v>20</v>
      </c>
      <c r="P304">
        <v>84</v>
      </c>
    </row>
    <row r="305" spans="1:16" x14ac:dyDescent="0.25">
      <c r="A305" s="16" t="s">
        <v>20</v>
      </c>
      <c r="B305" s="16">
        <v>88</v>
      </c>
      <c r="E305" s="16" t="s">
        <v>14</v>
      </c>
      <c r="F305" s="16">
        <v>70</v>
      </c>
      <c r="O305" t="s">
        <v>20</v>
      </c>
      <c r="P305">
        <v>88</v>
      </c>
    </row>
    <row r="306" spans="1:16" x14ac:dyDescent="0.25">
      <c r="A306" s="16" t="s">
        <v>20</v>
      </c>
      <c r="B306" s="16">
        <v>156</v>
      </c>
      <c r="E306" s="16" t="s">
        <v>14</v>
      </c>
      <c r="F306" s="16">
        <v>154</v>
      </c>
      <c r="O306" t="s">
        <v>20</v>
      </c>
      <c r="P306">
        <v>156</v>
      </c>
    </row>
    <row r="307" spans="1:16" x14ac:dyDescent="0.25">
      <c r="A307" s="16" t="s">
        <v>20</v>
      </c>
      <c r="B307" s="16">
        <v>2985</v>
      </c>
      <c r="E307" s="16" t="s">
        <v>14</v>
      </c>
      <c r="F307" s="16">
        <v>22</v>
      </c>
      <c r="O307" t="s">
        <v>20</v>
      </c>
      <c r="P307">
        <v>2985</v>
      </c>
    </row>
    <row r="308" spans="1:16" x14ac:dyDescent="0.25">
      <c r="A308" s="16" t="s">
        <v>20</v>
      </c>
      <c r="B308" s="16">
        <v>762</v>
      </c>
      <c r="E308" s="16" t="s">
        <v>14</v>
      </c>
      <c r="F308" s="16">
        <v>1758</v>
      </c>
      <c r="O308" t="s">
        <v>20</v>
      </c>
      <c r="P308">
        <v>762</v>
      </c>
    </row>
    <row r="309" spans="1:16" x14ac:dyDescent="0.25">
      <c r="A309" s="16" t="s">
        <v>20</v>
      </c>
      <c r="B309" s="16">
        <v>554</v>
      </c>
      <c r="E309" s="16" t="s">
        <v>14</v>
      </c>
      <c r="F309" s="16">
        <v>94</v>
      </c>
      <c r="O309" t="s">
        <v>20</v>
      </c>
      <c r="P309">
        <v>554</v>
      </c>
    </row>
    <row r="310" spans="1:16" x14ac:dyDescent="0.25">
      <c r="A310" s="16" t="s">
        <v>20</v>
      </c>
      <c r="B310" s="16">
        <v>135</v>
      </c>
      <c r="E310" s="16" t="s">
        <v>14</v>
      </c>
      <c r="F310" s="16">
        <v>33</v>
      </c>
      <c r="O310" t="s">
        <v>20</v>
      </c>
      <c r="P310">
        <v>135</v>
      </c>
    </row>
    <row r="311" spans="1:16" x14ac:dyDescent="0.25">
      <c r="A311" s="16" t="s">
        <v>20</v>
      </c>
      <c r="B311" s="16">
        <v>122</v>
      </c>
      <c r="E311" s="16" t="s">
        <v>14</v>
      </c>
      <c r="F311" s="16">
        <v>1</v>
      </c>
      <c r="O311" t="s">
        <v>20</v>
      </c>
      <c r="P311">
        <v>122</v>
      </c>
    </row>
    <row r="312" spans="1:16" x14ac:dyDescent="0.25">
      <c r="A312" s="16" t="s">
        <v>20</v>
      </c>
      <c r="B312" s="16">
        <v>221</v>
      </c>
      <c r="E312" s="16" t="s">
        <v>14</v>
      </c>
      <c r="F312" s="16">
        <v>31</v>
      </c>
      <c r="O312" t="s">
        <v>20</v>
      </c>
      <c r="P312">
        <v>221</v>
      </c>
    </row>
    <row r="313" spans="1:16" x14ac:dyDescent="0.25">
      <c r="A313" s="16" t="s">
        <v>20</v>
      </c>
      <c r="B313" s="16">
        <v>126</v>
      </c>
      <c r="E313" s="16" t="s">
        <v>14</v>
      </c>
      <c r="F313" s="16">
        <v>35</v>
      </c>
      <c r="O313" t="s">
        <v>20</v>
      </c>
      <c r="P313">
        <v>126</v>
      </c>
    </row>
    <row r="314" spans="1:16" x14ac:dyDescent="0.25">
      <c r="A314" s="16" t="s">
        <v>20</v>
      </c>
      <c r="B314" s="16">
        <v>1022</v>
      </c>
      <c r="E314" s="16" t="s">
        <v>14</v>
      </c>
      <c r="F314" s="16">
        <v>63</v>
      </c>
      <c r="O314" t="s">
        <v>20</v>
      </c>
      <c r="P314">
        <v>1022</v>
      </c>
    </row>
    <row r="315" spans="1:16" x14ac:dyDescent="0.25">
      <c r="A315" s="16" t="s">
        <v>20</v>
      </c>
      <c r="B315" s="16">
        <v>3177</v>
      </c>
      <c r="E315" s="16" t="s">
        <v>14</v>
      </c>
      <c r="F315" s="16">
        <v>526</v>
      </c>
      <c r="O315" t="s">
        <v>20</v>
      </c>
      <c r="P315">
        <v>3177</v>
      </c>
    </row>
    <row r="316" spans="1:16" x14ac:dyDescent="0.25">
      <c r="A316" s="16" t="s">
        <v>20</v>
      </c>
      <c r="B316" s="16">
        <v>198</v>
      </c>
      <c r="E316" s="16" t="s">
        <v>14</v>
      </c>
      <c r="F316" s="16">
        <v>121</v>
      </c>
      <c r="O316" t="s">
        <v>20</v>
      </c>
      <c r="P316">
        <v>198</v>
      </c>
    </row>
    <row r="317" spans="1:16" x14ac:dyDescent="0.25">
      <c r="A317" s="16" t="s">
        <v>20</v>
      </c>
      <c r="B317" s="16">
        <v>85</v>
      </c>
      <c r="E317" s="16" t="s">
        <v>14</v>
      </c>
      <c r="F317" s="16">
        <v>67</v>
      </c>
      <c r="O317" t="s">
        <v>20</v>
      </c>
      <c r="P317">
        <v>85</v>
      </c>
    </row>
    <row r="318" spans="1:16" x14ac:dyDescent="0.25">
      <c r="A318" s="16" t="s">
        <v>20</v>
      </c>
      <c r="B318" s="16">
        <v>3596</v>
      </c>
      <c r="E318" s="16" t="s">
        <v>14</v>
      </c>
      <c r="F318" s="16">
        <v>57</v>
      </c>
      <c r="O318" t="s">
        <v>20</v>
      </c>
      <c r="P318">
        <v>3596</v>
      </c>
    </row>
    <row r="319" spans="1:16" x14ac:dyDescent="0.25">
      <c r="A319" s="16" t="s">
        <v>20</v>
      </c>
      <c r="B319" s="16">
        <v>244</v>
      </c>
      <c r="E319" s="16" t="s">
        <v>14</v>
      </c>
      <c r="F319" s="16">
        <v>1229</v>
      </c>
      <c r="O319" t="s">
        <v>20</v>
      </c>
      <c r="P319">
        <v>244</v>
      </c>
    </row>
    <row r="320" spans="1:16" x14ac:dyDescent="0.25">
      <c r="A320" s="16" t="s">
        <v>20</v>
      </c>
      <c r="B320" s="16">
        <v>5180</v>
      </c>
      <c r="E320" s="16" t="s">
        <v>14</v>
      </c>
      <c r="F320" s="16">
        <v>12</v>
      </c>
      <c r="O320" t="s">
        <v>20</v>
      </c>
      <c r="P320">
        <v>5180</v>
      </c>
    </row>
    <row r="321" spans="1:16" x14ac:dyDescent="0.25">
      <c r="A321" s="16" t="s">
        <v>20</v>
      </c>
      <c r="B321" s="16">
        <v>589</v>
      </c>
      <c r="E321" s="16" t="s">
        <v>14</v>
      </c>
      <c r="F321" s="16">
        <v>452</v>
      </c>
      <c r="O321" t="s">
        <v>20</v>
      </c>
      <c r="P321">
        <v>589</v>
      </c>
    </row>
    <row r="322" spans="1:16" x14ac:dyDescent="0.25">
      <c r="A322" s="16" t="s">
        <v>20</v>
      </c>
      <c r="B322" s="16">
        <v>2725</v>
      </c>
      <c r="E322" s="16" t="s">
        <v>14</v>
      </c>
      <c r="F322" s="16">
        <v>1886</v>
      </c>
      <c r="O322" t="s">
        <v>20</v>
      </c>
      <c r="P322">
        <v>2725</v>
      </c>
    </row>
    <row r="323" spans="1:16" x14ac:dyDescent="0.25">
      <c r="A323" s="16" t="s">
        <v>20</v>
      </c>
      <c r="B323" s="16">
        <v>300</v>
      </c>
      <c r="E323" s="16" t="s">
        <v>14</v>
      </c>
      <c r="F323" s="16">
        <v>1825</v>
      </c>
      <c r="O323" t="s">
        <v>20</v>
      </c>
      <c r="P323">
        <v>300</v>
      </c>
    </row>
    <row r="324" spans="1:16" x14ac:dyDescent="0.25">
      <c r="A324" s="16" t="s">
        <v>20</v>
      </c>
      <c r="B324" s="16">
        <v>144</v>
      </c>
      <c r="E324" s="16" t="s">
        <v>14</v>
      </c>
      <c r="F324" s="16">
        <v>31</v>
      </c>
      <c r="O324" t="s">
        <v>20</v>
      </c>
      <c r="P324">
        <v>144</v>
      </c>
    </row>
    <row r="325" spans="1:16" x14ac:dyDescent="0.25">
      <c r="A325" s="16" t="s">
        <v>20</v>
      </c>
      <c r="B325" s="16">
        <v>87</v>
      </c>
      <c r="E325" s="16" t="s">
        <v>14</v>
      </c>
      <c r="F325" s="16">
        <v>107</v>
      </c>
      <c r="O325" t="s">
        <v>20</v>
      </c>
      <c r="P325">
        <v>87</v>
      </c>
    </row>
    <row r="326" spans="1:16" x14ac:dyDescent="0.25">
      <c r="A326" s="16" t="s">
        <v>20</v>
      </c>
      <c r="B326" s="16">
        <v>3116</v>
      </c>
      <c r="E326" s="16" t="s">
        <v>14</v>
      </c>
      <c r="F326" s="16">
        <v>27</v>
      </c>
      <c r="O326" t="s">
        <v>20</v>
      </c>
      <c r="P326">
        <v>3116</v>
      </c>
    </row>
    <row r="327" spans="1:16" x14ac:dyDescent="0.25">
      <c r="A327" s="16" t="s">
        <v>20</v>
      </c>
      <c r="B327" s="16">
        <v>909</v>
      </c>
      <c r="E327" s="16" t="s">
        <v>14</v>
      </c>
      <c r="F327" s="16">
        <v>1221</v>
      </c>
      <c r="O327" t="s">
        <v>20</v>
      </c>
      <c r="P327">
        <v>909</v>
      </c>
    </row>
    <row r="328" spans="1:16" x14ac:dyDescent="0.25">
      <c r="A328" s="16" t="s">
        <v>20</v>
      </c>
      <c r="B328" s="16">
        <v>1613</v>
      </c>
      <c r="E328" s="16" t="s">
        <v>14</v>
      </c>
      <c r="F328" s="16">
        <v>1</v>
      </c>
      <c r="O328" t="s">
        <v>20</v>
      </c>
      <c r="P328">
        <v>1613</v>
      </c>
    </row>
    <row r="329" spans="1:16" x14ac:dyDescent="0.25">
      <c r="A329" s="16" t="s">
        <v>20</v>
      </c>
      <c r="B329" s="16">
        <v>136</v>
      </c>
      <c r="E329" s="16" t="s">
        <v>14</v>
      </c>
      <c r="F329" s="16">
        <v>16</v>
      </c>
      <c r="O329" t="s">
        <v>20</v>
      </c>
      <c r="P329">
        <v>136</v>
      </c>
    </row>
    <row r="330" spans="1:16" x14ac:dyDescent="0.25">
      <c r="A330" s="16" t="s">
        <v>20</v>
      </c>
      <c r="B330" s="16">
        <v>130</v>
      </c>
      <c r="E330" s="16" t="s">
        <v>14</v>
      </c>
      <c r="F330" s="16">
        <v>41</v>
      </c>
      <c r="O330" t="s">
        <v>20</v>
      </c>
      <c r="P330">
        <v>130</v>
      </c>
    </row>
    <row r="331" spans="1:16" x14ac:dyDescent="0.25">
      <c r="A331" s="16" t="s">
        <v>20</v>
      </c>
      <c r="B331" s="16">
        <v>102</v>
      </c>
      <c r="E331" s="16" t="s">
        <v>14</v>
      </c>
      <c r="F331" s="16">
        <v>523</v>
      </c>
      <c r="O331" t="s">
        <v>20</v>
      </c>
      <c r="P331">
        <v>102</v>
      </c>
    </row>
    <row r="332" spans="1:16" x14ac:dyDescent="0.25">
      <c r="A332" s="16" t="s">
        <v>20</v>
      </c>
      <c r="B332" s="16">
        <v>4006</v>
      </c>
      <c r="E332" s="16" t="s">
        <v>14</v>
      </c>
      <c r="F332" s="16">
        <v>141</v>
      </c>
      <c r="O332" t="s">
        <v>20</v>
      </c>
      <c r="P332">
        <v>4006</v>
      </c>
    </row>
    <row r="333" spans="1:16" x14ac:dyDescent="0.25">
      <c r="A333" s="16" t="s">
        <v>20</v>
      </c>
      <c r="B333" s="16">
        <v>1629</v>
      </c>
      <c r="E333" s="16" t="s">
        <v>14</v>
      </c>
      <c r="F333" s="16">
        <v>52</v>
      </c>
      <c r="O333" t="s">
        <v>20</v>
      </c>
      <c r="P333">
        <v>1629</v>
      </c>
    </row>
    <row r="334" spans="1:16" x14ac:dyDescent="0.25">
      <c r="A334" s="16" t="s">
        <v>20</v>
      </c>
      <c r="B334" s="16">
        <v>2188</v>
      </c>
      <c r="E334" s="16" t="s">
        <v>14</v>
      </c>
      <c r="F334" s="16">
        <v>225</v>
      </c>
      <c r="O334" t="s">
        <v>20</v>
      </c>
      <c r="P334">
        <v>2188</v>
      </c>
    </row>
    <row r="335" spans="1:16" x14ac:dyDescent="0.25">
      <c r="A335" s="16" t="s">
        <v>20</v>
      </c>
      <c r="B335" s="16">
        <v>2409</v>
      </c>
      <c r="E335" s="16" t="s">
        <v>14</v>
      </c>
      <c r="F335" s="16">
        <v>38</v>
      </c>
      <c r="O335" t="s">
        <v>20</v>
      </c>
      <c r="P335">
        <v>2409</v>
      </c>
    </row>
    <row r="336" spans="1:16" x14ac:dyDescent="0.25">
      <c r="A336" s="16" t="s">
        <v>20</v>
      </c>
      <c r="B336" s="16">
        <v>194</v>
      </c>
      <c r="E336" s="16" t="s">
        <v>14</v>
      </c>
      <c r="F336" s="16">
        <v>15</v>
      </c>
      <c r="O336" t="s">
        <v>20</v>
      </c>
      <c r="P336">
        <v>194</v>
      </c>
    </row>
    <row r="337" spans="1:16" x14ac:dyDescent="0.25">
      <c r="A337" s="16" t="s">
        <v>20</v>
      </c>
      <c r="B337" s="16">
        <v>1140</v>
      </c>
      <c r="E337" s="16" t="s">
        <v>14</v>
      </c>
      <c r="F337" s="16">
        <v>37</v>
      </c>
      <c r="O337" t="s">
        <v>20</v>
      </c>
      <c r="P337">
        <v>1140</v>
      </c>
    </row>
    <row r="338" spans="1:16" x14ac:dyDescent="0.25">
      <c r="A338" s="16" t="s">
        <v>20</v>
      </c>
      <c r="B338" s="16">
        <v>102</v>
      </c>
      <c r="E338" s="16" t="s">
        <v>14</v>
      </c>
      <c r="F338" s="16">
        <v>112</v>
      </c>
      <c r="O338" t="s">
        <v>20</v>
      </c>
      <c r="P338">
        <v>102</v>
      </c>
    </row>
    <row r="339" spans="1:16" x14ac:dyDescent="0.25">
      <c r="A339" s="16" t="s">
        <v>20</v>
      </c>
      <c r="B339" s="16">
        <v>2857</v>
      </c>
      <c r="E339" s="16" t="s">
        <v>14</v>
      </c>
      <c r="F339" s="16">
        <v>21</v>
      </c>
      <c r="O339" t="s">
        <v>20</v>
      </c>
      <c r="P339">
        <v>2857</v>
      </c>
    </row>
    <row r="340" spans="1:16" x14ac:dyDescent="0.25">
      <c r="A340" s="16" t="s">
        <v>20</v>
      </c>
      <c r="B340" s="16">
        <v>107</v>
      </c>
      <c r="E340" s="16" t="s">
        <v>14</v>
      </c>
      <c r="F340" s="16">
        <v>67</v>
      </c>
      <c r="O340" t="s">
        <v>20</v>
      </c>
      <c r="P340">
        <v>107</v>
      </c>
    </row>
    <row r="341" spans="1:16" x14ac:dyDescent="0.25">
      <c r="A341" s="16" t="s">
        <v>20</v>
      </c>
      <c r="B341" s="16">
        <v>160</v>
      </c>
      <c r="E341" s="16" t="s">
        <v>14</v>
      </c>
      <c r="F341" s="16">
        <v>78</v>
      </c>
      <c r="O341" t="s">
        <v>20</v>
      </c>
      <c r="P341">
        <v>160</v>
      </c>
    </row>
    <row r="342" spans="1:16" x14ac:dyDescent="0.25">
      <c r="A342" s="16" t="s">
        <v>20</v>
      </c>
      <c r="B342" s="16">
        <v>2230</v>
      </c>
      <c r="E342" s="16" t="s">
        <v>14</v>
      </c>
      <c r="F342" s="16">
        <v>67</v>
      </c>
      <c r="O342" t="s">
        <v>20</v>
      </c>
      <c r="P342">
        <v>2230</v>
      </c>
    </row>
    <row r="343" spans="1:16" x14ac:dyDescent="0.25">
      <c r="A343" s="16" t="s">
        <v>20</v>
      </c>
      <c r="B343" s="16">
        <v>316</v>
      </c>
      <c r="E343" s="16" t="s">
        <v>14</v>
      </c>
      <c r="F343" s="16">
        <v>263</v>
      </c>
      <c r="O343" t="s">
        <v>20</v>
      </c>
      <c r="P343">
        <v>316</v>
      </c>
    </row>
    <row r="344" spans="1:16" x14ac:dyDescent="0.25">
      <c r="A344" s="16" t="s">
        <v>20</v>
      </c>
      <c r="B344" s="16">
        <v>117</v>
      </c>
      <c r="E344" s="16" t="s">
        <v>14</v>
      </c>
      <c r="F344" s="16">
        <v>1691</v>
      </c>
      <c r="O344" t="s">
        <v>20</v>
      </c>
      <c r="P344">
        <v>117</v>
      </c>
    </row>
    <row r="345" spans="1:16" x14ac:dyDescent="0.25">
      <c r="A345" s="16" t="s">
        <v>20</v>
      </c>
      <c r="B345" s="16">
        <v>6406</v>
      </c>
      <c r="E345" s="16" t="s">
        <v>14</v>
      </c>
      <c r="F345" s="16">
        <v>181</v>
      </c>
      <c r="O345" t="s">
        <v>20</v>
      </c>
      <c r="P345">
        <v>6406</v>
      </c>
    </row>
    <row r="346" spans="1:16" x14ac:dyDescent="0.25">
      <c r="A346" s="16" t="s">
        <v>20</v>
      </c>
      <c r="B346" s="16">
        <v>192</v>
      </c>
      <c r="E346" s="16" t="s">
        <v>14</v>
      </c>
      <c r="F346" s="16">
        <v>13</v>
      </c>
      <c r="O346" t="s">
        <v>20</v>
      </c>
      <c r="P346">
        <v>192</v>
      </c>
    </row>
    <row r="347" spans="1:16" x14ac:dyDescent="0.25">
      <c r="A347" s="16" t="s">
        <v>20</v>
      </c>
      <c r="B347" s="16">
        <v>26</v>
      </c>
      <c r="E347" s="16" t="s">
        <v>14</v>
      </c>
      <c r="F347" s="16">
        <v>1</v>
      </c>
      <c r="O347" t="s">
        <v>20</v>
      </c>
      <c r="P347">
        <v>26</v>
      </c>
    </row>
    <row r="348" spans="1:16" x14ac:dyDescent="0.25">
      <c r="A348" s="16" t="s">
        <v>20</v>
      </c>
      <c r="B348" s="16">
        <v>723</v>
      </c>
      <c r="E348" s="16" t="s">
        <v>14</v>
      </c>
      <c r="F348" s="16">
        <v>21</v>
      </c>
      <c r="O348" t="s">
        <v>20</v>
      </c>
      <c r="P348">
        <v>723</v>
      </c>
    </row>
    <row r="349" spans="1:16" x14ac:dyDescent="0.25">
      <c r="A349" s="16" t="s">
        <v>20</v>
      </c>
      <c r="B349" s="16">
        <v>170</v>
      </c>
      <c r="E349" s="16" t="s">
        <v>14</v>
      </c>
      <c r="F349" s="16">
        <v>830</v>
      </c>
      <c r="O349" t="s">
        <v>20</v>
      </c>
      <c r="P349">
        <v>170</v>
      </c>
    </row>
    <row r="350" spans="1:16" x14ac:dyDescent="0.25">
      <c r="A350" s="16" t="s">
        <v>20</v>
      </c>
      <c r="B350" s="16">
        <v>238</v>
      </c>
      <c r="E350" s="16" t="s">
        <v>14</v>
      </c>
      <c r="F350" s="16">
        <v>130</v>
      </c>
      <c r="O350" t="s">
        <v>20</v>
      </c>
      <c r="P350">
        <v>238</v>
      </c>
    </row>
    <row r="351" spans="1:16" x14ac:dyDescent="0.25">
      <c r="A351" s="16" t="s">
        <v>20</v>
      </c>
      <c r="B351" s="16">
        <v>55</v>
      </c>
      <c r="E351" s="16" t="s">
        <v>14</v>
      </c>
      <c r="F351" s="16">
        <v>55</v>
      </c>
      <c r="O351" t="s">
        <v>20</v>
      </c>
      <c r="P351">
        <v>55</v>
      </c>
    </row>
    <row r="352" spans="1:16" x14ac:dyDescent="0.25">
      <c r="A352" s="16" t="s">
        <v>20</v>
      </c>
      <c r="B352" s="16">
        <v>128</v>
      </c>
      <c r="E352" s="16" t="s">
        <v>14</v>
      </c>
      <c r="F352" s="16">
        <v>114</v>
      </c>
      <c r="O352" t="s">
        <v>20</v>
      </c>
      <c r="P352">
        <v>128</v>
      </c>
    </row>
    <row r="353" spans="1:16" x14ac:dyDescent="0.25">
      <c r="A353" s="16" t="s">
        <v>20</v>
      </c>
      <c r="B353" s="16">
        <v>2144</v>
      </c>
      <c r="E353" s="16" t="s">
        <v>14</v>
      </c>
      <c r="F353" s="16">
        <v>594</v>
      </c>
      <c r="O353" t="s">
        <v>20</v>
      </c>
      <c r="P353">
        <v>2144</v>
      </c>
    </row>
    <row r="354" spans="1:16" x14ac:dyDescent="0.25">
      <c r="A354" s="16" t="s">
        <v>20</v>
      </c>
      <c r="B354" s="16">
        <v>2693</v>
      </c>
      <c r="E354" s="16" t="s">
        <v>14</v>
      </c>
      <c r="F354" s="16">
        <v>24</v>
      </c>
      <c r="O354" t="s">
        <v>20</v>
      </c>
      <c r="P354">
        <v>2693</v>
      </c>
    </row>
    <row r="355" spans="1:16" x14ac:dyDescent="0.25">
      <c r="A355" s="16" t="s">
        <v>20</v>
      </c>
      <c r="B355" s="16">
        <v>432</v>
      </c>
      <c r="E355" s="16" t="s">
        <v>14</v>
      </c>
      <c r="F355" s="16">
        <v>252</v>
      </c>
      <c r="O355" t="s">
        <v>20</v>
      </c>
      <c r="P355">
        <v>432</v>
      </c>
    </row>
    <row r="356" spans="1:16" x14ac:dyDescent="0.25">
      <c r="A356" s="16" t="s">
        <v>20</v>
      </c>
      <c r="B356" s="16">
        <v>189</v>
      </c>
      <c r="E356" s="16" t="s">
        <v>14</v>
      </c>
      <c r="F356" s="16">
        <v>67</v>
      </c>
      <c r="O356" t="s">
        <v>20</v>
      </c>
      <c r="P356">
        <v>189</v>
      </c>
    </row>
    <row r="357" spans="1:16" x14ac:dyDescent="0.25">
      <c r="A357" s="16" t="s">
        <v>20</v>
      </c>
      <c r="B357" s="16">
        <v>154</v>
      </c>
      <c r="E357" s="16" t="s">
        <v>14</v>
      </c>
      <c r="F357" s="16">
        <v>742</v>
      </c>
      <c r="O357" t="s">
        <v>20</v>
      </c>
      <c r="P357">
        <v>154</v>
      </c>
    </row>
    <row r="358" spans="1:16" x14ac:dyDescent="0.25">
      <c r="A358" s="16" t="s">
        <v>20</v>
      </c>
      <c r="B358" s="16">
        <v>96</v>
      </c>
      <c r="E358" s="16" t="s">
        <v>14</v>
      </c>
      <c r="F358" s="16">
        <v>75</v>
      </c>
      <c r="O358" t="s">
        <v>20</v>
      </c>
      <c r="P358">
        <v>96</v>
      </c>
    </row>
    <row r="359" spans="1:16" x14ac:dyDescent="0.25">
      <c r="A359" s="16" t="s">
        <v>20</v>
      </c>
      <c r="B359" s="16">
        <v>3063</v>
      </c>
      <c r="E359" s="16" t="s">
        <v>14</v>
      </c>
      <c r="F359" s="16">
        <v>4405</v>
      </c>
      <c r="O359" t="s">
        <v>20</v>
      </c>
      <c r="P359">
        <v>3063</v>
      </c>
    </row>
    <row r="360" spans="1:16" x14ac:dyDescent="0.25">
      <c r="A360" s="16" t="s">
        <v>20</v>
      </c>
      <c r="B360" s="16">
        <v>2266</v>
      </c>
      <c r="E360" s="16" t="s">
        <v>14</v>
      </c>
      <c r="F360" s="16">
        <v>92</v>
      </c>
      <c r="O360" t="s">
        <v>20</v>
      </c>
      <c r="P360">
        <v>2266</v>
      </c>
    </row>
    <row r="361" spans="1:16" x14ac:dyDescent="0.25">
      <c r="A361" s="16" t="s">
        <v>20</v>
      </c>
      <c r="B361" s="16">
        <v>194</v>
      </c>
      <c r="E361" s="16" t="s">
        <v>14</v>
      </c>
      <c r="F361" s="16">
        <v>64</v>
      </c>
      <c r="O361" t="s">
        <v>20</v>
      </c>
      <c r="P361">
        <v>194</v>
      </c>
    </row>
    <row r="362" spans="1:16" x14ac:dyDescent="0.25">
      <c r="A362" s="16" t="s">
        <v>20</v>
      </c>
      <c r="B362" s="16">
        <v>129</v>
      </c>
      <c r="E362" s="16" t="s">
        <v>14</v>
      </c>
      <c r="F362" s="16">
        <v>64</v>
      </c>
      <c r="O362" t="s">
        <v>20</v>
      </c>
      <c r="P362">
        <v>129</v>
      </c>
    </row>
    <row r="363" spans="1:16" x14ac:dyDescent="0.25">
      <c r="A363" s="16" t="s">
        <v>20</v>
      </c>
      <c r="B363" s="16">
        <v>375</v>
      </c>
      <c r="E363" s="16" t="s">
        <v>14</v>
      </c>
      <c r="F363" s="16">
        <v>842</v>
      </c>
      <c r="O363" t="s">
        <v>20</v>
      </c>
      <c r="P363">
        <v>375</v>
      </c>
    </row>
    <row r="364" spans="1:16" x14ac:dyDescent="0.25">
      <c r="A364" s="16" t="s">
        <v>20</v>
      </c>
      <c r="B364" s="16">
        <v>409</v>
      </c>
      <c r="E364" s="16" t="s">
        <v>14</v>
      </c>
      <c r="F364" s="16">
        <v>112</v>
      </c>
      <c r="O364" t="s">
        <v>20</v>
      </c>
      <c r="P364">
        <v>409</v>
      </c>
    </row>
    <row r="365" spans="1:16" x14ac:dyDescent="0.25">
      <c r="A365" s="16" t="s">
        <v>20</v>
      </c>
      <c r="B365" s="16">
        <v>234</v>
      </c>
      <c r="E365" s="16" t="s">
        <v>14</v>
      </c>
      <c r="F365" s="16">
        <v>374</v>
      </c>
      <c r="O365" t="s">
        <v>20</v>
      </c>
      <c r="P365">
        <v>234</v>
      </c>
    </row>
    <row r="366" spans="1:16" x14ac:dyDescent="0.25">
      <c r="A366" s="16" t="s">
        <v>20</v>
      </c>
      <c r="B366" s="16">
        <v>3016</v>
      </c>
      <c r="O366" t="s">
        <v>20</v>
      </c>
      <c r="P366">
        <v>3016</v>
      </c>
    </row>
    <row r="367" spans="1:16" x14ac:dyDescent="0.25">
      <c r="A367" s="16" t="s">
        <v>20</v>
      </c>
      <c r="B367" s="16">
        <v>264</v>
      </c>
      <c r="O367" t="s">
        <v>20</v>
      </c>
      <c r="P367">
        <v>264</v>
      </c>
    </row>
    <row r="368" spans="1:16" x14ac:dyDescent="0.25">
      <c r="A368" s="16" t="s">
        <v>20</v>
      </c>
      <c r="B368" s="16">
        <v>272</v>
      </c>
      <c r="O368" t="s">
        <v>20</v>
      </c>
      <c r="P368">
        <v>272</v>
      </c>
    </row>
    <row r="369" spans="1:16" x14ac:dyDescent="0.25">
      <c r="A369" s="16" t="s">
        <v>20</v>
      </c>
      <c r="B369" s="16">
        <v>419</v>
      </c>
      <c r="O369" t="s">
        <v>20</v>
      </c>
      <c r="P369">
        <v>419</v>
      </c>
    </row>
    <row r="370" spans="1:16" x14ac:dyDescent="0.25">
      <c r="A370" s="16" t="s">
        <v>20</v>
      </c>
      <c r="B370" s="16">
        <v>1621</v>
      </c>
      <c r="O370" t="s">
        <v>20</v>
      </c>
      <c r="P370">
        <v>1621</v>
      </c>
    </row>
    <row r="371" spans="1:16" x14ac:dyDescent="0.25">
      <c r="A371" s="16" t="s">
        <v>20</v>
      </c>
      <c r="B371" s="16">
        <v>1101</v>
      </c>
      <c r="O371" t="s">
        <v>20</v>
      </c>
      <c r="P371">
        <v>1101</v>
      </c>
    </row>
    <row r="372" spans="1:16" x14ac:dyDescent="0.25">
      <c r="A372" s="16" t="s">
        <v>20</v>
      </c>
      <c r="B372" s="16">
        <v>1073</v>
      </c>
      <c r="O372" t="s">
        <v>20</v>
      </c>
      <c r="P372">
        <v>1073</v>
      </c>
    </row>
    <row r="373" spans="1:16" x14ac:dyDescent="0.25">
      <c r="A373" s="16" t="s">
        <v>20</v>
      </c>
      <c r="B373" s="16">
        <v>331</v>
      </c>
      <c r="O373" t="s">
        <v>20</v>
      </c>
      <c r="P373">
        <v>331</v>
      </c>
    </row>
    <row r="374" spans="1:16" x14ac:dyDescent="0.25">
      <c r="A374" s="16" t="s">
        <v>20</v>
      </c>
      <c r="B374" s="16">
        <v>1170</v>
      </c>
      <c r="O374" t="s">
        <v>20</v>
      </c>
      <c r="P374">
        <v>1170</v>
      </c>
    </row>
    <row r="375" spans="1:16" x14ac:dyDescent="0.25">
      <c r="A375" s="16" t="s">
        <v>20</v>
      </c>
      <c r="B375" s="16">
        <v>363</v>
      </c>
      <c r="O375" t="s">
        <v>20</v>
      </c>
      <c r="P375">
        <v>363</v>
      </c>
    </row>
    <row r="376" spans="1:16" x14ac:dyDescent="0.25">
      <c r="A376" s="16" t="s">
        <v>20</v>
      </c>
      <c r="B376" s="16">
        <v>103</v>
      </c>
      <c r="O376" t="s">
        <v>20</v>
      </c>
      <c r="P376">
        <v>103</v>
      </c>
    </row>
    <row r="377" spans="1:16" x14ac:dyDescent="0.25">
      <c r="A377" s="16" t="s">
        <v>20</v>
      </c>
      <c r="B377" s="16">
        <v>147</v>
      </c>
      <c r="O377" t="s">
        <v>20</v>
      </c>
      <c r="P377">
        <v>147</v>
      </c>
    </row>
    <row r="378" spans="1:16" x14ac:dyDescent="0.25">
      <c r="A378" s="16" t="s">
        <v>20</v>
      </c>
      <c r="B378" s="16">
        <v>110</v>
      </c>
      <c r="O378" t="s">
        <v>20</v>
      </c>
      <c r="P378">
        <v>110</v>
      </c>
    </row>
    <row r="379" spans="1:16" x14ac:dyDescent="0.25">
      <c r="A379" s="16" t="s">
        <v>20</v>
      </c>
      <c r="B379" s="16">
        <v>134</v>
      </c>
      <c r="O379" t="s">
        <v>20</v>
      </c>
      <c r="P379">
        <v>134</v>
      </c>
    </row>
    <row r="380" spans="1:16" x14ac:dyDescent="0.25">
      <c r="A380" s="16" t="s">
        <v>20</v>
      </c>
      <c r="B380" s="16">
        <v>269</v>
      </c>
      <c r="O380" t="s">
        <v>20</v>
      </c>
      <c r="P380">
        <v>269</v>
      </c>
    </row>
    <row r="381" spans="1:16" x14ac:dyDescent="0.25">
      <c r="A381" s="16" t="s">
        <v>20</v>
      </c>
      <c r="B381" s="16">
        <v>175</v>
      </c>
      <c r="O381" t="s">
        <v>20</v>
      </c>
      <c r="P381">
        <v>175</v>
      </c>
    </row>
    <row r="382" spans="1:16" x14ac:dyDescent="0.25">
      <c r="A382" s="16" t="s">
        <v>20</v>
      </c>
      <c r="B382" s="16">
        <v>69</v>
      </c>
      <c r="O382" t="s">
        <v>20</v>
      </c>
      <c r="P382">
        <v>69</v>
      </c>
    </row>
    <row r="383" spans="1:16" x14ac:dyDescent="0.25">
      <c r="A383" s="16" t="s">
        <v>20</v>
      </c>
      <c r="B383" s="16">
        <v>190</v>
      </c>
      <c r="O383" t="s">
        <v>20</v>
      </c>
      <c r="P383">
        <v>190</v>
      </c>
    </row>
    <row r="384" spans="1:16" x14ac:dyDescent="0.25">
      <c r="A384" s="16" t="s">
        <v>20</v>
      </c>
      <c r="B384" s="16">
        <v>237</v>
      </c>
      <c r="O384" t="s">
        <v>20</v>
      </c>
      <c r="P384">
        <v>237</v>
      </c>
    </row>
    <row r="385" spans="1:16" x14ac:dyDescent="0.25">
      <c r="A385" s="16" t="s">
        <v>20</v>
      </c>
      <c r="B385" s="16">
        <v>196</v>
      </c>
      <c r="O385" t="s">
        <v>20</v>
      </c>
      <c r="P385">
        <v>196</v>
      </c>
    </row>
    <row r="386" spans="1:16" x14ac:dyDescent="0.25">
      <c r="A386" s="16" t="s">
        <v>20</v>
      </c>
      <c r="B386" s="16">
        <v>7295</v>
      </c>
      <c r="O386" t="s">
        <v>20</v>
      </c>
      <c r="P386">
        <v>7295</v>
      </c>
    </row>
    <row r="387" spans="1:16" x14ac:dyDescent="0.25">
      <c r="A387" s="16" t="s">
        <v>20</v>
      </c>
      <c r="B387" s="16">
        <v>2893</v>
      </c>
      <c r="O387" t="s">
        <v>20</v>
      </c>
      <c r="P387">
        <v>2893</v>
      </c>
    </row>
    <row r="388" spans="1:16" x14ac:dyDescent="0.25">
      <c r="A388" s="16" t="s">
        <v>20</v>
      </c>
      <c r="B388" s="16">
        <v>820</v>
      </c>
      <c r="O388" t="s">
        <v>20</v>
      </c>
      <c r="P388">
        <v>820</v>
      </c>
    </row>
    <row r="389" spans="1:16" x14ac:dyDescent="0.25">
      <c r="A389" s="16" t="s">
        <v>20</v>
      </c>
      <c r="B389" s="16">
        <v>2038</v>
      </c>
      <c r="O389" t="s">
        <v>20</v>
      </c>
      <c r="P389">
        <v>2038</v>
      </c>
    </row>
    <row r="390" spans="1:16" x14ac:dyDescent="0.25">
      <c r="A390" s="16" t="s">
        <v>20</v>
      </c>
      <c r="B390" s="16">
        <v>116</v>
      </c>
      <c r="O390" t="s">
        <v>20</v>
      </c>
      <c r="P390">
        <v>116</v>
      </c>
    </row>
    <row r="391" spans="1:16" x14ac:dyDescent="0.25">
      <c r="A391" s="16" t="s">
        <v>20</v>
      </c>
      <c r="B391" s="16">
        <v>1345</v>
      </c>
      <c r="O391" t="s">
        <v>20</v>
      </c>
      <c r="P391">
        <v>1345</v>
      </c>
    </row>
    <row r="392" spans="1:16" x14ac:dyDescent="0.25">
      <c r="A392" s="16" t="s">
        <v>20</v>
      </c>
      <c r="B392" s="16">
        <v>168</v>
      </c>
      <c r="O392" t="s">
        <v>20</v>
      </c>
      <c r="P392">
        <v>168</v>
      </c>
    </row>
    <row r="393" spans="1:16" x14ac:dyDescent="0.25">
      <c r="A393" s="16" t="s">
        <v>20</v>
      </c>
      <c r="B393" s="16">
        <v>137</v>
      </c>
      <c r="O393" t="s">
        <v>20</v>
      </c>
      <c r="P393">
        <v>137</v>
      </c>
    </row>
    <row r="394" spans="1:16" x14ac:dyDescent="0.25">
      <c r="A394" s="16" t="s">
        <v>20</v>
      </c>
      <c r="B394" s="16">
        <v>186</v>
      </c>
      <c r="O394" t="s">
        <v>20</v>
      </c>
      <c r="P394">
        <v>186</v>
      </c>
    </row>
    <row r="395" spans="1:16" x14ac:dyDescent="0.25">
      <c r="A395" s="16" t="s">
        <v>20</v>
      </c>
      <c r="B395" s="16">
        <v>125</v>
      </c>
      <c r="O395" t="s">
        <v>20</v>
      </c>
      <c r="P395">
        <v>125</v>
      </c>
    </row>
    <row r="396" spans="1:16" x14ac:dyDescent="0.25">
      <c r="A396" s="16" t="s">
        <v>20</v>
      </c>
      <c r="B396" s="16">
        <v>202</v>
      </c>
      <c r="O396" t="s">
        <v>20</v>
      </c>
      <c r="P396">
        <v>202</v>
      </c>
    </row>
    <row r="397" spans="1:16" x14ac:dyDescent="0.25">
      <c r="A397" s="16" t="s">
        <v>20</v>
      </c>
      <c r="B397" s="16">
        <v>103</v>
      </c>
      <c r="O397" t="s">
        <v>20</v>
      </c>
      <c r="P397">
        <v>103</v>
      </c>
    </row>
    <row r="398" spans="1:16" x14ac:dyDescent="0.25">
      <c r="A398" s="16" t="s">
        <v>20</v>
      </c>
      <c r="B398" s="16">
        <v>1785</v>
      </c>
      <c r="O398" t="s">
        <v>20</v>
      </c>
      <c r="P398">
        <v>1785</v>
      </c>
    </row>
    <row r="399" spans="1:16" x14ac:dyDescent="0.25">
      <c r="A399" s="16" t="s">
        <v>20</v>
      </c>
      <c r="B399" s="16">
        <v>157</v>
      </c>
      <c r="O399" t="s">
        <v>20</v>
      </c>
      <c r="P399">
        <v>157</v>
      </c>
    </row>
    <row r="400" spans="1:16" x14ac:dyDescent="0.25">
      <c r="A400" s="16" t="s">
        <v>20</v>
      </c>
      <c r="B400" s="16">
        <v>555</v>
      </c>
      <c r="O400" t="s">
        <v>20</v>
      </c>
      <c r="P400">
        <v>555</v>
      </c>
    </row>
    <row r="401" spans="1:16" x14ac:dyDescent="0.25">
      <c r="A401" s="16" t="s">
        <v>20</v>
      </c>
      <c r="B401" s="16">
        <v>297</v>
      </c>
      <c r="O401" t="s">
        <v>20</v>
      </c>
      <c r="P401">
        <v>297</v>
      </c>
    </row>
    <row r="402" spans="1:16" x14ac:dyDescent="0.25">
      <c r="A402" s="16" t="s">
        <v>20</v>
      </c>
      <c r="B402" s="16">
        <v>123</v>
      </c>
      <c r="O402" t="s">
        <v>20</v>
      </c>
      <c r="P402">
        <v>123</v>
      </c>
    </row>
    <row r="403" spans="1:16" x14ac:dyDescent="0.25">
      <c r="A403" s="16" t="s">
        <v>20</v>
      </c>
      <c r="B403" s="16">
        <v>3036</v>
      </c>
      <c r="O403" t="s">
        <v>20</v>
      </c>
      <c r="P403">
        <v>3036</v>
      </c>
    </row>
    <row r="404" spans="1:16" x14ac:dyDescent="0.25">
      <c r="A404" s="16" t="s">
        <v>20</v>
      </c>
      <c r="B404" s="16">
        <v>144</v>
      </c>
      <c r="O404" t="s">
        <v>20</v>
      </c>
      <c r="P404">
        <v>144</v>
      </c>
    </row>
    <row r="405" spans="1:16" x14ac:dyDescent="0.25">
      <c r="A405" s="16" t="s">
        <v>20</v>
      </c>
      <c r="B405" s="16">
        <v>121</v>
      </c>
      <c r="O405" t="s">
        <v>20</v>
      </c>
      <c r="P405">
        <v>121</v>
      </c>
    </row>
    <row r="406" spans="1:16" x14ac:dyDescent="0.25">
      <c r="A406" s="16" t="s">
        <v>20</v>
      </c>
      <c r="B406" s="16">
        <v>181</v>
      </c>
      <c r="O406" t="s">
        <v>20</v>
      </c>
      <c r="P406">
        <v>181</v>
      </c>
    </row>
    <row r="407" spans="1:16" x14ac:dyDescent="0.25">
      <c r="A407" s="16" t="s">
        <v>20</v>
      </c>
      <c r="B407" s="16">
        <v>122</v>
      </c>
      <c r="O407" t="s">
        <v>20</v>
      </c>
      <c r="P407">
        <v>122</v>
      </c>
    </row>
    <row r="408" spans="1:16" x14ac:dyDescent="0.25">
      <c r="A408" s="16" t="s">
        <v>20</v>
      </c>
      <c r="B408" s="16">
        <v>1071</v>
      </c>
      <c r="O408" t="s">
        <v>20</v>
      </c>
      <c r="P408">
        <v>1071</v>
      </c>
    </row>
    <row r="409" spans="1:16" x14ac:dyDescent="0.25">
      <c r="A409" s="16" t="s">
        <v>20</v>
      </c>
      <c r="B409" s="16">
        <v>980</v>
      </c>
      <c r="O409" t="s">
        <v>20</v>
      </c>
      <c r="P409">
        <v>980</v>
      </c>
    </row>
    <row r="410" spans="1:16" x14ac:dyDescent="0.25">
      <c r="A410" s="16" t="s">
        <v>20</v>
      </c>
      <c r="B410" s="16">
        <v>536</v>
      </c>
      <c r="O410" t="s">
        <v>20</v>
      </c>
      <c r="P410">
        <v>536</v>
      </c>
    </row>
    <row r="411" spans="1:16" x14ac:dyDescent="0.25">
      <c r="A411" s="16" t="s">
        <v>20</v>
      </c>
      <c r="B411" s="16">
        <v>1991</v>
      </c>
      <c r="O411" t="s">
        <v>20</v>
      </c>
      <c r="P411">
        <v>1991</v>
      </c>
    </row>
    <row r="412" spans="1:16" x14ac:dyDescent="0.25">
      <c r="A412" s="16" t="s">
        <v>20</v>
      </c>
      <c r="B412" s="16">
        <v>180</v>
      </c>
      <c r="O412" t="s">
        <v>20</v>
      </c>
      <c r="P412">
        <v>180</v>
      </c>
    </row>
    <row r="413" spans="1:16" x14ac:dyDescent="0.25">
      <c r="A413" s="16" t="s">
        <v>20</v>
      </c>
      <c r="B413" s="16">
        <v>130</v>
      </c>
      <c r="O413" t="s">
        <v>20</v>
      </c>
      <c r="P413">
        <v>130</v>
      </c>
    </row>
    <row r="414" spans="1:16" x14ac:dyDescent="0.25">
      <c r="A414" s="16" t="s">
        <v>20</v>
      </c>
      <c r="B414" s="16">
        <v>122</v>
      </c>
      <c r="O414" t="s">
        <v>20</v>
      </c>
      <c r="P414">
        <v>122</v>
      </c>
    </row>
    <row r="415" spans="1:16" x14ac:dyDescent="0.25">
      <c r="A415" s="16" t="s">
        <v>20</v>
      </c>
      <c r="B415" s="16">
        <v>140</v>
      </c>
      <c r="O415" t="s">
        <v>20</v>
      </c>
      <c r="P415">
        <v>140</v>
      </c>
    </row>
    <row r="416" spans="1:16" x14ac:dyDescent="0.25">
      <c r="A416" s="16" t="s">
        <v>20</v>
      </c>
      <c r="B416" s="16">
        <v>3388</v>
      </c>
      <c r="O416" t="s">
        <v>20</v>
      </c>
      <c r="P416">
        <v>3388</v>
      </c>
    </row>
    <row r="417" spans="1:16" x14ac:dyDescent="0.25">
      <c r="A417" s="16" t="s">
        <v>20</v>
      </c>
      <c r="B417" s="16">
        <v>280</v>
      </c>
      <c r="O417" t="s">
        <v>20</v>
      </c>
      <c r="P417">
        <v>280</v>
      </c>
    </row>
    <row r="418" spans="1:16" x14ac:dyDescent="0.25">
      <c r="A418" s="16" t="s">
        <v>20</v>
      </c>
      <c r="B418" s="16">
        <v>366</v>
      </c>
      <c r="O418" t="s">
        <v>20</v>
      </c>
      <c r="P418">
        <v>366</v>
      </c>
    </row>
    <row r="419" spans="1:16" x14ac:dyDescent="0.25">
      <c r="A419" s="16" t="s">
        <v>20</v>
      </c>
      <c r="B419" s="16">
        <v>270</v>
      </c>
      <c r="O419" t="s">
        <v>20</v>
      </c>
      <c r="P419">
        <v>270</v>
      </c>
    </row>
    <row r="420" spans="1:16" x14ac:dyDescent="0.25">
      <c r="A420" s="16" t="s">
        <v>20</v>
      </c>
      <c r="B420" s="16">
        <v>137</v>
      </c>
      <c r="O420" t="s">
        <v>20</v>
      </c>
      <c r="P420">
        <v>137</v>
      </c>
    </row>
    <row r="421" spans="1:16" x14ac:dyDescent="0.25">
      <c r="A421" s="16" t="s">
        <v>20</v>
      </c>
      <c r="B421" s="16">
        <v>3205</v>
      </c>
      <c r="O421" t="s">
        <v>20</v>
      </c>
      <c r="P421">
        <v>3205</v>
      </c>
    </row>
    <row r="422" spans="1:16" x14ac:dyDescent="0.25">
      <c r="A422" s="16" t="s">
        <v>20</v>
      </c>
      <c r="B422" s="16">
        <v>288</v>
      </c>
      <c r="O422" t="s">
        <v>20</v>
      </c>
      <c r="P422">
        <v>288</v>
      </c>
    </row>
    <row r="423" spans="1:16" x14ac:dyDescent="0.25">
      <c r="A423" s="16" t="s">
        <v>20</v>
      </c>
      <c r="B423" s="16">
        <v>148</v>
      </c>
      <c r="O423" t="s">
        <v>20</v>
      </c>
      <c r="P423">
        <v>148</v>
      </c>
    </row>
    <row r="424" spans="1:16" x14ac:dyDescent="0.25">
      <c r="A424" s="16" t="s">
        <v>20</v>
      </c>
      <c r="B424" s="16">
        <v>114</v>
      </c>
      <c r="O424" t="s">
        <v>20</v>
      </c>
      <c r="P424">
        <v>114</v>
      </c>
    </row>
    <row r="425" spans="1:16" x14ac:dyDescent="0.25">
      <c r="A425" s="16" t="s">
        <v>20</v>
      </c>
      <c r="B425" s="16">
        <v>1518</v>
      </c>
      <c r="O425" t="s">
        <v>20</v>
      </c>
      <c r="P425">
        <v>1518</v>
      </c>
    </row>
    <row r="426" spans="1:16" x14ac:dyDescent="0.25">
      <c r="A426" s="16" t="s">
        <v>20</v>
      </c>
      <c r="B426" s="16">
        <v>166</v>
      </c>
      <c r="O426" t="s">
        <v>20</v>
      </c>
      <c r="P426">
        <v>166</v>
      </c>
    </row>
    <row r="427" spans="1:16" x14ac:dyDescent="0.25">
      <c r="A427" s="16" t="s">
        <v>20</v>
      </c>
      <c r="B427" s="16">
        <v>100</v>
      </c>
      <c r="O427" t="s">
        <v>20</v>
      </c>
      <c r="P427">
        <v>100</v>
      </c>
    </row>
    <row r="428" spans="1:16" x14ac:dyDescent="0.25">
      <c r="A428" s="16" t="s">
        <v>20</v>
      </c>
      <c r="B428" s="16">
        <v>235</v>
      </c>
      <c r="O428" t="s">
        <v>20</v>
      </c>
      <c r="P428">
        <v>235</v>
      </c>
    </row>
    <row r="429" spans="1:16" x14ac:dyDescent="0.25">
      <c r="A429" s="16" t="s">
        <v>20</v>
      </c>
      <c r="B429" s="16">
        <v>148</v>
      </c>
      <c r="O429" t="s">
        <v>20</v>
      </c>
      <c r="P429">
        <v>148</v>
      </c>
    </row>
    <row r="430" spans="1:16" x14ac:dyDescent="0.25">
      <c r="A430" s="16" t="s">
        <v>20</v>
      </c>
      <c r="B430" s="16">
        <v>198</v>
      </c>
      <c r="O430" t="s">
        <v>20</v>
      </c>
      <c r="P430">
        <v>198</v>
      </c>
    </row>
    <row r="431" spans="1:16" x14ac:dyDescent="0.25">
      <c r="A431" s="16" t="s">
        <v>20</v>
      </c>
      <c r="B431" s="16">
        <v>150</v>
      </c>
      <c r="O431" t="s">
        <v>20</v>
      </c>
      <c r="P431">
        <v>150</v>
      </c>
    </row>
    <row r="432" spans="1:16" x14ac:dyDescent="0.25">
      <c r="A432" s="16" t="s">
        <v>20</v>
      </c>
      <c r="B432" s="16">
        <v>216</v>
      </c>
      <c r="O432" t="s">
        <v>20</v>
      </c>
      <c r="P432">
        <v>216</v>
      </c>
    </row>
    <row r="433" spans="1:16" x14ac:dyDescent="0.25">
      <c r="A433" s="16" t="s">
        <v>20</v>
      </c>
      <c r="B433" s="16">
        <v>5139</v>
      </c>
      <c r="O433" t="s">
        <v>20</v>
      </c>
      <c r="P433">
        <v>5139</v>
      </c>
    </row>
    <row r="434" spans="1:16" x14ac:dyDescent="0.25">
      <c r="A434" s="16" t="s">
        <v>20</v>
      </c>
      <c r="B434" s="16">
        <v>2353</v>
      </c>
      <c r="O434" t="s">
        <v>20</v>
      </c>
      <c r="P434">
        <v>2353</v>
      </c>
    </row>
    <row r="435" spans="1:16" x14ac:dyDescent="0.25">
      <c r="A435" s="16" t="s">
        <v>20</v>
      </c>
      <c r="B435" s="16">
        <v>78</v>
      </c>
      <c r="O435" t="s">
        <v>20</v>
      </c>
      <c r="P435">
        <v>78</v>
      </c>
    </row>
    <row r="436" spans="1:16" x14ac:dyDescent="0.25">
      <c r="A436" s="16" t="s">
        <v>20</v>
      </c>
      <c r="B436" s="16">
        <v>174</v>
      </c>
      <c r="O436" t="s">
        <v>20</v>
      </c>
      <c r="P436">
        <v>174</v>
      </c>
    </row>
    <row r="437" spans="1:16" x14ac:dyDescent="0.25">
      <c r="A437" s="16" t="s">
        <v>20</v>
      </c>
      <c r="B437" s="16">
        <v>164</v>
      </c>
      <c r="O437" t="s">
        <v>20</v>
      </c>
      <c r="P437">
        <v>164</v>
      </c>
    </row>
    <row r="438" spans="1:16" x14ac:dyDescent="0.25">
      <c r="A438" s="16" t="s">
        <v>20</v>
      </c>
      <c r="B438" s="16">
        <v>161</v>
      </c>
      <c r="O438" t="s">
        <v>20</v>
      </c>
      <c r="P438">
        <v>161</v>
      </c>
    </row>
    <row r="439" spans="1:16" x14ac:dyDescent="0.25">
      <c r="A439" s="16" t="s">
        <v>20</v>
      </c>
      <c r="B439" s="16">
        <v>138</v>
      </c>
      <c r="O439" t="s">
        <v>20</v>
      </c>
      <c r="P439">
        <v>138</v>
      </c>
    </row>
    <row r="440" spans="1:16" x14ac:dyDescent="0.25">
      <c r="A440" s="16" t="s">
        <v>20</v>
      </c>
      <c r="B440" s="16">
        <v>3308</v>
      </c>
      <c r="O440" t="s">
        <v>20</v>
      </c>
      <c r="P440">
        <v>3308</v>
      </c>
    </row>
    <row r="441" spans="1:16" x14ac:dyDescent="0.25">
      <c r="A441" s="16" t="s">
        <v>20</v>
      </c>
      <c r="B441" s="16">
        <v>127</v>
      </c>
      <c r="O441" t="s">
        <v>20</v>
      </c>
      <c r="P441">
        <v>127</v>
      </c>
    </row>
    <row r="442" spans="1:16" x14ac:dyDescent="0.25">
      <c r="A442" s="16" t="s">
        <v>20</v>
      </c>
      <c r="B442" s="16">
        <v>207</v>
      </c>
      <c r="O442" t="s">
        <v>20</v>
      </c>
      <c r="P442">
        <v>207</v>
      </c>
    </row>
    <row r="443" spans="1:16" x14ac:dyDescent="0.25">
      <c r="A443" s="16" t="s">
        <v>20</v>
      </c>
      <c r="B443" s="16">
        <v>181</v>
      </c>
      <c r="O443" t="s">
        <v>20</v>
      </c>
      <c r="P443">
        <v>181</v>
      </c>
    </row>
    <row r="444" spans="1:16" x14ac:dyDescent="0.25">
      <c r="A444" s="16" t="s">
        <v>20</v>
      </c>
      <c r="B444" s="16">
        <v>110</v>
      </c>
      <c r="O444" t="s">
        <v>20</v>
      </c>
      <c r="P444">
        <v>110</v>
      </c>
    </row>
    <row r="445" spans="1:16" x14ac:dyDescent="0.25">
      <c r="A445" s="16" t="s">
        <v>20</v>
      </c>
      <c r="B445" s="16">
        <v>185</v>
      </c>
      <c r="O445" t="s">
        <v>20</v>
      </c>
      <c r="P445">
        <v>185</v>
      </c>
    </row>
    <row r="446" spans="1:16" x14ac:dyDescent="0.25">
      <c r="A446" s="16" t="s">
        <v>20</v>
      </c>
      <c r="B446" s="16">
        <v>121</v>
      </c>
      <c r="O446" t="s">
        <v>20</v>
      </c>
      <c r="P446">
        <v>121</v>
      </c>
    </row>
    <row r="447" spans="1:16" x14ac:dyDescent="0.25">
      <c r="A447" s="16" t="s">
        <v>20</v>
      </c>
      <c r="B447" s="16">
        <v>106</v>
      </c>
      <c r="O447" t="s">
        <v>20</v>
      </c>
      <c r="P447">
        <v>106</v>
      </c>
    </row>
    <row r="448" spans="1:16" x14ac:dyDescent="0.25">
      <c r="A448" s="16" t="s">
        <v>20</v>
      </c>
      <c r="B448" s="16">
        <v>142</v>
      </c>
      <c r="O448" t="s">
        <v>20</v>
      </c>
      <c r="P448">
        <v>142</v>
      </c>
    </row>
    <row r="449" spans="1:16" x14ac:dyDescent="0.25">
      <c r="A449" s="16" t="s">
        <v>20</v>
      </c>
      <c r="B449" s="16">
        <v>233</v>
      </c>
      <c r="O449" t="s">
        <v>20</v>
      </c>
      <c r="P449">
        <v>233</v>
      </c>
    </row>
    <row r="450" spans="1:16" x14ac:dyDescent="0.25">
      <c r="A450" s="16" t="s">
        <v>20</v>
      </c>
      <c r="B450" s="16">
        <v>218</v>
      </c>
      <c r="O450" t="s">
        <v>20</v>
      </c>
      <c r="P450">
        <v>218</v>
      </c>
    </row>
    <row r="451" spans="1:16" x14ac:dyDescent="0.25">
      <c r="A451" s="16" t="s">
        <v>20</v>
      </c>
      <c r="B451" s="16">
        <v>76</v>
      </c>
      <c r="O451" t="s">
        <v>20</v>
      </c>
      <c r="P451">
        <v>76</v>
      </c>
    </row>
    <row r="452" spans="1:16" x14ac:dyDescent="0.25">
      <c r="A452" s="16" t="s">
        <v>20</v>
      </c>
      <c r="B452" s="16">
        <v>43</v>
      </c>
      <c r="O452" t="s">
        <v>20</v>
      </c>
      <c r="P452">
        <v>43</v>
      </c>
    </row>
    <row r="453" spans="1:16" x14ac:dyDescent="0.25">
      <c r="A453" s="16" t="s">
        <v>20</v>
      </c>
      <c r="B453" s="16">
        <v>221</v>
      </c>
      <c r="O453" t="s">
        <v>20</v>
      </c>
      <c r="P453">
        <v>221</v>
      </c>
    </row>
    <row r="454" spans="1:16" x14ac:dyDescent="0.25">
      <c r="A454" s="16" t="s">
        <v>20</v>
      </c>
      <c r="B454" s="16">
        <v>2805</v>
      </c>
      <c r="O454" t="s">
        <v>20</v>
      </c>
      <c r="P454">
        <v>2805</v>
      </c>
    </row>
    <row r="455" spans="1:16" x14ac:dyDescent="0.25">
      <c r="A455" s="16" t="s">
        <v>20</v>
      </c>
      <c r="B455" s="16">
        <v>68</v>
      </c>
      <c r="O455" t="s">
        <v>20</v>
      </c>
      <c r="P455">
        <v>68</v>
      </c>
    </row>
    <row r="456" spans="1:16" x14ac:dyDescent="0.25">
      <c r="A456" s="16" t="s">
        <v>20</v>
      </c>
      <c r="B456" s="16">
        <v>183</v>
      </c>
      <c r="O456" t="s">
        <v>20</v>
      </c>
      <c r="P456">
        <v>183</v>
      </c>
    </row>
    <row r="457" spans="1:16" x14ac:dyDescent="0.25">
      <c r="A457" s="16" t="s">
        <v>20</v>
      </c>
      <c r="B457" s="16">
        <v>133</v>
      </c>
      <c r="O457" t="s">
        <v>20</v>
      </c>
      <c r="P457">
        <v>133</v>
      </c>
    </row>
    <row r="458" spans="1:16" x14ac:dyDescent="0.25">
      <c r="A458" s="16" t="s">
        <v>20</v>
      </c>
      <c r="B458" s="16">
        <v>2489</v>
      </c>
      <c r="O458" t="s">
        <v>20</v>
      </c>
      <c r="P458">
        <v>2489</v>
      </c>
    </row>
    <row r="459" spans="1:16" x14ac:dyDescent="0.25">
      <c r="A459" s="16" t="s">
        <v>20</v>
      </c>
      <c r="B459" s="16">
        <v>69</v>
      </c>
      <c r="O459" t="s">
        <v>20</v>
      </c>
      <c r="P459">
        <v>69</v>
      </c>
    </row>
    <row r="460" spans="1:16" x14ac:dyDescent="0.25">
      <c r="A460" s="16" t="s">
        <v>20</v>
      </c>
      <c r="B460" s="16">
        <v>279</v>
      </c>
      <c r="O460" t="s">
        <v>20</v>
      </c>
      <c r="P460">
        <v>279</v>
      </c>
    </row>
    <row r="461" spans="1:16" x14ac:dyDescent="0.25">
      <c r="A461" s="16" t="s">
        <v>20</v>
      </c>
      <c r="B461" s="16">
        <v>210</v>
      </c>
      <c r="O461" t="s">
        <v>20</v>
      </c>
      <c r="P461">
        <v>210</v>
      </c>
    </row>
    <row r="462" spans="1:16" x14ac:dyDescent="0.25">
      <c r="A462" s="16" t="s">
        <v>20</v>
      </c>
      <c r="B462" s="16">
        <v>2100</v>
      </c>
      <c r="O462" t="s">
        <v>20</v>
      </c>
      <c r="P462">
        <v>2100</v>
      </c>
    </row>
    <row r="463" spans="1:16" x14ac:dyDescent="0.25">
      <c r="A463" s="16" t="s">
        <v>20</v>
      </c>
      <c r="B463" s="16">
        <v>252</v>
      </c>
      <c r="O463" t="s">
        <v>20</v>
      </c>
      <c r="P463">
        <v>252</v>
      </c>
    </row>
    <row r="464" spans="1:16" x14ac:dyDescent="0.25">
      <c r="A464" s="16" t="s">
        <v>20</v>
      </c>
      <c r="B464" s="16">
        <v>1280</v>
      </c>
      <c r="O464" t="s">
        <v>20</v>
      </c>
      <c r="P464">
        <v>1280</v>
      </c>
    </row>
    <row r="465" spans="1:16" x14ac:dyDescent="0.25">
      <c r="A465" s="16" t="s">
        <v>20</v>
      </c>
      <c r="B465" s="16">
        <v>157</v>
      </c>
      <c r="O465" t="s">
        <v>20</v>
      </c>
      <c r="P465">
        <v>157</v>
      </c>
    </row>
    <row r="466" spans="1:16" x14ac:dyDescent="0.25">
      <c r="A466" s="16" t="s">
        <v>20</v>
      </c>
      <c r="B466" s="16">
        <v>194</v>
      </c>
      <c r="O466" t="s">
        <v>20</v>
      </c>
      <c r="P466">
        <v>194</v>
      </c>
    </row>
    <row r="467" spans="1:16" x14ac:dyDescent="0.25">
      <c r="A467" s="16" t="s">
        <v>20</v>
      </c>
      <c r="B467" s="16">
        <v>82</v>
      </c>
      <c r="O467" t="s">
        <v>20</v>
      </c>
      <c r="P467">
        <v>82</v>
      </c>
    </row>
    <row r="468" spans="1:16" x14ac:dyDescent="0.25">
      <c r="A468" s="16" t="s">
        <v>20</v>
      </c>
      <c r="B468" s="16">
        <v>4233</v>
      </c>
      <c r="O468" t="s">
        <v>20</v>
      </c>
      <c r="P468">
        <v>4233</v>
      </c>
    </row>
    <row r="469" spans="1:16" x14ac:dyDescent="0.25">
      <c r="A469" s="16" t="s">
        <v>20</v>
      </c>
      <c r="B469" s="16">
        <v>1297</v>
      </c>
      <c r="O469" t="s">
        <v>20</v>
      </c>
      <c r="P469">
        <v>1297</v>
      </c>
    </row>
    <row r="470" spans="1:16" x14ac:dyDescent="0.25">
      <c r="A470" s="16" t="s">
        <v>20</v>
      </c>
      <c r="B470" s="16">
        <v>165</v>
      </c>
      <c r="O470" t="s">
        <v>20</v>
      </c>
      <c r="P470">
        <v>165</v>
      </c>
    </row>
    <row r="471" spans="1:16" x14ac:dyDescent="0.25">
      <c r="A471" s="16" t="s">
        <v>20</v>
      </c>
      <c r="B471" s="16">
        <v>119</v>
      </c>
      <c r="O471" t="s">
        <v>20</v>
      </c>
      <c r="P471">
        <v>119</v>
      </c>
    </row>
    <row r="472" spans="1:16" x14ac:dyDescent="0.25">
      <c r="A472" s="16" t="s">
        <v>20</v>
      </c>
      <c r="B472" s="16">
        <v>1797</v>
      </c>
      <c r="O472" t="s">
        <v>20</v>
      </c>
      <c r="P472">
        <v>1797</v>
      </c>
    </row>
    <row r="473" spans="1:16" x14ac:dyDescent="0.25">
      <c r="A473" s="16" t="s">
        <v>20</v>
      </c>
      <c r="B473" s="16">
        <v>261</v>
      </c>
      <c r="O473" t="s">
        <v>20</v>
      </c>
      <c r="P473">
        <v>261</v>
      </c>
    </row>
    <row r="474" spans="1:16" x14ac:dyDescent="0.25">
      <c r="A474" s="16" t="s">
        <v>20</v>
      </c>
      <c r="B474" s="16">
        <v>157</v>
      </c>
      <c r="O474" t="s">
        <v>20</v>
      </c>
      <c r="P474">
        <v>157</v>
      </c>
    </row>
    <row r="475" spans="1:16" x14ac:dyDescent="0.25">
      <c r="A475" s="16" t="s">
        <v>20</v>
      </c>
      <c r="B475" s="16">
        <v>3533</v>
      </c>
      <c r="O475" t="s">
        <v>20</v>
      </c>
      <c r="P475">
        <v>3533</v>
      </c>
    </row>
    <row r="476" spans="1:16" x14ac:dyDescent="0.25">
      <c r="A476" s="16" t="s">
        <v>20</v>
      </c>
      <c r="B476" s="16">
        <v>155</v>
      </c>
      <c r="O476" t="s">
        <v>20</v>
      </c>
      <c r="P476">
        <v>155</v>
      </c>
    </row>
    <row r="477" spans="1:16" x14ac:dyDescent="0.25">
      <c r="A477" s="16" t="s">
        <v>20</v>
      </c>
      <c r="B477" s="16">
        <v>132</v>
      </c>
      <c r="O477" t="s">
        <v>20</v>
      </c>
      <c r="P477">
        <v>132</v>
      </c>
    </row>
    <row r="478" spans="1:16" x14ac:dyDescent="0.25">
      <c r="A478" s="16" t="s">
        <v>20</v>
      </c>
      <c r="B478" s="16">
        <v>1354</v>
      </c>
      <c r="O478" t="s">
        <v>20</v>
      </c>
      <c r="P478">
        <v>1354</v>
      </c>
    </row>
    <row r="479" spans="1:16" x14ac:dyDescent="0.25">
      <c r="A479" s="16" t="s">
        <v>20</v>
      </c>
      <c r="B479" s="16">
        <v>48</v>
      </c>
      <c r="O479" t="s">
        <v>20</v>
      </c>
      <c r="P479">
        <v>48</v>
      </c>
    </row>
    <row r="480" spans="1:16" x14ac:dyDescent="0.25">
      <c r="A480" s="16" t="s">
        <v>20</v>
      </c>
      <c r="B480" s="16">
        <v>110</v>
      </c>
      <c r="O480" t="s">
        <v>20</v>
      </c>
      <c r="P480">
        <v>110</v>
      </c>
    </row>
    <row r="481" spans="1:16" x14ac:dyDescent="0.25">
      <c r="A481" s="16" t="s">
        <v>20</v>
      </c>
      <c r="B481" s="16">
        <v>172</v>
      </c>
      <c r="O481" t="s">
        <v>20</v>
      </c>
      <c r="P481">
        <v>172</v>
      </c>
    </row>
    <row r="482" spans="1:16" x14ac:dyDescent="0.25">
      <c r="A482" s="16" t="s">
        <v>20</v>
      </c>
      <c r="B482" s="16">
        <v>307</v>
      </c>
      <c r="O482" t="s">
        <v>20</v>
      </c>
      <c r="P482">
        <v>307</v>
      </c>
    </row>
    <row r="483" spans="1:16" x14ac:dyDescent="0.25">
      <c r="A483" s="16" t="s">
        <v>20</v>
      </c>
      <c r="B483" s="16">
        <v>160</v>
      </c>
      <c r="O483" t="s">
        <v>20</v>
      </c>
      <c r="P483">
        <v>160</v>
      </c>
    </row>
    <row r="484" spans="1:16" x14ac:dyDescent="0.25">
      <c r="A484" s="16" t="s">
        <v>20</v>
      </c>
      <c r="B484" s="16">
        <v>1467</v>
      </c>
      <c r="O484" t="s">
        <v>20</v>
      </c>
      <c r="P484">
        <v>1467</v>
      </c>
    </row>
    <row r="485" spans="1:16" x14ac:dyDescent="0.25">
      <c r="A485" s="16" t="s">
        <v>20</v>
      </c>
      <c r="B485" s="16">
        <v>2662</v>
      </c>
      <c r="O485" t="s">
        <v>20</v>
      </c>
      <c r="P485">
        <v>2662</v>
      </c>
    </row>
    <row r="486" spans="1:16" x14ac:dyDescent="0.25">
      <c r="A486" s="16" t="s">
        <v>20</v>
      </c>
      <c r="B486" s="16">
        <v>452</v>
      </c>
      <c r="O486" t="s">
        <v>20</v>
      </c>
      <c r="P486">
        <v>452</v>
      </c>
    </row>
    <row r="487" spans="1:16" x14ac:dyDescent="0.25">
      <c r="A487" s="16" t="s">
        <v>20</v>
      </c>
      <c r="B487" s="16">
        <v>158</v>
      </c>
      <c r="O487" t="s">
        <v>20</v>
      </c>
      <c r="P487">
        <v>158</v>
      </c>
    </row>
    <row r="488" spans="1:16" x14ac:dyDescent="0.25">
      <c r="A488" s="16" t="s">
        <v>20</v>
      </c>
      <c r="B488" s="16">
        <v>225</v>
      </c>
      <c r="O488" t="s">
        <v>20</v>
      </c>
      <c r="P488">
        <v>225</v>
      </c>
    </row>
    <row r="489" spans="1:16" x14ac:dyDescent="0.25">
      <c r="A489" s="16" t="s">
        <v>20</v>
      </c>
      <c r="B489" s="16">
        <v>65</v>
      </c>
      <c r="O489" t="s">
        <v>20</v>
      </c>
      <c r="P489">
        <v>65</v>
      </c>
    </row>
    <row r="490" spans="1:16" x14ac:dyDescent="0.25">
      <c r="A490" s="16" t="s">
        <v>20</v>
      </c>
      <c r="B490" s="16">
        <v>163</v>
      </c>
      <c r="O490" t="s">
        <v>20</v>
      </c>
      <c r="P490">
        <v>163</v>
      </c>
    </row>
    <row r="491" spans="1:16" x14ac:dyDescent="0.25">
      <c r="A491" s="16" t="s">
        <v>20</v>
      </c>
      <c r="B491" s="16">
        <v>85</v>
      </c>
      <c r="O491" t="s">
        <v>20</v>
      </c>
      <c r="P491">
        <v>85</v>
      </c>
    </row>
    <row r="492" spans="1:16" x14ac:dyDescent="0.25">
      <c r="A492" s="16" t="s">
        <v>20</v>
      </c>
      <c r="B492" s="16">
        <v>217</v>
      </c>
      <c r="O492" t="s">
        <v>20</v>
      </c>
      <c r="P492">
        <v>217</v>
      </c>
    </row>
    <row r="493" spans="1:16" x14ac:dyDescent="0.25">
      <c r="A493" s="16" t="s">
        <v>20</v>
      </c>
      <c r="B493" s="16">
        <v>150</v>
      </c>
      <c r="O493" t="s">
        <v>20</v>
      </c>
      <c r="P493">
        <v>150</v>
      </c>
    </row>
    <row r="494" spans="1:16" x14ac:dyDescent="0.25">
      <c r="A494" s="16" t="s">
        <v>20</v>
      </c>
      <c r="B494" s="16">
        <v>3272</v>
      </c>
      <c r="O494" t="s">
        <v>20</v>
      </c>
      <c r="P494">
        <v>3272</v>
      </c>
    </row>
    <row r="495" spans="1:16" x14ac:dyDescent="0.25">
      <c r="A495" s="16" t="s">
        <v>20</v>
      </c>
      <c r="B495" s="16">
        <v>300</v>
      </c>
      <c r="O495" t="s">
        <v>20</v>
      </c>
      <c r="P495">
        <v>300</v>
      </c>
    </row>
    <row r="496" spans="1:16" x14ac:dyDescent="0.25">
      <c r="A496" s="16" t="s">
        <v>20</v>
      </c>
      <c r="B496" s="16">
        <v>126</v>
      </c>
      <c r="O496" t="s">
        <v>20</v>
      </c>
      <c r="P496">
        <v>126</v>
      </c>
    </row>
    <row r="497" spans="1:16" x14ac:dyDescent="0.25">
      <c r="A497" s="16" t="s">
        <v>20</v>
      </c>
      <c r="B497" s="16">
        <v>2320</v>
      </c>
      <c r="O497" t="s">
        <v>20</v>
      </c>
      <c r="P497">
        <v>2320</v>
      </c>
    </row>
    <row r="498" spans="1:16" x14ac:dyDescent="0.25">
      <c r="A498" s="16" t="s">
        <v>20</v>
      </c>
      <c r="B498" s="16">
        <v>81</v>
      </c>
      <c r="O498" t="s">
        <v>20</v>
      </c>
      <c r="P498">
        <v>81</v>
      </c>
    </row>
    <row r="499" spans="1:16" x14ac:dyDescent="0.25">
      <c r="A499" s="16" t="s">
        <v>20</v>
      </c>
      <c r="B499" s="16">
        <v>1887</v>
      </c>
      <c r="O499" t="s">
        <v>20</v>
      </c>
      <c r="P499">
        <v>1887</v>
      </c>
    </row>
    <row r="500" spans="1:16" x14ac:dyDescent="0.25">
      <c r="A500" s="16" t="s">
        <v>20</v>
      </c>
      <c r="B500" s="16">
        <v>4358</v>
      </c>
      <c r="O500" t="s">
        <v>20</v>
      </c>
      <c r="P500">
        <v>4358</v>
      </c>
    </row>
    <row r="501" spans="1:16" x14ac:dyDescent="0.25">
      <c r="A501" s="16" t="s">
        <v>20</v>
      </c>
      <c r="B501" s="16">
        <v>53</v>
      </c>
      <c r="O501" t="s">
        <v>20</v>
      </c>
      <c r="P501">
        <v>53</v>
      </c>
    </row>
    <row r="502" spans="1:16" x14ac:dyDescent="0.25">
      <c r="A502" s="16" t="s">
        <v>20</v>
      </c>
      <c r="B502" s="16">
        <v>2414</v>
      </c>
      <c r="O502" t="s">
        <v>20</v>
      </c>
      <c r="P502">
        <v>2414</v>
      </c>
    </row>
    <row r="503" spans="1:16" x14ac:dyDescent="0.25">
      <c r="A503" s="16" t="s">
        <v>20</v>
      </c>
      <c r="B503" s="16">
        <v>80</v>
      </c>
      <c r="O503" t="s">
        <v>20</v>
      </c>
      <c r="P503">
        <v>80</v>
      </c>
    </row>
    <row r="504" spans="1:16" x14ac:dyDescent="0.25">
      <c r="A504" s="16" t="s">
        <v>20</v>
      </c>
      <c r="B504" s="16">
        <v>193</v>
      </c>
      <c r="O504" t="s">
        <v>20</v>
      </c>
      <c r="P504">
        <v>193</v>
      </c>
    </row>
    <row r="505" spans="1:16" x14ac:dyDescent="0.25">
      <c r="A505" s="16" t="s">
        <v>20</v>
      </c>
      <c r="B505" s="16">
        <v>52</v>
      </c>
      <c r="O505" t="s">
        <v>20</v>
      </c>
      <c r="P505">
        <v>52</v>
      </c>
    </row>
    <row r="506" spans="1:16" x14ac:dyDescent="0.25">
      <c r="A506" s="16" t="s">
        <v>20</v>
      </c>
      <c r="B506" s="16">
        <v>290</v>
      </c>
      <c r="O506" t="s">
        <v>20</v>
      </c>
      <c r="P506">
        <v>290</v>
      </c>
    </row>
    <row r="507" spans="1:16" x14ac:dyDescent="0.25">
      <c r="A507" s="16" t="s">
        <v>20</v>
      </c>
      <c r="B507" s="16">
        <v>122</v>
      </c>
      <c r="O507" t="s">
        <v>20</v>
      </c>
      <c r="P507">
        <v>122</v>
      </c>
    </row>
    <row r="508" spans="1:16" x14ac:dyDescent="0.25">
      <c r="A508" s="16" t="s">
        <v>20</v>
      </c>
      <c r="B508" s="16">
        <v>1470</v>
      </c>
      <c r="O508" t="s">
        <v>20</v>
      </c>
      <c r="P508">
        <v>1470</v>
      </c>
    </row>
    <row r="509" spans="1:16" x14ac:dyDescent="0.25">
      <c r="A509" s="16" t="s">
        <v>20</v>
      </c>
      <c r="B509" s="16">
        <v>165</v>
      </c>
      <c r="O509" t="s">
        <v>20</v>
      </c>
      <c r="P509">
        <v>165</v>
      </c>
    </row>
    <row r="510" spans="1:16" x14ac:dyDescent="0.25">
      <c r="A510" s="16" t="s">
        <v>20</v>
      </c>
      <c r="B510" s="16">
        <v>182</v>
      </c>
      <c r="O510" t="s">
        <v>20</v>
      </c>
      <c r="P510">
        <v>182</v>
      </c>
    </row>
    <row r="511" spans="1:16" x14ac:dyDescent="0.25">
      <c r="A511" s="16" t="s">
        <v>20</v>
      </c>
      <c r="B511" s="16">
        <v>199</v>
      </c>
      <c r="O511" t="s">
        <v>20</v>
      </c>
      <c r="P511">
        <v>199</v>
      </c>
    </row>
    <row r="512" spans="1:16" x14ac:dyDescent="0.25">
      <c r="A512" s="16" t="s">
        <v>20</v>
      </c>
      <c r="B512" s="16">
        <v>56</v>
      </c>
      <c r="O512" t="s">
        <v>20</v>
      </c>
      <c r="P512">
        <v>56</v>
      </c>
    </row>
    <row r="513" spans="1:16" x14ac:dyDescent="0.25">
      <c r="A513" s="16" t="s">
        <v>20</v>
      </c>
      <c r="B513" s="16">
        <v>1460</v>
      </c>
      <c r="O513" t="s">
        <v>20</v>
      </c>
      <c r="P513">
        <v>1460</v>
      </c>
    </row>
    <row r="514" spans="1:16" x14ac:dyDescent="0.25">
      <c r="A514" s="16" t="s">
        <v>20</v>
      </c>
      <c r="B514" s="16">
        <v>123</v>
      </c>
      <c r="O514" t="s">
        <v>20</v>
      </c>
      <c r="P514">
        <v>123</v>
      </c>
    </row>
    <row r="515" spans="1:16" x14ac:dyDescent="0.25">
      <c r="A515" s="16" t="s">
        <v>20</v>
      </c>
      <c r="B515" s="16">
        <v>159</v>
      </c>
      <c r="O515" t="s">
        <v>20</v>
      </c>
      <c r="P515">
        <v>159</v>
      </c>
    </row>
    <row r="516" spans="1:16" x14ac:dyDescent="0.25">
      <c r="A516" s="16" t="s">
        <v>20</v>
      </c>
      <c r="B516" s="16">
        <v>110</v>
      </c>
      <c r="O516" t="s">
        <v>20</v>
      </c>
      <c r="P516">
        <v>110</v>
      </c>
    </row>
    <row r="517" spans="1:16" x14ac:dyDescent="0.25">
      <c r="A517" s="16" t="s">
        <v>20</v>
      </c>
      <c r="B517" s="16">
        <v>236</v>
      </c>
      <c r="O517" t="s">
        <v>20</v>
      </c>
      <c r="P517">
        <v>236</v>
      </c>
    </row>
    <row r="518" spans="1:16" x14ac:dyDescent="0.25">
      <c r="A518" s="16" t="s">
        <v>20</v>
      </c>
      <c r="B518" s="16">
        <v>191</v>
      </c>
      <c r="O518" t="s">
        <v>20</v>
      </c>
      <c r="P518">
        <v>191</v>
      </c>
    </row>
    <row r="519" spans="1:16" x14ac:dyDescent="0.25">
      <c r="A519" s="16" t="s">
        <v>20</v>
      </c>
      <c r="B519" s="16">
        <v>3934</v>
      </c>
      <c r="O519" t="s">
        <v>20</v>
      </c>
      <c r="P519">
        <v>3934</v>
      </c>
    </row>
    <row r="520" spans="1:16" x14ac:dyDescent="0.25">
      <c r="A520" s="16" t="s">
        <v>20</v>
      </c>
      <c r="B520" s="16">
        <v>80</v>
      </c>
      <c r="O520" t="s">
        <v>20</v>
      </c>
      <c r="P520">
        <v>80</v>
      </c>
    </row>
    <row r="521" spans="1:16" x14ac:dyDescent="0.25">
      <c r="A521" s="16" t="s">
        <v>20</v>
      </c>
      <c r="B521" s="16">
        <v>462</v>
      </c>
      <c r="O521" t="s">
        <v>20</v>
      </c>
      <c r="P521">
        <v>462</v>
      </c>
    </row>
    <row r="522" spans="1:16" x14ac:dyDescent="0.25">
      <c r="A522" s="16" t="s">
        <v>20</v>
      </c>
      <c r="B522" s="16">
        <v>179</v>
      </c>
      <c r="O522" t="s">
        <v>20</v>
      </c>
      <c r="P522">
        <v>179</v>
      </c>
    </row>
    <row r="523" spans="1:16" x14ac:dyDescent="0.25">
      <c r="A523" s="16" t="s">
        <v>20</v>
      </c>
      <c r="B523" s="16">
        <v>1866</v>
      </c>
      <c r="O523" t="s">
        <v>20</v>
      </c>
      <c r="P523">
        <v>1866</v>
      </c>
    </row>
    <row r="524" spans="1:16" x14ac:dyDescent="0.25">
      <c r="A524" s="16" t="s">
        <v>20</v>
      </c>
      <c r="B524" s="16">
        <v>156</v>
      </c>
      <c r="O524" t="s">
        <v>20</v>
      </c>
      <c r="P524">
        <v>156</v>
      </c>
    </row>
    <row r="525" spans="1:16" x14ac:dyDescent="0.25">
      <c r="A525" s="16" t="s">
        <v>20</v>
      </c>
      <c r="B525" s="16">
        <v>255</v>
      </c>
      <c r="O525" t="s">
        <v>20</v>
      </c>
      <c r="P525">
        <v>255</v>
      </c>
    </row>
    <row r="526" spans="1:16" x14ac:dyDescent="0.25">
      <c r="A526" s="16" t="s">
        <v>20</v>
      </c>
      <c r="B526" s="16">
        <v>2261</v>
      </c>
      <c r="O526" t="s">
        <v>20</v>
      </c>
      <c r="P526">
        <v>2261</v>
      </c>
    </row>
    <row r="527" spans="1:16" x14ac:dyDescent="0.25">
      <c r="A527" s="16" t="s">
        <v>20</v>
      </c>
      <c r="B527" s="16">
        <v>40</v>
      </c>
      <c r="O527" t="s">
        <v>20</v>
      </c>
      <c r="P527">
        <v>40</v>
      </c>
    </row>
    <row r="528" spans="1:16" x14ac:dyDescent="0.25">
      <c r="A528" s="16" t="s">
        <v>20</v>
      </c>
      <c r="B528" s="16">
        <v>2289</v>
      </c>
      <c r="O528" t="s">
        <v>20</v>
      </c>
      <c r="P528">
        <v>2289</v>
      </c>
    </row>
    <row r="529" spans="1:16" x14ac:dyDescent="0.25">
      <c r="A529" s="16" t="s">
        <v>20</v>
      </c>
      <c r="B529" s="16">
        <v>65</v>
      </c>
      <c r="O529" t="s">
        <v>20</v>
      </c>
      <c r="P529">
        <v>65</v>
      </c>
    </row>
    <row r="530" spans="1:16" x14ac:dyDescent="0.25">
      <c r="A530" s="16" t="s">
        <v>20</v>
      </c>
      <c r="B530" s="16">
        <v>3777</v>
      </c>
      <c r="O530" t="s">
        <v>20</v>
      </c>
      <c r="P530">
        <v>3777</v>
      </c>
    </row>
    <row r="531" spans="1:16" x14ac:dyDescent="0.25">
      <c r="A531" s="16" t="s">
        <v>20</v>
      </c>
      <c r="B531" s="16">
        <v>184</v>
      </c>
      <c r="O531" t="s">
        <v>20</v>
      </c>
      <c r="P531">
        <v>184</v>
      </c>
    </row>
    <row r="532" spans="1:16" x14ac:dyDescent="0.25">
      <c r="A532" s="16" t="s">
        <v>20</v>
      </c>
      <c r="B532" s="16">
        <v>85</v>
      </c>
      <c r="O532" t="s">
        <v>20</v>
      </c>
      <c r="P532">
        <v>85</v>
      </c>
    </row>
    <row r="533" spans="1:16" x14ac:dyDescent="0.25">
      <c r="A533" s="16" t="s">
        <v>20</v>
      </c>
      <c r="B533" s="16">
        <v>144</v>
      </c>
      <c r="O533" t="s">
        <v>20</v>
      </c>
      <c r="P533">
        <v>144</v>
      </c>
    </row>
    <row r="534" spans="1:16" x14ac:dyDescent="0.25">
      <c r="A534" s="16" t="s">
        <v>20</v>
      </c>
      <c r="B534" s="16">
        <v>1902</v>
      </c>
      <c r="O534" t="s">
        <v>20</v>
      </c>
      <c r="P534">
        <v>1902</v>
      </c>
    </row>
    <row r="535" spans="1:16" x14ac:dyDescent="0.25">
      <c r="A535" s="16" t="s">
        <v>20</v>
      </c>
      <c r="B535" s="16">
        <v>105</v>
      </c>
      <c r="O535" t="s">
        <v>20</v>
      </c>
      <c r="P535">
        <v>105</v>
      </c>
    </row>
    <row r="536" spans="1:16" x14ac:dyDescent="0.25">
      <c r="A536" s="16" t="s">
        <v>20</v>
      </c>
      <c r="B536" s="16">
        <v>132</v>
      </c>
      <c r="O536" t="s">
        <v>20</v>
      </c>
      <c r="P536">
        <v>132</v>
      </c>
    </row>
    <row r="537" spans="1:16" x14ac:dyDescent="0.25">
      <c r="A537" s="16" t="s">
        <v>20</v>
      </c>
      <c r="B537" s="16">
        <v>96</v>
      </c>
      <c r="O537" t="s">
        <v>20</v>
      </c>
      <c r="P537">
        <v>96</v>
      </c>
    </row>
    <row r="538" spans="1:16" x14ac:dyDescent="0.25">
      <c r="A538" s="16" t="s">
        <v>20</v>
      </c>
      <c r="B538" s="16">
        <v>114</v>
      </c>
      <c r="O538" t="s">
        <v>20</v>
      </c>
      <c r="P538">
        <v>114</v>
      </c>
    </row>
    <row r="539" spans="1:16" x14ac:dyDescent="0.25">
      <c r="A539" s="16" t="s">
        <v>20</v>
      </c>
      <c r="B539" s="16">
        <v>203</v>
      </c>
      <c r="O539" t="s">
        <v>20</v>
      </c>
      <c r="P539">
        <v>203</v>
      </c>
    </row>
    <row r="540" spans="1:16" x14ac:dyDescent="0.25">
      <c r="A540" s="16" t="s">
        <v>20</v>
      </c>
      <c r="B540" s="16">
        <v>1559</v>
      </c>
      <c r="O540" t="s">
        <v>20</v>
      </c>
      <c r="P540">
        <v>1559</v>
      </c>
    </row>
    <row r="541" spans="1:16" x14ac:dyDescent="0.25">
      <c r="A541" s="16" t="s">
        <v>20</v>
      </c>
      <c r="B541" s="16">
        <v>1548</v>
      </c>
      <c r="O541" t="s">
        <v>20</v>
      </c>
      <c r="P541">
        <v>1548</v>
      </c>
    </row>
    <row r="542" spans="1:16" x14ac:dyDescent="0.25">
      <c r="A542" s="16" t="s">
        <v>20</v>
      </c>
      <c r="B542" s="16">
        <v>80</v>
      </c>
      <c r="O542" t="s">
        <v>20</v>
      </c>
      <c r="P542">
        <v>80</v>
      </c>
    </row>
    <row r="543" spans="1:16" x14ac:dyDescent="0.25">
      <c r="A543" s="16" t="s">
        <v>20</v>
      </c>
      <c r="B543" s="16">
        <v>131</v>
      </c>
      <c r="O543" t="s">
        <v>20</v>
      </c>
      <c r="P543">
        <v>131</v>
      </c>
    </row>
    <row r="544" spans="1:16" x14ac:dyDescent="0.25">
      <c r="A544" s="16" t="s">
        <v>20</v>
      </c>
      <c r="B544" s="16">
        <v>112</v>
      </c>
      <c r="O544" t="s">
        <v>20</v>
      </c>
      <c r="P544">
        <v>112</v>
      </c>
    </row>
    <row r="545" spans="1:16" x14ac:dyDescent="0.25">
      <c r="A545" s="16" t="s">
        <v>20</v>
      </c>
      <c r="B545" s="16">
        <v>155</v>
      </c>
      <c r="O545" t="s">
        <v>20</v>
      </c>
      <c r="P545">
        <v>155</v>
      </c>
    </row>
    <row r="546" spans="1:16" x14ac:dyDescent="0.25">
      <c r="A546" s="16" t="s">
        <v>20</v>
      </c>
      <c r="B546" s="16">
        <v>266</v>
      </c>
      <c r="O546" t="s">
        <v>20</v>
      </c>
      <c r="P546">
        <v>266</v>
      </c>
    </row>
    <row r="547" spans="1:16" x14ac:dyDescent="0.25">
      <c r="A547" s="16" t="s">
        <v>20</v>
      </c>
      <c r="B547" s="16">
        <v>155</v>
      </c>
      <c r="O547" t="s">
        <v>20</v>
      </c>
      <c r="P547">
        <v>155</v>
      </c>
    </row>
    <row r="548" spans="1:16" x14ac:dyDescent="0.25">
      <c r="A548" s="16" t="s">
        <v>20</v>
      </c>
      <c r="B548" s="16">
        <v>207</v>
      </c>
      <c r="O548" t="s">
        <v>20</v>
      </c>
      <c r="P548">
        <v>207</v>
      </c>
    </row>
    <row r="549" spans="1:16" x14ac:dyDescent="0.25">
      <c r="A549" s="16" t="s">
        <v>20</v>
      </c>
      <c r="B549" s="16">
        <v>245</v>
      </c>
      <c r="O549" t="s">
        <v>20</v>
      </c>
      <c r="P549">
        <v>245</v>
      </c>
    </row>
    <row r="550" spans="1:16" x14ac:dyDescent="0.25">
      <c r="A550" s="16" t="s">
        <v>20</v>
      </c>
      <c r="B550" s="16">
        <v>1573</v>
      </c>
      <c r="O550" t="s">
        <v>20</v>
      </c>
      <c r="P550">
        <v>1573</v>
      </c>
    </row>
    <row r="551" spans="1:16" x14ac:dyDescent="0.25">
      <c r="A551" s="16" t="s">
        <v>20</v>
      </c>
      <c r="B551" s="16">
        <v>114</v>
      </c>
      <c r="O551" t="s">
        <v>20</v>
      </c>
      <c r="P551">
        <v>114</v>
      </c>
    </row>
    <row r="552" spans="1:16" x14ac:dyDescent="0.25">
      <c r="A552" s="16" t="s">
        <v>20</v>
      </c>
      <c r="B552" s="16">
        <v>93</v>
      </c>
      <c r="O552" t="s">
        <v>20</v>
      </c>
      <c r="P552">
        <v>93</v>
      </c>
    </row>
    <row r="553" spans="1:16" x14ac:dyDescent="0.25">
      <c r="A553" s="16" t="s">
        <v>20</v>
      </c>
      <c r="B553" s="16">
        <v>1681</v>
      </c>
      <c r="O553" t="s">
        <v>20</v>
      </c>
      <c r="P553">
        <v>1681</v>
      </c>
    </row>
    <row r="554" spans="1:16" x14ac:dyDescent="0.25">
      <c r="A554" s="16" t="s">
        <v>20</v>
      </c>
      <c r="B554" s="16">
        <v>32</v>
      </c>
      <c r="O554" t="s">
        <v>20</v>
      </c>
      <c r="P554">
        <v>32</v>
      </c>
    </row>
    <row r="555" spans="1:16" x14ac:dyDescent="0.25">
      <c r="A555" s="16" t="s">
        <v>20</v>
      </c>
      <c r="B555" s="16">
        <v>135</v>
      </c>
      <c r="O555" t="s">
        <v>20</v>
      </c>
      <c r="P555">
        <v>135</v>
      </c>
    </row>
    <row r="556" spans="1:16" x14ac:dyDescent="0.25">
      <c r="A556" s="16" t="s">
        <v>20</v>
      </c>
      <c r="B556" s="16">
        <v>140</v>
      </c>
      <c r="O556" t="s">
        <v>20</v>
      </c>
      <c r="P556">
        <v>140</v>
      </c>
    </row>
    <row r="557" spans="1:16" x14ac:dyDescent="0.25">
      <c r="A557" s="16" t="s">
        <v>20</v>
      </c>
      <c r="B557" s="16">
        <v>92</v>
      </c>
      <c r="O557" t="s">
        <v>20</v>
      </c>
      <c r="P557">
        <v>92</v>
      </c>
    </row>
    <row r="558" spans="1:16" x14ac:dyDescent="0.25">
      <c r="A558" s="16" t="s">
        <v>20</v>
      </c>
      <c r="B558" s="16">
        <v>1015</v>
      </c>
      <c r="O558" t="s">
        <v>20</v>
      </c>
      <c r="P558">
        <v>1015</v>
      </c>
    </row>
    <row r="559" spans="1:16" x14ac:dyDescent="0.25">
      <c r="A559" s="16" t="s">
        <v>20</v>
      </c>
      <c r="B559" s="16">
        <v>323</v>
      </c>
      <c r="O559" t="s">
        <v>20</v>
      </c>
      <c r="P559">
        <v>323</v>
      </c>
    </row>
    <row r="560" spans="1:16" x14ac:dyDescent="0.25">
      <c r="A560" s="16" t="s">
        <v>20</v>
      </c>
      <c r="B560" s="16">
        <v>2326</v>
      </c>
      <c r="O560" t="s">
        <v>20</v>
      </c>
      <c r="P560">
        <v>2326</v>
      </c>
    </row>
    <row r="561" spans="1:16" x14ac:dyDescent="0.25">
      <c r="A561" s="16" t="s">
        <v>20</v>
      </c>
      <c r="B561" s="16">
        <v>381</v>
      </c>
      <c r="O561" t="s">
        <v>20</v>
      </c>
      <c r="P561">
        <v>381</v>
      </c>
    </row>
    <row r="562" spans="1:16" x14ac:dyDescent="0.25">
      <c r="A562" s="16" t="s">
        <v>20</v>
      </c>
      <c r="B562" s="16">
        <v>480</v>
      </c>
      <c r="O562" t="s">
        <v>20</v>
      </c>
      <c r="P562">
        <v>480</v>
      </c>
    </row>
    <row r="563" spans="1:16" x14ac:dyDescent="0.25">
      <c r="A563" s="16" t="s">
        <v>20</v>
      </c>
      <c r="B563" s="16">
        <v>226</v>
      </c>
      <c r="O563" t="s">
        <v>20</v>
      </c>
      <c r="P563">
        <v>226</v>
      </c>
    </row>
    <row r="564" spans="1:16" x14ac:dyDescent="0.25">
      <c r="A564" s="16" t="s">
        <v>20</v>
      </c>
      <c r="B564" s="16">
        <v>241</v>
      </c>
      <c r="O564" t="s">
        <v>20</v>
      </c>
      <c r="P564">
        <v>241</v>
      </c>
    </row>
    <row r="565" spans="1:16" x14ac:dyDescent="0.25">
      <c r="A565" s="16" t="s">
        <v>20</v>
      </c>
      <c r="B565" s="16">
        <v>132</v>
      </c>
      <c r="O565" t="s">
        <v>20</v>
      </c>
      <c r="P565">
        <v>132</v>
      </c>
    </row>
    <row r="566" spans="1:16" x14ac:dyDescent="0.25">
      <c r="A566" s="16" t="s">
        <v>20</v>
      </c>
      <c r="B566" s="16">
        <v>2043</v>
      </c>
      <c r="O566" t="s">
        <v>20</v>
      </c>
      <c r="P566">
        <v>2043</v>
      </c>
    </row>
    <row r="567" spans="1:16" x14ac:dyDescent="0.25">
      <c r="O567" t="s">
        <v>14</v>
      </c>
      <c r="P567">
        <v>0</v>
      </c>
    </row>
    <row r="568" spans="1:16" x14ac:dyDescent="0.25">
      <c r="O568" t="s">
        <v>14</v>
      </c>
      <c r="P568">
        <v>24</v>
      </c>
    </row>
    <row r="569" spans="1:16" x14ac:dyDescent="0.25">
      <c r="O569" t="s">
        <v>14</v>
      </c>
      <c r="P569">
        <v>53</v>
      </c>
    </row>
    <row r="570" spans="1:16" x14ac:dyDescent="0.25">
      <c r="O570" t="s">
        <v>14</v>
      </c>
      <c r="P570">
        <v>18</v>
      </c>
    </row>
    <row r="571" spans="1:16" x14ac:dyDescent="0.25">
      <c r="O571" t="s">
        <v>14</v>
      </c>
      <c r="P571">
        <v>44</v>
      </c>
    </row>
    <row r="572" spans="1:16" x14ac:dyDescent="0.25">
      <c r="O572" t="s">
        <v>14</v>
      </c>
      <c r="P572">
        <v>27</v>
      </c>
    </row>
    <row r="573" spans="1:16" x14ac:dyDescent="0.25">
      <c r="O573" t="s">
        <v>14</v>
      </c>
      <c r="P573">
        <v>55</v>
      </c>
    </row>
    <row r="574" spans="1:16" x14ac:dyDescent="0.25">
      <c r="O574" t="s">
        <v>14</v>
      </c>
      <c r="P574">
        <v>200</v>
      </c>
    </row>
    <row r="575" spans="1:16" x14ac:dyDescent="0.25">
      <c r="O575" t="s">
        <v>14</v>
      </c>
      <c r="P575">
        <v>452</v>
      </c>
    </row>
    <row r="576" spans="1:16" x14ac:dyDescent="0.25">
      <c r="O576" t="s">
        <v>14</v>
      </c>
      <c r="P576">
        <v>674</v>
      </c>
    </row>
    <row r="577" spans="15:16" x14ac:dyDescent="0.25">
      <c r="O577" t="s">
        <v>14</v>
      </c>
      <c r="P577">
        <v>558</v>
      </c>
    </row>
    <row r="578" spans="15:16" x14ac:dyDescent="0.25">
      <c r="O578" t="s">
        <v>14</v>
      </c>
      <c r="P578">
        <v>15</v>
      </c>
    </row>
    <row r="579" spans="15:16" x14ac:dyDescent="0.25">
      <c r="O579" t="s">
        <v>14</v>
      </c>
      <c r="P579">
        <v>2307</v>
      </c>
    </row>
    <row r="580" spans="15:16" x14ac:dyDescent="0.25">
      <c r="O580" t="s">
        <v>14</v>
      </c>
      <c r="P580">
        <v>88</v>
      </c>
    </row>
    <row r="581" spans="15:16" x14ac:dyDescent="0.25">
      <c r="O581" t="s">
        <v>14</v>
      </c>
      <c r="P581">
        <v>48</v>
      </c>
    </row>
    <row r="582" spans="15:16" x14ac:dyDescent="0.25">
      <c r="O582" t="s">
        <v>14</v>
      </c>
      <c r="P582">
        <v>1</v>
      </c>
    </row>
    <row r="583" spans="15:16" x14ac:dyDescent="0.25">
      <c r="O583" t="s">
        <v>14</v>
      </c>
      <c r="P583">
        <v>1467</v>
      </c>
    </row>
    <row r="584" spans="15:16" x14ac:dyDescent="0.25">
      <c r="O584" t="s">
        <v>14</v>
      </c>
      <c r="P584">
        <v>75</v>
      </c>
    </row>
    <row r="585" spans="15:16" x14ac:dyDescent="0.25">
      <c r="O585" t="s">
        <v>14</v>
      </c>
      <c r="P585">
        <v>120</v>
      </c>
    </row>
    <row r="586" spans="15:16" x14ac:dyDescent="0.25">
      <c r="O586" t="s">
        <v>14</v>
      </c>
      <c r="P586">
        <v>2253</v>
      </c>
    </row>
    <row r="587" spans="15:16" x14ac:dyDescent="0.25">
      <c r="O587" t="s">
        <v>14</v>
      </c>
      <c r="P587">
        <v>5</v>
      </c>
    </row>
    <row r="588" spans="15:16" x14ac:dyDescent="0.25">
      <c r="O588" t="s">
        <v>14</v>
      </c>
      <c r="P588">
        <v>38</v>
      </c>
    </row>
    <row r="589" spans="15:16" x14ac:dyDescent="0.25">
      <c r="O589" t="s">
        <v>14</v>
      </c>
      <c r="P589">
        <v>12</v>
      </c>
    </row>
    <row r="590" spans="15:16" x14ac:dyDescent="0.25">
      <c r="O590" t="s">
        <v>14</v>
      </c>
      <c r="P590">
        <v>1684</v>
      </c>
    </row>
    <row r="591" spans="15:16" x14ac:dyDescent="0.25">
      <c r="O591" t="s">
        <v>14</v>
      </c>
      <c r="P591">
        <v>56</v>
      </c>
    </row>
    <row r="592" spans="15:16" x14ac:dyDescent="0.25">
      <c r="O592" t="s">
        <v>14</v>
      </c>
      <c r="P592">
        <v>838</v>
      </c>
    </row>
    <row r="593" spans="15:16" x14ac:dyDescent="0.25">
      <c r="O593" t="s">
        <v>14</v>
      </c>
      <c r="P593">
        <v>1000</v>
      </c>
    </row>
    <row r="594" spans="15:16" x14ac:dyDescent="0.25">
      <c r="O594" t="s">
        <v>14</v>
      </c>
      <c r="P594">
        <v>1482</v>
      </c>
    </row>
    <row r="595" spans="15:16" x14ac:dyDescent="0.25">
      <c r="O595" t="s">
        <v>14</v>
      </c>
      <c r="P595">
        <v>106</v>
      </c>
    </row>
    <row r="596" spans="15:16" x14ac:dyDescent="0.25">
      <c r="O596" t="s">
        <v>14</v>
      </c>
      <c r="P596">
        <v>679</v>
      </c>
    </row>
    <row r="597" spans="15:16" x14ac:dyDescent="0.25">
      <c r="O597" t="s">
        <v>14</v>
      </c>
      <c r="P597">
        <v>1220</v>
      </c>
    </row>
    <row r="598" spans="15:16" x14ac:dyDescent="0.25">
      <c r="O598" t="s">
        <v>14</v>
      </c>
      <c r="P598">
        <v>1</v>
      </c>
    </row>
    <row r="599" spans="15:16" x14ac:dyDescent="0.25">
      <c r="O599" t="s">
        <v>14</v>
      </c>
      <c r="P599">
        <v>37</v>
      </c>
    </row>
    <row r="600" spans="15:16" x14ac:dyDescent="0.25">
      <c r="O600" t="s">
        <v>14</v>
      </c>
      <c r="P600">
        <v>60</v>
      </c>
    </row>
    <row r="601" spans="15:16" x14ac:dyDescent="0.25">
      <c r="O601" t="s">
        <v>14</v>
      </c>
      <c r="P601">
        <v>296</v>
      </c>
    </row>
    <row r="602" spans="15:16" x14ac:dyDescent="0.25">
      <c r="O602" t="s">
        <v>14</v>
      </c>
      <c r="P602">
        <v>3304</v>
      </c>
    </row>
    <row r="603" spans="15:16" x14ac:dyDescent="0.25">
      <c r="O603" t="s">
        <v>14</v>
      </c>
      <c r="P603">
        <v>73</v>
      </c>
    </row>
    <row r="604" spans="15:16" x14ac:dyDescent="0.25">
      <c r="O604" t="s">
        <v>14</v>
      </c>
      <c r="P604">
        <v>3387</v>
      </c>
    </row>
    <row r="605" spans="15:16" x14ac:dyDescent="0.25">
      <c r="O605" t="s">
        <v>14</v>
      </c>
      <c r="P605">
        <v>662</v>
      </c>
    </row>
    <row r="606" spans="15:16" x14ac:dyDescent="0.25">
      <c r="O606" t="s">
        <v>14</v>
      </c>
      <c r="P606">
        <v>774</v>
      </c>
    </row>
    <row r="607" spans="15:16" x14ac:dyDescent="0.25">
      <c r="O607" t="s">
        <v>14</v>
      </c>
      <c r="P607">
        <v>672</v>
      </c>
    </row>
    <row r="608" spans="15:16" x14ac:dyDescent="0.25">
      <c r="O608" t="s">
        <v>14</v>
      </c>
      <c r="P608">
        <v>940</v>
      </c>
    </row>
    <row r="609" spans="15:16" x14ac:dyDescent="0.25">
      <c r="O609" t="s">
        <v>14</v>
      </c>
      <c r="P609">
        <v>117</v>
      </c>
    </row>
    <row r="610" spans="15:16" x14ac:dyDescent="0.25">
      <c r="O610" t="s">
        <v>14</v>
      </c>
      <c r="P610">
        <v>115</v>
      </c>
    </row>
    <row r="611" spans="15:16" x14ac:dyDescent="0.25">
      <c r="O611" t="s">
        <v>14</v>
      </c>
      <c r="P611">
        <v>326</v>
      </c>
    </row>
    <row r="612" spans="15:16" x14ac:dyDescent="0.25">
      <c r="O612" t="s">
        <v>14</v>
      </c>
      <c r="P612">
        <v>1</v>
      </c>
    </row>
    <row r="613" spans="15:16" x14ac:dyDescent="0.25">
      <c r="O613" t="s">
        <v>14</v>
      </c>
      <c r="P613">
        <v>1467</v>
      </c>
    </row>
    <row r="614" spans="15:16" x14ac:dyDescent="0.25">
      <c r="O614" t="s">
        <v>14</v>
      </c>
      <c r="P614">
        <v>5681</v>
      </c>
    </row>
    <row r="615" spans="15:16" x14ac:dyDescent="0.25">
      <c r="O615" t="s">
        <v>14</v>
      </c>
      <c r="P615">
        <v>1059</v>
      </c>
    </row>
    <row r="616" spans="15:16" x14ac:dyDescent="0.25">
      <c r="O616" t="s">
        <v>14</v>
      </c>
      <c r="P616">
        <v>1194</v>
      </c>
    </row>
    <row r="617" spans="15:16" x14ac:dyDescent="0.25">
      <c r="O617" t="s">
        <v>14</v>
      </c>
      <c r="P617">
        <v>30</v>
      </c>
    </row>
    <row r="618" spans="15:16" x14ac:dyDescent="0.25">
      <c r="O618" t="s">
        <v>14</v>
      </c>
      <c r="P618">
        <v>75</v>
      </c>
    </row>
    <row r="619" spans="15:16" x14ac:dyDescent="0.25">
      <c r="O619" t="s">
        <v>14</v>
      </c>
      <c r="P619">
        <v>955</v>
      </c>
    </row>
    <row r="620" spans="15:16" x14ac:dyDescent="0.25">
      <c r="O620" t="s">
        <v>14</v>
      </c>
      <c r="P620">
        <v>67</v>
      </c>
    </row>
    <row r="621" spans="15:16" x14ac:dyDescent="0.25">
      <c r="O621" t="s">
        <v>14</v>
      </c>
      <c r="P621">
        <v>5</v>
      </c>
    </row>
    <row r="622" spans="15:16" x14ac:dyDescent="0.25">
      <c r="O622" t="s">
        <v>14</v>
      </c>
      <c r="P622">
        <v>26</v>
      </c>
    </row>
    <row r="623" spans="15:16" x14ac:dyDescent="0.25">
      <c r="O623" t="s">
        <v>14</v>
      </c>
      <c r="P623">
        <v>1130</v>
      </c>
    </row>
    <row r="624" spans="15:16" x14ac:dyDescent="0.25">
      <c r="O624" t="s">
        <v>14</v>
      </c>
      <c r="P624">
        <v>782</v>
      </c>
    </row>
    <row r="625" spans="15:16" x14ac:dyDescent="0.25">
      <c r="O625" t="s">
        <v>14</v>
      </c>
      <c r="P625">
        <v>210</v>
      </c>
    </row>
    <row r="626" spans="15:16" x14ac:dyDescent="0.25">
      <c r="O626" t="s">
        <v>14</v>
      </c>
      <c r="P626">
        <v>136</v>
      </c>
    </row>
    <row r="627" spans="15:16" x14ac:dyDescent="0.25">
      <c r="O627" t="s">
        <v>14</v>
      </c>
      <c r="P627">
        <v>86</v>
      </c>
    </row>
    <row r="628" spans="15:16" x14ac:dyDescent="0.25">
      <c r="O628" t="s">
        <v>14</v>
      </c>
      <c r="P628">
        <v>19</v>
      </c>
    </row>
    <row r="629" spans="15:16" x14ac:dyDescent="0.25">
      <c r="O629" t="s">
        <v>14</v>
      </c>
      <c r="P629">
        <v>886</v>
      </c>
    </row>
    <row r="630" spans="15:16" x14ac:dyDescent="0.25">
      <c r="O630" t="s">
        <v>14</v>
      </c>
      <c r="P630">
        <v>35</v>
      </c>
    </row>
    <row r="631" spans="15:16" x14ac:dyDescent="0.25">
      <c r="O631" t="s">
        <v>14</v>
      </c>
      <c r="P631">
        <v>24</v>
      </c>
    </row>
    <row r="632" spans="15:16" x14ac:dyDescent="0.25">
      <c r="O632" t="s">
        <v>14</v>
      </c>
      <c r="P632">
        <v>86</v>
      </c>
    </row>
    <row r="633" spans="15:16" x14ac:dyDescent="0.25">
      <c r="O633" t="s">
        <v>14</v>
      </c>
      <c r="P633">
        <v>243</v>
      </c>
    </row>
    <row r="634" spans="15:16" x14ac:dyDescent="0.25">
      <c r="O634" t="s">
        <v>14</v>
      </c>
      <c r="P634">
        <v>65</v>
      </c>
    </row>
    <row r="635" spans="15:16" x14ac:dyDescent="0.25">
      <c r="O635" t="s">
        <v>14</v>
      </c>
      <c r="P635">
        <v>100</v>
      </c>
    </row>
    <row r="636" spans="15:16" x14ac:dyDescent="0.25">
      <c r="O636" t="s">
        <v>14</v>
      </c>
      <c r="P636">
        <v>168</v>
      </c>
    </row>
    <row r="637" spans="15:16" x14ac:dyDescent="0.25">
      <c r="O637" t="s">
        <v>14</v>
      </c>
      <c r="P637">
        <v>13</v>
      </c>
    </row>
    <row r="638" spans="15:16" x14ac:dyDescent="0.25">
      <c r="O638" t="s">
        <v>14</v>
      </c>
      <c r="P638">
        <v>1</v>
      </c>
    </row>
    <row r="639" spans="15:16" x14ac:dyDescent="0.25">
      <c r="O639" t="s">
        <v>14</v>
      </c>
      <c r="P639">
        <v>40</v>
      </c>
    </row>
    <row r="640" spans="15:16" x14ac:dyDescent="0.25">
      <c r="O640" t="s">
        <v>14</v>
      </c>
      <c r="P640">
        <v>226</v>
      </c>
    </row>
    <row r="641" spans="15:16" x14ac:dyDescent="0.25">
      <c r="O641" t="s">
        <v>14</v>
      </c>
      <c r="P641">
        <v>1625</v>
      </c>
    </row>
    <row r="642" spans="15:16" x14ac:dyDescent="0.25">
      <c r="O642" t="s">
        <v>14</v>
      </c>
      <c r="P642">
        <v>143</v>
      </c>
    </row>
    <row r="643" spans="15:16" x14ac:dyDescent="0.25">
      <c r="O643" t="s">
        <v>14</v>
      </c>
      <c r="P643">
        <v>934</v>
      </c>
    </row>
    <row r="644" spans="15:16" x14ac:dyDescent="0.25">
      <c r="O644" t="s">
        <v>14</v>
      </c>
      <c r="P644">
        <v>17</v>
      </c>
    </row>
    <row r="645" spans="15:16" x14ac:dyDescent="0.25">
      <c r="O645" t="s">
        <v>14</v>
      </c>
      <c r="P645">
        <v>2179</v>
      </c>
    </row>
    <row r="646" spans="15:16" x14ac:dyDescent="0.25">
      <c r="O646" t="s">
        <v>14</v>
      </c>
      <c r="P646">
        <v>931</v>
      </c>
    </row>
    <row r="647" spans="15:16" x14ac:dyDescent="0.25">
      <c r="O647" t="s">
        <v>14</v>
      </c>
      <c r="P647">
        <v>92</v>
      </c>
    </row>
    <row r="648" spans="15:16" x14ac:dyDescent="0.25">
      <c r="O648" t="s">
        <v>14</v>
      </c>
      <c r="P648">
        <v>57</v>
      </c>
    </row>
    <row r="649" spans="15:16" x14ac:dyDescent="0.25">
      <c r="O649" t="s">
        <v>14</v>
      </c>
      <c r="P649">
        <v>41</v>
      </c>
    </row>
    <row r="650" spans="15:16" x14ac:dyDescent="0.25">
      <c r="O650" t="s">
        <v>14</v>
      </c>
      <c r="P650">
        <v>1</v>
      </c>
    </row>
    <row r="651" spans="15:16" x14ac:dyDescent="0.25">
      <c r="O651" t="s">
        <v>14</v>
      </c>
      <c r="P651">
        <v>101</v>
      </c>
    </row>
    <row r="652" spans="15:16" x14ac:dyDescent="0.25">
      <c r="O652" t="s">
        <v>14</v>
      </c>
      <c r="P652">
        <v>1335</v>
      </c>
    </row>
    <row r="653" spans="15:16" x14ac:dyDescent="0.25">
      <c r="O653" t="s">
        <v>14</v>
      </c>
      <c r="P653">
        <v>15</v>
      </c>
    </row>
    <row r="654" spans="15:16" x14ac:dyDescent="0.25">
      <c r="O654" t="s">
        <v>14</v>
      </c>
      <c r="P654">
        <v>454</v>
      </c>
    </row>
    <row r="655" spans="15:16" x14ac:dyDescent="0.25">
      <c r="O655" t="s">
        <v>14</v>
      </c>
      <c r="P655">
        <v>3182</v>
      </c>
    </row>
    <row r="656" spans="15:16" x14ac:dyDescent="0.25">
      <c r="O656" t="s">
        <v>14</v>
      </c>
      <c r="P656">
        <v>15</v>
      </c>
    </row>
    <row r="657" spans="15:16" x14ac:dyDescent="0.25">
      <c r="O657" t="s">
        <v>14</v>
      </c>
      <c r="P657">
        <v>133</v>
      </c>
    </row>
    <row r="658" spans="15:16" x14ac:dyDescent="0.25">
      <c r="O658" t="s">
        <v>14</v>
      </c>
      <c r="P658">
        <v>2062</v>
      </c>
    </row>
    <row r="659" spans="15:16" x14ac:dyDescent="0.25">
      <c r="O659" t="s">
        <v>14</v>
      </c>
      <c r="P659">
        <v>29</v>
      </c>
    </row>
    <row r="660" spans="15:16" x14ac:dyDescent="0.25">
      <c r="O660" t="s">
        <v>14</v>
      </c>
      <c r="P660">
        <v>132</v>
      </c>
    </row>
    <row r="661" spans="15:16" x14ac:dyDescent="0.25">
      <c r="O661" t="s">
        <v>14</v>
      </c>
      <c r="P661">
        <v>137</v>
      </c>
    </row>
    <row r="662" spans="15:16" x14ac:dyDescent="0.25">
      <c r="O662" t="s">
        <v>14</v>
      </c>
      <c r="P662">
        <v>908</v>
      </c>
    </row>
    <row r="663" spans="15:16" x14ac:dyDescent="0.25">
      <c r="O663" t="s">
        <v>14</v>
      </c>
      <c r="P663">
        <v>10</v>
      </c>
    </row>
    <row r="664" spans="15:16" x14ac:dyDescent="0.25">
      <c r="O664" t="s">
        <v>14</v>
      </c>
      <c r="P664">
        <v>1910</v>
      </c>
    </row>
    <row r="665" spans="15:16" x14ac:dyDescent="0.25">
      <c r="O665" t="s">
        <v>14</v>
      </c>
      <c r="P665">
        <v>38</v>
      </c>
    </row>
    <row r="666" spans="15:16" x14ac:dyDescent="0.25">
      <c r="O666" t="s">
        <v>14</v>
      </c>
      <c r="P666">
        <v>104</v>
      </c>
    </row>
    <row r="667" spans="15:16" x14ac:dyDescent="0.25">
      <c r="O667" t="s">
        <v>14</v>
      </c>
      <c r="P667">
        <v>49</v>
      </c>
    </row>
    <row r="668" spans="15:16" x14ac:dyDescent="0.25">
      <c r="O668" t="s">
        <v>14</v>
      </c>
      <c r="P668">
        <v>1</v>
      </c>
    </row>
    <row r="669" spans="15:16" x14ac:dyDescent="0.25">
      <c r="O669" t="s">
        <v>14</v>
      </c>
      <c r="P669">
        <v>245</v>
      </c>
    </row>
    <row r="670" spans="15:16" x14ac:dyDescent="0.25">
      <c r="O670" t="s">
        <v>14</v>
      </c>
      <c r="P670">
        <v>32</v>
      </c>
    </row>
    <row r="671" spans="15:16" x14ac:dyDescent="0.25">
      <c r="O671" t="s">
        <v>14</v>
      </c>
      <c r="P671">
        <v>7</v>
      </c>
    </row>
    <row r="672" spans="15:16" x14ac:dyDescent="0.25">
      <c r="O672" t="s">
        <v>14</v>
      </c>
      <c r="P672">
        <v>803</v>
      </c>
    </row>
    <row r="673" spans="15:16" x14ac:dyDescent="0.25">
      <c r="O673" t="s">
        <v>14</v>
      </c>
      <c r="P673">
        <v>16</v>
      </c>
    </row>
    <row r="674" spans="15:16" x14ac:dyDescent="0.25">
      <c r="O674" t="s">
        <v>14</v>
      </c>
      <c r="P674">
        <v>31</v>
      </c>
    </row>
    <row r="675" spans="15:16" x14ac:dyDescent="0.25">
      <c r="O675" t="s">
        <v>14</v>
      </c>
      <c r="P675">
        <v>108</v>
      </c>
    </row>
    <row r="676" spans="15:16" x14ac:dyDescent="0.25">
      <c r="O676" t="s">
        <v>14</v>
      </c>
      <c r="P676">
        <v>30</v>
      </c>
    </row>
    <row r="677" spans="15:16" x14ac:dyDescent="0.25">
      <c r="O677" t="s">
        <v>14</v>
      </c>
      <c r="P677">
        <v>17</v>
      </c>
    </row>
    <row r="678" spans="15:16" x14ac:dyDescent="0.25">
      <c r="O678" t="s">
        <v>14</v>
      </c>
      <c r="P678">
        <v>80</v>
      </c>
    </row>
    <row r="679" spans="15:16" x14ac:dyDescent="0.25">
      <c r="O679" t="s">
        <v>14</v>
      </c>
      <c r="P679">
        <v>2468</v>
      </c>
    </row>
    <row r="680" spans="15:16" x14ac:dyDescent="0.25">
      <c r="O680" t="s">
        <v>14</v>
      </c>
      <c r="P680">
        <v>26</v>
      </c>
    </row>
    <row r="681" spans="15:16" x14ac:dyDescent="0.25">
      <c r="O681" t="s">
        <v>14</v>
      </c>
      <c r="P681">
        <v>73</v>
      </c>
    </row>
    <row r="682" spans="15:16" x14ac:dyDescent="0.25">
      <c r="O682" t="s">
        <v>14</v>
      </c>
      <c r="P682">
        <v>128</v>
      </c>
    </row>
    <row r="683" spans="15:16" x14ac:dyDescent="0.25">
      <c r="O683" t="s">
        <v>14</v>
      </c>
      <c r="P683">
        <v>33</v>
      </c>
    </row>
    <row r="684" spans="15:16" x14ac:dyDescent="0.25">
      <c r="O684" t="s">
        <v>14</v>
      </c>
      <c r="P684">
        <v>1072</v>
      </c>
    </row>
    <row r="685" spans="15:16" x14ac:dyDescent="0.25">
      <c r="O685" t="s">
        <v>14</v>
      </c>
      <c r="P685">
        <v>393</v>
      </c>
    </row>
    <row r="686" spans="15:16" x14ac:dyDescent="0.25">
      <c r="O686" t="s">
        <v>14</v>
      </c>
      <c r="P686">
        <v>1257</v>
      </c>
    </row>
    <row r="687" spans="15:16" x14ac:dyDescent="0.25">
      <c r="O687" t="s">
        <v>14</v>
      </c>
      <c r="P687">
        <v>328</v>
      </c>
    </row>
    <row r="688" spans="15:16" x14ac:dyDescent="0.25">
      <c r="O688" t="s">
        <v>14</v>
      </c>
      <c r="P688">
        <v>147</v>
      </c>
    </row>
    <row r="689" spans="15:16" x14ac:dyDescent="0.25">
      <c r="O689" t="s">
        <v>14</v>
      </c>
      <c r="P689">
        <v>830</v>
      </c>
    </row>
    <row r="690" spans="15:16" x14ac:dyDescent="0.25">
      <c r="O690" t="s">
        <v>14</v>
      </c>
      <c r="P690">
        <v>331</v>
      </c>
    </row>
    <row r="691" spans="15:16" x14ac:dyDescent="0.25">
      <c r="O691" t="s">
        <v>14</v>
      </c>
      <c r="P691">
        <v>25</v>
      </c>
    </row>
    <row r="692" spans="15:16" x14ac:dyDescent="0.25">
      <c r="O692" t="s">
        <v>14</v>
      </c>
      <c r="P692">
        <v>3483</v>
      </c>
    </row>
    <row r="693" spans="15:16" x14ac:dyDescent="0.25">
      <c r="O693" t="s">
        <v>14</v>
      </c>
      <c r="P693">
        <v>923</v>
      </c>
    </row>
    <row r="694" spans="15:16" x14ac:dyDescent="0.25">
      <c r="O694" t="s">
        <v>14</v>
      </c>
      <c r="P694">
        <v>1</v>
      </c>
    </row>
    <row r="695" spans="15:16" x14ac:dyDescent="0.25">
      <c r="O695" t="s">
        <v>14</v>
      </c>
      <c r="P695">
        <v>33</v>
      </c>
    </row>
    <row r="696" spans="15:16" x14ac:dyDescent="0.25">
      <c r="O696" t="s">
        <v>14</v>
      </c>
      <c r="P696">
        <v>40</v>
      </c>
    </row>
    <row r="697" spans="15:16" x14ac:dyDescent="0.25">
      <c r="O697" t="s">
        <v>14</v>
      </c>
      <c r="P697">
        <v>23</v>
      </c>
    </row>
    <row r="698" spans="15:16" x14ac:dyDescent="0.25">
      <c r="O698" t="s">
        <v>14</v>
      </c>
      <c r="P698">
        <v>75</v>
      </c>
    </row>
    <row r="699" spans="15:16" x14ac:dyDescent="0.25">
      <c r="O699" t="s">
        <v>14</v>
      </c>
      <c r="P699">
        <v>2176</v>
      </c>
    </row>
    <row r="700" spans="15:16" x14ac:dyDescent="0.25">
      <c r="O700" t="s">
        <v>14</v>
      </c>
      <c r="P700">
        <v>441</v>
      </c>
    </row>
    <row r="701" spans="15:16" x14ac:dyDescent="0.25">
      <c r="O701" t="s">
        <v>14</v>
      </c>
      <c r="P701">
        <v>25</v>
      </c>
    </row>
    <row r="702" spans="15:16" x14ac:dyDescent="0.25">
      <c r="O702" t="s">
        <v>14</v>
      </c>
      <c r="P702">
        <v>127</v>
      </c>
    </row>
    <row r="703" spans="15:16" x14ac:dyDescent="0.25">
      <c r="O703" t="s">
        <v>14</v>
      </c>
      <c r="P703">
        <v>355</v>
      </c>
    </row>
    <row r="704" spans="15:16" x14ac:dyDescent="0.25">
      <c r="O704" t="s">
        <v>14</v>
      </c>
      <c r="P704">
        <v>44</v>
      </c>
    </row>
    <row r="705" spans="15:16" x14ac:dyDescent="0.25">
      <c r="O705" t="s">
        <v>14</v>
      </c>
      <c r="P705">
        <v>67</v>
      </c>
    </row>
    <row r="706" spans="15:16" x14ac:dyDescent="0.25">
      <c r="O706" t="s">
        <v>14</v>
      </c>
      <c r="P706">
        <v>1068</v>
      </c>
    </row>
    <row r="707" spans="15:16" x14ac:dyDescent="0.25">
      <c r="O707" t="s">
        <v>14</v>
      </c>
      <c r="P707">
        <v>424</v>
      </c>
    </row>
    <row r="708" spans="15:16" x14ac:dyDescent="0.25">
      <c r="O708" t="s">
        <v>14</v>
      </c>
      <c r="P708">
        <v>151</v>
      </c>
    </row>
    <row r="709" spans="15:16" x14ac:dyDescent="0.25">
      <c r="O709" t="s">
        <v>14</v>
      </c>
      <c r="P709">
        <v>1608</v>
      </c>
    </row>
    <row r="710" spans="15:16" x14ac:dyDescent="0.25">
      <c r="O710" t="s">
        <v>14</v>
      </c>
      <c r="P710">
        <v>941</v>
      </c>
    </row>
    <row r="711" spans="15:16" x14ac:dyDescent="0.25">
      <c r="O711" t="s">
        <v>14</v>
      </c>
      <c r="P711">
        <v>1</v>
      </c>
    </row>
    <row r="712" spans="15:16" x14ac:dyDescent="0.25">
      <c r="O712" t="s">
        <v>14</v>
      </c>
      <c r="P712">
        <v>40</v>
      </c>
    </row>
    <row r="713" spans="15:16" x14ac:dyDescent="0.25">
      <c r="O713" t="s">
        <v>14</v>
      </c>
      <c r="P713">
        <v>3015</v>
      </c>
    </row>
    <row r="714" spans="15:16" x14ac:dyDescent="0.25">
      <c r="O714" t="s">
        <v>14</v>
      </c>
      <c r="P714">
        <v>435</v>
      </c>
    </row>
    <row r="715" spans="15:16" x14ac:dyDescent="0.25">
      <c r="O715" t="s">
        <v>14</v>
      </c>
      <c r="P715">
        <v>714</v>
      </c>
    </row>
    <row r="716" spans="15:16" x14ac:dyDescent="0.25">
      <c r="O716" t="s">
        <v>14</v>
      </c>
      <c r="P716">
        <v>5497</v>
      </c>
    </row>
    <row r="717" spans="15:16" x14ac:dyDescent="0.25">
      <c r="O717" t="s">
        <v>14</v>
      </c>
      <c r="P717">
        <v>418</v>
      </c>
    </row>
    <row r="718" spans="15:16" x14ac:dyDescent="0.25">
      <c r="O718" t="s">
        <v>14</v>
      </c>
      <c r="P718">
        <v>1439</v>
      </c>
    </row>
    <row r="719" spans="15:16" x14ac:dyDescent="0.25">
      <c r="O719" t="s">
        <v>14</v>
      </c>
      <c r="P719">
        <v>15</v>
      </c>
    </row>
    <row r="720" spans="15:16" x14ac:dyDescent="0.25">
      <c r="O720" t="s">
        <v>14</v>
      </c>
      <c r="P720">
        <v>1999</v>
      </c>
    </row>
    <row r="721" spans="15:16" x14ac:dyDescent="0.25">
      <c r="O721" t="s">
        <v>14</v>
      </c>
      <c r="P721">
        <v>118</v>
      </c>
    </row>
    <row r="722" spans="15:16" x14ac:dyDescent="0.25">
      <c r="O722" t="s">
        <v>14</v>
      </c>
      <c r="P722">
        <v>162</v>
      </c>
    </row>
    <row r="723" spans="15:16" x14ac:dyDescent="0.25">
      <c r="O723" t="s">
        <v>14</v>
      </c>
      <c r="P723">
        <v>83</v>
      </c>
    </row>
    <row r="724" spans="15:16" x14ac:dyDescent="0.25">
      <c r="O724" t="s">
        <v>14</v>
      </c>
      <c r="P724">
        <v>747</v>
      </c>
    </row>
    <row r="725" spans="15:16" x14ac:dyDescent="0.25">
      <c r="O725" t="s">
        <v>14</v>
      </c>
      <c r="P725">
        <v>84</v>
      </c>
    </row>
    <row r="726" spans="15:16" x14ac:dyDescent="0.25">
      <c r="O726" t="s">
        <v>14</v>
      </c>
      <c r="P726">
        <v>91</v>
      </c>
    </row>
    <row r="727" spans="15:16" x14ac:dyDescent="0.25">
      <c r="O727" t="s">
        <v>14</v>
      </c>
      <c r="P727">
        <v>792</v>
      </c>
    </row>
    <row r="728" spans="15:16" x14ac:dyDescent="0.25">
      <c r="O728" t="s">
        <v>14</v>
      </c>
      <c r="P728">
        <v>32</v>
      </c>
    </row>
    <row r="729" spans="15:16" x14ac:dyDescent="0.25">
      <c r="O729" t="s">
        <v>14</v>
      </c>
      <c r="P729">
        <v>186</v>
      </c>
    </row>
    <row r="730" spans="15:16" x14ac:dyDescent="0.25">
      <c r="O730" t="s">
        <v>14</v>
      </c>
      <c r="P730">
        <v>605</v>
      </c>
    </row>
    <row r="731" spans="15:16" x14ac:dyDescent="0.25">
      <c r="O731" t="s">
        <v>14</v>
      </c>
      <c r="P731">
        <v>1</v>
      </c>
    </row>
    <row r="732" spans="15:16" x14ac:dyDescent="0.25">
      <c r="O732" t="s">
        <v>14</v>
      </c>
      <c r="P732">
        <v>31</v>
      </c>
    </row>
    <row r="733" spans="15:16" x14ac:dyDescent="0.25">
      <c r="O733" t="s">
        <v>14</v>
      </c>
      <c r="P733">
        <v>1181</v>
      </c>
    </row>
    <row r="734" spans="15:16" x14ac:dyDescent="0.25">
      <c r="O734" t="s">
        <v>14</v>
      </c>
      <c r="P734">
        <v>39</v>
      </c>
    </row>
    <row r="735" spans="15:16" x14ac:dyDescent="0.25">
      <c r="O735" t="s">
        <v>14</v>
      </c>
      <c r="P735">
        <v>46</v>
      </c>
    </row>
    <row r="736" spans="15:16" x14ac:dyDescent="0.25">
      <c r="O736" t="s">
        <v>14</v>
      </c>
      <c r="P736">
        <v>105</v>
      </c>
    </row>
    <row r="737" spans="15:16" x14ac:dyDescent="0.25">
      <c r="O737" t="s">
        <v>14</v>
      </c>
      <c r="P737">
        <v>535</v>
      </c>
    </row>
    <row r="738" spans="15:16" x14ac:dyDescent="0.25">
      <c r="O738" t="s">
        <v>14</v>
      </c>
      <c r="P738">
        <v>16</v>
      </c>
    </row>
    <row r="739" spans="15:16" x14ac:dyDescent="0.25">
      <c r="O739" t="s">
        <v>14</v>
      </c>
      <c r="P739">
        <v>575</v>
      </c>
    </row>
    <row r="740" spans="15:16" x14ac:dyDescent="0.25">
      <c r="O740" t="s">
        <v>14</v>
      </c>
      <c r="P740">
        <v>1120</v>
      </c>
    </row>
    <row r="741" spans="15:16" x14ac:dyDescent="0.25">
      <c r="O741" t="s">
        <v>14</v>
      </c>
      <c r="P741">
        <v>113</v>
      </c>
    </row>
    <row r="742" spans="15:16" x14ac:dyDescent="0.25">
      <c r="O742" t="s">
        <v>14</v>
      </c>
      <c r="P742">
        <v>1538</v>
      </c>
    </row>
    <row r="743" spans="15:16" x14ac:dyDescent="0.25">
      <c r="O743" t="s">
        <v>14</v>
      </c>
      <c r="P743">
        <v>9</v>
      </c>
    </row>
    <row r="744" spans="15:16" x14ac:dyDescent="0.25">
      <c r="O744" t="s">
        <v>14</v>
      </c>
      <c r="P744">
        <v>554</v>
      </c>
    </row>
    <row r="745" spans="15:16" x14ac:dyDescent="0.25">
      <c r="O745" t="s">
        <v>14</v>
      </c>
      <c r="P745">
        <v>648</v>
      </c>
    </row>
    <row r="746" spans="15:16" x14ac:dyDescent="0.25">
      <c r="O746" t="s">
        <v>14</v>
      </c>
      <c r="P746">
        <v>21</v>
      </c>
    </row>
    <row r="747" spans="15:16" x14ac:dyDescent="0.25">
      <c r="O747" t="s">
        <v>14</v>
      </c>
      <c r="P747">
        <v>54</v>
      </c>
    </row>
    <row r="748" spans="15:16" x14ac:dyDescent="0.25">
      <c r="O748" t="s">
        <v>14</v>
      </c>
      <c r="P748">
        <v>120</v>
      </c>
    </row>
    <row r="749" spans="15:16" x14ac:dyDescent="0.25">
      <c r="O749" t="s">
        <v>14</v>
      </c>
      <c r="P749">
        <v>579</v>
      </c>
    </row>
    <row r="750" spans="15:16" x14ac:dyDescent="0.25">
      <c r="O750" t="s">
        <v>14</v>
      </c>
      <c r="P750">
        <v>2072</v>
      </c>
    </row>
    <row r="751" spans="15:16" x14ac:dyDescent="0.25">
      <c r="O751" t="s">
        <v>14</v>
      </c>
      <c r="P751">
        <v>0</v>
      </c>
    </row>
    <row r="752" spans="15:16" x14ac:dyDescent="0.25">
      <c r="O752" t="s">
        <v>14</v>
      </c>
      <c r="P752">
        <v>1796</v>
      </c>
    </row>
    <row r="753" spans="15:16" x14ac:dyDescent="0.25">
      <c r="O753" t="s">
        <v>14</v>
      </c>
      <c r="P753">
        <v>62</v>
      </c>
    </row>
    <row r="754" spans="15:16" x14ac:dyDescent="0.25">
      <c r="O754" t="s">
        <v>14</v>
      </c>
      <c r="P754">
        <v>347</v>
      </c>
    </row>
    <row r="755" spans="15:16" x14ac:dyDescent="0.25">
      <c r="O755" t="s">
        <v>14</v>
      </c>
      <c r="P755">
        <v>19</v>
      </c>
    </row>
    <row r="756" spans="15:16" x14ac:dyDescent="0.25">
      <c r="O756" t="s">
        <v>14</v>
      </c>
      <c r="P756">
        <v>1258</v>
      </c>
    </row>
    <row r="757" spans="15:16" x14ac:dyDescent="0.25">
      <c r="O757" t="s">
        <v>14</v>
      </c>
      <c r="P757">
        <v>362</v>
      </c>
    </row>
    <row r="758" spans="15:16" x14ac:dyDescent="0.25">
      <c r="O758" t="s">
        <v>14</v>
      </c>
      <c r="P758">
        <v>133</v>
      </c>
    </row>
    <row r="759" spans="15:16" x14ac:dyDescent="0.25">
      <c r="O759" t="s">
        <v>14</v>
      </c>
      <c r="P759">
        <v>846</v>
      </c>
    </row>
    <row r="760" spans="15:16" x14ac:dyDescent="0.25">
      <c r="O760" t="s">
        <v>14</v>
      </c>
      <c r="P760">
        <v>10</v>
      </c>
    </row>
    <row r="761" spans="15:16" x14ac:dyDescent="0.25">
      <c r="O761" t="s">
        <v>14</v>
      </c>
      <c r="P761">
        <v>191</v>
      </c>
    </row>
    <row r="762" spans="15:16" x14ac:dyDescent="0.25">
      <c r="O762" t="s">
        <v>14</v>
      </c>
      <c r="P762">
        <v>1979</v>
      </c>
    </row>
    <row r="763" spans="15:16" x14ac:dyDescent="0.25">
      <c r="O763" t="s">
        <v>14</v>
      </c>
      <c r="P763">
        <v>63</v>
      </c>
    </row>
    <row r="764" spans="15:16" x14ac:dyDescent="0.25">
      <c r="O764" t="s">
        <v>14</v>
      </c>
      <c r="P764">
        <v>6080</v>
      </c>
    </row>
    <row r="765" spans="15:16" x14ac:dyDescent="0.25">
      <c r="O765" t="s">
        <v>14</v>
      </c>
      <c r="P765">
        <v>80</v>
      </c>
    </row>
    <row r="766" spans="15:16" x14ac:dyDescent="0.25">
      <c r="O766" t="s">
        <v>14</v>
      </c>
      <c r="P766">
        <v>9</v>
      </c>
    </row>
    <row r="767" spans="15:16" x14ac:dyDescent="0.25">
      <c r="O767" t="s">
        <v>14</v>
      </c>
      <c r="P767">
        <v>1784</v>
      </c>
    </row>
    <row r="768" spans="15:16" x14ac:dyDescent="0.25">
      <c r="O768" t="s">
        <v>14</v>
      </c>
      <c r="P768">
        <v>243</v>
      </c>
    </row>
    <row r="769" spans="15:16" x14ac:dyDescent="0.25">
      <c r="O769" t="s">
        <v>14</v>
      </c>
      <c r="P769">
        <v>1296</v>
      </c>
    </row>
    <row r="770" spans="15:16" x14ac:dyDescent="0.25">
      <c r="O770" t="s">
        <v>14</v>
      </c>
      <c r="P770">
        <v>77</v>
      </c>
    </row>
    <row r="771" spans="15:16" x14ac:dyDescent="0.25">
      <c r="O771" t="s">
        <v>14</v>
      </c>
      <c r="P771">
        <v>395</v>
      </c>
    </row>
    <row r="772" spans="15:16" x14ac:dyDescent="0.25">
      <c r="O772" t="s">
        <v>14</v>
      </c>
      <c r="P772">
        <v>49</v>
      </c>
    </row>
    <row r="773" spans="15:16" x14ac:dyDescent="0.25">
      <c r="O773" t="s">
        <v>14</v>
      </c>
      <c r="P773">
        <v>180</v>
      </c>
    </row>
    <row r="774" spans="15:16" x14ac:dyDescent="0.25">
      <c r="O774" t="s">
        <v>14</v>
      </c>
      <c r="P774">
        <v>2690</v>
      </c>
    </row>
    <row r="775" spans="15:16" x14ac:dyDescent="0.25">
      <c r="O775" t="s">
        <v>14</v>
      </c>
      <c r="P775">
        <v>2779</v>
      </c>
    </row>
    <row r="776" spans="15:16" x14ac:dyDescent="0.25">
      <c r="O776" t="s">
        <v>14</v>
      </c>
      <c r="P776">
        <v>92</v>
      </c>
    </row>
    <row r="777" spans="15:16" x14ac:dyDescent="0.25">
      <c r="O777" t="s">
        <v>14</v>
      </c>
      <c r="P777">
        <v>1028</v>
      </c>
    </row>
    <row r="778" spans="15:16" x14ac:dyDescent="0.25">
      <c r="O778" t="s">
        <v>14</v>
      </c>
      <c r="P778">
        <v>26</v>
      </c>
    </row>
    <row r="779" spans="15:16" x14ac:dyDescent="0.25">
      <c r="O779" t="s">
        <v>14</v>
      </c>
      <c r="P779">
        <v>1790</v>
      </c>
    </row>
    <row r="780" spans="15:16" x14ac:dyDescent="0.25">
      <c r="O780" t="s">
        <v>14</v>
      </c>
      <c r="P780">
        <v>37</v>
      </c>
    </row>
    <row r="781" spans="15:16" x14ac:dyDescent="0.25">
      <c r="O781" t="s">
        <v>14</v>
      </c>
      <c r="P781">
        <v>35</v>
      </c>
    </row>
    <row r="782" spans="15:16" x14ac:dyDescent="0.25">
      <c r="O782" t="s">
        <v>14</v>
      </c>
      <c r="P782">
        <v>558</v>
      </c>
    </row>
    <row r="783" spans="15:16" x14ac:dyDescent="0.25">
      <c r="O783" t="s">
        <v>14</v>
      </c>
      <c r="P783">
        <v>64</v>
      </c>
    </row>
    <row r="784" spans="15:16" x14ac:dyDescent="0.25">
      <c r="O784" t="s">
        <v>14</v>
      </c>
      <c r="P784">
        <v>245</v>
      </c>
    </row>
    <row r="785" spans="15:16" x14ac:dyDescent="0.25">
      <c r="O785" t="s">
        <v>14</v>
      </c>
      <c r="P785">
        <v>71</v>
      </c>
    </row>
    <row r="786" spans="15:16" x14ac:dyDescent="0.25">
      <c r="O786" t="s">
        <v>14</v>
      </c>
      <c r="P786">
        <v>42</v>
      </c>
    </row>
    <row r="787" spans="15:16" x14ac:dyDescent="0.25">
      <c r="O787" t="s">
        <v>14</v>
      </c>
      <c r="P787">
        <v>156</v>
      </c>
    </row>
    <row r="788" spans="15:16" x14ac:dyDescent="0.25">
      <c r="O788" t="s">
        <v>14</v>
      </c>
      <c r="P788">
        <v>1368</v>
      </c>
    </row>
    <row r="789" spans="15:16" x14ac:dyDescent="0.25">
      <c r="O789" t="s">
        <v>14</v>
      </c>
      <c r="P789">
        <v>102</v>
      </c>
    </row>
    <row r="790" spans="15:16" x14ac:dyDescent="0.25">
      <c r="O790" t="s">
        <v>14</v>
      </c>
      <c r="P790">
        <v>86</v>
      </c>
    </row>
    <row r="791" spans="15:16" x14ac:dyDescent="0.25">
      <c r="O791" t="s">
        <v>14</v>
      </c>
      <c r="P791">
        <v>253</v>
      </c>
    </row>
    <row r="792" spans="15:16" x14ac:dyDescent="0.25">
      <c r="O792" t="s">
        <v>14</v>
      </c>
      <c r="P792">
        <v>157</v>
      </c>
    </row>
    <row r="793" spans="15:16" x14ac:dyDescent="0.25">
      <c r="O793" t="s">
        <v>14</v>
      </c>
      <c r="P793">
        <v>183</v>
      </c>
    </row>
    <row r="794" spans="15:16" x14ac:dyDescent="0.25">
      <c r="O794" t="s">
        <v>14</v>
      </c>
      <c r="P794">
        <v>82</v>
      </c>
    </row>
    <row r="795" spans="15:16" x14ac:dyDescent="0.25">
      <c r="O795" t="s">
        <v>14</v>
      </c>
      <c r="P795">
        <v>1</v>
      </c>
    </row>
    <row r="796" spans="15:16" x14ac:dyDescent="0.25">
      <c r="O796" t="s">
        <v>14</v>
      </c>
      <c r="P796">
        <v>1198</v>
      </c>
    </row>
    <row r="797" spans="15:16" x14ac:dyDescent="0.25">
      <c r="O797" t="s">
        <v>14</v>
      </c>
      <c r="P797">
        <v>648</v>
      </c>
    </row>
    <row r="798" spans="15:16" x14ac:dyDescent="0.25">
      <c r="O798" t="s">
        <v>14</v>
      </c>
      <c r="P798">
        <v>64</v>
      </c>
    </row>
    <row r="799" spans="15:16" x14ac:dyDescent="0.25">
      <c r="O799" t="s">
        <v>14</v>
      </c>
      <c r="P799">
        <v>62</v>
      </c>
    </row>
    <row r="800" spans="15:16" x14ac:dyDescent="0.25">
      <c r="O800" t="s">
        <v>14</v>
      </c>
      <c r="P800">
        <v>750</v>
      </c>
    </row>
    <row r="801" spans="15:16" x14ac:dyDescent="0.25">
      <c r="O801" t="s">
        <v>14</v>
      </c>
      <c r="P801">
        <v>105</v>
      </c>
    </row>
    <row r="802" spans="15:16" x14ac:dyDescent="0.25">
      <c r="O802" t="s">
        <v>14</v>
      </c>
      <c r="P802">
        <v>2604</v>
      </c>
    </row>
    <row r="803" spans="15:16" x14ac:dyDescent="0.25">
      <c r="O803" t="s">
        <v>14</v>
      </c>
      <c r="P803">
        <v>65</v>
      </c>
    </row>
    <row r="804" spans="15:16" x14ac:dyDescent="0.25">
      <c r="O804" t="s">
        <v>14</v>
      </c>
      <c r="P804">
        <v>94</v>
      </c>
    </row>
    <row r="805" spans="15:16" x14ac:dyDescent="0.25">
      <c r="O805" t="s">
        <v>14</v>
      </c>
      <c r="P805">
        <v>257</v>
      </c>
    </row>
    <row r="806" spans="15:16" x14ac:dyDescent="0.25">
      <c r="O806" t="s">
        <v>14</v>
      </c>
      <c r="P806">
        <v>2928</v>
      </c>
    </row>
    <row r="807" spans="15:16" x14ac:dyDescent="0.25">
      <c r="O807" t="s">
        <v>14</v>
      </c>
      <c r="P807">
        <v>4697</v>
      </c>
    </row>
    <row r="808" spans="15:16" x14ac:dyDescent="0.25">
      <c r="O808" t="s">
        <v>14</v>
      </c>
      <c r="P808">
        <v>2915</v>
      </c>
    </row>
    <row r="809" spans="15:16" x14ac:dyDescent="0.25">
      <c r="O809" t="s">
        <v>14</v>
      </c>
      <c r="P809">
        <v>18</v>
      </c>
    </row>
    <row r="810" spans="15:16" x14ac:dyDescent="0.25">
      <c r="O810" t="s">
        <v>14</v>
      </c>
      <c r="P810">
        <v>602</v>
      </c>
    </row>
    <row r="811" spans="15:16" x14ac:dyDescent="0.25">
      <c r="O811" t="s">
        <v>14</v>
      </c>
      <c r="P811">
        <v>1</v>
      </c>
    </row>
    <row r="812" spans="15:16" x14ac:dyDescent="0.25">
      <c r="O812" t="s">
        <v>14</v>
      </c>
      <c r="P812">
        <v>3868</v>
      </c>
    </row>
    <row r="813" spans="15:16" x14ac:dyDescent="0.25">
      <c r="O813" t="s">
        <v>14</v>
      </c>
      <c r="P813">
        <v>504</v>
      </c>
    </row>
    <row r="814" spans="15:16" x14ac:dyDescent="0.25">
      <c r="O814" t="s">
        <v>14</v>
      </c>
      <c r="P814">
        <v>14</v>
      </c>
    </row>
    <row r="815" spans="15:16" x14ac:dyDescent="0.25">
      <c r="O815" t="s">
        <v>14</v>
      </c>
      <c r="P815">
        <v>750</v>
      </c>
    </row>
    <row r="816" spans="15:16" x14ac:dyDescent="0.25">
      <c r="O816" t="s">
        <v>14</v>
      </c>
      <c r="P816">
        <v>77</v>
      </c>
    </row>
    <row r="817" spans="15:16" x14ac:dyDescent="0.25">
      <c r="O817" t="s">
        <v>14</v>
      </c>
      <c r="P817">
        <v>752</v>
      </c>
    </row>
    <row r="818" spans="15:16" x14ac:dyDescent="0.25">
      <c r="O818" t="s">
        <v>14</v>
      </c>
      <c r="P818">
        <v>131</v>
      </c>
    </row>
    <row r="819" spans="15:16" x14ac:dyDescent="0.25">
      <c r="O819" t="s">
        <v>14</v>
      </c>
      <c r="P819">
        <v>87</v>
      </c>
    </row>
    <row r="820" spans="15:16" x14ac:dyDescent="0.25">
      <c r="O820" t="s">
        <v>14</v>
      </c>
      <c r="P820">
        <v>1063</v>
      </c>
    </row>
    <row r="821" spans="15:16" x14ac:dyDescent="0.25">
      <c r="O821" t="s">
        <v>14</v>
      </c>
      <c r="P821">
        <v>76</v>
      </c>
    </row>
    <row r="822" spans="15:16" x14ac:dyDescent="0.25">
      <c r="O822" t="s">
        <v>14</v>
      </c>
      <c r="P822">
        <v>4428</v>
      </c>
    </row>
    <row r="823" spans="15:16" x14ac:dyDescent="0.25">
      <c r="O823" t="s">
        <v>14</v>
      </c>
      <c r="P823">
        <v>58</v>
      </c>
    </row>
    <row r="824" spans="15:16" x14ac:dyDescent="0.25">
      <c r="O824" t="s">
        <v>14</v>
      </c>
      <c r="P824">
        <v>111</v>
      </c>
    </row>
    <row r="825" spans="15:16" x14ac:dyDescent="0.25">
      <c r="O825" t="s">
        <v>14</v>
      </c>
      <c r="P825">
        <v>2955</v>
      </c>
    </row>
    <row r="826" spans="15:16" x14ac:dyDescent="0.25">
      <c r="O826" t="s">
        <v>14</v>
      </c>
      <c r="P826">
        <v>1657</v>
      </c>
    </row>
    <row r="827" spans="15:16" x14ac:dyDescent="0.25">
      <c r="O827" t="s">
        <v>14</v>
      </c>
      <c r="P827">
        <v>926</v>
      </c>
    </row>
    <row r="828" spans="15:16" x14ac:dyDescent="0.25">
      <c r="O828" t="s">
        <v>14</v>
      </c>
      <c r="P828">
        <v>77</v>
      </c>
    </row>
    <row r="829" spans="15:16" x14ac:dyDescent="0.25">
      <c r="O829" t="s">
        <v>14</v>
      </c>
      <c r="P829">
        <v>1748</v>
      </c>
    </row>
    <row r="830" spans="15:16" x14ac:dyDescent="0.25">
      <c r="O830" t="s">
        <v>14</v>
      </c>
      <c r="P830">
        <v>79</v>
      </c>
    </row>
    <row r="831" spans="15:16" x14ac:dyDescent="0.25">
      <c r="O831" t="s">
        <v>14</v>
      </c>
      <c r="P831">
        <v>889</v>
      </c>
    </row>
    <row r="832" spans="15:16" x14ac:dyDescent="0.25">
      <c r="O832" t="s">
        <v>14</v>
      </c>
      <c r="P832">
        <v>56</v>
      </c>
    </row>
    <row r="833" spans="15:16" x14ac:dyDescent="0.25">
      <c r="O833" t="s">
        <v>14</v>
      </c>
      <c r="P833">
        <v>1</v>
      </c>
    </row>
    <row r="834" spans="15:16" x14ac:dyDescent="0.25">
      <c r="O834" t="s">
        <v>14</v>
      </c>
      <c r="P834">
        <v>83</v>
      </c>
    </row>
    <row r="835" spans="15:16" x14ac:dyDescent="0.25">
      <c r="O835" t="s">
        <v>14</v>
      </c>
      <c r="P835">
        <v>2025</v>
      </c>
    </row>
    <row r="836" spans="15:16" x14ac:dyDescent="0.25">
      <c r="O836" t="s">
        <v>14</v>
      </c>
      <c r="P836">
        <v>14</v>
      </c>
    </row>
    <row r="837" spans="15:16" x14ac:dyDescent="0.25">
      <c r="O837" t="s">
        <v>14</v>
      </c>
      <c r="P837">
        <v>656</v>
      </c>
    </row>
    <row r="838" spans="15:16" x14ac:dyDescent="0.25">
      <c r="O838" t="s">
        <v>14</v>
      </c>
      <c r="P838">
        <v>1596</v>
      </c>
    </row>
    <row r="839" spans="15:16" x14ac:dyDescent="0.25">
      <c r="O839" t="s">
        <v>14</v>
      </c>
      <c r="P839">
        <v>10</v>
      </c>
    </row>
    <row r="840" spans="15:16" x14ac:dyDescent="0.25">
      <c r="O840" t="s">
        <v>14</v>
      </c>
      <c r="P840">
        <v>1121</v>
      </c>
    </row>
    <row r="841" spans="15:16" x14ac:dyDescent="0.25">
      <c r="O841" t="s">
        <v>14</v>
      </c>
      <c r="P841">
        <v>15</v>
      </c>
    </row>
    <row r="842" spans="15:16" x14ac:dyDescent="0.25">
      <c r="O842" t="s">
        <v>14</v>
      </c>
      <c r="P842">
        <v>191</v>
      </c>
    </row>
    <row r="843" spans="15:16" x14ac:dyDescent="0.25">
      <c r="O843" t="s">
        <v>14</v>
      </c>
      <c r="P843">
        <v>16</v>
      </c>
    </row>
    <row r="844" spans="15:16" x14ac:dyDescent="0.25">
      <c r="O844" t="s">
        <v>14</v>
      </c>
      <c r="P844">
        <v>17</v>
      </c>
    </row>
    <row r="845" spans="15:16" x14ac:dyDescent="0.25">
      <c r="O845" t="s">
        <v>14</v>
      </c>
      <c r="P845">
        <v>34</v>
      </c>
    </row>
    <row r="846" spans="15:16" x14ac:dyDescent="0.25">
      <c r="O846" t="s">
        <v>14</v>
      </c>
      <c r="P846">
        <v>1</v>
      </c>
    </row>
    <row r="847" spans="15:16" x14ac:dyDescent="0.25">
      <c r="O847" t="s">
        <v>14</v>
      </c>
      <c r="P847">
        <v>1274</v>
      </c>
    </row>
    <row r="848" spans="15:16" x14ac:dyDescent="0.25">
      <c r="O848" t="s">
        <v>14</v>
      </c>
      <c r="P848">
        <v>210</v>
      </c>
    </row>
    <row r="849" spans="15:16" x14ac:dyDescent="0.25">
      <c r="O849" t="s">
        <v>14</v>
      </c>
      <c r="P849">
        <v>248</v>
      </c>
    </row>
    <row r="850" spans="15:16" x14ac:dyDescent="0.25">
      <c r="O850" t="s">
        <v>14</v>
      </c>
      <c r="P850">
        <v>513</v>
      </c>
    </row>
    <row r="851" spans="15:16" x14ac:dyDescent="0.25">
      <c r="O851" t="s">
        <v>14</v>
      </c>
      <c r="P851">
        <v>3410</v>
      </c>
    </row>
    <row r="852" spans="15:16" x14ac:dyDescent="0.25">
      <c r="O852" t="s">
        <v>14</v>
      </c>
      <c r="P852">
        <v>10</v>
      </c>
    </row>
    <row r="853" spans="15:16" x14ac:dyDescent="0.25">
      <c r="O853" t="s">
        <v>14</v>
      </c>
      <c r="P853">
        <v>2201</v>
      </c>
    </row>
    <row r="854" spans="15:16" x14ac:dyDescent="0.25">
      <c r="O854" t="s">
        <v>14</v>
      </c>
      <c r="P854">
        <v>676</v>
      </c>
    </row>
    <row r="855" spans="15:16" x14ac:dyDescent="0.25">
      <c r="O855" t="s">
        <v>14</v>
      </c>
      <c r="P855">
        <v>831</v>
      </c>
    </row>
    <row r="856" spans="15:16" x14ac:dyDescent="0.25">
      <c r="O856" t="s">
        <v>14</v>
      </c>
      <c r="P856">
        <v>859</v>
      </c>
    </row>
    <row r="857" spans="15:16" x14ac:dyDescent="0.25">
      <c r="O857" t="s">
        <v>14</v>
      </c>
      <c r="P857">
        <v>45</v>
      </c>
    </row>
    <row r="858" spans="15:16" x14ac:dyDescent="0.25">
      <c r="O858" t="s">
        <v>14</v>
      </c>
      <c r="P858">
        <v>6</v>
      </c>
    </row>
    <row r="859" spans="15:16" x14ac:dyDescent="0.25">
      <c r="O859" t="s">
        <v>14</v>
      </c>
      <c r="P859">
        <v>7</v>
      </c>
    </row>
    <row r="860" spans="15:16" x14ac:dyDescent="0.25">
      <c r="O860" t="s">
        <v>14</v>
      </c>
      <c r="P860">
        <v>31</v>
      </c>
    </row>
    <row r="861" spans="15:16" x14ac:dyDescent="0.25">
      <c r="O861" t="s">
        <v>14</v>
      </c>
      <c r="P861">
        <v>78</v>
      </c>
    </row>
    <row r="862" spans="15:16" x14ac:dyDescent="0.25">
      <c r="O862" t="s">
        <v>14</v>
      </c>
      <c r="P862">
        <v>1225</v>
      </c>
    </row>
    <row r="863" spans="15:16" x14ac:dyDescent="0.25">
      <c r="O863" t="s">
        <v>14</v>
      </c>
      <c r="P863">
        <v>1</v>
      </c>
    </row>
    <row r="864" spans="15:16" x14ac:dyDescent="0.25">
      <c r="O864" t="s">
        <v>14</v>
      </c>
      <c r="P864">
        <v>67</v>
      </c>
    </row>
    <row r="865" spans="15:16" x14ac:dyDescent="0.25">
      <c r="O865" t="s">
        <v>14</v>
      </c>
      <c r="P865">
        <v>19</v>
      </c>
    </row>
    <row r="866" spans="15:16" x14ac:dyDescent="0.25">
      <c r="O866" t="s">
        <v>14</v>
      </c>
      <c r="P866">
        <v>2108</v>
      </c>
    </row>
    <row r="867" spans="15:16" x14ac:dyDescent="0.25">
      <c r="O867" t="s">
        <v>14</v>
      </c>
      <c r="P867">
        <v>679</v>
      </c>
    </row>
    <row r="868" spans="15:16" x14ac:dyDescent="0.25">
      <c r="O868" t="s">
        <v>14</v>
      </c>
      <c r="P868">
        <v>36</v>
      </c>
    </row>
    <row r="869" spans="15:16" x14ac:dyDescent="0.25">
      <c r="O869" t="s">
        <v>14</v>
      </c>
      <c r="P869">
        <v>47</v>
      </c>
    </row>
    <row r="870" spans="15:16" x14ac:dyDescent="0.25">
      <c r="O870" t="s">
        <v>14</v>
      </c>
      <c r="P870">
        <v>70</v>
      </c>
    </row>
    <row r="871" spans="15:16" x14ac:dyDescent="0.25">
      <c r="O871" t="s">
        <v>14</v>
      </c>
      <c r="P871">
        <v>154</v>
      </c>
    </row>
    <row r="872" spans="15:16" x14ac:dyDescent="0.25">
      <c r="O872" t="s">
        <v>14</v>
      </c>
      <c r="P872">
        <v>22</v>
      </c>
    </row>
    <row r="873" spans="15:16" x14ac:dyDescent="0.25">
      <c r="O873" t="s">
        <v>14</v>
      </c>
      <c r="P873">
        <v>1758</v>
      </c>
    </row>
    <row r="874" spans="15:16" x14ac:dyDescent="0.25">
      <c r="O874" t="s">
        <v>14</v>
      </c>
      <c r="P874">
        <v>94</v>
      </c>
    </row>
    <row r="875" spans="15:16" x14ac:dyDescent="0.25">
      <c r="O875" t="s">
        <v>14</v>
      </c>
      <c r="P875">
        <v>33</v>
      </c>
    </row>
    <row r="876" spans="15:16" x14ac:dyDescent="0.25">
      <c r="O876" t="s">
        <v>14</v>
      </c>
      <c r="P876">
        <v>1</v>
      </c>
    </row>
    <row r="877" spans="15:16" x14ac:dyDescent="0.25">
      <c r="O877" t="s">
        <v>14</v>
      </c>
      <c r="P877">
        <v>31</v>
      </c>
    </row>
    <row r="878" spans="15:16" x14ac:dyDescent="0.25">
      <c r="O878" t="s">
        <v>14</v>
      </c>
      <c r="P878">
        <v>35</v>
      </c>
    </row>
    <row r="879" spans="15:16" x14ac:dyDescent="0.25">
      <c r="O879" t="s">
        <v>14</v>
      </c>
      <c r="P879">
        <v>63</v>
      </c>
    </row>
    <row r="880" spans="15:16" x14ac:dyDescent="0.25">
      <c r="O880" t="s">
        <v>14</v>
      </c>
      <c r="P880">
        <v>526</v>
      </c>
    </row>
    <row r="881" spans="15:16" x14ac:dyDescent="0.25">
      <c r="O881" t="s">
        <v>14</v>
      </c>
      <c r="P881">
        <v>121</v>
      </c>
    </row>
    <row r="882" spans="15:16" x14ac:dyDescent="0.25">
      <c r="O882" t="s">
        <v>14</v>
      </c>
      <c r="P882">
        <v>67</v>
      </c>
    </row>
    <row r="883" spans="15:16" x14ac:dyDescent="0.25">
      <c r="O883" t="s">
        <v>14</v>
      </c>
      <c r="P883">
        <v>57</v>
      </c>
    </row>
    <row r="884" spans="15:16" x14ac:dyDescent="0.25">
      <c r="O884" t="s">
        <v>14</v>
      </c>
      <c r="P884">
        <v>1229</v>
      </c>
    </row>
    <row r="885" spans="15:16" x14ac:dyDescent="0.25">
      <c r="O885" t="s">
        <v>14</v>
      </c>
      <c r="P885">
        <v>12</v>
      </c>
    </row>
    <row r="886" spans="15:16" x14ac:dyDescent="0.25">
      <c r="O886" t="s">
        <v>14</v>
      </c>
      <c r="P886">
        <v>452</v>
      </c>
    </row>
    <row r="887" spans="15:16" x14ac:dyDescent="0.25">
      <c r="O887" t="s">
        <v>14</v>
      </c>
      <c r="P887">
        <v>1886</v>
      </c>
    </row>
    <row r="888" spans="15:16" x14ac:dyDescent="0.25">
      <c r="O888" t="s">
        <v>14</v>
      </c>
      <c r="P888">
        <v>1825</v>
      </c>
    </row>
    <row r="889" spans="15:16" x14ac:dyDescent="0.25">
      <c r="O889" t="s">
        <v>14</v>
      </c>
      <c r="P889">
        <v>31</v>
      </c>
    </row>
    <row r="890" spans="15:16" x14ac:dyDescent="0.25">
      <c r="O890" t="s">
        <v>14</v>
      </c>
      <c r="P890">
        <v>107</v>
      </c>
    </row>
    <row r="891" spans="15:16" x14ac:dyDescent="0.25">
      <c r="O891" t="s">
        <v>14</v>
      </c>
      <c r="P891">
        <v>27</v>
      </c>
    </row>
    <row r="892" spans="15:16" x14ac:dyDescent="0.25">
      <c r="O892" t="s">
        <v>14</v>
      </c>
      <c r="P892">
        <v>1221</v>
      </c>
    </row>
    <row r="893" spans="15:16" x14ac:dyDescent="0.25">
      <c r="O893" t="s">
        <v>14</v>
      </c>
      <c r="P893">
        <v>1</v>
      </c>
    </row>
    <row r="894" spans="15:16" x14ac:dyDescent="0.25">
      <c r="O894" t="s">
        <v>14</v>
      </c>
      <c r="P894">
        <v>16</v>
      </c>
    </row>
    <row r="895" spans="15:16" x14ac:dyDescent="0.25">
      <c r="O895" t="s">
        <v>14</v>
      </c>
      <c r="P895">
        <v>41</v>
      </c>
    </row>
    <row r="896" spans="15:16" x14ac:dyDescent="0.25">
      <c r="O896" t="s">
        <v>14</v>
      </c>
      <c r="P896">
        <v>523</v>
      </c>
    </row>
    <row r="897" spans="15:16" x14ac:dyDescent="0.25">
      <c r="O897" t="s">
        <v>14</v>
      </c>
      <c r="P897">
        <v>141</v>
      </c>
    </row>
    <row r="898" spans="15:16" x14ac:dyDescent="0.25">
      <c r="O898" t="s">
        <v>14</v>
      </c>
      <c r="P898">
        <v>52</v>
      </c>
    </row>
    <row r="899" spans="15:16" x14ac:dyDescent="0.25">
      <c r="O899" t="s">
        <v>14</v>
      </c>
      <c r="P899">
        <v>225</v>
      </c>
    </row>
    <row r="900" spans="15:16" x14ac:dyDescent="0.25">
      <c r="O900" t="s">
        <v>14</v>
      </c>
      <c r="P900">
        <v>38</v>
      </c>
    </row>
    <row r="901" spans="15:16" x14ac:dyDescent="0.25">
      <c r="O901" t="s">
        <v>14</v>
      </c>
      <c r="P901">
        <v>15</v>
      </c>
    </row>
    <row r="902" spans="15:16" x14ac:dyDescent="0.25">
      <c r="O902" t="s">
        <v>14</v>
      </c>
      <c r="P902">
        <v>37</v>
      </c>
    </row>
    <row r="903" spans="15:16" x14ac:dyDescent="0.25">
      <c r="O903" t="s">
        <v>14</v>
      </c>
      <c r="P903">
        <v>112</v>
      </c>
    </row>
    <row r="904" spans="15:16" x14ac:dyDescent="0.25">
      <c r="O904" t="s">
        <v>14</v>
      </c>
      <c r="P904">
        <v>21</v>
      </c>
    </row>
    <row r="905" spans="15:16" x14ac:dyDescent="0.25">
      <c r="O905" t="s">
        <v>14</v>
      </c>
      <c r="P905">
        <v>67</v>
      </c>
    </row>
    <row r="906" spans="15:16" x14ac:dyDescent="0.25">
      <c r="O906" t="s">
        <v>14</v>
      </c>
      <c r="P906">
        <v>78</v>
      </c>
    </row>
    <row r="907" spans="15:16" x14ac:dyDescent="0.25">
      <c r="O907" t="s">
        <v>14</v>
      </c>
      <c r="P907">
        <v>67</v>
      </c>
    </row>
    <row r="908" spans="15:16" x14ac:dyDescent="0.25">
      <c r="O908" t="s">
        <v>14</v>
      </c>
      <c r="P908">
        <v>263</v>
      </c>
    </row>
    <row r="909" spans="15:16" x14ac:dyDescent="0.25">
      <c r="O909" t="s">
        <v>14</v>
      </c>
      <c r="P909">
        <v>1691</v>
      </c>
    </row>
    <row r="910" spans="15:16" x14ac:dyDescent="0.25">
      <c r="O910" t="s">
        <v>14</v>
      </c>
      <c r="P910">
        <v>181</v>
      </c>
    </row>
    <row r="911" spans="15:16" x14ac:dyDescent="0.25">
      <c r="O911" t="s">
        <v>14</v>
      </c>
      <c r="P911">
        <v>13</v>
      </c>
    </row>
    <row r="912" spans="15:16" x14ac:dyDescent="0.25">
      <c r="O912" t="s">
        <v>14</v>
      </c>
      <c r="P912">
        <v>1</v>
      </c>
    </row>
    <row r="913" spans="15:16" x14ac:dyDescent="0.25">
      <c r="O913" t="s">
        <v>14</v>
      </c>
      <c r="P913">
        <v>21</v>
      </c>
    </row>
    <row r="914" spans="15:16" x14ac:dyDescent="0.25">
      <c r="O914" t="s">
        <v>14</v>
      </c>
      <c r="P914">
        <v>830</v>
      </c>
    </row>
    <row r="915" spans="15:16" x14ac:dyDescent="0.25">
      <c r="O915" t="s">
        <v>14</v>
      </c>
      <c r="P915">
        <v>130</v>
      </c>
    </row>
    <row r="916" spans="15:16" x14ac:dyDescent="0.25">
      <c r="O916" t="s">
        <v>14</v>
      </c>
      <c r="P916">
        <v>55</v>
      </c>
    </row>
    <row r="917" spans="15:16" x14ac:dyDescent="0.25">
      <c r="O917" t="s">
        <v>14</v>
      </c>
      <c r="P917">
        <v>114</v>
      </c>
    </row>
    <row r="918" spans="15:16" x14ac:dyDescent="0.25">
      <c r="O918" t="s">
        <v>14</v>
      </c>
      <c r="P918">
        <v>594</v>
      </c>
    </row>
    <row r="919" spans="15:16" x14ac:dyDescent="0.25">
      <c r="O919" t="s">
        <v>14</v>
      </c>
      <c r="P919">
        <v>24</v>
      </c>
    </row>
    <row r="920" spans="15:16" x14ac:dyDescent="0.25">
      <c r="O920" t="s">
        <v>14</v>
      </c>
      <c r="P920">
        <v>252</v>
      </c>
    </row>
    <row r="921" spans="15:16" x14ac:dyDescent="0.25">
      <c r="O921" t="s">
        <v>14</v>
      </c>
      <c r="P921">
        <v>67</v>
      </c>
    </row>
    <row r="922" spans="15:16" x14ac:dyDescent="0.25">
      <c r="O922" t="s">
        <v>14</v>
      </c>
      <c r="P922">
        <v>742</v>
      </c>
    </row>
    <row r="923" spans="15:16" x14ac:dyDescent="0.25">
      <c r="O923" t="s">
        <v>14</v>
      </c>
      <c r="P923">
        <v>75</v>
      </c>
    </row>
    <row r="924" spans="15:16" x14ac:dyDescent="0.25">
      <c r="O924" t="s">
        <v>14</v>
      </c>
      <c r="P924">
        <v>4405</v>
      </c>
    </row>
    <row r="925" spans="15:16" x14ac:dyDescent="0.25">
      <c r="O925" t="s">
        <v>14</v>
      </c>
      <c r="P925">
        <v>92</v>
      </c>
    </row>
    <row r="926" spans="15:16" x14ac:dyDescent="0.25">
      <c r="O926" t="s">
        <v>14</v>
      </c>
      <c r="P926">
        <v>64</v>
      </c>
    </row>
    <row r="927" spans="15:16" x14ac:dyDescent="0.25">
      <c r="O927" t="s">
        <v>14</v>
      </c>
      <c r="P927">
        <v>64</v>
      </c>
    </row>
    <row r="928" spans="15:16" x14ac:dyDescent="0.25">
      <c r="O928" t="s">
        <v>14</v>
      </c>
      <c r="P928">
        <v>842</v>
      </c>
    </row>
    <row r="929" spans="15:16" x14ac:dyDescent="0.25">
      <c r="O929" t="s">
        <v>14</v>
      </c>
      <c r="P929">
        <v>112</v>
      </c>
    </row>
    <row r="930" spans="15:16" x14ac:dyDescent="0.25">
      <c r="O930" t="s">
        <v>14</v>
      </c>
      <c r="P930">
        <v>374</v>
      </c>
    </row>
  </sheetData>
  <sortState xmlns:xlrd2="http://schemas.microsoft.com/office/spreadsheetml/2017/richdata2" ref="A2:B930">
    <sortCondition descending="1" ref="A2:A930"/>
  </sortState>
  <conditionalFormatting sqref="A1:A1048576">
    <cfRule type="cellIs" dxfId="15" priority="13" operator="equal">
      <formula>"live"</formula>
    </cfRule>
    <cfRule type="cellIs" dxfId="14" priority="14" operator="equal">
      <formula>"canceled"</formula>
    </cfRule>
    <cfRule type="cellIs" dxfId="13" priority="15" operator="equal">
      <formula>"failed"</formula>
    </cfRule>
    <cfRule type="cellIs" dxfId="12" priority="16" operator="equal">
      <formula>"successful"</formula>
    </cfRule>
  </conditionalFormatting>
  <conditionalFormatting sqref="E1:E1048576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"failed"</formula>
    </cfRule>
    <cfRule type="cellIs" dxfId="8" priority="12" operator="equal">
      <formula>"successful"</formula>
    </cfRule>
  </conditionalFormatting>
  <conditionalFormatting sqref="O1:O566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O567:O930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Alexandra Martinez</cp:lastModifiedBy>
  <dcterms:created xsi:type="dcterms:W3CDTF">2021-09-29T18:52:28Z</dcterms:created>
  <dcterms:modified xsi:type="dcterms:W3CDTF">2024-10-04T03:19:41Z</dcterms:modified>
</cp:coreProperties>
</file>