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F:\Dai Hoc\3 hk2 @@\Quan Ly Du An Phan Mem\Project\"/>
    </mc:Choice>
  </mc:AlternateContent>
  <xr:revisionPtr revIDLastSave="0" documentId="13_ncr:1_{46F5968D-3A2A-4934-9B0A-7E50A5E4D6DE}" xr6:coauthVersionLast="47" xr6:coauthVersionMax="47" xr10:uidLastSave="{00000000-0000-0000-0000-000000000000}"/>
  <bookViews>
    <workbookView xWindow="-120" yWindow="-120" windowWidth="24240" windowHeight="13020" xr2:uid="{00000000-000D-0000-FFFF-FFFF00000000}"/>
  </bookViews>
  <sheets>
    <sheet name="info" sheetId="1" r:id="rId1"/>
    <sheet name="step 2" sheetId="2" r:id="rId2"/>
    <sheet name="step 3" sheetId="3" r:id="rId3"/>
    <sheet name="step 4" sheetId="4" r:id="rId4"/>
    <sheet name="step 5" sheetId="5" r:id="rId5"/>
    <sheet name="step 6" sheetId="6" r:id="rId6"/>
    <sheet name="step 7" sheetId="7" r:id="rId7"/>
    <sheet name="step 8" sheetId="8" r:id="rId8"/>
    <sheet name="step 9" sheetId="9" r:id="rId9"/>
    <sheet name="step 10" sheetId="10" r:id="rId10"/>
    <sheet name="step 11" sheetId="11" r:id="rId11"/>
  </sheets>
  <definedNames>
    <definedName name="_Toc269827541" localSheetId="1">'step 2'!$A$1</definedName>
    <definedName name="_Toc269827543" localSheetId="2">'step 3'!$A$1</definedName>
    <definedName name="_Toc269827545" localSheetId="3">'step 4'!$A$1</definedName>
    <definedName name="_Toc269827547" localSheetId="4">'step 5'!$A$1</definedName>
    <definedName name="_Toc269827549" localSheetId="5">'step 6'!$A$1</definedName>
    <definedName name="_Toc269827551" localSheetId="6">'step 7'!$A$1</definedName>
    <definedName name="_Toc269827553" localSheetId="7">'step 8'!$A$1</definedName>
    <definedName name="_Toc269827555" localSheetId="9">'step 10'!$A$1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6" l="1"/>
  <c r="E8" i="6"/>
  <c r="E9" i="6"/>
  <c r="E10" i="6"/>
  <c r="E11" i="6"/>
  <c r="E12" i="6"/>
  <c r="E13" i="6"/>
  <c r="E14" i="6"/>
  <c r="E15" i="6"/>
  <c r="E16" i="6"/>
  <c r="E17" i="6"/>
  <c r="E18" i="6"/>
  <c r="E6" i="6"/>
  <c r="E5" i="6" l="1"/>
  <c r="C15" i="5"/>
  <c r="D15" i="5" s="1"/>
  <c r="F6" i="9"/>
  <c r="E8" i="9"/>
  <c r="E9" i="9"/>
  <c r="E5" i="9"/>
  <c r="D6" i="9"/>
  <c r="G6" i="9" s="1"/>
  <c r="D7" i="9"/>
  <c r="F7" i="9" s="1"/>
  <c r="D8" i="9"/>
  <c r="G8" i="9" s="1"/>
  <c r="D9" i="9"/>
  <c r="F9" i="9" s="1"/>
  <c r="D10" i="9"/>
  <c r="E10" i="9" s="1"/>
  <c r="D11" i="9"/>
  <c r="F11" i="9" s="1"/>
  <c r="D12" i="9"/>
  <c r="E12" i="9" s="1"/>
  <c r="D13" i="9"/>
  <c r="G13" i="9" s="1"/>
  <c r="D5" i="9"/>
  <c r="E5" i="8"/>
  <c r="F5" i="8" s="1"/>
  <c r="E6" i="8"/>
  <c r="F6" i="8" s="1"/>
  <c r="E7" i="8"/>
  <c r="F7" i="8" s="1"/>
  <c r="E8" i="8"/>
  <c r="F8" i="8" s="1"/>
  <c r="E9" i="8"/>
  <c r="F9" i="8" s="1"/>
  <c r="E11" i="8"/>
  <c r="F11" i="8" s="1"/>
  <c r="E12" i="8"/>
  <c r="F12" i="8" s="1"/>
  <c r="E13" i="8"/>
  <c r="F13" i="8" s="1"/>
  <c r="C16" i="5"/>
  <c r="D16" i="5" s="1"/>
  <c r="C14" i="5"/>
  <c r="D14" i="5" s="1"/>
  <c r="C11" i="5"/>
  <c r="D11" i="5" s="1"/>
  <c r="C12" i="5"/>
  <c r="D12" i="5" s="1"/>
  <c r="C10" i="5"/>
  <c r="D10" i="5" s="1"/>
  <c r="C7" i="5"/>
  <c r="D7" i="5" s="1"/>
  <c r="C8" i="5"/>
  <c r="D8" i="5" s="1"/>
  <c r="E19" i="6"/>
  <c r="D9" i="10" s="1"/>
  <c r="C6" i="5"/>
  <c r="D6" i="5" s="1"/>
  <c r="D8" i="4"/>
  <c r="E5" i="4"/>
  <c r="E8" i="4" s="1"/>
  <c r="D6" i="10" s="1"/>
  <c r="E6" i="4"/>
  <c r="E7" i="4"/>
  <c r="F15" i="8" l="1"/>
  <c r="F16" i="8" s="1"/>
  <c r="D12" i="10" s="1"/>
  <c r="F5" i="9"/>
  <c r="F13" i="9"/>
  <c r="G5" i="9"/>
  <c r="H5" i="9" s="1"/>
  <c r="I5" i="9" s="1"/>
  <c r="J5" i="9" s="1"/>
  <c r="G10" i="9"/>
  <c r="G9" i="9"/>
  <c r="H9" i="9" s="1"/>
  <c r="I9" i="9" s="1"/>
  <c r="J9" i="9" s="1"/>
  <c r="E3" i="8"/>
  <c r="E14" i="8" s="1"/>
  <c r="D10" i="10" s="1"/>
  <c r="D17" i="5"/>
  <c r="D7" i="10" s="1"/>
  <c r="D8" i="10" s="1"/>
  <c r="D11" i="10" s="1"/>
  <c r="D13" i="10" s="1"/>
  <c r="D15" i="10" s="1"/>
  <c r="D5" i="11" s="1"/>
  <c r="D6" i="11" s="1"/>
  <c r="D7" i="11" s="1"/>
  <c r="D8" i="11" s="1"/>
  <c r="D9" i="11" s="1"/>
  <c r="E7" i="9"/>
  <c r="E6" i="9"/>
  <c r="H6" i="9" s="1"/>
  <c r="I6" i="9" s="1"/>
  <c r="J6" i="9" s="1"/>
  <c r="G12" i="9"/>
  <c r="G11" i="9"/>
  <c r="H8" i="9"/>
  <c r="I8" i="9" s="1"/>
  <c r="J8" i="9" s="1"/>
  <c r="F12" i="9"/>
  <c r="H12" i="9" s="1"/>
  <c r="I12" i="9" s="1"/>
  <c r="J12" i="9" s="1"/>
  <c r="E13" i="9"/>
  <c r="H13" i="9" s="1"/>
  <c r="I13" i="9" s="1"/>
  <c r="J13" i="9" s="1"/>
  <c r="F10" i="9"/>
  <c r="H10" i="9" s="1"/>
  <c r="I10" i="9" s="1"/>
  <c r="J10" i="9" s="1"/>
  <c r="G7" i="9"/>
  <c r="E11" i="9"/>
  <c r="H11" i="9" s="1"/>
  <c r="I11" i="9" s="1"/>
  <c r="J11" i="9" s="1"/>
  <c r="J14" i="9" s="1"/>
  <c r="D14" i="10" s="1"/>
  <c r="F8" i="9"/>
  <c r="H7" i="9" l="1"/>
  <c r="I7" i="9" s="1"/>
  <c r="J7" i="9" s="1"/>
</calcChain>
</file>

<file path=xl/sharedStrings.xml><?xml version="1.0" encoding="utf-8"?>
<sst xmlns="http://schemas.openxmlformats.org/spreadsheetml/2006/main" count="485" uniqueCount="268">
  <si>
    <t>Code</t>
  </si>
  <si>
    <t>Full name</t>
  </si>
  <si>
    <t>BẢNG SẮP XẾP THỨ TỰ ƯU TIÊN CÁC YÊU CẦU</t>
  </si>
  <si>
    <t>CHỨC NĂNG CỦA PHẦN MỀM</t>
  </si>
  <si>
    <t>TT</t>
  </si>
  <si>
    <t>Mô tả yêu cầu</t>
  </si>
  <si>
    <t>Phân loại</t>
  </si>
  <si>
    <t>Ghi chú</t>
  </si>
  <si>
    <t>...</t>
  </si>
  <si>
    <t>BẢNG CHUYỂN ĐỔI YÊU CẦU CHỨC NĂNG SANG</t>
  </si>
  <si>
    <t>TRƯỜNG HỢP SỬ DỤNG (USE-CASE)</t>
  </si>
  <si>
    <t>Tên Use-case</t>
  </si>
  <si>
    <t>Tên tác nhân chính</t>
  </si>
  <si>
    <t>Tên tác nhân phụ</t>
  </si>
  <si>
    <t>Mô tả  trường hợp sử dụng</t>
  </si>
  <si>
    <t>Mức độ cần thiết</t>
  </si>
  <si>
    <t>BẢNG TÍNH TOÁN ĐIỂM CÁC TÁC NHÂN (ACTORS) TƯƠNG TÁC, TRAO ĐỔI THÔNG TIN VỚI PHẦN MỀM</t>
  </si>
  <si>
    <t>Loại Actor</t>
  </si>
  <si>
    <t>Mô tả</t>
  </si>
  <si>
    <t>Số tác nhân</t>
  </si>
  <si>
    <t>Điểm của từng loại tác nhân</t>
  </si>
  <si>
    <t xml:space="preserve">Đơn giản </t>
  </si>
  <si>
    <t>Thuộc loại giao diện của chương trình</t>
  </si>
  <si>
    <t xml:space="preserve">Trung bình </t>
  </si>
  <si>
    <t>Giao diện tương tác hoặc phục vụ một giao thức hoạt động</t>
  </si>
  <si>
    <t xml:space="preserve">Phức tạp </t>
  </si>
  <si>
    <t>Giao diện đồ họa</t>
  </si>
  <si>
    <t>Cộng (1+2+3)</t>
  </si>
  <si>
    <t>TAW</t>
  </si>
  <si>
    <t>Trọng số</t>
  </si>
  <si>
    <t>BẢNG TÍNH TOÁN ĐIỂM CÁC TRƯỜNG HỢP SỬ DỤNG (USE-CASE)</t>
  </si>
  <si>
    <t>STT</t>
  </si>
  <si>
    <t>Loại</t>
  </si>
  <si>
    <t>Số trường hợp sử dụng</t>
  </si>
  <si>
    <t>Điểm của từng loại trường hợp sử dụng</t>
  </si>
  <si>
    <t>B</t>
  </si>
  <si>
    <t>Đơn giản</t>
  </si>
  <si>
    <t>Trung bình</t>
  </si>
  <si>
    <t>Phức tạp</t>
  </si>
  <si>
    <t>M</t>
  </si>
  <si>
    <t>T</t>
  </si>
  <si>
    <t>Cộng 1+2+3</t>
  </si>
  <si>
    <t>TBF</t>
  </si>
  <si>
    <t>Loại trường hợp sử dụng</t>
  </si>
  <si>
    <t>Hệ số BMT</t>
  </si>
  <si>
    <t>BẢNG TÍNH TOÁN HỆ SỐ PHỨC TẠP KỸ THUẬT-CÔNG NGHỆ</t>
  </si>
  <si>
    <t>Các hệ số</t>
  </si>
  <si>
    <t>Trọng sô</t>
  </si>
  <si>
    <t>Giá trị xếp hạng</t>
  </si>
  <si>
    <t>Kết quả</t>
  </si>
  <si>
    <t>I</t>
  </si>
  <si>
    <t>Hệ số KT-CN (TFW)</t>
  </si>
  <si>
    <t xml:space="preserve">Hệ thống phân tán </t>
  </si>
  <si>
    <t xml:space="preserve">Tính chất đáp ứng tức thời hoặc yêu cầu đảm bảo thông lượng </t>
  </si>
  <si>
    <t xml:space="preserve">Hiệu quả sử dụng trực tuyến </t>
  </si>
  <si>
    <t xml:space="preserve">Độ phức tạp của xử lý bên trong </t>
  </si>
  <si>
    <t xml:space="preserve">Mã nguồn phải tái sử dụng được </t>
  </si>
  <si>
    <t xml:space="preserve">Dễ cài đặt </t>
  </si>
  <si>
    <t xml:space="preserve">Dễ sử dụng </t>
  </si>
  <si>
    <t xml:space="preserve">Khả năng chuyển đổi </t>
  </si>
  <si>
    <t xml:space="preserve">Khả năng dễ thay đổi </t>
  </si>
  <si>
    <t xml:space="preserve">Sử dụng đồng thời </t>
  </si>
  <si>
    <t>Có các tính năng bảo mật đặc biệt</t>
  </si>
  <si>
    <t>Cung cấp truy nhập trực tiếp tới các phần mềm của các hãng thứ ba</t>
  </si>
  <si>
    <t>Yêu cầu phương tiện đào tạo đặc biệt cho người sử dụng</t>
  </si>
  <si>
    <t>II</t>
  </si>
  <si>
    <t>Hệ số phức tạp về KT-CN (TCF)</t>
  </si>
  <si>
    <t>BẢNG TÍNH TOÁN HỆ SỐ TÁC ĐỘNG MÔI TRƯỜNG VÀ NHÓM LÀM VIỆC, HỆ SỐ PHỨC TẠP VỀ MÔI TRƯỜNG</t>
  </si>
  <si>
    <t>I. Dự kiến trình độ và kinh nghiệm cần có của nhân công lao động</t>
  </si>
  <si>
    <t>Kỹ năng</t>
  </si>
  <si>
    <t>Điểm đánh giá</t>
  </si>
  <si>
    <t>Kỹ năng lập trình</t>
  </si>
  <si>
    <t>HTML</t>
  </si>
  <si>
    <t>PHP/MySQL</t>
  </si>
  <si>
    <t>Java</t>
  </si>
  <si>
    <t>Javascript</t>
  </si>
  <si>
    <t>C/C++</t>
  </si>
  <si>
    <t>Microsoft.NET</t>
  </si>
  <si>
    <t>C#</t>
  </si>
  <si>
    <t>Kiến thức về phần mềm</t>
  </si>
  <si>
    <t>Illustrator</t>
  </si>
  <si>
    <t>Photoshop</t>
  </si>
  <si>
    <t>SQL server</t>
  </si>
  <si>
    <t>Oracle</t>
  </si>
  <si>
    <t>MS Word</t>
  </si>
  <si>
    <t>MS Excel</t>
  </si>
  <si>
    <t>MS Access</t>
  </si>
  <si>
    <t>Linux</t>
  </si>
  <si>
    <t>Unix</t>
  </si>
  <si>
    <t>LAN</t>
  </si>
  <si>
    <t>WAN</t>
  </si>
  <si>
    <t>Internet</t>
  </si>
  <si>
    <r>
      <t xml:space="preserve">Hiểu biết về qui trình và kinh nghiệm thực tế </t>
    </r>
    <r>
      <rPr>
        <sz val="13"/>
        <color rgb="FF000000"/>
        <rFont val="Times New Roman"/>
        <family val="1"/>
      </rPr>
      <t>(ghi rõ loại)</t>
    </r>
  </si>
  <si>
    <t>Có áp dụng qui trình phát triển phần mềm theo mẫu RUP và có hiểu biết về RUP hoặc quy trình phát triển phần mềm tương đương</t>
  </si>
  <si>
    <t xml:space="preserve">Có kinh nghiệm về ứng dụng tương tự </t>
  </si>
  <si>
    <t xml:space="preserve">Có kinh nghiệm về hướng đối tượng </t>
  </si>
  <si>
    <t>Có khả năng lãnh đạo Nhóm</t>
  </si>
  <si>
    <t>Có tính cách năng động</t>
  </si>
  <si>
    <r>
      <t xml:space="preserve">Loại khác </t>
    </r>
    <r>
      <rPr>
        <sz val="13"/>
        <color rgb="FF000000"/>
        <rFont val="Times New Roman"/>
        <family val="1"/>
      </rPr>
      <t>(ghi rõ loại)</t>
    </r>
  </si>
  <si>
    <t>Tính toán hệ số tác động môi trường và nhóm làm việc, hệ số phức tạp về môi trường, xác định độ ổn định kinh nghiệm và nội suy thời gian lao động (P)</t>
  </si>
  <si>
    <t>Các hệ số tác động môi trường</t>
  </si>
  <si>
    <t>Độ ổn định kinh nghiệm</t>
  </si>
  <si>
    <t>Hệ số tác động môi trường và nhóm làm việc (EFW)</t>
  </si>
  <si>
    <t>Đánh giá cho từng thành viên</t>
  </si>
  <si>
    <t>Tính chất năng động</t>
  </si>
  <si>
    <t>Đánh giá chung cho Dự án</t>
  </si>
  <si>
    <t>Độ ổn định của các yêu cầu</t>
  </si>
  <si>
    <t>Sử dụng các nhân viên làm bán thời gian</t>
  </si>
  <si>
    <t>Dùng ngôn ngữ lập trình loại khó</t>
  </si>
  <si>
    <t>Hệ số phức tạp về môi trường (EF)</t>
  </si>
  <si>
    <t>III</t>
  </si>
  <si>
    <t>Độ ổn định kinh nghiệm (ES)</t>
  </si>
  <si>
    <t>IV</t>
  </si>
  <si>
    <t>Nội suy thời gian lao động (P)</t>
  </si>
  <si>
    <t>XÁC ĐỊNH MỨC LƯƠNG LAO ĐỘNG BÌNH QUÂN ĐỐI VỚI VIỆC PHÁT TRIỂN HOẶC NÂNG CẤP PHẦN MỀM</t>
  </si>
  <si>
    <t>Lương theo hệ sô</t>
  </si>
  <si>
    <t>ngày làm việc</t>
  </si>
  <si>
    <t>Bảo hiểm</t>
  </si>
  <si>
    <t>giờ lv/ngày</t>
  </si>
  <si>
    <t>H</t>
  </si>
  <si>
    <t>Bậc</t>
  </si>
  <si>
    <t>Hệ số</t>
  </si>
  <si>
    <t>Lương phụ (12%)</t>
  </si>
  <si>
    <t>CPKG (4%)</t>
  </si>
  <si>
    <t>BHXH
BHYT
BHTN
KPCĐ</t>
  </si>
  <si>
    <t>Tổng</t>
  </si>
  <si>
    <t>CP Một ngày công</t>
  </si>
  <si>
    <t>CP Một giờ công</t>
  </si>
  <si>
    <r>
      <t xml:space="preserve"> </t>
    </r>
    <r>
      <rPr>
        <b/>
        <sz val="14"/>
        <color theme="1"/>
        <rFont val="Times New Roman"/>
        <family val="1"/>
      </rPr>
      <t>Kết quả</t>
    </r>
  </si>
  <si>
    <t>Giá trị nội suy</t>
  </si>
  <si>
    <t>≤ 0</t>
  </si>
  <si>
    <t>&gt;0</t>
  </si>
  <si>
    <t>&gt;1</t>
  </si>
  <si>
    <t>&gt;2</t>
  </si>
  <si>
    <t>&gt;3</t>
  </si>
  <si>
    <t>ES</t>
  </si>
  <si>
    <t>Giá trị nội suy (P)</t>
  </si>
  <si>
    <t>&lt; 1</t>
  </si>
  <si>
    <t>≥ 1</t>
  </si>
  <si>
    <t>≥ 3</t>
  </si>
  <si>
    <t>BẢNG TÍNH TOÁN GIÁ TRỊ PHẦN MỀM</t>
  </si>
  <si>
    <t>Hạng mục</t>
  </si>
  <si>
    <t>Diễn giải</t>
  </si>
  <si>
    <t>Giá trị</t>
  </si>
  <si>
    <t>Tính điểm trường hợp sử dụng (Use-case)</t>
  </si>
  <si>
    <t>Điểm Actor (TAW)</t>
  </si>
  <si>
    <t>Điểm Use-case (TBF)</t>
  </si>
  <si>
    <t>Tính điểm UUCP</t>
  </si>
  <si>
    <t>UUCP = TAW +TBF</t>
  </si>
  <si>
    <t>TCF = 0,6 + (0,01 x TFW)</t>
  </si>
  <si>
    <t>EF = 1,4 + (-0,03 x EFW)</t>
  </si>
  <si>
    <t>Tính điểm AUCP</t>
  </si>
  <si>
    <t>AUCP = UUCP x TCF x EF</t>
  </si>
  <si>
    <t>P : người/giờ/AUCP</t>
  </si>
  <si>
    <t>Giá trị nỗ lực thực tế (E)</t>
  </si>
  <si>
    <t>E = 10/6 x AUCP</t>
  </si>
  <si>
    <t>Mức lương lao động bình quân (H)</t>
  </si>
  <si>
    <t xml:space="preserve">H: người/giờ </t>
  </si>
  <si>
    <t>V</t>
  </si>
  <si>
    <t>Giá trị phần mềm nội bộ (G)</t>
  </si>
  <si>
    <t>G = 1,4 x E x P x H</t>
  </si>
  <si>
    <t>BẢNG TỔNG HỢP CHI PHÍ PHẦN MỀM</t>
  </si>
  <si>
    <t>Khoản mục chi phí</t>
  </si>
  <si>
    <t>Cách tính</t>
  </si>
  <si>
    <t>Ký hiệu</t>
  </si>
  <si>
    <t>Giá trị phần mềm</t>
  </si>
  <si>
    <t>1,4 x E x P x H</t>
  </si>
  <si>
    <t>G</t>
  </si>
  <si>
    <t>Chi phí chung</t>
  </si>
  <si>
    <t>G x tỷ lệ</t>
  </si>
  <si>
    <t>C</t>
  </si>
  <si>
    <t>Thu nhập chịu thuế tính trước</t>
  </si>
  <si>
    <t>(G+C) x tỷ lệ</t>
  </si>
  <si>
    <t>TL</t>
  </si>
  <si>
    <t>Chi phí phần mềm</t>
  </si>
  <si>
    <t>G + C + TL</t>
  </si>
  <si>
    <r>
      <t>G</t>
    </r>
    <r>
      <rPr>
        <vertAlign val="subscript"/>
        <sz val="14"/>
        <color rgb="FF000000"/>
        <rFont val="Times New Roman"/>
        <family val="1"/>
      </rPr>
      <t>PM</t>
    </r>
  </si>
  <si>
    <t>TỔNG CỘNG</t>
  </si>
  <si>
    <t>Thu nhập chịu thuế</t>
  </si>
  <si>
    <t>tính trước</t>
  </si>
  <si>
    <t>Lương hệ số</t>
  </si>
  <si>
    <t>B2111933</t>
  </si>
  <si>
    <t>Trương Đặng Trúc Lâm</t>
  </si>
  <si>
    <t>Tên phần mềm: Quản lý khách sạn</t>
  </si>
  <si>
    <t>Đăng nhập</t>
  </si>
  <si>
    <t>Đăng xuất</t>
  </si>
  <si>
    <t>Đổi mật khẩu</t>
  </si>
  <si>
    <t>Đặt phòng</t>
  </si>
  <si>
    <t>Kiểm tra tình trạng phòng</t>
  </si>
  <si>
    <t>Tra cứu phòng</t>
  </si>
  <si>
    <t>Đặt phòng trước</t>
  </si>
  <si>
    <t>Đặt phòng trực tiếp</t>
  </si>
  <si>
    <t>Thêm khách hàng</t>
  </si>
  <si>
    <t>Tìm thông tin đặt phòng</t>
  </si>
  <si>
    <t>Lập hóa đơn</t>
  </si>
  <si>
    <t>Tìm kiếm khách hàng</t>
  </si>
  <si>
    <t>Xóa khách hàng</t>
  </si>
  <si>
    <t>Sửa thông tin khách hàng</t>
  </si>
  <si>
    <t>Tìm kiếm phòng</t>
  </si>
  <si>
    <t>Xóa phòng</t>
  </si>
  <si>
    <t>Sửa thông tin đặt phòng</t>
  </si>
  <si>
    <t>Thêm phòng</t>
  </si>
  <si>
    <t>Tạo tài khoản</t>
  </si>
  <si>
    <t>Tìm kiếm tài khoản</t>
  </si>
  <si>
    <t>Xóa tài khoản</t>
  </si>
  <si>
    <t>Sửa thông tin tài khoản</t>
  </si>
  <si>
    <t>Thống kê doanh thu</t>
  </si>
  <si>
    <t>Tìm kiếm hóa đơn</t>
  </si>
  <si>
    <t>Xem thông tin hóa đơn</t>
  </si>
  <si>
    <t>Bắt buộc</t>
  </si>
  <si>
    <t>Tùy chọn</t>
  </si>
  <si>
    <t>Dữ liệu đầu vào</t>
  </si>
  <si>
    <t>Use case này mô tả các bước đăng nhập của actor vào hệ thống.</t>
  </si>
  <si>
    <t>Độ phức tạp</t>
  </si>
  <si>
    <r>
      <t>Tên phần mềm</t>
    </r>
    <r>
      <rPr>
        <sz val="14"/>
        <color theme="1"/>
        <rFont val="Times New Roman"/>
        <family val="1"/>
      </rPr>
      <t>.....Quản lý khách sạn.............</t>
    </r>
  </si>
  <si>
    <t>Lễ tân, nhân viên kinh doanh, quản lý nhân sự, nhân viên kế toán.</t>
  </si>
  <si>
    <t xml:space="preserve">Lễ tân, nhân viên kinh doanh, quản lý nhân sự, nhân viên kế toán. </t>
  </si>
  <si>
    <t>Use case này mô tả các việc đăng xuất khỏi hệ thống.</t>
  </si>
  <si>
    <t>Lễ tân, quản lý bộ phận kinh doanh, quản lý nhân sự, nhân viên kế toán</t>
  </si>
  <si>
    <t>Use case này mô tả việc đổi mật khẩu của nhân viên.</t>
  </si>
  <si>
    <t xml:space="preserve">Lễ tân </t>
  </si>
  <si>
    <t>Use case này cho phép lễ tân tiếp nhận việc đặt phòng trước của khách hang.</t>
  </si>
  <si>
    <t>Tên phần mềm.....Quản lý khách sạn........</t>
  </si>
  <si>
    <t>chọn H phụ thuộc độ ổn định kinh nghiệm</t>
  </si>
  <si>
    <t>Bước 4</t>
  </si>
  <si>
    <t>Bước 5</t>
  </si>
  <si>
    <t>Cơ sở dữ liệu</t>
  </si>
  <si>
    <t>Yêu cầu truy vấn</t>
  </si>
  <si>
    <t>Dữ liệu tra cứu</t>
  </si>
  <si>
    <t>Dữ liệu đầu ra</t>
  </si>
  <si>
    <r>
      <t>Tên phần mềm</t>
    </r>
    <r>
      <rPr>
        <sz val="14"/>
        <color theme="1"/>
        <rFont val="Times New Roman"/>
        <family val="1"/>
      </rPr>
      <t>....Quản lý khách sạn.......</t>
    </r>
  </si>
  <si>
    <t>Tên phần mềm.....Quản lý khách sạn......</t>
  </si>
  <si>
    <t>Tên phần mềm…Quản lý khách sạn........</t>
  </si>
  <si>
    <t>Tên phần mềm.....Quản lý khách sạn.........</t>
  </si>
  <si>
    <r>
      <t>Tên phần mềm:</t>
    </r>
    <r>
      <rPr>
        <sz val="14"/>
        <color theme="1"/>
        <rFont val="Times New Roman"/>
        <family val="1"/>
      </rPr>
      <t>…Quản lý khách sạn……..</t>
    </r>
  </si>
  <si>
    <t>Lễ tân</t>
  </si>
  <si>
    <t>Use case này do hệ thống thực hiện để cung cấp cho bộ phận lễ tân biết tình trạng phòng của một phòng bất kỳ nào đó.</t>
  </si>
  <si>
    <t>Use case này cho phép bộ phận lễ tân thực hiện đăng ký thuê phòng cho khách đã có đăng ký trước.</t>
  </si>
  <si>
    <t>Use case này cho phép bộ phận lễ tân thực hiện đăng ký thuê phòng cho khách</t>
  </si>
  <si>
    <t xml:space="preserve">Use case cho phép lễ tân thực hiện thêm khách hàng </t>
  </si>
  <si>
    <t>Use case này cho phép lấy thông tin đặt phòng của một khách hàng đến nhận phòng mà đã đặt phòng trước đó.</t>
  </si>
  <si>
    <t>Use case này cho phép bộ phận lễ tân lập hóa đơn tính tiền khi khách hàng trả phòng.</t>
  </si>
  <si>
    <t xml:space="preserve">Nhân viên kinh doanh </t>
  </si>
  <si>
    <t>Use case này cho phép nhân viên kinh doanh tìm kiếm chính xác thông tin khách hàng một cách nhanh chóng.</t>
  </si>
  <si>
    <t xml:space="preserve">Use case này cho phép nhân viên kinh doanh xóa khách hàng khi thông tin khách hàng đã quá cũ </t>
  </si>
  <si>
    <t xml:space="preserve">Quản lý bộ phận kinh doanh </t>
  </si>
  <si>
    <t>Use case này cho phép nhân viên kinh doanh sửa thông tin khách hàng</t>
  </si>
  <si>
    <t>Use case này cho phép nhân viên kinh doanh tìm kiếm chính xác thông tin phòng một cách nhanh chóng.</t>
  </si>
  <si>
    <t>Quản lý bộ phận kinh doanh</t>
  </si>
  <si>
    <t>Use case này cho phép nhân viên kinh doanh xóa phòng khi phòng đang sửa chữa nâng cấp.</t>
  </si>
  <si>
    <t>Use case này cho phép nhân viên doanh sửa thông tin phòng.</t>
  </si>
  <si>
    <t xml:space="preserve">Use case này cho phép nhân viên kinh doanh thêm phòng </t>
  </si>
  <si>
    <t xml:space="preserve">Quản lý nhân sự </t>
  </si>
  <si>
    <t>Use case này cho phép nhân viên nhân sự tạo tài khoản mới cho nhân viên mới đồng thời phân quyền cho người dùng</t>
  </si>
  <si>
    <t>Use case này cho phép nhân viên nhân sự tìm kiếm chính xác thông tin tài khoản một cách nhanh chóng.</t>
  </si>
  <si>
    <t>Use case này cho phép nhân viên nhân sự xóa tài khoản khi nhân viên không còn làm việc tại khách sạn.</t>
  </si>
  <si>
    <t>Use case này cho phép nhân viên nhân sự sửa thông tin tài khoản</t>
  </si>
  <si>
    <t xml:space="preserve">Nhân viên kế toán </t>
  </si>
  <si>
    <t>Use case này cho phép nhân viên kế toán thống kê doanh thu của khách sạn theo yêu cầu của quản lý</t>
  </si>
  <si>
    <t>Use case này cho phép nhân viên kế toán tìm kiếm chính xác thông tin hóa đơn một cách nhanh chóng</t>
  </si>
  <si>
    <t>Kế toán</t>
  </si>
  <si>
    <t>Use case này cho phép kế toán xem thông tin hóa đơn của khách hàng</t>
  </si>
  <si>
    <t>Đặng Hoàng Hưng</t>
  </si>
  <si>
    <t>Lê Xuân Thành</t>
  </si>
  <si>
    <t>Nguyễn Duy Bằng</t>
  </si>
  <si>
    <t>B2111984</t>
  </si>
  <si>
    <t>B2111952</t>
  </si>
  <si>
    <t>B2111971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</si>
</sst>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 [$₫-42A]"/>
  </numFmts>
  <fonts count="22" x14ac:knownFonts="1">
    <font>
      <sz val="11"/>
      <color theme="1"/>
      <name val="Calibri"/>
      <family val="2"/>
      <scheme val="minor"/>
    </font>
    <font>
      <sz val="11"/>
      <color theme="1"/>
      <name val="Calibri"/>
      <family val="2"/>
      <scheme val="minor"/>
    </font>
    <font>
      <b/>
      <sz val="14"/>
      <color theme="1"/>
      <name val="Times New Roman"/>
      <family val="1"/>
    </font>
    <font>
      <sz val="10"/>
      <color theme="1"/>
      <name val="Calibri"/>
      <family val="2"/>
      <scheme val="minor"/>
    </font>
    <font>
      <sz val="14"/>
      <color theme="1"/>
      <name val="Times New Roman"/>
      <family val="1"/>
    </font>
    <font>
      <b/>
      <sz val="14"/>
      <color rgb="FF000000"/>
      <name val="Times New Roman"/>
      <family val="1"/>
    </font>
    <font>
      <sz val="14"/>
      <color rgb="FF000000"/>
      <name val="Times New Roman"/>
      <family val="1"/>
    </font>
    <font>
      <b/>
      <sz val="13"/>
      <color rgb="FF000000"/>
      <name val="Times New Roman"/>
      <family val="1"/>
    </font>
    <font>
      <sz val="13"/>
      <color rgb="FF000000"/>
      <name val="Times New Roman"/>
      <family val="1"/>
    </font>
    <font>
      <sz val="13"/>
      <color theme="1"/>
      <name val="Times New Roman"/>
      <family val="1"/>
    </font>
    <font>
      <b/>
      <sz val="12"/>
      <color rgb="FF000000"/>
      <name val="Times New Roman"/>
      <family val="1"/>
    </font>
    <font>
      <sz val="12"/>
      <color rgb="FF000000"/>
      <name val="Times New Roman"/>
      <family val="1"/>
    </font>
    <font>
      <b/>
      <sz val="12"/>
      <name val="Times New Roman"/>
      <family val="1"/>
    </font>
    <font>
      <sz val="12"/>
      <color rgb="FFFF0000"/>
      <name val="Times New Roman"/>
      <family val="1"/>
    </font>
    <font>
      <sz val="12"/>
      <name val="Times New Roman"/>
      <family val="1"/>
    </font>
    <font>
      <i/>
      <sz val="14"/>
      <color theme="1"/>
      <name val="Times New Roman"/>
      <family val="1"/>
    </font>
    <font>
      <b/>
      <sz val="13.5"/>
      <color rgb="FF000000"/>
      <name val="Times New Roman"/>
      <family val="1"/>
    </font>
    <font>
      <vertAlign val="subscript"/>
      <sz val="14"/>
      <color rgb="FF000000"/>
      <name val="Times New Roman"/>
      <family val="1"/>
    </font>
    <font>
      <sz val="14"/>
      <color theme="1"/>
      <name val="Calibri"/>
      <family val="2"/>
      <scheme val="minor"/>
    </font>
    <font>
      <sz val="11"/>
      <color rgb="FFFF0000"/>
      <name val="Calibri"/>
      <family val="2"/>
      <scheme val="minor"/>
    </font>
    <font>
      <sz val="14"/>
      <name val="Times New Roman"/>
      <family val="1"/>
    </font>
    <font>
      <b/>
      <sz val="12"/>
      <color rgb="FF111417"/>
      <name val="Times New Roman"/>
      <family val="1"/>
    </font>
  </fonts>
  <fills count="8">
    <fill>
      <patternFill patternType="none"/>
    </fill>
    <fill>
      <patternFill patternType="gray125"/>
    </fill>
    <fill>
      <patternFill patternType="solid">
        <fgColor rgb="FFB7B7B7"/>
        <bgColor rgb="FFB7B7B7"/>
      </patternFill>
    </fill>
    <fill>
      <patternFill patternType="solid">
        <fgColor theme="9"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rgb="FF000000"/>
      </left>
      <right/>
      <top/>
      <bottom style="medium">
        <color rgb="FF000000"/>
      </bottom>
      <diagonal/>
    </border>
    <border>
      <left/>
      <right style="medium">
        <color rgb="FF000000"/>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8">
    <xf numFmtId="0" fontId="0" fillId="0" borderId="0" xfId="0"/>
    <xf numFmtId="0" fontId="0" fillId="0" borderId="1" xfId="0" applyBorder="1"/>
    <xf numFmtId="0" fontId="2" fillId="0" borderId="0" xfId="0" applyFont="1" applyAlignment="1">
      <alignment horizontal="center" vertical="center"/>
    </xf>
    <xf numFmtId="0" fontId="2" fillId="0" borderId="0" xfId="0" applyFont="1" applyAlignment="1">
      <alignment horizontal="justify"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justify" vertical="center" wrapText="1"/>
    </xf>
    <xf numFmtId="0" fontId="4" fillId="0" borderId="0" xfId="0" applyFont="1" applyAlignment="1">
      <alignment horizontal="justify" vertical="center"/>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8"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6" fillId="0" borderId="10" xfId="0" applyFont="1" applyBorder="1" applyAlignment="1">
      <alignment vertical="center" wrapText="1"/>
    </xf>
    <xf numFmtId="0" fontId="2" fillId="0" borderId="4" xfId="0" applyFont="1" applyBorder="1" applyAlignment="1">
      <alignment horizontal="center" vertical="center" wrapText="1"/>
    </xf>
    <xf numFmtId="0" fontId="2" fillId="0" borderId="5" xfId="0" applyFont="1" applyBorder="1" applyAlignment="1">
      <alignment horizontal="justify" vertical="center" wrapText="1"/>
    </xf>
    <xf numFmtId="0" fontId="4" fillId="0" borderId="5" xfId="0" applyFont="1" applyBorder="1" applyAlignment="1">
      <alignment horizontal="center" vertical="center" wrapTex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4" fillId="0" borderId="11" xfId="0" applyFont="1" applyBorder="1" applyAlignment="1">
      <alignment horizontal="center" vertical="center" wrapText="1"/>
    </xf>
    <xf numFmtId="0" fontId="2" fillId="0" borderId="10"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0" xfId="0" applyFont="1" applyBorder="1" applyAlignment="1">
      <alignment vertical="center" wrapText="1"/>
    </xf>
    <xf numFmtId="0" fontId="7" fillId="0" borderId="9" xfId="0" applyFont="1" applyBorder="1" applyAlignment="1">
      <alignment horizontal="center" vertical="center" wrapText="1"/>
    </xf>
    <xf numFmtId="0" fontId="7" fillId="0" borderId="8"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0" xfId="0" applyFont="1" applyBorder="1" applyAlignment="1">
      <alignment horizontal="justify" vertical="center" wrapText="1"/>
    </xf>
    <xf numFmtId="0" fontId="8" fillId="0" borderId="10" xfId="0" applyFont="1" applyBorder="1" applyAlignment="1">
      <alignment horizontal="justify" vertical="center" wrapText="1"/>
    </xf>
    <xf numFmtId="0" fontId="8" fillId="0" borderId="11" xfId="0" applyFont="1" applyBorder="1" applyAlignment="1">
      <alignment horizontal="center" vertical="center" wrapText="1"/>
    </xf>
    <xf numFmtId="0" fontId="8" fillId="0" borderId="10" xfId="0" applyFont="1" applyBorder="1" applyAlignment="1">
      <alignment vertical="center" wrapText="1"/>
    </xf>
    <xf numFmtId="0" fontId="8" fillId="0" borderId="10" xfId="0" applyFont="1" applyBorder="1" applyAlignment="1">
      <alignment horizontal="center" vertical="center" wrapText="1"/>
    </xf>
    <xf numFmtId="0" fontId="7" fillId="0" borderId="10" xfId="0" applyFont="1" applyBorder="1" applyAlignment="1">
      <alignment vertical="center" wrapText="1"/>
    </xf>
    <xf numFmtId="0" fontId="3" fillId="0" borderId="10" xfId="0" applyFont="1" applyBorder="1" applyAlignment="1">
      <alignment vertical="top" wrapText="1"/>
    </xf>
    <xf numFmtId="0" fontId="3" fillId="0" borderId="11" xfId="0" applyFont="1" applyBorder="1" applyAlignment="1">
      <alignment vertical="top" wrapText="1"/>
    </xf>
    <xf numFmtId="0" fontId="9" fillId="0" borderId="10" xfId="0" applyFont="1" applyBorder="1" applyAlignment="1">
      <alignment horizontal="center" vertical="center" wrapText="1"/>
    </xf>
    <xf numFmtId="43" fontId="12" fillId="0" borderId="0" xfId="1" applyFont="1" applyAlignment="1"/>
    <xf numFmtId="0" fontId="11" fillId="0" borderId="0" xfId="0" applyFont="1"/>
    <xf numFmtId="10" fontId="12" fillId="0" borderId="0" xfId="0" applyNumberFormat="1" applyFont="1"/>
    <xf numFmtId="0" fontId="13" fillId="0" borderId="0" xfId="0" applyFont="1" applyAlignment="1">
      <alignment horizontal="center"/>
    </xf>
    <xf numFmtId="0" fontId="10" fillId="2" borderId="9" xfId="0" applyFont="1" applyFill="1" applyBorder="1" applyAlignment="1">
      <alignment horizontal="center"/>
    </xf>
    <xf numFmtId="0" fontId="12" fillId="2" borderId="9" xfId="0" applyFont="1" applyFill="1" applyBorder="1" applyAlignment="1">
      <alignment horizontal="center"/>
    </xf>
    <xf numFmtId="0" fontId="14" fillId="0" borderId="9" xfId="0" applyFont="1" applyFill="1" applyBorder="1"/>
    <xf numFmtId="3" fontId="14" fillId="0" borderId="9" xfId="0" applyNumberFormat="1" applyFont="1" applyFill="1" applyBorder="1" applyAlignment="1">
      <alignment horizontal="right"/>
    </xf>
    <xf numFmtId="0" fontId="11" fillId="0" borderId="0" xfId="0" applyFont="1" applyFill="1"/>
    <xf numFmtId="0" fontId="14" fillId="0" borderId="0" xfId="0" applyFont="1" applyFill="1"/>
    <xf numFmtId="4" fontId="11" fillId="0" borderId="0" xfId="0" applyNumberFormat="1" applyFont="1" applyFill="1"/>
    <xf numFmtId="0" fontId="0" fillId="0" borderId="0" xfId="0" applyFill="1"/>
    <xf numFmtId="0" fontId="15" fillId="0" borderId="2" xfId="0" applyFont="1" applyBorder="1" applyAlignment="1">
      <alignment horizontal="center" vertical="center" wrapText="1"/>
    </xf>
    <xf numFmtId="0" fontId="4" fillId="0" borderId="5" xfId="0" applyFont="1" applyBorder="1" applyAlignment="1">
      <alignment horizontal="left" vertical="center" wrapText="1" indent="8"/>
    </xf>
    <xf numFmtId="0" fontId="16" fillId="0" borderId="9" xfId="0" applyFont="1" applyBorder="1" applyAlignment="1">
      <alignment horizontal="center" vertical="center" wrapText="1"/>
    </xf>
    <xf numFmtId="0" fontId="16" fillId="0" borderId="8" xfId="0" applyFont="1" applyBorder="1" applyAlignment="1">
      <alignment horizontal="center" vertical="center" wrapText="1"/>
    </xf>
    <xf numFmtId="0" fontId="6" fillId="0" borderId="10" xfId="0" applyFont="1" applyBorder="1" applyAlignment="1">
      <alignment horizontal="justify" vertical="center" wrapText="1"/>
    </xf>
    <xf numFmtId="0" fontId="16" fillId="0" borderId="10" xfId="0" applyFont="1" applyBorder="1" applyAlignment="1">
      <alignment horizontal="center" vertical="center" wrapText="1"/>
    </xf>
    <xf numFmtId="0" fontId="2" fillId="0" borderId="7" xfId="0" applyFont="1" applyBorder="1" applyAlignment="1">
      <alignment horizontal="center" vertical="center" wrapText="1"/>
    </xf>
    <xf numFmtId="0" fontId="4" fillId="0" borderId="9" xfId="0" applyFont="1" applyBorder="1" applyAlignment="1">
      <alignment horizontal="center" vertical="center" wrapText="1"/>
    </xf>
    <xf numFmtId="9" fontId="4" fillId="0" borderId="8" xfId="2" applyFont="1" applyBorder="1" applyAlignment="1">
      <alignment horizontal="center" vertical="center" wrapText="1"/>
    </xf>
    <xf numFmtId="9" fontId="4" fillId="0" borderId="10" xfId="2" applyFont="1" applyBorder="1" applyAlignment="1">
      <alignment horizontal="center" vertical="center" wrapText="1"/>
    </xf>
    <xf numFmtId="0" fontId="2" fillId="0" borderId="0" xfId="0" applyFont="1" applyAlignment="1">
      <alignment horizontal="center" vertical="center"/>
    </xf>
    <xf numFmtId="0" fontId="4" fillId="0" borderId="13" xfId="0" applyFont="1" applyBorder="1" applyAlignment="1">
      <alignment horizontal="center" vertical="center" wrapText="1"/>
    </xf>
    <xf numFmtId="0" fontId="4" fillId="0" borderId="14" xfId="0" applyFont="1" applyBorder="1" applyAlignment="1">
      <alignment horizontal="justify" vertical="center" wrapText="1"/>
    </xf>
    <xf numFmtId="0" fontId="18" fillId="0" borderId="9" xfId="0" applyFont="1" applyBorder="1" applyAlignment="1">
      <alignment vertical="center"/>
    </xf>
    <xf numFmtId="0" fontId="4" fillId="3" borderId="4" xfId="0" applyFont="1" applyFill="1" applyBorder="1" applyAlignment="1">
      <alignment horizontal="center" vertical="center" wrapText="1"/>
    </xf>
    <xf numFmtId="0" fontId="4" fillId="3" borderId="5" xfId="0" applyFont="1" applyFill="1" applyBorder="1" applyAlignment="1">
      <alignment horizontal="justify"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justify"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justify" vertical="center" wrapText="1"/>
    </xf>
    <xf numFmtId="0" fontId="4" fillId="7" borderId="5" xfId="0" applyFont="1" applyFill="1" applyBorder="1" applyAlignment="1">
      <alignment horizontal="justify" vertical="center" wrapText="1"/>
    </xf>
    <xf numFmtId="0" fontId="14" fillId="3" borderId="9" xfId="0" applyFont="1" applyFill="1" applyBorder="1"/>
    <xf numFmtId="3" fontId="14" fillId="3" borderId="9" xfId="0" applyNumberFormat="1" applyFont="1" applyFill="1" applyBorder="1" applyAlignment="1">
      <alignment horizontal="right"/>
    </xf>
    <xf numFmtId="0" fontId="14" fillId="4" borderId="9" xfId="0" applyFont="1" applyFill="1" applyBorder="1"/>
    <xf numFmtId="3" fontId="14" fillId="4" borderId="9" xfId="0" applyNumberFormat="1" applyFont="1" applyFill="1" applyBorder="1" applyAlignment="1">
      <alignment horizontal="right"/>
    </xf>
    <xf numFmtId="0" fontId="12" fillId="4" borderId="9" xfId="0" applyFont="1" applyFill="1" applyBorder="1"/>
    <xf numFmtId="0" fontId="19" fillId="0" borderId="0" xfId="0" applyFont="1" applyFill="1"/>
    <xf numFmtId="0" fontId="20" fillId="5" borderId="5" xfId="0" applyFont="1" applyFill="1" applyBorder="1" applyAlignment="1">
      <alignment horizontal="justify" vertical="center" wrapText="1"/>
    </xf>
    <xf numFmtId="0" fontId="19" fillId="0" borderId="0" xfId="0" applyFont="1"/>
    <xf numFmtId="0" fontId="8" fillId="0" borderId="10" xfId="0" applyNumberFormat="1" applyFont="1" applyBorder="1" applyAlignment="1">
      <alignment horizontal="center" vertical="center" wrapText="1"/>
    </xf>
    <xf numFmtId="0" fontId="21" fillId="3" borderId="9" xfId="0" applyFont="1" applyFill="1" applyBorder="1"/>
    <xf numFmtId="4" fontId="8" fillId="0" borderId="10" xfId="0" applyNumberFormat="1" applyFont="1" applyBorder="1" applyAlignment="1">
      <alignment horizontal="justify" vertical="center" wrapText="1"/>
    </xf>
    <xf numFmtId="164" fontId="5" fillId="0" borderId="10" xfId="0" applyNumberFormat="1" applyFont="1" applyBorder="1" applyAlignment="1">
      <alignment horizontal="center" vertical="center" wrapText="1"/>
    </xf>
    <xf numFmtId="0" fontId="2" fillId="0" borderId="0" xfId="0" applyFont="1" applyAlignment="1">
      <alignment horizontal="center" vertical="center"/>
    </xf>
    <xf numFmtId="0" fontId="4" fillId="0" borderId="6" xfId="0" applyFont="1" applyBorder="1" applyAlignment="1">
      <alignment vertical="center" wrapText="1"/>
    </xf>
    <xf numFmtId="0" fontId="4" fillId="0" borderId="12" xfId="0" applyFont="1" applyBorder="1" applyAlignment="1">
      <alignment vertical="center" wrapText="1"/>
    </xf>
    <xf numFmtId="0" fontId="4" fillId="0" borderId="11" xfId="0" applyFont="1" applyBorder="1" applyAlignment="1">
      <alignment vertical="center" wrapText="1"/>
    </xf>
    <xf numFmtId="0" fontId="4" fillId="0" borderId="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1" xfId="0" applyFont="1" applyBorder="1" applyAlignment="1">
      <alignment horizontal="center" vertical="center" wrapText="1"/>
    </xf>
    <xf numFmtId="0" fontId="2" fillId="0" borderId="0" xfId="0" applyFont="1" applyAlignment="1">
      <alignment horizontal="left" vertical="top"/>
    </xf>
    <xf numFmtId="0" fontId="10" fillId="0" borderId="0" xfId="0" applyFont="1" applyAlignment="1">
      <alignment horizontal="center"/>
    </xf>
    <xf numFmtId="0" fontId="11" fillId="0" borderId="0" xfId="0" applyFont="1"/>
    <xf numFmtId="0" fontId="12" fillId="0" borderId="0" xfId="0" applyFont="1" applyAlignment="1">
      <alignment horizontal="center"/>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C11"/>
  <sheetViews>
    <sheetView tabSelected="1" workbookViewId="0">
      <selection activeCell="B10" sqref="B10"/>
    </sheetView>
  </sheetViews>
  <sheetFormatPr defaultRowHeight="15" x14ac:dyDescent="0.25"/>
  <cols>
    <col min="3" max="3" width="24" customWidth="1"/>
  </cols>
  <sheetData>
    <row r="5" spans="2:3" x14ac:dyDescent="0.25">
      <c r="B5" s="1" t="s">
        <v>0</v>
      </c>
      <c r="C5" s="1" t="s">
        <v>1</v>
      </c>
    </row>
    <row r="6" spans="2:3" x14ac:dyDescent="0.25">
      <c r="B6" s="1" t="s">
        <v>181</v>
      </c>
      <c r="C6" s="1" t="s">
        <v>182</v>
      </c>
    </row>
    <row r="7" spans="2:3" x14ac:dyDescent="0.25">
      <c r="B7" s="1" t="s">
        <v>265</v>
      </c>
      <c r="C7" s="1" t="s">
        <v>262</v>
      </c>
    </row>
    <row r="8" spans="2:3" x14ac:dyDescent="0.25">
      <c r="B8" s="1" t="s">
        <v>266</v>
      </c>
      <c r="C8" s="1" t="s">
        <v>263</v>
      </c>
    </row>
    <row r="9" spans="2:3" x14ac:dyDescent="0.25">
      <c r="B9" s="1" t="s">
        <v>267</v>
      </c>
      <c r="C9" s="1" t="s">
        <v>264</v>
      </c>
    </row>
    <row r="10" spans="2:3" x14ac:dyDescent="0.25">
      <c r="B10" s="1"/>
      <c r="C10" s="1"/>
    </row>
    <row r="11" spans="2:3" x14ac:dyDescent="0.25">
      <c r="B11" s="1"/>
      <c r="C11"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5"/>
  <sheetViews>
    <sheetView workbookViewId="0">
      <selection activeCell="D15" sqref="D15"/>
    </sheetView>
  </sheetViews>
  <sheetFormatPr defaultRowHeight="15" x14ac:dyDescent="0.25"/>
  <cols>
    <col min="2" max="2" width="39" customWidth="1"/>
    <col min="3" max="3" width="33.42578125" customWidth="1"/>
    <col min="4" max="4" width="28.42578125" customWidth="1"/>
    <col min="5" max="5" width="22" customWidth="1"/>
  </cols>
  <sheetData>
    <row r="1" spans="1:5" ht="18.75" x14ac:dyDescent="0.25">
      <c r="A1" s="85" t="s">
        <v>140</v>
      </c>
      <c r="B1" s="85"/>
      <c r="C1" s="85"/>
      <c r="D1" s="85"/>
      <c r="E1" s="85"/>
    </row>
    <row r="2" spans="1:5" ht="18.75" x14ac:dyDescent="0.25">
      <c r="A2" s="85" t="s">
        <v>233</v>
      </c>
      <c r="B2" s="85"/>
      <c r="C2" s="85"/>
      <c r="D2" s="85"/>
      <c r="E2" s="85"/>
    </row>
    <row r="3" spans="1:5" ht="19.5" thickBot="1" x14ac:dyDescent="0.3">
      <c r="A3" s="8"/>
    </row>
    <row r="4" spans="1:5" ht="18" thickBot="1" x14ac:dyDescent="0.3">
      <c r="A4" s="54" t="s">
        <v>4</v>
      </c>
      <c r="B4" s="55" t="s">
        <v>141</v>
      </c>
      <c r="C4" s="55" t="s">
        <v>142</v>
      </c>
      <c r="D4" s="55" t="s">
        <v>143</v>
      </c>
      <c r="E4" s="55" t="s">
        <v>7</v>
      </c>
    </row>
    <row r="5" spans="1:5" ht="30" customHeight="1" thickBot="1" x14ac:dyDescent="0.3">
      <c r="A5" s="30" t="s">
        <v>50</v>
      </c>
      <c r="B5" s="31" t="s">
        <v>144</v>
      </c>
      <c r="C5" s="31"/>
      <c r="D5" s="31"/>
      <c r="E5" s="31"/>
    </row>
    <row r="6" spans="1:5" ht="30" customHeight="1" thickBot="1" x14ac:dyDescent="0.3">
      <c r="A6" s="33">
        <v>1</v>
      </c>
      <c r="B6" s="32" t="s">
        <v>145</v>
      </c>
      <c r="C6" s="35" t="s">
        <v>224</v>
      </c>
      <c r="D6" s="32">
        <f>'step 4'!E8</f>
        <v>12</v>
      </c>
      <c r="E6" s="32"/>
    </row>
    <row r="7" spans="1:5" ht="30" customHeight="1" thickBot="1" x14ac:dyDescent="0.3">
      <c r="A7" s="33">
        <v>2</v>
      </c>
      <c r="B7" s="32" t="s">
        <v>146</v>
      </c>
      <c r="C7" s="35" t="s">
        <v>225</v>
      </c>
      <c r="D7" s="32">
        <f>'step 5'!D17</f>
        <v>260</v>
      </c>
      <c r="E7" s="32"/>
    </row>
    <row r="8" spans="1:5" ht="30" customHeight="1" thickBot="1" x14ac:dyDescent="0.3">
      <c r="A8" s="33">
        <v>3</v>
      </c>
      <c r="B8" s="32" t="s">
        <v>147</v>
      </c>
      <c r="C8" s="35" t="s">
        <v>148</v>
      </c>
      <c r="D8" s="32">
        <f>D6+D7</f>
        <v>272</v>
      </c>
      <c r="E8" s="32"/>
    </row>
    <row r="9" spans="1:5" ht="30" customHeight="1" thickBot="1" x14ac:dyDescent="0.3">
      <c r="A9" s="33">
        <v>4</v>
      </c>
      <c r="B9" s="32" t="s">
        <v>66</v>
      </c>
      <c r="C9" s="35" t="s">
        <v>149</v>
      </c>
      <c r="D9" s="32">
        <f>'step 6'!E19</f>
        <v>1.012</v>
      </c>
      <c r="E9" s="32"/>
    </row>
    <row r="10" spans="1:5" ht="30" customHeight="1" thickBot="1" x14ac:dyDescent="0.3">
      <c r="A10" s="33">
        <v>5</v>
      </c>
      <c r="B10" s="34" t="s">
        <v>109</v>
      </c>
      <c r="C10" s="35" t="s">
        <v>150</v>
      </c>
      <c r="D10" s="32">
        <f>'step 8'!E14</f>
        <v>0.76999999999999991</v>
      </c>
      <c r="E10" s="32"/>
    </row>
    <row r="11" spans="1:5" ht="30" customHeight="1" thickBot="1" x14ac:dyDescent="0.3">
      <c r="A11" s="33">
        <v>6</v>
      </c>
      <c r="B11" s="32" t="s">
        <v>151</v>
      </c>
      <c r="C11" s="35" t="s">
        <v>152</v>
      </c>
      <c r="D11" s="32">
        <f>D8*D9*D10</f>
        <v>211.95327999999998</v>
      </c>
      <c r="E11" s="32"/>
    </row>
    <row r="12" spans="1:5" ht="30" customHeight="1" thickBot="1" x14ac:dyDescent="0.3">
      <c r="A12" s="30" t="s">
        <v>65</v>
      </c>
      <c r="B12" s="31" t="s">
        <v>113</v>
      </c>
      <c r="C12" s="35" t="s">
        <v>153</v>
      </c>
      <c r="D12" s="32">
        <f>'step 8'!F16</f>
        <v>20</v>
      </c>
      <c r="E12" s="32"/>
    </row>
    <row r="13" spans="1:5" ht="30" customHeight="1" thickBot="1" x14ac:dyDescent="0.3">
      <c r="A13" s="30" t="s">
        <v>110</v>
      </c>
      <c r="B13" s="31" t="s">
        <v>154</v>
      </c>
      <c r="C13" s="35" t="s">
        <v>155</v>
      </c>
      <c r="D13" s="32">
        <f>10/6*D11</f>
        <v>353.25546666666662</v>
      </c>
      <c r="E13" s="32"/>
    </row>
    <row r="14" spans="1:5" ht="30" customHeight="1" thickBot="1" x14ac:dyDescent="0.3">
      <c r="A14" s="30" t="s">
        <v>112</v>
      </c>
      <c r="B14" s="36" t="s">
        <v>156</v>
      </c>
      <c r="C14" s="35" t="s">
        <v>157</v>
      </c>
      <c r="D14" s="83">
        <f>'step 9'!J14</f>
        <v>73143.000000000015</v>
      </c>
      <c r="E14" s="32"/>
    </row>
    <row r="15" spans="1:5" ht="30" customHeight="1" thickBot="1" x14ac:dyDescent="0.3">
      <c r="A15" s="30" t="s">
        <v>158</v>
      </c>
      <c r="B15" s="31" t="s">
        <v>159</v>
      </c>
      <c r="C15" s="35" t="s">
        <v>160</v>
      </c>
      <c r="D15" s="32">
        <f xml:space="preserve"> 1.4 * D13 * D12 * D14</f>
        <v>723468608.75519991</v>
      </c>
      <c r="E15" s="32"/>
    </row>
  </sheetData>
  <mergeCells count="2">
    <mergeCell ref="A2:E2"/>
    <mergeCell ref="A1:E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4"/>
  <sheetViews>
    <sheetView workbookViewId="0">
      <selection activeCell="E11" sqref="E11"/>
    </sheetView>
  </sheetViews>
  <sheetFormatPr defaultRowHeight="15" x14ac:dyDescent="0.25"/>
  <cols>
    <col min="2" max="2" width="40.85546875" customWidth="1"/>
    <col min="3" max="3" width="27.7109375" customWidth="1"/>
    <col min="4" max="4" width="28.85546875" customWidth="1"/>
    <col min="5" max="5" width="28.5703125" customWidth="1"/>
  </cols>
  <sheetData>
    <row r="1" spans="1:5" ht="18.75" x14ac:dyDescent="0.25">
      <c r="A1" s="85" t="s">
        <v>161</v>
      </c>
      <c r="B1" s="85"/>
      <c r="C1" s="85"/>
      <c r="D1" s="85"/>
      <c r="E1" s="85"/>
    </row>
    <row r="2" spans="1:5" ht="18.75" x14ac:dyDescent="0.25">
      <c r="A2" s="85" t="s">
        <v>234</v>
      </c>
      <c r="B2" s="85"/>
      <c r="C2" s="85"/>
      <c r="D2" s="85"/>
      <c r="E2" s="85"/>
    </row>
    <row r="3" spans="1:5" ht="19.5" thickBot="1" x14ac:dyDescent="0.3">
      <c r="A3" s="62" t="s">
        <v>234</v>
      </c>
    </row>
    <row r="4" spans="1:5" ht="18" thickBot="1" x14ac:dyDescent="0.3">
      <c r="A4" s="54" t="s">
        <v>4</v>
      </c>
      <c r="B4" s="55" t="s">
        <v>162</v>
      </c>
      <c r="C4" s="55" t="s">
        <v>163</v>
      </c>
      <c r="D4" s="55" t="s">
        <v>143</v>
      </c>
      <c r="E4" s="55" t="s">
        <v>164</v>
      </c>
    </row>
    <row r="5" spans="1:5" ht="36" customHeight="1" thickBot="1" x14ac:dyDescent="0.3">
      <c r="A5" s="15">
        <v>1</v>
      </c>
      <c r="B5" s="56" t="s">
        <v>165</v>
      </c>
      <c r="C5" s="14" t="s">
        <v>166</v>
      </c>
      <c r="D5" s="14">
        <f>'step 10'!D15</f>
        <v>723468608.75519991</v>
      </c>
      <c r="E5" s="14" t="s">
        <v>167</v>
      </c>
    </row>
    <row r="6" spans="1:5" ht="21.6" customHeight="1" thickBot="1" x14ac:dyDescent="0.3">
      <c r="A6" s="15">
        <v>2</v>
      </c>
      <c r="B6" s="56" t="s">
        <v>168</v>
      </c>
      <c r="C6" s="14" t="s">
        <v>169</v>
      </c>
      <c r="D6" s="14">
        <f>D5*B14</f>
        <v>470254595.69087994</v>
      </c>
      <c r="E6" s="14" t="s">
        <v>170</v>
      </c>
    </row>
    <row r="7" spans="1:5" ht="25.9" customHeight="1" thickBot="1" x14ac:dyDescent="0.3">
      <c r="A7" s="15">
        <v>3</v>
      </c>
      <c r="B7" s="56" t="s">
        <v>171</v>
      </c>
      <c r="C7" s="14" t="s">
        <v>172</v>
      </c>
      <c r="D7" s="14">
        <f>(D5+D6)*C14</f>
        <v>71623392.266764775</v>
      </c>
      <c r="E7" s="14" t="s">
        <v>173</v>
      </c>
    </row>
    <row r="8" spans="1:5" ht="24" customHeight="1" thickBot="1" x14ac:dyDescent="0.3">
      <c r="A8" s="15">
        <v>4</v>
      </c>
      <c r="B8" s="56" t="s">
        <v>174</v>
      </c>
      <c r="C8" s="14" t="s">
        <v>175</v>
      </c>
      <c r="D8" s="14">
        <f>SUM(D5:D7)</f>
        <v>1265346596.7128446</v>
      </c>
      <c r="E8" s="14" t="s">
        <v>176</v>
      </c>
    </row>
    <row r="9" spans="1:5" ht="21" thickBot="1" x14ac:dyDescent="0.3">
      <c r="A9" s="15"/>
      <c r="B9" s="57" t="s">
        <v>177</v>
      </c>
      <c r="C9" s="14" t="s">
        <v>176</v>
      </c>
      <c r="D9" s="84">
        <f>D8</f>
        <v>1265346596.7128446</v>
      </c>
      <c r="E9" s="14"/>
    </row>
    <row r="10" spans="1:5" x14ac:dyDescent="0.25">
      <c r="D10" s="80"/>
    </row>
    <row r="11" spans="1:5" ht="15.75" thickBot="1" x14ac:dyDescent="0.3"/>
    <row r="12" spans="1:5" ht="18.75" x14ac:dyDescent="0.25">
      <c r="A12" s="96" t="s">
        <v>4</v>
      </c>
      <c r="B12" s="96" t="s">
        <v>168</v>
      </c>
      <c r="C12" s="58" t="s">
        <v>178</v>
      </c>
    </row>
    <row r="13" spans="1:5" ht="19.5" thickBot="1" x14ac:dyDescent="0.3">
      <c r="A13" s="97"/>
      <c r="B13" s="97"/>
      <c r="C13" s="25" t="s">
        <v>179</v>
      </c>
    </row>
    <row r="14" spans="1:5" ht="19.5" thickBot="1" x14ac:dyDescent="0.3">
      <c r="A14" s="59">
        <v>1</v>
      </c>
      <c r="B14" s="60">
        <v>0.65</v>
      </c>
      <c r="C14" s="61">
        <v>0.06</v>
      </c>
    </row>
  </sheetData>
  <mergeCells count="4">
    <mergeCell ref="A1:E1"/>
    <mergeCell ref="A2:E2"/>
    <mergeCell ref="A12:A13"/>
    <mergeCell ref="B12:B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workbookViewId="0">
      <selection activeCell="F9" sqref="F9"/>
    </sheetView>
  </sheetViews>
  <sheetFormatPr defaultRowHeight="15" x14ac:dyDescent="0.25"/>
  <cols>
    <col min="2" max="2" width="36.28515625" customWidth="1"/>
    <col min="3" max="3" width="35.7109375" customWidth="1"/>
    <col min="4" max="4" width="29.42578125" customWidth="1"/>
    <col min="6" max="6" width="17.28515625" customWidth="1"/>
  </cols>
  <sheetData>
    <row r="1" spans="1:4" ht="18.75" x14ac:dyDescent="0.25">
      <c r="A1" s="85" t="s">
        <v>2</v>
      </c>
      <c r="B1" s="85"/>
      <c r="C1" s="85"/>
      <c r="D1" s="85"/>
    </row>
    <row r="2" spans="1:4" ht="18.75" x14ac:dyDescent="0.25">
      <c r="A2" s="85" t="s">
        <v>3</v>
      </c>
      <c r="B2" s="85"/>
      <c r="C2" s="85"/>
      <c r="D2" s="85"/>
    </row>
    <row r="3" spans="1:4" ht="18.75" x14ac:dyDescent="0.25">
      <c r="A3" s="85" t="s">
        <v>183</v>
      </c>
      <c r="B3" s="85"/>
      <c r="C3" s="85"/>
      <c r="D3" s="85"/>
    </row>
    <row r="4" spans="1:4" ht="19.5" thickBot="1" x14ac:dyDescent="0.3">
      <c r="A4" s="3"/>
    </row>
    <row r="5" spans="1:4" ht="19.5" thickBot="1" x14ac:dyDescent="0.3">
      <c r="A5" s="4" t="s">
        <v>4</v>
      </c>
      <c r="B5" s="5" t="s">
        <v>5</v>
      </c>
      <c r="C5" s="5" t="s">
        <v>6</v>
      </c>
      <c r="D5" s="5" t="s">
        <v>7</v>
      </c>
    </row>
    <row r="6" spans="1:4" ht="19.5" thickBot="1" x14ac:dyDescent="0.3">
      <c r="A6" s="6">
        <v>1</v>
      </c>
      <c r="B6" s="7" t="s">
        <v>184</v>
      </c>
      <c r="C6" s="7" t="s">
        <v>211</v>
      </c>
      <c r="D6" s="7" t="s">
        <v>209</v>
      </c>
    </row>
    <row r="7" spans="1:4" ht="19.5" thickBot="1" x14ac:dyDescent="0.3">
      <c r="A7" s="6">
        <v>2</v>
      </c>
      <c r="B7" s="7" t="s">
        <v>185</v>
      </c>
      <c r="C7" s="7" t="s">
        <v>226</v>
      </c>
      <c r="D7" s="7" t="s">
        <v>209</v>
      </c>
    </row>
    <row r="8" spans="1:4" ht="19.5" thickBot="1" x14ac:dyDescent="0.3">
      <c r="A8" s="6">
        <v>3</v>
      </c>
      <c r="B8" s="7" t="s">
        <v>186</v>
      </c>
      <c r="C8" s="7" t="s">
        <v>226</v>
      </c>
      <c r="D8" s="7" t="s">
        <v>210</v>
      </c>
    </row>
    <row r="9" spans="1:4" ht="19.5" thickBot="1" x14ac:dyDescent="0.3">
      <c r="A9" s="6">
        <v>4</v>
      </c>
      <c r="B9" s="64" t="s">
        <v>187</v>
      </c>
      <c r="C9" s="64" t="s">
        <v>211</v>
      </c>
      <c r="D9" s="64" t="s">
        <v>209</v>
      </c>
    </row>
    <row r="10" spans="1:4" ht="19.5" thickBot="1" x14ac:dyDescent="0.3">
      <c r="A10" s="63">
        <v>5</v>
      </c>
      <c r="B10" s="65" t="s">
        <v>188</v>
      </c>
      <c r="C10" s="65" t="s">
        <v>227</v>
      </c>
      <c r="D10" s="65" t="s">
        <v>209</v>
      </c>
    </row>
    <row r="11" spans="1:4" ht="19.5" thickBot="1" x14ac:dyDescent="0.3">
      <c r="A11" s="63">
        <v>6</v>
      </c>
      <c r="B11" s="65" t="s">
        <v>189</v>
      </c>
      <c r="C11" s="65" t="s">
        <v>228</v>
      </c>
      <c r="D11" s="65" t="s">
        <v>209</v>
      </c>
    </row>
    <row r="12" spans="1:4" ht="19.5" thickBot="1" x14ac:dyDescent="0.3">
      <c r="A12" s="63">
        <v>7</v>
      </c>
      <c r="B12" s="65" t="s">
        <v>190</v>
      </c>
      <c r="C12" s="65" t="s">
        <v>211</v>
      </c>
      <c r="D12" s="65" t="s">
        <v>210</v>
      </c>
    </row>
    <row r="13" spans="1:4" ht="19.5" thickBot="1" x14ac:dyDescent="0.3">
      <c r="A13" s="63">
        <v>8</v>
      </c>
      <c r="B13" s="65" t="s">
        <v>191</v>
      </c>
      <c r="C13" s="65" t="s">
        <v>226</v>
      </c>
      <c r="D13" s="65" t="s">
        <v>210</v>
      </c>
    </row>
    <row r="14" spans="1:4" ht="19.5" thickBot="1" x14ac:dyDescent="0.3">
      <c r="A14" s="63">
        <v>9</v>
      </c>
      <c r="B14" s="65" t="s">
        <v>192</v>
      </c>
      <c r="C14" s="65" t="s">
        <v>226</v>
      </c>
      <c r="D14" s="65" t="s">
        <v>210</v>
      </c>
    </row>
    <row r="15" spans="1:4" ht="19.5" thickBot="1" x14ac:dyDescent="0.3">
      <c r="A15" s="63">
        <v>10</v>
      </c>
      <c r="B15" s="65" t="s">
        <v>193</v>
      </c>
      <c r="C15" s="65" t="s">
        <v>227</v>
      </c>
      <c r="D15" s="65" t="s">
        <v>209</v>
      </c>
    </row>
    <row r="16" spans="1:4" ht="19.5" thickBot="1" x14ac:dyDescent="0.3">
      <c r="A16" s="63">
        <v>11</v>
      </c>
      <c r="B16" s="65" t="s">
        <v>194</v>
      </c>
      <c r="C16" s="65" t="s">
        <v>229</v>
      </c>
      <c r="D16" s="65" t="s">
        <v>209</v>
      </c>
    </row>
    <row r="17" spans="1:4" ht="19.5" thickBot="1" x14ac:dyDescent="0.3">
      <c r="A17" s="63">
        <v>12</v>
      </c>
      <c r="B17" s="65" t="s">
        <v>195</v>
      </c>
      <c r="C17" s="65" t="s">
        <v>227</v>
      </c>
      <c r="D17" s="65" t="s">
        <v>209</v>
      </c>
    </row>
    <row r="18" spans="1:4" ht="19.5" thickBot="1" x14ac:dyDescent="0.3">
      <c r="A18" s="63">
        <v>13</v>
      </c>
      <c r="B18" s="65" t="s">
        <v>196</v>
      </c>
      <c r="C18" s="65" t="s">
        <v>226</v>
      </c>
      <c r="D18" s="65" t="s">
        <v>210</v>
      </c>
    </row>
    <row r="19" spans="1:4" ht="19.5" thickBot="1" x14ac:dyDescent="0.3">
      <c r="A19" s="63">
        <v>14</v>
      </c>
      <c r="B19" s="65" t="s">
        <v>197</v>
      </c>
      <c r="C19" s="65" t="s">
        <v>226</v>
      </c>
      <c r="D19" s="65" t="s">
        <v>210</v>
      </c>
    </row>
    <row r="20" spans="1:4" ht="19.5" thickBot="1" x14ac:dyDescent="0.3">
      <c r="A20" s="63">
        <v>15</v>
      </c>
      <c r="B20" s="65" t="s">
        <v>198</v>
      </c>
      <c r="C20" s="65" t="s">
        <v>227</v>
      </c>
      <c r="D20" s="65" t="s">
        <v>209</v>
      </c>
    </row>
    <row r="21" spans="1:4" ht="19.5" thickBot="1" x14ac:dyDescent="0.3">
      <c r="A21" s="63">
        <v>16</v>
      </c>
      <c r="B21" s="65" t="s">
        <v>199</v>
      </c>
      <c r="C21" s="65" t="s">
        <v>226</v>
      </c>
      <c r="D21" s="65" t="s">
        <v>210</v>
      </c>
    </row>
    <row r="22" spans="1:4" ht="19.5" thickBot="1" x14ac:dyDescent="0.3">
      <c r="A22" s="63">
        <v>17</v>
      </c>
      <c r="B22" s="65" t="s">
        <v>200</v>
      </c>
      <c r="C22" s="65" t="s">
        <v>226</v>
      </c>
      <c r="D22" s="65" t="s">
        <v>210</v>
      </c>
    </row>
    <row r="23" spans="1:4" ht="19.5" thickBot="1" x14ac:dyDescent="0.3">
      <c r="A23" s="63">
        <v>18</v>
      </c>
      <c r="B23" s="65" t="s">
        <v>201</v>
      </c>
      <c r="C23" s="65" t="s">
        <v>226</v>
      </c>
      <c r="D23" s="65" t="s">
        <v>209</v>
      </c>
    </row>
    <row r="24" spans="1:4" ht="19.5" thickBot="1" x14ac:dyDescent="0.3">
      <c r="A24" s="63">
        <v>19</v>
      </c>
      <c r="B24" s="65" t="s">
        <v>202</v>
      </c>
      <c r="C24" s="65" t="s">
        <v>226</v>
      </c>
      <c r="D24" s="65" t="s">
        <v>209</v>
      </c>
    </row>
    <row r="25" spans="1:4" ht="19.5" thickBot="1" x14ac:dyDescent="0.3">
      <c r="A25" s="63">
        <v>20</v>
      </c>
      <c r="B25" s="65" t="s">
        <v>203</v>
      </c>
      <c r="C25" s="65" t="s">
        <v>227</v>
      </c>
      <c r="D25" s="65" t="s">
        <v>210</v>
      </c>
    </row>
    <row r="26" spans="1:4" ht="19.5" thickBot="1" x14ac:dyDescent="0.3">
      <c r="A26" s="63">
        <v>21</v>
      </c>
      <c r="B26" s="65" t="s">
        <v>204</v>
      </c>
      <c r="C26" s="65" t="s">
        <v>226</v>
      </c>
      <c r="D26" s="65" t="s">
        <v>210</v>
      </c>
    </row>
    <row r="27" spans="1:4" ht="19.5" thickBot="1" x14ac:dyDescent="0.3">
      <c r="A27" s="63">
        <v>22</v>
      </c>
      <c r="B27" s="65" t="s">
        <v>205</v>
      </c>
      <c r="C27" s="65" t="s">
        <v>226</v>
      </c>
      <c r="D27" s="65" t="s">
        <v>210</v>
      </c>
    </row>
    <row r="28" spans="1:4" ht="19.5" thickBot="1" x14ac:dyDescent="0.3">
      <c r="A28" s="63">
        <v>23</v>
      </c>
      <c r="B28" s="65" t="s">
        <v>206</v>
      </c>
      <c r="C28" s="65" t="s">
        <v>229</v>
      </c>
      <c r="D28" s="65" t="s">
        <v>209</v>
      </c>
    </row>
    <row r="29" spans="1:4" ht="19.5" thickBot="1" x14ac:dyDescent="0.3">
      <c r="A29" s="63">
        <v>24</v>
      </c>
      <c r="B29" s="65" t="s">
        <v>207</v>
      </c>
      <c r="C29" s="65" t="s">
        <v>227</v>
      </c>
      <c r="D29" s="65" t="s">
        <v>209</v>
      </c>
    </row>
    <row r="30" spans="1:4" ht="19.5" thickBot="1" x14ac:dyDescent="0.3">
      <c r="A30" s="63">
        <v>25</v>
      </c>
      <c r="B30" s="65" t="s">
        <v>208</v>
      </c>
      <c r="C30" s="65" t="s">
        <v>227</v>
      </c>
      <c r="D30" s="65" t="s">
        <v>209</v>
      </c>
    </row>
  </sheetData>
  <mergeCells count="3">
    <mergeCell ref="A1:D1"/>
    <mergeCell ref="A2:D2"/>
    <mergeCell ref="A3:D3"/>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0"/>
  <sheetViews>
    <sheetView topLeftCell="A16" zoomScale="80" zoomScaleNormal="80" workbookViewId="0">
      <selection activeCell="E30" sqref="E30"/>
    </sheetView>
  </sheetViews>
  <sheetFormatPr defaultRowHeight="15" x14ac:dyDescent="0.25"/>
  <cols>
    <col min="2" max="2" width="30.140625" customWidth="1"/>
    <col min="3" max="3" width="28.28515625" customWidth="1"/>
    <col min="4" max="4" width="24.28515625" customWidth="1"/>
    <col min="5" max="5" width="29.28515625" customWidth="1"/>
    <col min="6" max="6" width="29.7109375" customWidth="1"/>
    <col min="7" max="7" width="24.85546875" customWidth="1"/>
  </cols>
  <sheetData>
    <row r="1" spans="1:7" ht="18.75" x14ac:dyDescent="0.25">
      <c r="A1" s="85" t="s">
        <v>9</v>
      </c>
      <c r="B1" s="85"/>
      <c r="C1" s="85"/>
      <c r="D1" s="85"/>
      <c r="E1" s="85"/>
      <c r="F1" s="85"/>
    </row>
    <row r="2" spans="1:7" ht="18.75" x14ac:dyDescent="0.25">
      <c r="A2" s="85" t="s">
        <v>10</v>
      </c>
      <c r="B2" s="85"/>
      <c r="C2" s="85"/>
      <c r="D2" s="85"/>
      <c r="E2" s="85"/>
      <c r="F2" s="85"/>
    </row>
    <row r="3" spans="1:7" ht="18.75" x14ac:dyDescent="0.25">
      <c r="A3" s="85" t="s">
        <v>214</v>
      </c>
      <c r="B3" s="85"/>
      <c r="C3" s="85"/>
      <c r="D3" s="85"/>
      <c r="E3" s="85"/>
      <c r="F3" s="85"/>
    </row>
    <row r="4" spans="1:7" ht="19.5" thickBot="1" x14ac:dyDescent="0.3">
      <c r="A4" s="8"/>
    </row>
    <row r="5" spans="1:7" ht="38.25" thickBot="1" x14ac:dyDescent="0.3">
      <c r="A5" s="4" t="s">
        <v>4</v>
      </c>
      <c r="B5" s="5" t="s">
        <v>11</v>
      </c>
      <c r="C5" s="5" t="s">
        <v>12</v>
      </c>
      <c r="D5" s="5" t="s">
        <v>13</v>
      </c>
      <c r="E5" s="5" t="s">
        <v>14</v>
      </c>
      <c r="F5" s="5" t="s">
        <v>15</v>
      </c>
      <c r="G5" s="5" t="s">
        <v>213</v>
      </c>
    </row>
    <row r="6" spans="1:7" ht="75.75" customHeight="1" thickBot="1" x14ac:dyDescent="0.3">
      <c r="A6" s="6">
        <v>1</v>
      </c>
      <c r="B6" s="7" t="s">
        <v>184</v>
      </c>
      <c r="C6" s="7" t="s">
        <v>215</v>
      </c>
      <c r="D6" s="7" t="s">
        <v>216</v>
      </c>
      <c r="E6" s="7" t="s">
        <v>212</v>
      </c>
      <c r="F6" s="7" t="s">
        <v>209</v>
      </c>
      <c r="G6" s="7" t="s">
        <v>37</v>
      </c>
    </row>
    <row r="7" spans="1:7" ht="75.75" thickBot="1" x14ac:dyDescent="0.3">
      <c r="A7" s="6">
        <v>2</v>
      </c>
      <c r="B7" s="7" t="s">
        <v>185</v>
      </c>
      <c r="C7" s="7" t="s">
        <v>215</v>
      </c>
      <c r="D7" s="7" t="s">
        <v>215</v>
      </c>
      <c r="E7" s="7" t="s">
        <v>217</v>
      </c>
      <c r="F7" s="7" t="s">
        <v>209</v>
      </c>
      <c r="G7" s="7" t="s">
        <v>37</v>
      </c>
    </row>
    <row r="8" spans="1:7" ht="75.75" thickBot="1" x14ac:dyDescent="0.3">
      <c r="A8" s="6">
        <v>3</v>
      </c>
      <c r="B8" s="7" t="s">
        <v>186</v>
      </c>
      <c r="C8" s="7" t="s">
        <v>218</v>
      </c>
      <c r="D8" s="7" t="s">
        <v>218</v>
      </c>
      <c r="E8" s="7" t="s">
        <v>219</v>
      </c>
      <c r="F8" s="7" t="s">
        <v>210</v>
      </c>
      <c r="G8" s="7" t="s">
        <v>37</v>
      </c>
    </row>
    <row r="9" spans="1:7" ht="75.75" thickBot="1" x14ac:dyDescent="0.3">
      <c r="A9" s="6">
        <v>4</v>
      </c>
      <c r="B9" s="64" t="s">
        <v>187</v>
      </c>
      <c r="C9" s="7" t="s">
        <v>220</v>
      </c>
      <c r="D9" s="7" t="s">
        <v>220</v>
      </c>
      <c r="E9" s="7" t="s">
        <v>221</v>
      </c>
      <c r="F9" s="64" t="s">
        <v>209</v>
      </c>
      <c r="G9" s="64" t="s">
        <v>36</v>
      </c>
    </row>
    <row r="10" spans="1:7" ht="94.5" thickBot="1" x14ac:dyDescent="0.3">
      <c r="A10" s="63">
        <v>5</v>
      </c>
      <c r="B10" s="65" t="s">
        <v>188</v>
      </c>
      <c r="C10" s="7" t="s">
        <v>235</v>
      </c>
      <c r="D10" s="7" t="s">
        <v>235</v>
      </c>
      <c r="E10" s="7" t="s">
        <v>236</v>
      </c>
      <c r="F10" s="65" t="s">
        <v>209</v>
      </c>
      <c r="G10" s="65" t="s">
        <v>36</v>
      </c>
    </row>
    <row r="11" spans="1:7" ht="75.75" thickBot="1" x14ac:dyDescent="0.3">
      <c r="A11" s="63">
        <v>6</v>
      </c>
      <c r="B11" s="65" t="s">
        <v>189</v>
      </c>
      <c r="C11" s="7" t="s">
        <v>235</v>
      </c>
      <c r="D11" s="7" t="s">
        <v>215</v>
      </c>
      <c r="E11" s="7" t="s">
        <v>217</v>
      </c>
      <c r="F11" s="65" t="s">
        <v>209</v>
      </c>
      <c r="G11" s="65" t="s">
        <v>36</v>
      </c>
    </row>
    <row r="12" spans="1:7" ht="94.5" thickBot="1" x14ac:dyDescent="0.3">
      <c r="A12" s="63">
        <v>7</v>
      </c>
      <c r="B12" s="65" t="s">
        <v>190</v>
      </c>
      <c r="C12" s="7" t="s">
        <v>235</v>
      </c>
      <c r="D12" s="7" t="s">
        <v>235</v>
      </c>
      <c r="E12" s="7" t="s">
        <v>237</v>
      </c>
      <c r="F12" s="65" t="s">
        <v>210</v>
      </c>
      <c r="G12" s="65" t="s">
        <v>37</v>
      </c>
    </row>
    <row r="13" spans="1:7" ht="75.75" thickBot="1" x14ac:dyDescent="0.3">
      <c r="A13" s="63">
        <v>8</v>
      </c>
      <c r="B13" s="65" t="s">
        <v>191</v>
      </c>
      <c r="C13" s="7" t="s">
        <v>235</v>
      </c>
      <c r="D13" s="7" t="s">
        <v>235</v>
      </c>
      <c r="E13" s="7" t="s">
        <v>238</v>
      </c>
      <c r="F13" s="65" t="s">
        <v>210</v>
      </c>
      <c r="G13" s="65" t="s">
        <v>37</v>
      </c>
    </row>
    <row r="14" spans="1:7" ht="57" thickBot="1" x14ac:dyDescent="0.3">
      <c r="A14" s="63">
        <v>9</v>
      </c>
      <c r="B14" s="65" t="s">
        <v>192</v>
      </c>
      <c r="C14" s="7" t="s">
        <v>235</v>
      </c>
      <c r="D14" s="7" t="s">
        <v>235</v>
      </c>
      <c r="E14" s="7" t="s">
        <v>239</v>
      </c>
      <c r="F14" s="65" t="s">
        <v>210</v>
      </c>
      <c r="G14" s="65" t="s">
        <v>37</v>
      </c>
    </row>
    <row r="15" spans="1:7" ht="94.5" thickBot="1" x14ac:dyDescent="0.3">
      <c r="A15" s="63">
        <v>10</v>
      </c>
      <c r="B15" s="65" t="s">
        <v>193</v>
      </c>
      <c r="C15" s="7" t="s">
        <v>235</v>
      </c>
      <c r="D15" s="7" t="s">
        <v>235</v>
      </c>
      <c r="E15" s="7" t="s">
        <v>240</v>
      </c>
      <c r="F15" s="65" t="s">
        <v>209</v>
      </c>
      <c r="G15" s="65" t="s">
        <v>37</v>
      </c>
    </row>
    <row r="16" spans="1:7" ht="75.75" thickBot="1" x14ac:dyDescent="0.3">
      <c r="A16" s="63">
        <v>11</v>
      </c>
      <c r="B16" s="65" t="s">
        <v>194</v>
      </c>
      <c r="C16" s="7" t="s">
        <v>235</v>
      </c>
      <c r="D16" s="7" t="s">
        <v>235</v>
      </c>
      <c r="E16" s="7" t="s">
        <v>241</v>
      </c>
      <c r="F16" s="65" t="s">
        <v>209</v>
      </c>
      <c r="G16" s="65" t="s">
        <v>36</v>
      </c>
    </row>
    <row r="17" spans="1:7" ht="94.5" thickBot="1" x14ac:dyDescent="0.3">
      <c r="A17" s="63">
        <v>12</v>
      </c>
      <c r="B17" s="65" t="s">
        <v>195</v>
      </c>
      <c r="C17" s="7" t="s">
        <v>242</v>
      </c>
      <c r="D17" s="7" t="s">
        <v>242</v>
      </c>
      <c r="E17" s="7" t="s">
        <v>243</v>
      </c>
      <c r="F17" s="65" t="s">
        <v>209</v>
      </c>
      <c r="G17" s="65" t="s">
        <v>37</v>
      </c>
    </row>
    <row r="18" spans="1:7" ht="75.75" thickBot="1" x14ac:dyDescent="0.3">
      <c r="A18" s="63">
        <v>13</v>
      </c>
      <c r="B18" s="65" t="s">
        <v>196</v>
      </c>
      <c r="C18" s="7" t="s">
        <v>242</v>
      </c>
      <c r="D18" s="7" t="s">
        <v>242</v>
      </c>
      <c r="E18" s="7" t="s">
        <v>244</v>
      </c>
      <c r="F18" s="65" t="s">
        <v>210</v>
      </c>
      <c r="G18" s="65" t="s">
        <v>36</v>
      </c>
    </row>
    <row r="19" spans="1:7" ht="57" thickBot="1" x14ac:dyDescent="0.3">
      <c r="A19" s="63">
        <v>14</v>
      </c>
      <c r="B19" s="65" t="s">
        <v>197</v>
      </c>
      <c r="C19" s="7" t="s">
        <v>245</v>
      </c>
      <c r="D19" s="7" t="s">
        <v>245</v>
      </c>
      <c r="E19" s="7" t="s">
        <v>246</v>
      </c>
      <c r="F19" s="65" t="s">
        <v>210</v>
      </c>
      <c r="G19" s="65" t="s">
        <v>37</v>
      </c>
    </row>
    <row r="20" spans="1:7" ht="94.5" thickBot="1" x14ac:dyDescent="0.3">
      <c r="A20" s="63">
        <v>15</v>
      </c>
      <c r="B20" s="65" t="s">
        <v>198</v>
      </c>
      <c r="C20" s="7" t="s">
        <v>245</v>
      </c>
      <c r="D20" s="7" t="s">
        <v>245</v>
      </c>
      <c r="E20" s="7" t="s">
        <v>247</v>
      </c>
      <c r="F20" s="65" t="s">
        <v>209</v>
      </c>
      <c r="G20" s="65" t="s">
        <v>36</v>
      </c>
    </row>
    <row r="21" spans="1:7" ht="75.75" thickBot="1" x14ac:dyDescent="0.3">
      <c r="A21" s="63">
        <v>16</v>
      </c>
      <c r="B21" s="65" t="s">
        <v>199</v>
      </c>
      <c r="C21" s="7" t="s">
        <v>248</v>
      </c>
      <c r="D21" s="7" t="s">
        <v>242</v>
      </c>
      <c r="E21" s="7" t="s">
        <v>249</v>
      </c>
      <c r="F21" s="65" t="s">
        <v>210</v>
      </c>
      <c r="G21" s="65" t="s">
        <v>37</v>
      </c>
    </row>
    <row r="22" spans="1:7" ht="57" thickBot="1" x14ac:dyDescent="0.3">
      <c r="A22" s="63">
        <v>17</v>
      </c>
      <c r="B22" s="65" t="s">
        <v>200</v>
      </c>
      <c r="C22" s="7" t="s">
        <v>248</v>
      </c>
      <c r="D22" s="7" t="s">
        <v>248</v>
      </c>
      <c r="E22" s="7" t="s">
        <v>250</v>
      </c>
      <c r="F22" s="65" t="s">
        <v>210</v>
      </c>
      <c r="G22" s="65" t="s">
        <v>37</v>
      </c>
    </row>
    <row r="23" spans="1:7" ht="57" thickBot="1" x14ac:dyDescent="0.3">
      <c r="A23" s="63">
        <v>18</v>
      </c>
      <c r="B23" s="65" t="s">
        <v>201</v>
      </c>
      <c r="C23" s="7" t="s">
        <v>248</v>
      </c>
      <c r="D23" s="7" t="s">
        <v>248</v>
      </c>
      <c r="E23" s="7" t="s">
        <v>251</v>
      </c>
      <c r="F23" s="65" t="s">
        <v>209</v>
      </c>
      <c r="G23" s="65" t="s">
        <v>36</v>
      </c>
    </row>
    <row r="24" spans="1:7" ht="94.5" thickBot="1" x14ac:dyDescent="0.3">
      <c r="A24" s="63">
        <v>19</v>
      </c>
      <c r="B24" s="65" t="s">
        <v>202</v>
      </c>
      <c r="C24" s="7" t="s">
        <v>252</v>
      </c>
      <c r="D24" s="7" t="s">
        <v>252</v>
      </c>
      <c r="E24" s="7" t="s">
        <v>253</v>
      </c>
      <c r="F24" s="65" t="s">
        <v>209</v>
      </c>
      <c r="G24" s="65" t="s">
        <v>37</v>
      </c>
    </row>
    <row r="25" spans="1:7" ht="94.5" thickBot="1" x14ac:dyDescent="0.3">
      <c r="A25" s="63">
        <v>20</v>
      </c>
      <c r="B25" s="65" t="s">
        <v>203</v>
      </c>
      <c r="C25" s="7" t="s">
        <v>252</v>
      </c>
      <c r="D25" s="7" t="s">
        <v>252</v>
      </c>
      <c r="E25" s="7" t="s">
        <v>254</v>
      </c>
      <c r="F25" s="65" t="s">
        <v>210</v>
      </c>
      <c r="G25" s="65" t="s">
        <v>36</v>
      </c>
    </row>
    <row r="26" spans="1:7" ht="94.5" thickBot="1" x14ac:dyDescent="0.3">
      <c r="A26" s="63">
        <v>21</v>
      </c>
      <c r="B26" s="65" t="s">
        <v>204</v>
      </c>
      <c r="C26" s="7" t="s">
        <v>252</v>
      </c>
      <c r="D26" s="7" t="s">
        <v>252</v>
      </c>
      <c r="E26" s="7" t="s">
        <v>255</v>
      </c>
      <c r="F26" s="65" t="s">
        <v>210</v>
      </c>
      <c r="G26" s="65" t="s">
        <v>37</v>
      </c>
    </row>
    <row r="27" spans="1:7" ht="57" thickBot="1" x14ac:dyDescent="0.3">
      <c r="A27" s="63">
        <v>22</v>
      </c>
      <c r="B27" s="65" t="s">
        <v>205</v>
      </c>
      <c r="C27" s="7" t="s">
        <v>252</v>
      </c>
      <c r="D27" s="7" t="s">
        <v>252</v>
      </c>
      <c r="E27" s="7" t="s">
        <v>256</v>
      </c>
      <c r="F27" s="65" t="s">
        <v>210</v>
      </c>
      <c r="G27" s="65" t="s">
        <v>37</v>
      </c>
    </row>
    <row r="28" spans="1:7" ht="94.5" thickBot="1" x14ac:dyDescent="0.3">
      <c r="A28" s="63">
        <v>23</v>
      </c>
      <c r="B28" s="65" t="s">
        <v>206</v>
      </c>
      <c r="C28" s="7" t="s">
        <v>257</v>
      </c>
      <c r="D28" s="7" t="s">
        <v>257</v>
      </c>
      <c r="E28" s="7" t="s">
        <v>258</v>
      </c>
      <c r="F28" s="65" t="s">
        <v>209</v>
      </c>
      <c r="G28" s="65" t="s">
        <v>38</v>
      </c>
    </row>
    <row r="29" spans="1:7" ht="94.5" thickBot="1" x14ac:dyDescent="0.3">
      <c r="A29" s="63">
        <v>24</v>
      </c>
      <c r="B29" s="65" t="s">
        <v>207</v>
      </c>
      <c r="C29" s="7" t="s">
        <v>257</v>
      </c>
      <c r="D29" s="7" t="s">
        <v>257</v>
      </c>
      <c r="E29" s="7" t="s">
        <v>259</v>
      </c>
      <c r="F29" s="65" t="s">
        <v>209</v>
      </c>
      <c r="G29" s="65" t="s">
        <v>37</v>
      </c>
    </row>
    <row r="30" spans="1:7" ht="57" thickBot="1" x14ac:dyDescent="0.3">
      <c r="A30" s="63">
        <v>25</v>
      </c>
      <c r="B30" s="65" t="s">
        <v>208</v>
      </c>
      <c r="C30" s="7" t="s">
        <v>260</v>
      </c>
      <c r="D30" s="7" t="s">
        <v>260</v>
      </c>
      <c r="E30" s="7" t="s">
        <v>261</v>
      </c>
      <c r="F30" s="65" t="s">
        <v>209</v>
      </c>
      <c r="G30" s="65" t="s">
        <v>36</v>
      </c>
    </row>
  </sheetData>
  <mergeCells count="3">
    <mergeCell ref="A1:F1"/>
    <mergeCell ref="A2:F2"/>
    <mergeCell ref="A3:F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8"/>
  <sheetViews>
    <sheetView workbookViewId="0">
      <selection activeCell="F7" sqref="F7"/>
    </sheetView>
  </sheetViews>
  <sheetFormatPr defaultRowHeight="15" x14ac:dyDescent="0.25"/>
  <cols>
    <col min="2" max="2" width="21.140625" customWidth="1"/>
    <col min="3" max="3" width="29.7109375" customWidth="1"/>
    <col min="5" max="5" width="13.28515625" customWidth="1"/>
    <col min="6" max="6" width="27" customWidth="1"/>
    <col min="10" max="10" width="24.28515625" customWidth="1"/>
    <col min="11" max="11" width="13.7109375" customWidth="1"/>
  </cols>
  <sheetData>
    <row r="1" spans="1:11" ht="18.75" x14ac:dyDescent="0.25">
      <c r="A1" s="85" t="s">
        <v>16</v>
      </c>
      <c r="B1" s="85"/>
      <c r="C1" s="85"/>
      <c r="D1" s="85"/>
      <c r="E1" s="85"/>
      <c r="F1" s="85"/>
    </row>
    <row r="2" spans="1:11" ht="18.75" x14ac:dyDescent="0.25">
      <c r="A2" s="85" t="s">
        <v>230</v>
      </c>
      <c r="B2" s="85"/>
      <c r="C2" s="85"/>
      <c r="D2" s="85"/>
      <c r="E2" s="85"/>
      <c r="F2" s="85"/>
    </row>
    <row r="3" spans="1:11" ht="19.5" thickBot="1" x14ac:dyDescent="0.3">
      <c r="A3" s="8"/>
    </row>
    <row r="4" spans="1:11" ht="72" customHeight="1" thickBot="1" x14ac:dyDescent="0.3">
      <c r="A4" s="9" t="s">
        <v>4</v>
      </c>
      <c r="B4" s="10" t="s">
        <v>17</v>
      </c>
      <c r="C4" s="10" t="s">
        <v>18</v>
      </c>
      <c r="D4" s="11" t="s">
        <v>19</v>
      </c>
      <c r="E4" s="10" t="s">
        <v>20</v>
      </c>
      <c r="F4" s="10" t="s">
        <v>7</v>
      </c>
      <c r="I4" s="17" t="s">
        <v>4</v>
      </c>
      <c r="J4" s="11" t="s">
        <v>17</v>
      </c>
      <c r="K4" s="11" t="s">
        <v>29</v>
      </c>
    </row>
    <row r="5" spans="1:11" ht="57.6" customHeight="1" thickBot="1" x14ac:dyDescent="0.3">
      <c r="A5" s="12">
        <v>1</v>
      </c>
      <c r="B5" s="13" t="s">
        <v>21</v>
      </c>
      <c r="C5" s="13" t="s">
        <v>22</v>
      </c>
      <c r="D5" s="14">
        <v>0</v>
      </c>
      <c r="E5" s="12">
        <f t="shared" ref="E5:E6" si="0">D5*3</f>
        <v>0</v>
      </c>
      <c r="F5" s="13"/>
      <c r="I5" s="15">
        <v>1</v>
      </c>
      <c r="J5" s="18" t="s">
        <v>21</v>
      </c>
      <c r="K5" s="14">
        <v>1</v>
      </c>
    </row>
    <row r="6" spans="1:11" ht="57" customHeight="1" thickBot="1" x14ac:dyDescent="0.3">
      <c r="A6" s="15">
        <v>2</v>
      </c>
      <c r="B6" s="14" t="s">
        <v>23</v>
      </c>
      <c r="C6" s="14" t="s">
        <v>24</v>
      </c>
      <c r="D6" s="14">
        <v>0</v>
      </c>
      <c r="E6" s="14">
        <f t="shared" si="0"/>
        <v>0</v>
      </c>
      <c r="F6" s="14"/>
      <c r="I6" s="15">
        <v>2</v>
      </c>
      <c r="J6" s="18" t="s">
        <v>23</v>
      </c>
      <c r="K6" s="14">
        <v>2</v>
      </c>
    </row>
    <row r="7" spans="1:11" ht="54.6" customHeight="1" thickBot="1" x14ac:dyDescent="0.3">
      <c r="A7" s="15">
        <v>3</v>
      </c>
      <c r="B7" s="14" t="s">
        <v>25</v>
      </c>
      <c r="C7" s="14" t="s">
        <v>26</v>
      </c>
      <c r="D7" s="14">
        <v>4</v>
      </c>
      <c r="E7" s="14">
        <f>D7*3</f>
        <v>12</v>
      </c>
      <c r="F7" s="14"/>
      <c r="I7" s="15">
        <v>3</v>
      </c>
      <c r="J7" s="18" t="s">
        <v>25</v>
      </c>
      <c r="K7" s="14">
        <v>3</v>
      </c>
    </row>
    <row r="8" spans="1:11" ht="19.5" thickBot="1" x14ac:dyDescent="0.3">
      <c r="A8" s="15"/>
      <c r="B8" s="16" t="s">
        <v>27</v>
      </c>
      <c r="C8" s="14" t="s">
        <v>28</v>
      </c>
      <c r="D8" s="14">
        <f>SUM(D5:D7)</f>
        <v>4</v>
      </c>
      <c r="E8" s="14">
        <f>SUM(E5:E7)</f>
        <v>12</v>
      </c>
      <c r="F8" s="14"/>
    </row>
  </sheetData>
  <mergeCells count="2">
    <mergeCell ref="A2:F2"/>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7"/>
  <sheetViews>
    <sheetView topLeftCell="A4" workbookViewId="0">
      <selection activeCell="C15" sqref="C15"/>
    </sheetView>
  </sheetViews>
  <sheetFormatPr defaultRowHeight="15" x14ac:dyDescent="0.25"/>
  <cols>
    <col min="2" max="2" width="30.5703125" customWidth="1"/>
    <col min="3" max="3" width="24.28515625" customWidth="1"/>
    <col min="4" max="4" width="27.140625" customWidth="1"/>
    <col min="7" max="7" width="25.5703125" customWidth="1"/>
    <col min="8" max="8" width="16" customWidth="1"/>
    <col min="9" max="9" width="16.28515625" customWidth="1"/>
  </cols>
  <sheetData>
    <row r="1" spans="1:9" ht="18.75" x14ac:dyDescent="0.25">
      <c r="A1" s="85" t="s">
        <v>30</v>
      </c>
      <c r="B1" s="85"/>
      <c r="C1" s="85"/>
      <c r="D1" s="85"/>
    </row>
    <row r="2" spans="1:9" ht="18.75" x14ac:dyDescent="0.25">
      <c r="A2" s="85" t="s">
        <v>231</v>
      </c>
      <c r="B2" s="85"/>
      <c r="C2" s="85"/>
      <c r="D2" s="85"/>
    </row>
    <row r="3" spans="1:9" ht="19.5" thickBot="1" x14ac:dyDescent="0.3">
      <c r="A3" s="8"/>
    </row>
    <row r="4" spans="1:9" ht="69.599999999999994" customHeight="1" thickBot="1" x14ac:dyDescent="0.3">
      <c r="A4" s="4" t="s">
        <v>31</v>
      </c>
      <c r="B4" s="5" t="s">
        <v>32</v>
      </c>
      <c r="C4" s="5" t="s">
        <v>33</v>
      </c>
      <c r="D4" s="5" t="s">
        <v>34</v>
      </c>
      <c r="F4" s="22" t="s">
        <v>4</v>
      </c>
      <c r="G4" s="23" t="s">
        <v>43</v>
      </c>
      <c r="H4" s="23" t="s">
        <v>29</v>
      </c>
      <c r="I4" s="23" t="s">
        <v>44</v>
      </c>
    </row>
    <row r="5" spans="1:9" ht="19.5" thickBot="1" x14ac:dyDescent="0.3">
      <c r="A5" s="19">
        <v>1</v>
      </c>
      <c r="B5" s="20" t="s">
        <v>35</v>
      </c>
      <c r="C5" s="7"/>
      <c r="D5" s="7"/>
      <c r="F5" s="24">
        <v>1</v>
      </c>
      <c r="G5" s="25" t="s">
        <v>35</v>
      </c>
      <c r="H5" s="26"/>
      <c r="I5" s="26"/>
    </row>
    <row r="6" spans="1:9" ht="36.6" customHeight="1" thickBot="1" x14ac:dyDescent="0.3">
      <c r="A6" s="66"/>
      <c r="B6" s="67" t="s">
        <v>36</v>
      </c>
      <c r="C6" s="67">
        <f>COUNTIFS('step 3'!$F$6:$F$30,"Bắt buộc",'step 3'!$G$6:$G$30,'step 5'!B6)</f>
        <v>7</v>
      </c>
      <c r="D6" s="67">
        <f>C6*H6*I6</f>
        <v>35</v>
      </c>
      <c r="F6" s="86"/>
      <c r="G6" s="27" t="s">
        <v>36</v>
      </c>
      <c r="H6" s="26">
        <v>5</v>
      </c>
      <c r="I6" s="26">
        <v>1</v>
      </c>
    </row>
    <row r="7" spans="1:9" ht="36.6" customHeight="1" thickBot="1" x14ac:dyDescent="0.3">
      <c r="A7" s="66"/>
      <c r="B7" s="67" t="s">
        <v>37</v>
      </c>
      <c r="C7" s="67">
        <f>COUNTIFS('step 3'!$F$6:$F$30,"Bắt buộc",'step 3'!$G$6:$G$30,'step 5'!B7)</f>
        <v>6</v>
      </c>
      <c r="D7" s="67">
        <f t="shared" ref="D7:D16" si="0">C7*H7*I7</f>
        <v>60</v>
      </c>
      <c r="F7" s="87"/>
      <c r="G7" s="27" t="s">
        <v>37</v>
      </c>
      <c r="H7" s="26">
        <v>10</v>
      </c>
      <c r="I7" s="26">
        <v>1</v>
      </c>
    </row>
    <row r="8" spans="1:9" ht="36.6" customHeight="1" thickBot="1" x14ac:dyDescent="0.3">
      <c r="A8" s="66"/>
      <c r="B8" s="67" t="s">
        <v>38</v>
      </c>
      <c r="C8" s="67">
        <f>COUNTIFS('step 3'!$F$6:$F$30,"Bắt buộc",'step 3'!$G$6:$G$30,'step 5'!B8)</f>
        <v>1</v>
      </c>
      <c r="D8" s="67">
        <f t="shared" si="0"/>
        <v>15</v>
      </c>
      <c r="F8" s="88"/>
      <c r="G8" s="27" t="s">
        <v>38</v>
      </c>
      <c r="H8" s="26">
        <v>15</v>
      </c>
      <c r="I8" s="26">
        <v>1</v>
      </c>
    </row>
    <row r="9" spans="1:9" ht="19.5" thickBot="1" x14ac:dyDescent="0.3">
      <c r="A9" s="19">
        <v>2</v>
      </c>
      <c r="B9" s="20" t="s">
        <v>39</v>
      </c>
      <c r="C9" s="72"/>
      <c r="D9" s="72"/>
      <c r="F9" s="24">
        <v>2</v>
      </c>
      <c r="G9" s="25" t="s">
        <v>39</v>
      </c>
      <c r="H9" s="26"/>
      <c r="I9" s="26"/>
    </row>
    <row r="10" spans="1:9" ht="36.6" customHeight="1" thickBot="1" x14ac:dyDescent="0.3">
      <c r="A10" s="68"/>
      <c r="B10" s="69" t="s">
        <v>36</v>
      </c>
      <c r="C10" s="69">
        <f>COUNTIFS('step 3'!$F$6:$F$30,"Mong muốn",'step 3'!$G$6:$G$30,'step 5'!B10)</f>
        <v>0</v>
      </c>
      <c r="D10" s="79">
        <f t="shared" si="0"/>
        <v>0</v>
      </c>
      <c r="F10" s="89"/>
      <c r="G10" s="27" t="s">
        <v>36</v>
      </c>
      <c r="H10" s="26">
        <v>5</v>
      </c>
      <c r="I10" s="26">
        <v>1.2</v>
      </c>
    </row>
    <row r="11" spans="1:9" ht="36.6" customHeight="1" thickBot="1" x14ac:dyDescent="0.3">
      <c r="A11" s="68"/>
      <c r="B11" s="69" t="s">
        <v>37</v>
      </c>
      <c r="C11" s="69">
        <f>COUNTIFS('step 3'!$F$6:$F$30,"Mong muốn",'step 3'!$G$6:$G$30,'step 5'!B11)</f>
        <v>0</v>
      </c>
      <c r="D11" s="79">
        <f t="shared" si="0"/>
        <v>0</v>
      </c>
      <c r="F11" s="90"/>
      <c r="G11" s="27" t="s">
        <v>37</v>
      </c>
      <c r="H11" s="26">
        <v>10</v>
      </c>
      <c r="I11" s="26">
        <v>1.2</v>
      </c>
    </row>
    <row r="12" spans="1:9" ht="36.6" customHeight="1" thickBot="1" x14ac:dyDescent="0.3">
      <c r="A12" s="68"/>
      <c r="B12" s="69" t="s">
        <v>38</v>
      </c>
      <c r="C12" s="69">
        <f>COUNTIFS('step 3'!$F$6:$F$30,"Mong muốn",'step 3'!$G$6:$G$30,'step 5'!B12)</f>
        <v>0</v>
      </c>
      <c r="D12" s="79">
        <f t="shared" si="0"/>
        <v>0</v>
      </c>
      <c r="F12" s="91"/>
      <c r="G12" s="27" t="s">
        <v>38</v>
      </c>
      <c r="H12" s="26">
        <v>15</v>
      </c>
      <c r="I12" s="26">
        <v>1.2</v>
      </c>
    </row>
    <row r="13" spans="1:9" ht="19.5" thickBot="1" x14ac:dyDescent="0.3">
      <c r="A13" s="19">
        <v>3</v>
      </c>
      <c r="B13" s="20" t="s">
        <v>40</v>
      </c>
      <c r="C13" s="72"/>
      <c r="D13" s="72"/>
      <c r="F13" s="24">
        <v>3</v>
      </c>
      <c r="G13" s="25" t="s">
        <v>40</v>
      </c>
      <c r="H13" s="26"/>
      <c r="I13" s="26"/>
    </row>
    <row r="14" spans="1:9" ht="36.6" customHeight="1" thickBot="1" x14ac:dyDescent="0.3">
      <c r="A14" s="70"/>
      <c r="B14" s="71" t="s">
        <v>36</v>
      </c>
      <c r="C14" s="71">
        <f>COUNTIFS('step 3'!$F$6:$F$30,"Tùy chọn",'step 3'!$G$6:$G$30,'step 5'!B14)</f>
        <v>2</v>
      </c>
      <c r="D14" s="71">
        <f t="shared" si="0"/>
        <v>15</v>
      </c>
      <c r="F14" s="86"/>
      <c r="G14" s="27" t="s">
        <v>36</v>
      </c>
      <c r="H14" s="26">
        <v>5</v>
      </c>
      <c r="I14" s="26">
        <v>1.5</v>
      </c>
    </row>
    <row r="15" spans="1:9" ht="36.6" customHeight="1" thickBot="1" x14ac:dyDescent="0.3">
      <c r="A15" s="70"/>
      <c r="B15" s="71" t="s">
        <v>37</v>
      </c>
      <c r="C15" s="71">
        <f>COUNTIFS('step 3'!$F$6:$F$30,"Tùy chọn",'step 3'!$G$6:$G$30,'step 5'!B15)</f>
        <v>9</v>
      </c>
      <c r="D15" s="71">
        <f t="shared" si="0"/>
        <v>135</v>
      </c>
      <c r="F15" s="87"/>
      <c r="G15" s="27" t="s">
        <v>37</v>
      </c>
      <c r="H15" s="26">
        <v>10</v>
      </c>
      <c r="I15" s="26">
        <v>1.5</v>
      </c>
    </row>
    <row r="16" spans="1:9" ht="36.6" customHeight="1" thickBot="1" x14ac:dyDescent="0.3">
      <c r="A16" s="70"/>
      <c r="B16" s="71" t="s">
        <v>38</v>
      </c>
      <c r="C16" s="71">
        <f>COUNTIFS('step 3'!$F$6:$F$30,"Tùy chọn",'step 3'!$G$6:$G$30,'step 5'!B16)</f>
        <v>0</v>
      </c>
      <c r="D16" s="71">
        <f t="shared" si="0"/>
        <v>0</v>
      </c>
      <c r="F16" s="88"/>
      <c r="G16" s="27" t="s">
        <v>38</v>
      </c>
      <c r="H16" s="26">
        <v>15</v>
      </c>
      <c r="I16" s="26">
        <v>1.5</v>
      </c>
    </row>
    <row r="17" spans="1:4" ht="19.5" thickBot="1" x14ac:dyDescent="0.3">
      <c r="A17" s="6"/>
      <c r="B17" s="20" t="s">
        <v>41</v>
      </c>
      <c r="C17" s="21" t="s">
        <v>42</v>
      </c>
      <c r="D17" s="7">
        <f>SUM(D6:D16)</f>
        <v>260</v>
      </c>
    </row>
  </sheetData>
  <mergeCells count="5">
    <mergeCell ref="A1:D1"/>
    <mergeCell ref="A2:D2"/>
    <mergeCell ref="F6:F8"/>
    <mergeCell ref="F10:F12"/>
    <mergeCell ref="F14:F1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9"/>
  <sheetViews>
    <sheetView topLeftCell="A7" workbookViewId="0">
      <selection activeCell="E19" sqref="E19"/>
    </sheetView>
  </sheetViews>
  <sheetFormatPr defaultRowHeight="15" x14ac:dyDescent="0.25"/>
  <cols>
    <col min="2" max="2" width="42.42578125" customWidth="1"/>
  </cols>
  <sheetData>
    <row r="1" spans="1:6" ht="18.75" x14ac:dyDescent="0.25">
      <c r="A1" s="85" t="s">
        <v>45</v>
      </c>
      <c r="B1" s="85"/>
      <c r="C1" s="85"/>
      <c r="D1" s="85"/>
      <c r="E1" s="85"/>
      <c r="F1" s="85"/>
    </row>
    <row r="2" spans="1:6" ht="18.75" x14ac:dyDescent="0.25">
      <c r="A2" s="85" t="s">
        <v>232</v>
      </c>
      <c r="B2" s="85"/>
      <c r="C2" s="85"/>
      <c r="D2" s="85"/>
      <c r="E2" s="85"/>
      <c r="F2" s="85"/>
    </row>
    <row r="3" spans="1:6" ht="19.5" thickBot="1" x14ac:dyDescent="0.3">
      <c r="A3" s="3"/>
    </row>
    <row r="4" spans="1:6" ht="50.25" thickBot="1" x14ac:dyDescent="0.3">
      <c r="A4" s="28" t="s">
        <v>4</v>
      </c>
      <c r="B4" s="29" t="s">
        <v>46</v>
      </c>
      <c r="C4" s="29" t="s">
        <v>47</v>
      </c>
      <c r="D4" s="29" t="s">
        <v>48</v>
      </c>
      <c r="E4" s="29" t="s">
        <v>49</v>
      </c>
      <c r="F4" s="29" t="s">
        <v>7</v>
      </c>
    </row>
    <row r="5" spans="1:6" ht="30" customHeight="1" thickBot="1" x14ac:dyDescent="0.3">
      <c r="A5" s="30" t="s">
        <v>50</v>
      </c>
      <c r="B5" s="31" t="s">
        <v>51</v>
      </c>
      <c r="C5" s="35"/>
      <c r="D5" s="35"/>
      <c r="E5" s="35">
        <f>SUM(E6:E18)</f>
        <v>41.2</v>
      </c>
      <c r="F5" s="35"/>
    </row>
    <row r="6" spans="1:6" ht="30" customHeight="1" thickBot="1" x14ac:dyDescent="0.3">
      <c r="A6" s="33">
        <v>1</v>
      </c>
      <c r="B6" s="34" t="s">
        <v>52</v>
      </c>
      <c r="C6" s="35">
        <v>2</v>
      </c>
      <c r="D6" s="35">
        <v>3</v>
      </c>
      <c r="E6" s="35">
        <f>C6*D6</f>
        <v>6</v>
      </c>
      <c r="F6" s="35"/>
    </row>
    <row r="7" spans="1:6" ht="34.9" customHeight="1" thickBot="1" x14ac:dyDescent="0.3">
      <c r="A7" s="33">
        <v>2</v>
      </c>
      <c r="B7" s="34" t="s">
        <v>53</v>
      </c>
      <c r="C7" s="35">
        <v>1</v>
      </c>
      <c r="D7" s="35">
        <v>4</v>
      </c>
      <c r="E7" s="35">
        <f t="shared" ref="E7:E18" si="0">C7*D7</f>
        <v>4</v>
      </c>
      <c r="F7" s="35"/>
    </row>
    <row r="8" spans="1:6" ht="30" customHeight="1" thickBot="1" x14ac:dyDescent="0.3">
      <c r="A8" s="33">
        <v>3</v>
      </c>
      <c r="B8" s="34" t="s">
        <v>54</v>
      </c>
      <c r="C8" s="35">
        <v>1</v>
      </c>
      <c r="D8" s="35">
        <v>3</v>
      </c>
      <c r="E8" s="35">
        <f t="shared" si="0"/>
        <v>3</v>
      </c>
      <c r="F8" s="35"/>
    </row>
    <row r="9" spans="1:6" ht="30" customHeight="1" thickBot="1" x14ac:dyDescent="0.3">
      <c r="A9" s="33">
        <v>4</v>
      </c>
      <c r="B9" s="34" t="s">
        <v>55</v>
      </c>
      <c r="C9" s="35">
        <v>1</v>
      </c>
      <c r="D9" s="35">
        <v>2</v>
      </c>
      <c r="E9" s="35">
        <f t="shared" si="0"/>
        <v>2</v>
      </c>
      <c r="F9" s="35"/>
    </row>
    <row r="10" spans="1:6" ht="30" customHeight="1" thickBot="1" x14ac:dyDescent="0.3">
      <c r="A10" s="33">
        <v>5</v>
      </c>
      <c r="B10" s="34" t="s">
        <v>56</v>
      </c>
      <c r="C10" s="35">
        <v>1</v>
      </c>
      <c r="D10" s="35">
        <v>1</v>
      </c>
      <c r="E10" s="35">
        <f t="shared" si="0"/>
        <v>1</v>
      </c>
      <c r="F10" s="35"/>
    </row>
    <row r="11" spans="1:6" ht="30" customHeight="1" thickBot="1" x14ac:dyDescent="0.3">
      <c r="A11" s="33">
        <v>6</v>
      </c>
      <c r="B11" s="34" t="s">
        <v>57</v>
      </c>
      <c r="C11" s="35">
        <v>0.5</v>
      </c>
      <c r="D11" s="35">
        <v>2</v>
      </c>
      <c r="E11" s="35">
        <f t="shared" si="0"/>
        <v>1</v>
      </c>
      <c r="F11" s="35"/>
    </row>
    <row r="12" spans="1:6" ht="30" customHeight="1" thickBot="1" x14ac:dyDescent="0.3">
      <c r="A12" s="33">
        <v>7</v>
      </c>
      <c r="B12" s="34" t="s">
        <v>58</v>
      </c>
      <c r="C12" s="35">
        <v>0.55000000000000004</v>
      </c>
      <c r="D12" s="35">
        <v>4</v>
      </c>
      <c r="E12" s="35">
        <f t="shared" si="0"/>
        <v>2.2000000000000002</v>
      </c>
      <c r="F12" s="35"/>
    </row>
    <row r="13" spans="1:6" ht="30" customHeight="1" thickBot="1" x14ac:dyDescent="0.3">
      <c r="A13" s="33">
        <v>8</v>
      </c>
      <c r="B13" s="34" t="s">
        <v>59</v>
      </c>
      <c r="C13" s="35">
        <v>2</v>
      </c>
      <c r="D13" s="35">
        <v>3</v>
      </c>
      <c r="E13" s="35">
        <f t="shared" si="0"/>
        <v>6</v>
      </c>
      <c r="F13" s="35"/>
    </row>
    <row r="14" spans="1:6" ht="30" customHeight="1" thickBot="1" x14ac:dyDescent="0.3">
      <c r="A14" s="33">
        <v>9</v>
      </c>
      <c r="B14" s="34" t="s">
        <v>60</v>
      </c>
      <c r="C14" s="35">
        <v>1</v>
      </c>
      <c r="D14" s="35">
        <v>4</v>
      </c>
      <c r="E14" s="35">
        <f t="shared" si="0"/>
        <v>4</v>
      </c>
      <c r="F14" s="35"/>
    </row>
    <row r="15" spans="1:6" ht="30" customHeight="1" thickBot="1" x14ac:dyDescent="0.3">
      <c r="A15" s="33">
        <v>10</v>
      </c>
      <c r="B15" s="34" t="s">
        <v>61</v>
      </c>
      <c r="C15" s="35">
        <v>1</v>
      </c>
      <c r="D15" s="35">
        <v>4</v>
      </c>
      <c r="E15" s="35">
        <f t="shared" si="0"/>
        <v>4</v>
      </c>
      <c r="F15" s="35"/>
    </row>
    <row r="16" spans="1:6" ht="30" customHeight="1" thickBot="1" x14ac:dyDescent="0.3">
      <c r="A16" s="33">
        <v>11</v>
      </c>
      <c r="B16" s="34" t="s">
        <v>62</v>
      </c>
      <c r="C16" s="35">
        <v>1</v>
      </c>
      <c r="D16" s="35">
        <v>5</v>
      </c>
      <c r="E16" s="35">
        <f t="shared" si="0"/>
        <v>5</v>
      </c>
      <c r="F16" s="35"/>
    </row>
    <row r="17" spans="1:6" ht="37.15" customHeight="1" thickBot="1" x14ac:dyDescent="0.3">
      <c r="A17" s="33">
        <v>12</v>
      </c>
      <c r="B17" s="34" t="s">
        <v>63</v>
      </c>
      <c r="C17" s="35">
        <v>1</v>
      </c>
      <c r="D17" s="35">
        <v>2</v>
      </c>
      <c r="E17" s="35">
        <f t="shared" si="0"/>
        <v>2</v>
      </c>
      <c r="F17" s="35"/>
    </row>
    <row r="18" spans="1:6" ht="40.15" customHeight="1" thickBot="1" x14ac:dyDescent="0.3">
      <c r="A18" s="33">
        <v>13</v>
      </c>
      <c r="B18" s="34" t="s">
        <v>64</v>
      </c>
      <c r="C18" s="35">
        <v>1</v>
      </c>
      <c r="D18" s="35">
        <v>1</v>
      </c>
      <c r="E18" s="35">
        <f t="shared" si="0"/>
        <v>1</v>
      </c>
      <c r="F18" s="35"/>
    </row>
    <row r="19" spans="1:6" ht="39" customHeight="1" thickBot="1" x14ac:dyDescent="0.3">
      <c r="A19" s="30" t="s">
        <v>65</v>
      </c>
      <c r="B19" s="36" t="s">
        <v>66</v>
      </c>
      <c r="C19" s="35"/>
      <c r="D19" s="35"/>
      <c r="E19" s="81">
        <f>0.6 + (0.01*E5)</f>
        <v>1.012</v>
      </c>
      <c r="F19" s="35"/>
    </row>
  </sheetData>
  <mergeCells count="2">
    <mergeCell ref="A2:F2"/>
    <mergeCell ref="A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9"/>
  <sheetViews>
    <sheetView workbookViewId="0">
      <selection activeCell="C32" sqref="C32"/>
    </sheetView>
  </sheetViews>
  <sheetFormatPr defaultRowHeight="15" x14ac:dyDescent="0.25"/>
  <cols>
    <col min="2" max="2" width="31.5703125" customWidth="1"/>
    <col min="3" max="3" width="36.42578125" customWidth="1"/>
  </cols>
  <sheetData>
    <row r="1" spans="1:3" ht="18.75" x14ac:dyDescent="0.25">
      <c r="A1" s="2" t="s">
        <v>67</v>
      </c>
    </row>
    <row r="2" spans="1:3" ht="18.75" x14ac:dyDescent="0.25">
      <c r="A2" s="85" t="s">
        <v>222</v>
      </c>
      <c r="B2" s="85"/>
      <c r="C2" s="85"/>
    </row>
    <row r="3" spans="1:3" ht="18.75" x14ac:dyDescent="0.25">
      <c r="A3" s="85" t="s">
        <v>68</v>
      </c>
      <c r="B3" s="85"/>
      <c r="C3" s="85"/>
    </row>
    <row r="4" spans="1:3" ht="19.5" thickBot="1" x14ac:dyDescent="0.3">
      <c r="A4" s="2"/>
    </row>
    <row r="5" spans="1:3" ht="17.25" thickBot="1" x14ac:dyDescent="0.3">
      <c r="A5" s="28" t="s">
        <v>4</v>
      </c>
      <c r="B5" s="29" t="s">
        <v>69</v>
      </c>
      <c r="C5" s="29" t="s">
        <v>70</v>
      </c>
    </row>
    <row r="6" spans="1:3" ht="17.25" thickBot="1" x14ac:dyDescent="0.3">
      <c r="A6" s="30">
        <v>1</v>
      </c>
      <c r="B6" s="36" t="s">
        <v>71</v>
      </c>
      <c r="C6" s="37"/>
    </row>
    <row r="7" spans="1:3" ht="17.25" thickBot="1" x14ac:dyDescent="0.3">
      <c r="A7" s="38"/>
      <c r="B7" s="34" t="s">
        <v>72</v>
      </c>
      <c r="C7" s="37">
        <v>3</v>
      </c>
    </row>
    <row r="8" spans="1:3" ht="17.25" thickBot="1" x14ac:dyDescent="0.3">
      <c r="A8" s="38"/>
      <c r="B8" s="34" t="s">
        <v>73</v>
      </c>
      <c r="C8" s="37">
        <v>4</v>
      </c>
    </row>
    <row r="9" spans="1:3" ht="17.25" thickBot="1" x14ac:dyDescent="0.3">
      <c r="A9" s="38"/>
      <c r="B9" s="34" t="s">
        <v>74</v>
      </c>
      <c r="C9" s="37">
        <v>4</v>
      </c>
    </row>
    <row r="10" spans="1:3" ht="17.25" thickBot="1" x14ac:dyDescent="0.3">
      <c r="A10" s="38"/>
      <c r="B10" s="34" t="s">
        <v>75</v>
      </c>
      <c r="C10" s="37">
        <v>3</v>
      </c>
    </row>
    <row r="11" spans="1:3" ht="17.25" thickBot="1" x14ac:dyDescent="0.3">
      <c r="A11" s="38"/>
      <c r="B11" s="34" t="s">
        <v>76</v>
      </c>
      <c r="C11" s="37">
        <v>3</v>
      </c>
    </row>
    <row r="12" spans="1:3" ht="17.25" thickBot="1" x14ac:dyDescent="0.3">
      <c r="A12" s="38"/>
      <c r="B12" s="34" t="s">
        <v>77</v>
      </c>
      <c r="C12" s="37">
        <v>4</v>
      </c>
    </row>
    <row r="13" spans="1:3" ht="17.25" thickBot="1" x14ac:dyDescent="0.3">
      <c r="A13" s="38"/>
      <c r="B13" s="34" t="s">
        <v>78</v>
      </c>
      <c r="C13" s="37">
        <v>4</v>
      </c>
    </row>
    <row r="14" spans="1:3" ht="17.25" thickBot="1" x14ac:dyDescent="0.3">
      <c r="A14" s="38"/>
      <c r="B14" s="34" t="s">
        <v>8</v>
      </c>
      <c r="C14" s="37"/>
    </row>
    <row r="15" spans="1:3" ht="17.25" thickBot="1" x14ac:dyDescent="0.3">
      <c r="A15" s="30">
        <v>2</v>
      </c>
      <c r="B15" s="36" t="s">
        <v>79</v>
      </c>
      <c r="C15" s="37"/>
    </row>
    <row r="16" spans="1:3" ht="17.25" thickBot="1" x14ac:dyDescent="0.3">
      <c r="A16" s="38"/>
      <c r="B16" s="34" t="s">
        <v>80</v>
      </c>
      <c r="C16" s="37">
        <v>3</v>
      </c>
    </row>
    <row r="17" spans="1:3" ht="17.25" thickBot="1" x14ac:dyDescent="0.3">
      <c r="A17" s="38"/>
      <c r="B17" s="34" t="s">
        <v>81</v>
      </c>
      <c r="C17" s="37">
        <v>3</v>
      </c>
    </row>
    <row r="18" spans="1:3" ht="17.25" thickBot="1" x14ac:dyDescent="0.3">
      <c r="A18" s="38"/>
      <c r="B18" s="34" t="s">
        <v>82</v>
      </c>
      <c r="C18" s="37">
        <v>4</v>
      </c>
    </row>
    <row r="19" spans="1:3" ht="17.25" thickBot="1" x14ac:dyDescent="0.3">
      <c r="A19" s="38"/>
      <c r="B19" s="34" t="s">
        <v>83</v>
      </c>
      <c r="C19" s="37">
        <v>4</v>
      </c>
    </row>
    <row r="20" spans="1:3" ht="17.25" thickBot="1" x14ac:dyDescent="0.3">
      <c r="A20" s="38"/>
      <c r="B20" s="34" t="s">
        <v>84</v>
      </c>
      <c r="C20" s="37">
        <v>3</v>
      </c>
    </row>
    <row r="21" spans="1:3" ht="17.25" thickBot="1" x14ac:dyDescent="0.3">
      <c r="A21" s="38"/>
      <c r="B21" s="34" t="s">
        <v>85</v>
      </c>
      <c r="C21" s="37">
        <v>3</v>
      </c>
    </row>
    <row r="22" spans="1:3" ht="17.25" thickBot="1" x14ac:dyDescent="0.3">
      <c r="A22" s="38"/>
      <c r="B22" s="34" t="s">
        <v>86</v>
      </c>
      <c r="C22" s="37">
        <v>3</v>
      </c>
    </row>
    <row r="23" spans="1:3" ht="17.25" thickBot="1" x14ac:dyDescent="0.3">
      <c r="A23" s="38"/>
      <c r="B23" s="34" t="s">
        <v>87</v>
      </c>
      <c r="C23" s="37">
        <v>3</v>
      </c>
    </row>
    <row r="24" spans="1:3" ht="17.25" thickBot="1" x14ac:dyDescent="0.3">
      <c r="A24" s="38"/>
      <c r="B24" s="34" t="s">
        <v>88</v>
      </c>
      <c r="C24" s="37">
        <v>3</v>
      </c>
    </row>
    <row r="25" spans="1:3" ht="17.25" thickBot="1" x14ac:dyDescent="0.3">
      <c r="A25" s="38"/>
      <c r="B25" s="34" t="s">
        <v>89</v>
      </c>
      <c r="C25" s="37">
        <v>4</v>
      </c>
    </row>
    <row r="26" spans="1:3" ht="17.25" thickBot="1" x14ac:dyDescent="0.3">
      <c r="A26" s="38"/>
      <c r="B26" s="34" t="s">
        <v>90</v>
      </c>
      <c r="C26" s="37">
        <v>3</v>
      </c>
    </row>
    <row r="27" spans="1:3" ht="17.25" thickBot="1" x14ac:dyDescent="0.3">
      <c r="A27" s="38"/>
      <c r="B27" s="34" t="s">
        <v>91</v>
      </c>
      <c r="C27" s="37">
        <v>4</v>
      </c>
    </row>
    <row r="28" spans="1:3" ht="17.25" thickBot="1" x14ac:dyDescent="0.3">
      <c r="A28" s="38"/>
      <c r="B28" s="34" t="s">
        <v>8</v>
      </c>
      <c r="C28" s="37"/>
    </row>
    <row r="29" spans="1:3" ht="50.25" thickBot="1" x14ac:dyDescent="0.3">
      <c r="A29" s="30">
        <v>3</v>
      </c>
      <c r="B29" s="36" t="s">
        <v>92</v>
      </c>
      <c r="C29" s="37"/>
    </row>
    <row r="30" spans="1:3" ht="83.25" thickBot="1" x14ac:dyDescent="0.3">
      <c r="A30" s="38"/>
      <c r="B30" s="34" t="s">
        <v>93</v>
      </c>
      <c r="C30" s="37">
        <v>4</v>
      </c>
    </row>
    <row r="31" spans="1:3" ht="33.75" thickBot="1" x14ac:dyDescent="0.3">
      <c r="A31" s="38"/>
      <c r="B31" s="34" t="s">
        <v>94</v>
      </c>
      <c r="C31" s="37">
        <v>3</v>
      </c>
    </row>
    <row r="32" spans="1:3" ht="33.75" thickBot="1" x14ac:dyDescent="0.3">
      <c r="A32" s="38"/>
      <c r="B32" s="34" t="s">
        <v>95</v>
      </c>
      <c r="C32" s="37">
        <v>4</v>
      </c>
    </row>
    <row r="33" spans="1:3" ht="17.25" thickBot="1" x14ac:dyDescent="0.3">
      <c r="A33" s="38"/>
      <c r="B33" s="34" t="s">
        <v>96</v>
      </c>
      <c r="C33" s="37">
        <v>3</v>
      </c>
    </row>
    <row r="34" spans="1:3" ht="17.25" thickBot="1" x14ac:dyDescent="0.3">
      <c r="A34" s="38"/>
      <c r="B34" s="34" t="s">
        <v>97</v>
      </c>
      <c r="C34" s="37">
        <v>3</v>
      </c>
    </row>
    <row r="35" spans="1:3" ht="17.25" thickBot="1" x14ac:dyDescent="0.3">
      <c r="A35" s="30">
        <v>4</v>
      </c>
      <c r="B35" s="36" t="s">
        <v>98</v>
      </c>
      <c r="C35" s="37"/>
    </row>
    <row r="43" spans="1:3" ht="58.9" customHeight="1" x14ac:dyDescent="0.25"/>
    <row r="44" spans="1:3" ht="118.15" customHeight="1" x14ac:dyDescent="0.25"/>
    <row r="45" spans="1:3" ht="64.900000000000006" customHeight="1" x14ac:dyDescent="0.25"/>
    <row r="46" spans="1:3" ht="57" customHeight="1" x14ac:dyDescent="0.25"/>
    <row r="47" spans="1:3" ht="46.15" customHeight="1" x14ac:dyDescent="0.25"/>
    <row r="48" spans="1:3" ht="36.6" customHeight="1" x14ac:dyDescent="0.25"/>
    <row r="49" ht="38.450000000000003" customHeight="1" x14ac:dyDescent="0.25"/>
  </sheetData>
  <mergeCells count="2">
    <mergeCell ref="A2:C2"/>
    <mergeCell ref="A3:C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6"/>
  <sheetViews>
    <sheetView topLeftCell="A4" workbookViewId="0">
      <selection activeCell="E14" sqref="E14"/>
    </sheetView>
  </sheetViews>
  <sheetFormatPr defaultRowHeight="15" x14ac:dyDescent="0.25"/>
  <cols>
    <col min="2" max="2" width="48.42578125" customWidth="1"/>
    <col min="10" max="10" width="21.7109375" customWidth="1"/>
    <col min="13" max="13" width="16" customWidth="1"/>
  </cols>
  <sheetData>
    <row r="1" spans="1:13" ht="19.5" thickBot="1" x14ac:dyDescent="0.3">
      <c r="A1" s="92" t="s">
        <v>99</v>
      </c>
      <c r="B1" s="92"/>
      <c r="C1" s="92"/>
      <c r="D1" s="92"/>
      <c r="E1" s="92"/>
      <c r="F1" s="92"/>
      <c r="G1" s="92"/>
      <c r="H1" s="92"/>
    </row>
    <row r="2" spans="1:13" ht="94.5" thickBot="1" x14ac:dyDescent="0.3">
      <c r="A2" s="17" t="s">
        <v>4</v>
      </c>
      <c r="B2" s="11" t="s">
        <v>100</v>
      </c>
      <c r="C2" s="11" t="s">
        <v>29</v>
      </c>
      <c r="D2" s="11" t="s">
        <v>48</v>
      </c>
      <c r="E2" s="11" t="s">
        <v>49</v>
      </c>
      <c r="F2" s="11" t="s">
        <v>101</v>
      </c>
    </row>
    <row r="3" spans="1:13" ht="55.9" customHeight="1" thickBot="1" x14ac:dyDescent="0.3">
      <c r="A3" s="30" t="s">
        <v>50</v>
      </c>
      <c r="B3" s="31" t="s">
        <v>102</v>
      </c>
      <c r="C3" s="31"/>
      <c r="D3" s="31"/>
      <c r="E3" s="31">
        <f>SUM(E4:E13)</f>
        <v>21</v>
      </c>
      <c r="F3" s="31"/>
      <c r="I3" s="52" t="s">
        <v>128</v>
      </c>
      <c r="J3" s="5" t="s">
        <v>129</v>
      </c>
      <c r="L3" s="4" t="s">
        <v>135</v>
      </c>
      <c r="M3" s="5" t="s">
        <v>136</v>
      </c>
    </row>
    <row r="4" spans="1:13" ht="24.6" customHeight="1" thickBot="1" x14ac:dyDescent="0.3">
      <c r="A4" s="33"/>
      <c r="B4" s="32" t="s">
        <v>103</v>
      </c>
      <c r="C4" s="32"/>
      <c r="D4" s="32"/>
      <c r="E4" s="31"/>
      <c r="F4" s="32"/>
      <c r="I4" s="6" t="s">
        <v>130</v>
      </c>
      <c r="J4" s="21">
        <v>0</v>
      </c>
      <c r="L4" s="6" t="s">
        <v>137</v>
      </c>
      <c r="M4" s="53">
        <v>48</v>
      </c>
    </row>
    <row r="5" spans="1:13" ht="46.9" customHeight="1" thickBot="1" x14ac:dyDescent="0.3">
      <c r="A5" s="33">
        <v>1</v>
      </c>
      <c r="B5" s="34" t="s">
        <v>93</v>
      </c>
      <c r="C5" s="39">
        <v>1.5</v>
      </c>
      <c r="D5" s="32">
        <v>4</v>
      </c>
      <c r="E5" s="31">
        <f t="shared" ref="E5:E13" si="0">C5*D5</f>
        <v>6</v>
      </c>
      <c r="F5" s="32">
        <f>IF(E5&lt;=0,0,IF(E5&lt;=1,0.05,IF(E5&lt;=2,0.1,IF(E5&lt;=3,0.6,1))))</f>
        <v>1</v>
      </c>
      <c r="I5" s="6" t="s">
        <v>131</v>
      </c>
      <c r="J5" s="21">
        <v>0.05</v>
      </c>
      <c r="L5" s="6" t="s">
        <v>138</v>
      </c>
      <c r="M5" s="53">
        <v>32</v>
      </c>
    </row>
    <row r="6" spans="1:13" ht="31.9" customHeight="1" thickBot="1" x14ac:dyDescent="0.3">
      <c r="A6" s="33">
        <v>2</v>
      </c>
      <c r="B6" s="34" t="s">
        <v>94</v>
      </c>
      <c r="C6" s="39">
        <v>0.5</v>
      </c>
      <c r="D6" s="32">
        <v>3</v>
      </c>
      <c r="E6" s="31">
        <f t="shared" si="0"/>
        <v>1.5</v>
      </c>
      <c r="F6" s="32">
        <f t="shared" ref="F6:F13" si="1">IF(E6&lt;=0,0,IF(E6&lt;=1,0.05,IF(E6&lt;=2,0.1,IF(E6&lt;=3,0.6,1))))</f>
        <v>0.1</v>
      </c>
      <c r="I6" s="6" t="s">
        <v>132</v>
      </c>
      <c r="J6" s="21">
        <v>0.1</v>
      </c>
      <c r="L6" s="6" t="s">
        <v>139</v>
      </c>
      <c r="M6" s="53">
        <v>20</v>
      </c>
    </row>
    <row r="7" spans="1:13" ht="27" customHeight="1" thickBot="1" x14ac:dyDescent="0.3">
      <c r="A7" s="33">
        <v>3</v>
      </c>
      <c r="B7" s="34" t="s">
        <v>95</v>
      </c>
      <c r="C7" s="39">
        <v>1</v>
      </c>
      <c r="D7" s="32">
        <v>4</v>
      </c>
      <c r="E7" s="31">
        <f t="shared" si="0"/>
        <v>4</v>
      </c>
      <c r="F7" s="32">
        <f t="shared" si="1"/>
        <v>1</v>
      </c>
      <c r="I7" s="6" t="s">
        <v>133</v>
      </c>
      <c r="J7" s="21">
        <v>0.6</v>
      </c>
    </row>
    <row r="8" spans="1:13" ht="24" customHeight="1" thickBot="1" x14ac:dyDescent="0.3">
      <c r="A8" s="33">
        <v>4</v>
      </c>
      <c r="B8" s="32" t="s">
        <v>96</v>
      </c>
      <c r="C8" s="39">
        <v>0.5</v>
      </c>
      <c r="D8" s="32">
        <v>3</v>
      </c>
      <c r="E8" s="31">
        <f t="shared" si="0"/>
        <v>1.5</v>
      </c>
      <c r="F8" s="32">
        <f t="shared" si="1"/>
        <v>0.1</v>
      </c>
      <c r="I8" s="6" t="s">
        <v>134</v>
      </c>
      <c r="J8" s="21">
        <v>1</v>
      </c>
    </row>
    <row r="9" spans="1:13" ht="46.9" customHeight="1" thickBot="1" x14ac:dyDescent="0.3">
      <c r="A9" s="33">
        <v>5</v>
      </c>
      <c r="B9" s="32" t="s">
        <v>104</v>
      </c>
      <c r="C9" s="39">
        <v>1</v>
      </c>
      <c r="D9" s="32">
        <v>3</v>
      </c>
      <c r="E9" s="31">
        <f t="shared" si="0"/>
        <v>3</v>
      </c>
      <c r="F9" s="32">
        <f t="shared" si="1"/>
        <v>0.6</v>
      </c>
    </row>
    <row r="10" spans="1:13" ht="46.9" customHeight="1" thickBot="1" x14ac:dyDescent="0.3">
      <c r="A10" s="33"/>
      <c r="B10" s="32" t="s">
        <v>105</v>
      </c>
      <c r="C10" s="35"/>
      <c r="D10" s="32"/>
      <c r="E10" s="31"/>
      <c r="F10" s="32"/>
    </row>
    <row r="11" spans="1:13" ht="46.9" customHeight="1" thickBot="1" x14ac:dyDescent="0.3">
      <c r="A11" s="33">
        <v>6</v>
      </c>
      <c r="B11" s="32" t="s">
        <v>106</v>
      </c>
      <c r="C11" s="39">
        <v>2</v>
      </c>
      <c r="D11" s="32">
        <v>4</v>
      </c>
      <c r="E11" s="31">
        <f t="shared" si="0"/>
        <v>8</v>
      </c>
      <c r="F11" s="32">
        <f t="shared" si="1"/>
        <v>1</v>
      </c>
    </row>
    <row r="12" spans="1:13" ht="46.9" customHeight="1" thickBot="1" x14ac:dyDescent="0.3">
      <c r="A12" s="33">
        <v>7</v>
      </c>
      <c r="B12" s="32" t="s">
        <v>107</v>
      </c>
      <c r="C12" s="39">
        <v>-1</v>
      </c>
      <c r="D12" s="32">
        <v>2</v>
      </c>
      <c r="E12" s="31">
        <f t="shared" si="0"/>
        <v>-2</v>
      </c>
      <c r="F12" s="32">
        <f t="shared" si="1"/>
        <v>0</v>
      </c>
    </row>
    <row r="13" spans="1:13" ht="46.9" customHeight="1" thickBot="1" x14ac:dyDescent="0.3">
      <c r="A13" s="33">
        <v>8</v>
      </c>
      <c r="B13" s="32" t="s">
        <v>108</v>
      </c>
      <c r="C13" s="39">
        <v>-1</v>
      </c>
      <c r="D13" s="32">
        <v>1</v>
      </c>
      <c r="E13" s="31">
        <f t="shared" si="0"/>
        <v>-1</v>
      </c>
      <c r="F13" s="32">
        <f t="shared" si="1"/>
        <v>0</v>
      </c>
    </row>
    <row r="14" spans="1:13" ht="46.9" customHeight="1" thickBot="1" x14ac:dyDescent="0.3">
      <c r="A14" s="30" t="s">
        <v>65</v>
      </c>
      <c r="B14" s="36" t="s">
        <v>109</v>
      </c>
      <c r="C14" s="32"/>
      <c r="D14" s="32"/>
      <c r="E14" s="32">
        <f xml:space="preserve"> 1.4 + (-0.03*E3)</f>
        <v>0.76999999999999991</v>
      </c>
      <c r="F14" s="32"/>
    </row>
    <row r="15" spans="1:13" ht="46.9" customHeight="1" thickBot="1" x14ac:dyDescent="0.3">
      <c r="A15" s="30" t="s">
        <v>110</v>
      </c>
      <c r="B15" s="31" t="s">
        <v>111</v>
      </c>
      <c r="C15" s="32"/>
      <c r="D15" s="32"/>
      <c r="E15" s="32"/>
      <c r="F15" s="32">
        <f>SUM(F5:F13)</f>
        <v>3.8000000000000003</v>
      </c>
    </row>
    <row r="16" spans="1:13" ht="46.9" customHeight="1" thickBot="1" x14ac:dyDescent="0.3">
      <c r="A16" s="30" t="s">
        <v>112</v>
      </c>
      <c r="B16" s="31" t="s">
        <v>113</v>
      </c>
      <c r="C16" s="32"/>
      <c r="D16" s="32"/>
      <c r="E16" s="32"/>
      <c r="F16" s="32">
        <f>IF(F15&lt;1,48,IF(F15&lt;3,32,20))</f>
        <v>20</v>
      </c>
    </row>
  </sheetData>
  <mergeCells count="1">
    <mergeCell ref="A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7"/>
  <sheetViews>
    <sheetView workbookViewId="0">
      <selection activeCell="J14" sqref="J14"/>
    </sheetView>
  </sheetViews>
  <sheetFormatPr defaultRowHeight="15" x14ac:dyDescent="0.25"/>
  <cols>
    <col min="4" max="4" width="21.7109375" customWidth="1"/>
    <col min="5" max="5" width="19.5703125" customWidth="1"/>
    <col min="6" max="6" width="14.42578125" customWidth="1"/>
    <col min="7" max="7" width="23" customWidth="1"/>
    <col min="8" max="8" width="13.42578125" customWidth="1"/>
    <col min="9" max="9" width="12.85546875" customWidth="1"/>
    <col min="10" max="10" width="15.42578125" customWidth="1"/>
  </cols>
  <sheetData>
    <row r="1" spans="1:10" ht="15.75" x14ac:dyDescent="0.25">
      <c r="A1" s="93" t="s">
        <v>114</v>
      </c>
      <c r="B1" s="94"/>
      <c r="C1" s="94"/>
      <c r="D1" s="94"/>
      <c r="E1" s="94"/>
      <c r="F1" s="94"/>
      <c r="G1" s="94"/>
      <c r="H1" s="94"/>
      <c r="I1" s="94"/>
      <c r="J1" s="94"/>
    </row>
    <row r="2" spans="1:10" ht="15.75" x14ac:dyDescent="0.25">
      <c r="A2" s="95" t="s">
        <v>115</v>
      </c>
      <c r="B2" s="95"/>
      <c r="C2" s="95"/>
      <c r="D2" s="40">
        <v>1800000</v>
      </c>
      <c r="E2" s="41" t="s">
        <v>116</v>
      </c>
      <c r="F2" s="41">
        <v>20</v>
      </c>
      <c r="G2" s="41"/>
      <c r="H2" s="41"/>
      <c r="I2" s="41"/>
      <c r="J2" s="41"/>
    </row>
    <row r="3" spans="1:10" ht="16.5" thickBot="1" x14ac:dyDescent="0.3">
      <c r="A3" s="95" t="s">
        <v>117</v>
      </c>
      <c r="B3" s="95"/>
      <c r="C3" s="95"/>
      <c r="D3" s="42">
        <v>0.34499999999999997</v>
      </c>
      <c r="E3" s="41" t="s">
        <v>118</v>
      </c>
      <c r="F3" s="41">
        <v>8</v>
      </c>
      <c r="G3" s="41"/>
      <c r="H3" s="41"/>
      <c r="I3" s="41"/>
      <c r="J3" s="43" t="s">
        <v>119</v>
      </c>
    </row>
    <row r="4" spans="1:10" ht="16.5" thickBot="1" x14ac:dyDescent="0.3">
      <c r="A4" s="44" t="s">
        <v>4</v>
      </c>
      <c r="B4" s="45" t="s">
        <v>120</v>
      </c>
      <c r="C4" s="45" t="s">
        <v>121</v>
      </c>
      <c r="D4" s="45" t="s">
        <v>180</v>
      </c>
      <c r="E4" s="45" t="s">
        <v>122</v>
      </c>
      <c r="F4" s="45" t="s">
        <v>123</v>
      </c>
      <c r="G4" s="45" t="s">
        <v>124</v>
      </c>
      <c r="H4" s="45" t="s">
        <v>125</v>
      </c>
      <c r="I4" s="45" t="s">
        <v>126</v>
      </c>
      <c r="J4" s="45" t="s">
        <v>127</v>
      </c>
    </row>
    <row r="5" spans="1:10" ht="16.5" thickBot="1" x14ac:dyDescent="0.3">
      <c r="A5" s="75">
        <v>1</v>
      </c>
      <c r="B5" s="75">
        <v>1</v>
      </c>
      <c r="C5" s="75">
        <v>2.34</v>
      </c>
      <c r="D5" s="76">
        <f>$D$2*C5</f>
        <v>4212000</v>
      </c>
      <c r="E5" s="76">
        <f>D5*0.12</f>
        <v>505440</v>
      </c>
      <c r="F5" s="76">
        <f>D5*0.04</f>
        <v>168480</v>
      </c>
      <c r="G5" s="76">
        <f>$D$3*D5</f>
        <v>1453140</v>
      </c>
      <c r="H5" s="76">
        <f>SUM(D5:G5)</f>
        <v>6339060</v>
      </c>
      <c r="I5" s="76">
        <f>H5/$F$2</f>
        <v>316953</v>
      </c>
      <c r="J5" s="76">
        <f>I5/$F$3</f>
        <v>39619.125</v>
      </c>
    </row>
    <row r="6" spans="1:10" ht="16.5" thickBot="1" x14ac:dyDescent="0.3">
      <c r="A6" s="75">
        <v>2</v>
      </c>
      <c r="B6" s="75">
        <v>2</v>
      </c>
      <c r="C6" s="75">
        <v>2.67</v>
      </c>
      <c r="D6" s="76">
        <f t="shared" ref="D6:D13" si="0">$D$2*C6</f>
        <v>4806000</v>
      </c>
      <c r="E6" s="76">
        <f t="shared" ref="E6:E13" si="1">D6*0.12</f>
        <v>576720</v>
      </c>
      <c r="F6" s="76">
        <f t="shared" ref="F6:F13" si="2">D6*0.04</f>
        <v>192240</v>
      </c>
      <c r="G6" s="76">
        <f t="shared" ref="G6:G13" si="3">$D$3*D6</f>
        <v>1658069.9999999998</v>
      </c>
      <c r="H6" s="76">
        <f t="shared" ref="H6:H13" si="4">SUM(D6:G6)</f>
        <v>7233030</v>
      </c>
      <c r="I6" s="76">
        <f t="shared" ref="I6:I13" si="5">H6/$F$2</f>
        <v>361651.5</v>
      </c>
      <c r="J6" s="76">
        <f t="shared" ref="J6:J13" si="6">I6/$F$3</f>
        <v>45206.4375</v>
      </c>
    </row>
    <row r="7" spans="1:10" ht="16.5" thickBot="1" x14ac:dyDescent="0.3">
      <c r="A7" s="77">
        <v>3</v>
      </c>
      <c r="B7" s="77">
        <v>3</v>
      </c>
      <c r="C7" s="77">
        <v>3</v>
      </c>
      <c r="D7" s="76">
        <f t="shared" si="0"/>
        <v>5400000</v>
      </c>
      <c r="E7" s="76">
        <f t="shared" si="1"/>
        <v>648000</v>
      </c>
      <c r="F7" s="76">
        <f t="shared" si="2"/>
        <v>216000</v>
      </c>
      <c r="G7" s="76">
        <f t="shared" si="3"/>
        <v>1862999.9999999998</v>
      </c>
      <c r="H7" s="76">
        <f t="shared" si="4"/>
        <v>8127000</v>
      </c>
      <c r="I7" s="76">
        <f t="shared" si="5"/>
        <v>406350</v>
      </c>
      <c r="J7" s="76">
        <f t="shared" si="6"/>
        <v>50793.75</v>
      </c>
    </row>
    <row r="8" spans="1:10" ht="16.5" thickBot="1" x14ac:dyDescent="0.3">
      <c r="A8" s="46">
        <v>4</v>
      </c>
      <c r="B8" s="46">
        <v>4</v>
      </c>
      <c r="C8" s="46">
        <v>3.33</v>
      </c>
      <c r="D8" s="47">
        <f t="shared" si="0"/>
        <v>5994000</v>
      </c>
      <c r="E8" s="47">
        <f t="shared" si="1"/>
        <v>719280</v>
      </c>
      <c r="F8" s="47">
        <f t="shared" si="2"/>
        <v>239760</v>
      </c>
      <c r="G8" s="47">
        <f t="shared" si="3"/>
        <v>2067929.9999999998</v>
      </c>
      <c r="H8" s="47">
        <f t="shared" si="4"/>
        <v>9020970</v>
      </c>
      <c r="I8" s="47">
        <f t="shared" si="5"/>
        <v>451048.5</v>
      </c>
      <c r="J8" s="47">
        <f t="shared" si="6"/>
        <v>56381.0625</v>
      </c>
    </row>
    <row r="9" spans="1:10" ht="16.5" thickBot="1" x14ac:dyDescent="0.3">
      <c r="A9" s="46">
        <v>5</v>
      </c>
      <c r="B9" s="46">
        <v>5</v>
      </c>
      <c r="C9" s="46">
        <v>3.66</v>
      </c>
      <c r="D9" s="47">
        <f t="shared" si="0"/>
        <v>6588000</v>
      </c>
      <c r="E9" s="47">
        <f t="shared" si="1"/>
        <v>790560</v>
      </c>
      <c r="F9" s="47">
        <f t="shared" si="2"/>
        <v>263520</v>
      </c>
      <c r="G9" s="47">
        <f t="shared" si="3"/>
        <v>2272860</v>
      </c>
      <c r="H9" s="47">
        <f t="shared" si="4"/>
        <v>9914940</v>
      </c>
      <c r="I9" s="47">
        <f t="shared" si="5"/>
        <v>495747</v>
      </c>
      <c r="J9" s="47">
        <f t="shared" si="6"/>
        <v>61968.375</v>
      </c>
    </row>
    <row r="10" spans="1:10" ht="16.5" thickBot="1" x14ac:dyDescent="0.3">
      <c r="A10" s="46">
        <v>6</v>
      </c>
      <c r="B10" s="46">
        <v>6</v>
      </c>
      <c r="C10" s="46">
        <v>3.99</v>
      </c>
      <c r="D10" s="47">
        <f t="shared" si="0"/>
        <v>7182000</v>
      </c>
      <c r="E10" s="47">
        <f t="shared" si="1"/>
        <v>861840</v>
      </c>
      <c r="F10" s="47">
        <f t="shared" si="2"/>
        <v>287280</v>
      </c>
      <c r="G10" s="47">
        <f t="shared" si="3"/>
        <v>2477790</v>
      </c>
      <c r="H10" s="47">
        <f t="shared" si="4"/>
        <v>10808910</v>
      </c>
      <c r="I10" s="47">
        <f t="shared" si="5"/>
        <v>540445.5</v>
      </c>
      <c r="J10" s="47">
        <f t="shared" si="6"/>
        <v>67555.6875</v>
      </c>
    </row>
    <row r="11" spans="1:10" ht="16.5" thickBot="1" x14ac:dyDescent="0.3">
      <c r="A11" s="73">
        <v>7</v>
      </c>
      <c r="B11" s="73">
        <v>7</v>
      </c>
      <c r="C11" s="73">
        <v>4.32</v>
      </c>
      <c r="D11" s="74">
        <f t="shared" si="0"/>
        <v>7776000.0000000009</v>
      </c>
      <c r="E11" s="74">
        <f t="shared" si="1"/>
        <v>933120.00000000012</v>
      </c>
      <c r="F11" s="74">
        <f t="shared" si="2"/>
        <v>311040.00000000006</v>
      </c>
      <c r="G11" s="74">
        <f t="shared" si="3"/>
        <v>2682720</v>
      </c>
      <c r="H11" s="74">
        <f t="shared" si="4"/>
        <v>11702880.000000002</v>
      </c>
      <c r="I11" s="74">
        <f t="shared" si="5"/>
        <v>585144.00000000012</v>
      </c>
      <c r="J11" s="74">
        <f t="shared" si="6"/>
        <v>73143.000000000015</v>
      </c>
    </row>
    <row r="12" spans="1:10" ht="16.5" thickBot="1" x14ac:dyDescent="0.3">
      <c r="A12" s="73">
        <v>8</v>
      </c>
      <c r="B12" s="73">
        <v>8</v>
      </c>
      <c r="C12" s="73">
        <v>4.6500000000000004</v>
      </c>
      <c r="D12" s="74">
        <f t="shared" si="0"/>
        <v>8370000.0000000009</v>
      </c>
      <c r="E12" s="74">
        <f t="shared" si="1"/>
        <v>1004400.0000000001</v>
      </c>
      <c r="F12" s="74">
        <f t="shared" si="2"/>
        <v>334800.00000000006</v>
      </c>
      <c r="G12" s="74">
        <f t="shared" si="3"/>
        <v>2887650</v>
      </c>
      <c r="H12" s="74">
        <f t="shared" si="4"/>
        <v>12596850.000000002</v>
      </c>
      <c r="I12" s="74">
        <f t="shared" si="5"/>
        <v>629842.50000000012</v>
      </c>
      <c r="J12" s="74">
        <f t="shared" si="6"/>
        <v>78730.312500000015</v>
      </c>
    </row>
    <row r="13" spans="1:10" ht="16.5" thickBot="1" x14ac:dyDescent="0.3">
      <c r="A13" s="73">
        <v>9</v>
      </c>
      <c r="B13" s="73">
        <v>9</v>
      </c>
      <c r="C13" s="82">
        <v>4.9800000000000004</v>
      </c>
      <c r="D13" s="74">
        <f t="shared" si="0"/>
        <v>8964000</v>
      </c>
      <c r="E13" s="74">
        <f t="shared" si="1"/>
        <v>1075680</v>
      </c>
      <c r="F13" s="74">
        <f t="shared" si="2"/>
        <v>358560</v>
      </c>
      <c r="G13" s="74">
        <f t="shared" si="3"/>
        <v>3092579.9999999995</v>
      </c>
      <c r="H13" s="74">
        <f t="shared" si="4"/>
        <v>13490820</v>
      </c>
      <c r="I13" s="74">
        <f t="shared" si="5"/>
        <v>674541</v>
      </c>
      <c r="J13" s="74">
        <f t="shared" si="6"/>
        <v>84317.625</v>
      </c>
    </row>
    <row r="14" spans="1:10" ht="15.75" x14ac:dyDescent="0.25">
      <c r="A14" s="48"/>
      <c r="B14" s="49"/>
      <c r="C14" s="49"/>
      <c r="D14" s="48"/>
      <c r="E14" s="48"/>
      <c r="F14" s="48"/>
      <c r="G14" s="48"/>
      <c r="H14" s="48"/>
      <c r="I14" s="48" t="s">
        <v>119</v>
      </c>
      <c r="J14" s="50">
        <f>J11</f>
        <v>73143.000000000015</v>
      </c>
    </row>
    <row r="15" spans="1:10" x14ac:dyDescent="0.25">
      <c r="A15" s="51"/>
      <c r="B15" s="51"/>
      <c r="C15" s="51"/>
      <c r="D15" s="51"/>
      <c r="E15" s="51"/>
      <c r="F15" s="51"/>
      <c r="G15" s="51"/>
      <c r="H15" s="51"/>
      <c r="I15" s="51"/>
      <c r="J15" s="78" t="s">
        <v>223</v>
      </c>
    </row>
    <row r="16" spans="1:10" x14ac:dyDescent="0.25">
      <c r="A16" s="51"/>
      <c r="B16" s="51"/>
      <c r="C16" s="51"/>
      <c r="D16" s="51"/>
      <c r="E16" s="51"/>
      <c r="F16" s="51"/>
      <c r="G16" s="51"/>
      <c r="H16" s="51"/>
      <c r="I16" s="51"/>
      <c r="J16" s="51"/>
    </row>
    <row r="17" spans="1:10" x14ac:dyDescent="0.25">
      <c r="A17" s="51"/>
      <c r="B17" s="51"/>
      <c r="C17" s="51"/>
      <c r="D17" s="51"/>
      <c r="E17" s="51"/>
      <c r="F17" s="51"/>
      <c r="G17" s="51"/>
      <c r="H17" s="51"/>
      <c r="I17" s="51"/>
      <c r="J17" s="51"/>
    </row>
  </sheetData>
  <mergeCells count="3">
    <mergeCell ref="A1:J1"/>
    <mergeCell ref="A2:C2"/>
    <mergeCell ref="A3: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info</vt:lpstr>
      <vt:lpstr>step 2</vt:lpstr>
      <vt:lpstr>step 3</vt:lpstr>
      <vt:lpstr>step 4</vt:lpstr>
      <vt:lpstr>step 5</vt:lpstr>
      <vt:lpstr>step 6</vt:lpstr>
      <vt:lpstr>step 7</vt:lpstr>
      <vt:lpstr>step 8</vt:lpstr>
      <vt:lpstr>step 9</vt:lpstr>
      <vt:lpstr>step 10</vt:lpstr>
      <vt:lpstr>step 11</vt:lpstr>
      <vt:lpstr>'step 2'!_Toc269827541</vt:lpstr>
      <vt:lpstr>'step 3'!_Toc269827543</vt:lpstr>
      <vt:lpstr>'step 4'!_Toc269827545</vt:lpstr>
      <vt:lpstr>'step 5'!_Toc269827547</vt:lpstr>
      <vt:lpstr>'step 6'!_Toc269827549</vt:lpstr>
      <vt:lpstr>'step 7'!_Toc269827551</vt:lpstr>
      <vt:lpstr>'step 8'!_Toc269827553</vt:lpstr>
      <vt:lpstr>'step 10'!_Toc269827555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Thai Truong Minh</dc:creator>
  <cp:lastModifiedBy>Lam Sut</cp:lastModifiedBy>
  <dcterms:created xsi:type="dcterms:W3CDTF">2023-02-17T00:22:51Z</dcterms:created>
  <dcterms:modified xsi:type="dcterms:W3CDTF">2024-04-17T05:19:53Z</dcterms:modified>
</cp:coreProperties>
</file>