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Study\Business Intel\"/>
    </mc:Choice>
  </mc:AlternateContent>
  <xr:revisionPtr revIDLastSave="0" documentId="13_ncr:1_{D3775795-2044-4A83-ABB3-906F68221EF3}" xr6:coauthVersionLast="47" xr6:coauthVersionMax="47" xr10:uidLastSave="{00000000-0000-0000-0000-000000000000}"/>
  <bookViews>
    <workbookView xWindow="-120" yWindow="-120" windowWidth="20730" windowHeight="11040" activeTab="5" xr2:uid="{0A0D8D68-EFC2-4074-BDCA-85DAF874A3F1}"/>
  </bookViews>
  <sheets>
    <sheet name="Input Data" sheetId="2" r:id="rId1"/>
    <sheet name="Master Data" sheetId="1" r:id="rId2"/>
    <sheet name="PivotSALES" sheetId="4" r:id="rId3"/>
    <sheet name="PivotPRODUCT" sheetId="8" r:id="rId4"/>
    <sheet name="SALES" sheetId="3" r:id="rId5"/>
    <sheet name="PRODUCT" sheetId="7" r:id="rId6"/>
  </sheets>
  <definedNames>
    <definedName name="_xlnm._FilterDatabase" localSheetId="0" hidden="1">'Input Data'!$AD$6:$AD$12</definedName>
    <definedName name="Category">OFFSET(#REF!,1,0,COUNT(#REF!))</definedName>
    <definedName name="CategoryRange">OFFSET(#REF!,1,1,COUNT(#REF!))</definedName>
    <definedName name="Slicer_CATEGORY">#N/A</definedName>
    <definedName name="Slicer_Day">#N/A</definedName>
    <definedName name="Slicer_Month">#N/A</definedName>
    <definedName name="Slicer_PAYMENT_MODE">#N/A</definedName>
    <definedName name="Slicer_PRODUCT_ID">#N/A</definedName>
    <definedName name="Slicer_SALE_TYPE">#N/A</definedName>
    <definedName name="Slicer_Year">#N/A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 i="4" l="1" a="1"/>
  <c r="I5" i="4" s="1"/>
  <c r="J5" i="4" s="1"/>
  <c r="I5" i="8" a="1"/>
  <c r="I5" i="8" s="1"/>
  <c r="J5" i="8" s="1"/>
  <c r="C3" i="8" a="1"/>
  <c r="C3" i="8" s="1"/>
  <c r="G364" i="2"/>
  <c r="C12" i="8"/>
  <c r="B12" i="8" s="1"/>
  <c r="H6" i="2"/>
  <c r="Q2" i="2"/>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Q528"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C12" i="4"/>
  <c r="B12" i="4" s="1"/>
  <c r="K260" i="2"/>
  <c r="L260" i="2" s="1"/>
  <c r="K434" i="2"/>
  <c r="L434" i="2" s="1"/>
  <c r="K144" i="2"/>
  <c r="L144" i="2" s="1"/>
  <c r="K41" i="2"/>
  <c r="L41" i="2" s="1"/>
  <c r="K403" i="2"/>
  <c r="L403" i="2" s="1"/>
  <c r="K349" i="2"/>
  <c r="L349" i="2" s="1"/>
  <c r="K30" i="2"/>
  <c r="L30" i="2" s="1"/>
  <c r="K266" i="2"/>
  <c r="L266" i="2" s="1"/>
  <c r="K425" i="2"/>
  <c r="L425" i="2" s="1"/>
  <c r="K153" i="2"/>
  <c r="L153" i="2" s="1"/>
  <c r="K482" i="2"/>
  <c r="L482" i="2" s="1"/>
  <c r="K483" i="2"/>
  <c r="L483" i="2" s="1"/>
  <c r="K510" i="2"/>
  <c r="L510" i="2" s="1"/>
  <c r="K250" i="2"/>
  <c r="L250" i="2" s="1"/>
  <c r="K404" i="2"/>
  <c r="L404" i="2" s="1"/>
  <c r="K384" i="2"/>
  <c r="L384" i="2" s="1"/>
  <c r="K222" i="2"/>
  <c r="L222" i="2" s="1"/>
  <c r="K42" i="2"/>
  <c r="L42" i="2" s="1"/>
  <c r="K31" i="2"/>
  <c r="L31" i="2" s="1"/>
  <c r="K484" i="2"/>
  <c r="L484" i="2" s="1"/>
  <c r="K385" i="2"/>
  <c r="L385" i="2" s="1"/>
  <c r="K405" i="2"/>
  <c r="L405" i="2" s="1"/>
  <c r="K350" i="2"/>
  <c r="L350" i="2" s="1"/>
  <c r="K511" i="2"/>
  <c r="L511" i="2" s="1"/>
  <c r="K70" i="2"/>
  <c r="L70" i="2" s="1"/>
  <c r="K2" i="2"/>
  <c r="L2" i="2" s="1"/>
  <c r="K457" i="2"/>
  <c r="L457" i="2" s="1"/>
  <c r="K355" i="2"/>
  <c r="L355" i="2" s="1"/>
  <c r="K43" i="2"/>
  <c r="L43" i="2" s="1"/>
  <c r="K320" i="2"/>
  <c r="L320" i="2" s="1"/>
  <c r="K104" i="2"/>
  <c r="L104" i="2" s="1"/>
  <c r="K177" i="2"/>
  <c r="L177" i="2" s="1"/>
  <c r="K242" i="2"/>
  <c r="L242" i="2" s="1"/>
  <c r="K426" i="2"/>
  <c r="L426" i="2" s="1"/>
  <c r="K502" i="2"/>
  <c r="L502" i="2" s="1"/>
  <c r="K56" i="2"/>
  <c r="L56" i="2" s="1"/>
  <c r="K503" i="2"/>
  <c r="L503" i="2" s="1"/>
  <c r="K406" i="2"/>
  <c r="L406" i="2" s="1"/>
  <c r="K386" i="2"/>
  <c r="L386" i="2" s="1"/>
  <c r="K83" i="2"/>
  <c r="L83" i="2" s="1"/>
  <c r="K251" i="2"/>
  <c r="L251" i="2" s="1"/>
  <c r="K290" i="2"/>
  <c r="L290" i="2" s="1"/>
  <c r="K164" i="2"/>
  <c r="L164" i="2" s="1"/>
  <c r="K335" i="2"/>
  <c r="L335" i="2" s="1"/>
  <c r="K145" i="2"/>
  <c r="L145" i="2" s="1"/>
  <c r="K267" i="2"/>
  <c r="L267" i="2" s="1"/>
  <c r="K57" i="2"/>
  <c r="L57" i="2" s="1"/>
  <c r="K15" i="2"/>
  <c r="L15" i="2" s="1"/>
  <c r="K356" i="2"/>
  <c r="L356" i="2" s="1"/>
  <c r="K336" i="2"/>
  <c r="L336" i="2" s="1"/>
  <c r="K198" i="2"/>
  <c r="L198" i="2" s="1"/>
  <c r="K116" i="2"/>
  <c r="L116" i="2" s="1"/>
  <c r="K233" i="2"/>
  <c r="L233" i="2" s="1"/>
  <c r="K291" i="2"/>
  <c r="L291" i="2" s="1"/>
  <c r="K512" i="2"/>
  <c r="L512" i="2" s="1"/>
  <c r="K321" i="2"/>
  <c r="L321" i="2" s="1"/>
  <c r="K268" i="2"/>
  <c r="L268" i="2" s="1"/>
  <c r="K307" i="2"/>
  <c r="L307" i="2" s="1"/>
  <c r="K448" i="2"/>
  <c r="L448" i="2" s="1"/>
  <c r="K130" i="2"/>
  <c r="L130" i="2" s="1"/>
  <c r="K485" i="2"/>
  <c r="L485" i="2" s="1"/>
  <c r="K308" i="2"/>
  <c r="L308" i="2" s="1"/>
  <c r="K223" i="2"/>
  <c r="L223" i="2" s="1"/>
  <c r="K449" i="2"/>
  <c r="L449" i="2" s="1"/>
  <c r="K16" i="2"/>
  <c r="L16" i="2" s="1"/>
  <c r="K131" i="2"/>
  <c r="L131" i="2" s="1"/>
  <c r="K261" i="2"/>
  <c r="L261" i="2" s="1"/>
  <c r="K71" i="2"/>
  <c r="L71" i="2" s="1"/>
  <c r="K322" i="2"/>
  <c r="L322" i="2" s="1"/>
  <c r="K435" i="2"/>
  <c r="L435" i="2" s="1"/>
  <c r="K3" i="2"/>
  <c r="L3" i="2" s="1"/>
  <c r="K486" i="2"/>
  <c r="L486" i="2" s="1"/>
  <c r="K105" i="2"/>
  <c r="L105" i="2" s="1"/>
  <c r="K337" i="2"/>
  <c r="L337" i="2" s="1"/>
  <c r="K78" i="2"/>
  <c r="L78" i="2" s="1"/>
  <c r="K436" i="2"/>
  <c r="L436" i="2" s="1"/>
  <c r="K487" i="2"/>
  <c r="L487" i="2" s="1"/>
  <c r="K458" i="2"/>
  <c r="L458" i="2" s="1"/>
  <c r="K94" i="2"/>
  <c r="L94" i="2" s="1"/>
  <c r="K351" i="2"/>
  <c r="L351" i="2" s="1"/>
  <c r="K58" i="2"/>
  <c r="L58" i="2" s="1"/>
  <c r="K243" i="2"/>
  <c r="L243" i="2" s="1"/>
  <c r="K427" i="2"/>
  <c r="L427" i="2" s="1"/>
  <c r="K323" i="2"/>
  <c r="L323" i="2" s="1"/>
  <c r="K292" i="2"/>
  <c r="L292" i="2" s="1"/>
  <c r="K371" i="2"/>
  <c r="L371" i="2" s="1"/>
  <c r="K192" i="2"/>
  <c r="L192" i="2" s="1"/>
  <c r="K199" i="2"/>
  <c r="L199" i="2" s="1"/>
  <c r="K437" i="2"/>
  <c r="L437" i="2" s="1"/>
  <c r="K210" i="2"/>
  <c r="L210" i="2" s="1"/>
  <c r="K488" i="2"/>
  <c r="L488" i="2" s="1"/>
  <c r="K309" i="2"/>
  <c r="L309" i="2" s="1"/>
  <c r="K338" i="2"/>
  <c r="L338" i="2" s="1"/>
  <c r="K428" i="2"/>
  <c r="L428" i="2" s="1"/>
  <c r="K339" i="2"/>
  <c r="L339" i="2" s="1"/>
  <c r="K324" i="2"/>
  <c r="L324" i="2" s="1"/>
  <c r="K200" i="2"/>
  <c r="L200" i="2" s="1"/>
  <c r="K489" i="2"/>
  <c r="L489" i="2" s="1"/>
  <c r="K387" i="2"/>
  <c r="L387" i="2" s="1"/>
  <c r="K165" i="2"/>
  <c r="L165" i="2" s="1"/>
  <c r="K154" i="2"/>
  <c r="L154" i="2" s="1"/>
  <c r="K95" i="2"/>
  <c r="L95" i="2" s="1"/>
  <c r="K84" i="2"/>
  <c r="L84" i="2" s="1"/>
  <c r="K96" i="2"/>
  <c r="L96" i="2" s="1"/>
  <c r="K201" i="2"/>
  <c r="L201" i="2" s="1"/>
  <c r="K178" i="2"/>
  <c r="L178" i="2" s="1"/>
  <c r="K310" i="2"/>
  <c r="L310" i="2" s="1"/>
  <c r="K179" i="2"/>
  <c r="L179" i="2" s="1"/>
  <c r="K407" i="2"/>
  <c r="L407" i="2" s="1"/>
  <c r="K325" i="2"/>
  <c r="L325" i="2" s="1"/>
  <c r="K490" i="2"/>
  <c r="L490" i="2" s="1"/>
  <c r="K459" i="2"/>
  <c r="L459" i="2" s="1"/>
  <c r="K252" i="2"/>
  <c r="L252" i="2" s="1"/>
  <c r="K146" i="2"/>
  <c r="L146" i="2" s="1"/>
  <c r="K234" i="2"/>
  <c r="L234" i="2" s="1"/>
  <c r="K224" i="2"/>
  <c r="L224" i="2" s="1"/>
  <c r="K225" i="2"/>
  <c r="L225" i="2" s="1"/>
  <c r="K244" i="2"/>
  <c r="L244" i="2" s="1"/>
  <c r="K408" i="2"/>
  <c r="L408" i="2" s="1"/>
  <c r="K372" i="2"/>
  <c r="L372" i="2" s="1"/>
  <c r="K311" i="2"/>
  <c r="L311" i="2" s="1"/>
  <c r="K44" i="2"/>
  <c r="L44" i="2" s="1"/>
  <c r="K4" i="2"/>
  <c r="L4" i="2" s="1"/>
  <c r="K357" i="2"/>
  <c r="L357" i="2" s="1"/>
  <c r="K467" i="2"/>
  <c r="L467" i="2" s="1"/>
  <c r="K269" i="2"/>
  <c r="L269" i="2" s="1"/>
  <c r="K211" i="2"/>
  <c r="L211" i="2" s="1"/>
  <c r="K166" i="2"/>
  <c r="L166" i="2" s="1"/>
  <c r="K450" i="2"/>
  <c r="L450" i="2" s="1"/>
  <c r="K270" i="2"/>
  <c r="L270" i="2" s="1"/>
  <c r="K468" i="2"/>
  <c r="L468" i="2" s="1"/>
  <c r="K180" i="2"/>
  <c r="L180" i="2" s="1"/>
  <c r="K181" i="2"/>
  <c r="L181" i="2" s="1"/>
  <c r="K117" i="2"/>
  <c r="L117" i="2" s="1"/>
  <c r="K97" i="2"/>
  <c r="L97" i="2" s="1"/>
  <c r="K59" i="2"/>
  <c r="L59" i="2" s="1"/>
  <c r="K235" i="2"/>
  <c r="L235" i="2" s="1"/>
  <c r="K409" i="2"/>
  <c r="L409" i="2" s="1"/>
  <c r="K155" i="2"/>
  <c r="L155" i="2" s="1"/>
  <c r="K60" i="2"/>
  <c r="L60" i="2" s="1"/>
  <c r="K106" i="2"/>
  <c r="L106" i="2" s="1"/>
  <c r="K373" i="2"/>
  <c r="L373" i="2" s="1"/>
  <c r="K32" i="2"/>
  <c r="L32" i="2" s="1"/>
  <c r="K17" i="2"/>
  <c r="L17" i="2" s="1"/>
  <c r="K469" i="2"/>
  <c r="L469" i="2" s="1"/>
  <c r="K45" i="2"/>
  <c r="L45" i="2" s="1"/>
  <c r="K388" i="2"/>
  <c r="L388" i="2" s="1"/>
  <c r="K98" i="2"/>
  <c r="L98" i="2" s="1"/>
  <c r="K212" i="2"/>
  <c r="L212" i="2" s="1"/>
  <c r="K253" i="2"/>
  <c r="L253" i="2" s="1"/>
  <c r="K293" i="2"/>
  <c r="L293" i="2" s="1"/>
  <c r="K438" i="2"/>
  <c r="L438" i="2" s="1"/>
  <c r="K504" i="2"/>
  <c r="L504" i="2" s="1"/>
  <c r="K326" i="2"/>
  <c r="L326" i="2" s="1"/>
  <c r="K276" i="2"/>
  <c r="L276" i="2" s="1"/>
  <c r="K262" i="2"/>
  <c r="L262" i="2" s="1"/>
  <c r="K416" i="2"/>
  <c r="L416" i="2" s="1"/>
  <c r="K429" i="2"/>
  <c r="L429" i="2" s="1"/>
  <c r="K99" i="2"/>
  <c r="L99" i="2" s="1"/>
  <c r="K513" i="2"/>
  <c r="L513" i="2" s="1"/>
  <c r="K5" i="2"/>
  <c r="L5" i="2" s="1"/>
  <c r="K254" i="2"/>
  <c r="L254" i="2" s="1"/>
  <c r="K245" i="2"/>
  <c r="L245" i="2" s="1"/>
  <c r="K389" i="2"/>
  <c r="L389" i="2" s="1"/>
  <c r="K312" i="2"/>
  <c r="L312" i="2" s="1"/>
  <c r="K430" i="2"/>
  <c r="L430" i="2" s="1"/>
  <c r="K61" i="2"/>
  <c r="L61" i="2" s="1"/>
  <c r="K514" i="2"/>
  <c r="L514" i="2" s="1"/>
  <c r="K72" i="2"/>
  <c r="L72" i="2" s="1"/>
  <c r="K255" i="2"/>
  <c r="L255" i="2" s="1"/>
  <c r="K118" i="2"/>
  <c r="L118" i="2" s="1"/>
  <c r="K294" i="2"/>
  <c r="L294" i="2" s="1"/>
  <c r="K33" i="2"/>
  <c r="L33" i="2" s="1"/>
  <c r="K271" i="2"/>
  <c r="L271" i="2" s="1"/>
  <c r="K226" i="2"/>
  <c r="L226" i="2" s="1"/>
  <c r="K352" i="2"/>
  <c r="L352" i="2" s="1"/>
  <c r="K313" i="2"/>
  <c r="L313" i="2" s="1"/>
  <c r="K451" i="2"/>
  <c r="L451" i="2" s="1"/>
  <c r="K390" i="2"/>
  <c r="L390" i="2" s="1"/>
  <c r="K147" i="2"/>
  <c r="L147" i="2" s="1"/>
  <c r="K6" i="2"/>
  <c r="L6" i="2" s="1"/>
  <c r="K410" i="2"/>
  <c r="L410" i="2" s="1"/>
  <c r="K263" i="2"/>
  <c r="L263" i="2" s="1"/>
  <c r="K34" i="2"/>
  <c r="L34" i="2" s="1"/>
  <c r="K470" i="2"/>
  <c r="L470" i="2" s="1"/>
  <c r="K314" i="2"/>
  <c r="L314" i="2" s="1"/>
  <c r="K256" i="2"/>
  <c r="L256" i="2" s="1"/>
  <c r="K358" i="2"/>
  <c r="L358" i="2" s="1"/>
  <c r="K213" i="2"/>
  <c r="L213" i="2" s="1"/>
  <c r="K515" i="2"/>
  <c r="L515" i="2" s="1"/>
  <c r="K340" i="2"/>
  <c r="L340" i="2" s="1"/>
  <c r="K7" i="2"/>
  <c r="L7" i="2" s="1"/>
  <c r="K277" i="2"/>
  <c r="L277" i="2" s="1"/>
  <c r="K8" i="2"/>
  <c r="L8" i="2" s="1"/>
  <c r="K471" i="2"/>
  <c r="L471" i="2" s="1"/>
  <c r="K491" i="2"/>
  <c r="L491" i="2" s="1"/>
  <c r="K492" i="2"/>
  <c r="L492" i="2" s="1"/>
  <c r="K227" i="2"/>
  <c r="L227" i="2" s="1"/>
  <c r="K460" i="2"/>
  <c r="L460" i="2" s="1"/>
  <c r="K18" i="2"/>
  <c r="L18" i="2" s="1"/>
  <c r="K202" i="2"/>
  <c r="L202" i="2" s="1"/>
  <c r="K236" i="2"/>
  <c r="L236" i="2" s="1"/>
  <c r="K391" i="2"/>
  <c r="L391" i="2" s="1"/>
  <c r="K156" i="2"/>
  <c r="L156" i="2" s="1"/>
  <c r="K73" i="2"/>
  <c r="L73" i="2" s="1"/>
  <c r="K341" i="2"/>
  <c r="L341" i="2" s="1"/>
  <c r="K157" i="2"/>
  <c r="L157" i="2" s="1"/>
  <c r="K214" i="2"/>
  <c r="L214" i="2" s="1"/>
  <c r="K411" i="2"/>
  <c r="L411" i="2" s="1"/>
  <c r="K417" i="2"/>
  <c r="L417" i="2" s="1"/>
  <c r="K278" i="2"/>
  <c r="L278" i="2" s="1"/>
  <c r="K439" i="2"/>
  <c r="L439" i="2" s="1"/>
  <c r="K359" i="2"/>
  <c r="L359" i="2" s="1"/>
  <c r="K412" i="2"/>
  <c r="L412" i="2" s="1"/>
  <c r="K119" i="2"/>
  <c r="L119" i="2" s="1"/>
  <c r="K295" i="2"/>
  <c r="L295" i="2" s="1"/>
  <c r="K9" i="2"/>
  <c r="L9" i="2" s="1"/>
  <c r="K272" i="2"/>
  <c r="L272" i="2" s="1"/>
  <c r="K237" i="2"/>
  <c r="L237" i="2" s="1"/>
  <c r="K120" i="2"/>
  <c r="L120" i="2" s="1"/>
  <c r="K264" i="2"/>
  <c r="L264" i="2" s="1"/>
  <c r="K100" i="2"/>
  <c r="L100" i="2" s="1"/>
  <c r="K121" i="2"/>
  <c r="L121" i="2" s="1"/>
  <c r="K516" i="2"/>
  <c r="L516" i="2" s="1"/>
  <c r="K46" i="2"/>
  <c r="L46" i="2" s="1"/>
  <c r="K85" i="2"/>
  <c r="L85" i="2" s="1"/>
  <c r="K440" i="2"/>
  <c r="L440" i="2" s="1"/>
  <c r="K238" i="2"/>
  <c r="L238" i="2" s="1"/>
  <c r="K148" i="2"/>
  <c r="L148" i="2" s="1"/>
  <c r="K418" i="2"/>
  <c r="L418" i="2" s="1"/>
  <c r="K79" i="2"/>
  <c r="L79" i="2" s="1"/>
  <c r="K493" i="2"/>
  <c r="L493" i="2" s="1"/>
  <c r="K461" i="2"/>
  <c r="L461" i="2" s="1"/>
  <c r="K107" i="2"/>
  <c r="L107" i="2" s="1"/>
  <c r="K392" i="2"/>
  <c r="L392" i="2" s="1"/>
  <c r="K86" i="2"/>
  <c r="L86" i="2" s="1"/>
  <c r="K158" i="2"/>
  <c r="L158" i="2" s="1"/>
  <c r="K74" i="2"/>
  <c r="L74" i="2" s="1"/>
  <c r="K132" i="2"/>
  <c r="L132" i="2" s="1"/>
  <c r="K462" i="2"/>
  <c r="L462" i="2" s="1"/>
  <c r="K452" i="2"/>
  <c r="L452" i="2" s="1"/>
  <c r="K182" i="2"/>
  <c r="L182" i="2" s="1"/>
  <c r="K393" i="2"/>
  <c r="L393" i="2" s="1"/>
  <c r="K215" i="2"/>
  <c r="L215" i="2" s="1"/>
  <c r="K47" i="2"/>
  <c r="L47" i="2" s="1"/>
  <c r="K108" i="2"/>
  <c r="L108" i="2" s="1"/>
  <c r="K149" i="2"/>
  <c r="L149" i="2" s="1"/>
  <c r="K517" i="2"/>
  <c r="L517" i="2" s="1"/>
  <c r="K494" i="2"/>
  <c r="L494" i="2" s="1"/>
  <c r="K35" i="2"/>
  <c r="L35" i="2" s="1"/>
  <c r="K246" i="2"/>
  <c r="L246" i="2" s="1"/>
  <c r="K257" i="2"/>
  <c r="L257" i="2" s="1"/>
  <c r="K327" i="2"/>
  <c r="L327" i="2" s="1"/>
  <c r="K122" i="2"/>
  <c r="L122" i="2" s="1"/>
  <c r="K133" i="2"/>
  <c r="L133" i="2" s="1"/>
  <c r="K279" i="2"/>
  <c r="L279" i="2" s="1"/>
  <c r="K495" i="2"/>
  <c r="L495" i="2" s="1"/>
  <c r="K419" i="2"/>
  <c r="L419" i="2" s="1"/>
  <c r="K472" i="2"/>
  <c r="L472" i="2" s="1"/>
  <c r="K328" i="2"/>
  <c r="L328" i="2" s="1"/>
  <c r="K329" i="2"/>
  <c r="L329" i="2" s="1"/>
  <c r="K109" i="2"/>
  <c r="L109" i="2" s="1"/>
  <c r="K247" i="2"/>
  <c r="L247" i="2" s="1"/>
  <c r="K110" i="2"/>
  <c r="L110" i="2" s="1"/>
  <c r="K167" i="2"/>
  <c r="L167" i="2" s="1"/>
  <c r="K374" i="2"/>
  <c r="L374" i="2" s="1"/>
  <c r="K505" i="2"/>
  <c r="L505" i="2" s="1"/>
  <c r="K134" i="2"/>
  <c r="L134" i="2" s="1"/>
  <c r="K330" i="2"/>
  <c r="L330" i="2" s="1"/>
  <c r="K360" i="2"/>
  <c r="L360" i="2" s="1"/>
  <c r="K394" i="2"/>
  <c r="L394" i="2" s="1"/>
  <c r="K361" i="2"/>
  <c r="L361" i="2" s="1"/>
  <c r="K216" i="2"/>
  <c r="L216" i="2" s="1"/>
  <c r="K123" i="2"/>
  <c r="L123" i="2" s="1"/>
  <c r="K248" i="2"/>
  <c r="L248" i="2" s="1"/>
  <c r="K159" i="2"/>
  <c r="L159" i="2" s="1"/>
  <c r="K463" i="2"/>
  <c r="L463" i="2" s="1"/>
  <c r="K87" i="2"/>
  <c r="L87" i="2" s="1"/>
  <c r="K239" i="2"/>
  <c r="L239" i="2" s="1"/>
  <c r="K160" i="2"/>
  <c r="L160" i="2" s="1"/>
  <c r="K10" i="2"/>
  <c r="L10" i="2" s="1"/>
  <c r="K19" i="2"/>
  <c r="L19" i="2" s="1"/>
  <c r="K496" i="2"/>
  <c r="L496" i="2" s="1"/>
  <c r="K342" i="2"/>
  <c r="L342" i="2" s="1"/>
  <c r="K193" i="2"/>
  <c r="L193" i="2" s="1"/>
  <c r="K183" i="2"/>
  <c r="L183" i="2" s="1"/>
  <c r="K258" i="2"/>
  <c r="L258" i="2" s="1"/>
  <c r="K473" i="2"/>
  <c r="L473" i="2" s="1"/>
  <c r="K62" i="2"/>
  <c r="L62" i="2" s="1"/>
  <c r="K161" i="2"/>
  <c r="L161" i="2" s="1"/>
  <c r="K203" i="2"/>
  <c r="L203" i="2" s="1"/>
  <c r="K20" i="2"/>
  <c r="L20" i="2" s="1"/>
  <c r="K63" i="2"/>
  <c r="L63" i="2" s="1"/>
  <c r="K48" i="2"/>
  <c r="L48" i="2" s="1"/>
  <c r="K362" i="2"/>
  <c r="L362" i="2" s="1"/>
  <c r="K111" i="2"/>
  <c r="L111" i="2" s="1"/>
  <c r="K280" i="2"/>
  <c r="L280" i="2" s="1"/>
  <c r="K315" i="2"/>
  <c r="L315" i="2" s="1"/>
  <c r="K363" i="2"/>
  <c r="L363" i="2" s="1"/>
  <c r="K21" i="2"/>
  <c r="L21" i="2" s="1"/>
  <c r="K135" i="2"/>
  <c r="L135" i="2" s="1"/>
  <c r="K150" i="2"/>
  <c r="L150" i="2" s="1"/>
  <c r="K184" i="2"/>
  <c r="L184" i="2" s="1"/>
  <c r="K420" i="2"/>
  <c r="L420" i="2" s="1"/>
  <c r="K136" i="2"/>
  <c r="L136" i="2" s="1"/>
  <c r="K64" i="2"/>
  <c r="L64" i="2" s="1"/>
  <c r="K431" i="2"/>
  <c r="L431" i="2" s="1"/>
  <c r="K281" i="2"/>
  <c r="L281" i="2" s="1"/>
  <c r="K49" i="2"/>
  <c r="L49" i="2" s="1"/>
  <c r="K36" i="2"/>
  <c r="L36" i="2" s="1"/>
  <c r="K518" i="2"/>
  <c r="L518" i="2" s="1"/>
  <c r="K343" i="2"/>
  <c r="L343" i="2" s="1"/>
  <c r="K50" i="2"/>
  <c r="L50" i="2" s="1"/>
  <c r="K375" i="2"/>
  <c r="L375" i="2" s="1"/>
  <c r="K185" i="2"/>
  <c r="L185" i="2" s="1"/>
  <c r="K282" i="2"/>
  <c r="L282" i="2" s="1"/>
  <c r="K217" i="2"/>
  <c r="L217" i="2" s="1"/>
  <c r="K296" i="2"/>
  <c r="L296" i="2" s="1"/>
  <c r="K474" i="2"/>
  <c r="L474" i="2" s="1"/>
  <c r="K364" i="2"/>
  <c r="L364" i="2" s="1"/>
  <c r="K11" i="2"/>
  <c r="L11" i="2" s="1"/>
  <c r="K344" i="2"/>
  <c r="L344" i="2" s="1"/>
  <c r="K365" i="2"/>
  <c r="L365" i="2" s="1"/>
  <c r="K12" i="2"/>
  <c r="L12" i="2" s="1"/>
  <c r="K22" i="2"/>
  <c r="L22" i="2" s="1"/>
  <c r="K23" i="2"/>
  <c r="L23" i="2" s="1"/>
  <c r="K464" i="2"/>
  <c r="L464" i="2" s="1"/>
  <c r="K283" i="2"/>
  <c r="L283" i="2" s="1"/>
  <c r="K453" i="2"/>
  <c r="L453" i="2" s="1"/>
  <c r="K24" i="2"/>
  <c r="L24" i="2" s="1"/>
  <c r="K186" i="2"/>
  <c r="L186" i="2" s="1"/>
  <c r="K475" i="2"/>
  <c r="L475" i="2" s="1"/>
  <c r="K204" i="2"/>
  <c r="L204" i="2" s="1"/>
  <c r="K137" i="2"/>
  <c r="L137" i="2" s="1"/>
  <c r="K345" i="2"/>
  <c r="L345" i="2" s="1"/>
  <c r="K284" i="2"/>
  <c r="L284" i="2" s="1"/>
  <c r="K519" i="2"/>
  <c r="L519" i="2" s="1"/>
  <c r="K395" i="2"/>
  <c r="L395" i="2" s="1"/>
  <c r="K51" i="2"/>
  <c r="L51" i="2" s="1"/>
  <c r="K37" i="2"/>
  <c r="L37" i="2" s="1"/>
  <c r="K297" i="2"/>
  <c r="L297" i="2" s="1"/>
  <c r="K162" i="2"/>
  <c r="L162" i="2" s="1"/>
  <c r="K187" i="2"/>
  <c r="L187" i="2" s="1"/>
  <c r="K298" i="2"/>
  <c r="L298" i="2" s="1"/>
  <c r="K396" i="2"/>
  <c r="L396" i="2" s="1"/>
  <c r="K376" i="2"/>
  <c r="L376" i="2" s="1"/>
  <c r="K151" i="2"/>
  <c r="L151" i="2" s="1"/>
  <c r="K228" i="2"/>
  <c r="L228" i="2" s="1"/>
  <c r="K397" i="2"/>
  <c r="L397" i="2" s="1"/>
  <c r="K168" i="2"/>
  <c r="L168" i="2" s="1"/>
  <c r="K299" i="2"/>
  <c r="L299" i="2" s="1"/>
  <c r="K249" i="2"/>
  <c r="L249" i="2" s="1"/>
  <c r="K194" i="2"/>
  <c r="L194" i="2" s="1"/>
  <c r="K101" i="2"/>
  <c r="L101" i="2" s="1"/>
  <c r="K124" i="2"/>
  <c r="L124" i="2" s="1"/>
  <c r="K138" i="2"/>
  <c r="L138" i="2" s="1"/>
  <c r="K88" i="2"/>
  <c r="L88" i="2" s="1"/>
  <c r="K229" i="2"/>
  <c r="L229" i="2" s="1"/>
  <c r="K112" i="2"/>
  <c r="L112" i="2" s="1"/>
  <c r="K353" i="2"/>
  <c r="L353" i="2" s="1"/>
  <c r="K300" i="2"/>
  <c r="L300" i="2" s="1"/>
  <c r="K301" i="2"/>
  <c r="L301" i="2" s="1"/>
  <c r="K441" i="2"/>
  <c r="L441" i="2" s="1"/>
  <c r="K520" i="2"/>
  <c r="L520" i="2" s="1"/>
  <c r="K169" i="2"/>
  <c r="L169" i="2" s="1"/>
  <c r="K25" i="2"/>
  <c r="L25" i="2" s="1"/>
  <c r="K316" i="2"/>
  <c r="L316" i="2" s="1"/>
  <c r="K302" i="2"/>
  <c r="L302" i="2" s="1"/>
  <c r="K476" i="2"/>
  <c r="L476" i="2" s="1"/>
  <c r="K89" i="2"/>
  <c r="L89" i="2" s="1"/>
  <c r="K113" i="2"/>
  <c r="L113" i="2" s="1"/>
  <c r="K52" i="2"/>
  <c r="L52" i="2" s="1"/>
  <c r="K230" i="2"/>
  <c r="L230" i="2" s="1"/>
  <c r="K521" i="2"/>
  <c r="L521" i="2" s="1"/>
  <c r="K65" i="2"/>
  <c r="L65" i="2" s="1"/>
  <c r="K377" i="2"/>
  <c r="L377" i="2" s="1"/>
  <c r="K90" i="2"/>
  <c r="L90" i="2" s="1"/>
  <c r="K317" i="2"/>
  <c r="L317" i="2" s="1"/>
  <c r="K454" i="2"/>
  <c r="L454" i="2" s="1"/>
  <c r="K240" i="2"/>
  <c r="L240" i="2" s="1"/>
  <c r="K285" i="2"/>
  <c r="L285" i="2" s="1"/>
  <c r="K497" i="2"/>
  <c r="L497" i="2" s="1"/>
  <c r="K331" i="2"/>
  <c r="L331" i="2" s="1"/>
  <c r="K26" i="2"/>
  <c r="L26" i="2" s="1"/>
  <c r="K195" i="2"/>
  <c r="L195" i="2" s="1"/>
  <c r="K465" i="2"/>
  <c r="L465" i="2" s="1"/>
  <c r="K13" i="2"/>
  <c r="L13" i="2" s="1"/>
  <c r="K53" i="2"/>
  <c r="L53" i="2" s="1"/>
  <c r="K205" i="2"/>
  <c r="L205" i="2" s="1"/>
  <c r="K139" i="2"/>
  <c r="L139" i="2" s="1"/>
  <c r="K398" i="2"/>
  <c r="L398" i="2" s="1"/>
  <c r="K506" i="2"/>
  <c r="L506" i="2" s="1"/>
  <c r="K378" i="2"/>
  <c r="L378" i="2" s="1"/>
  <c r="K80" i="2"/>
  <c r="L80" i="2" s="1"/>
  <c r="K273" i="2"/>
  <c r="L273" i="2" s="1"/>
  <c r="K170" i="2"/>
  <c r="L170" i="2" s="1"/>
  <c r="K477" i="2"/>
  <c r="L477" i="2" s="1"/>
  <c r="K206" i="2"/>
  <c r="L206" i="2" s="1"/>
  <c r="K366" i="2"/>
  <c r="L366" i="2" s="1"/>
  <c r="K318" i="2"/>
  <c r="L318" i="2" s="1"/>
  <c r="K274" i="2"/>
  <c r="L274" i="2" s="1"/>
  <c r="K379" i="2"/>
  <c r="L379" i="2" s="1"/>
  <c r="K54" i="2"/>
  <c r="L54" i="2" s="1"/>
  <c r="K478" i="2"/>
  <c r="L478" i="2" s="1"/>
  <c r="K114" i="2"/>
  <c r="L114" i="2" s="1"/>
  <c r="K498" i="2"/>
  <c r="L498" i="2" s="1"/>
  <c r="K399" i="2"/>
  <c r="L399" i="2" s="1"/>
  <c r="K207" i="2"/>
  <c r="L207" i="2" s="1"/>
  <c r="K75" i="2"/>
  <c r="L75" i="2" s="1"/>
  <c r="K303" i="2"/>
  <c r="L303" i="2" s="1"/>
  <c r="K522" i="2"/>
  <c r="L522" i="2" s="1"/>
  <c r="K196" i="2"/>
  <c r="L196" i="2" s="1"/>
  <c r="K38" i="2"/>
  <c r="L38" i="2" s="1"/>
  <c r="K39" i="2"/>
  <c r="L39" i="2" s="1"/>
  <c r="K286" i="2"/>
  <c r="L286" i="2" s="1"/>
  <c r="K140" i="2"/>
  <c r="L140" i="2" s="1"/>
  <c r="K188" i="2"/>
  <c r="L188" i="2" s="1"/>
  <c r="K189" i="2"/>
  <c r="L189" i="2" s="1"/>
  <c r="K367" i="2"/>
  <c r="L367" i="2" s="1"/>
  <c r="K241" i="2"/>
  <c r="L241" i="2" s="1"/>
  <c r="K346" i="2"/>
  <c r="L346" i="2" s="1"/>
  <c r="K125" i="2"/>
  <c r="L125" i="2" s="1"/>
  <c r="K171" i="2"/>
  <c r="L171" i="2" s="1"/>
  <c r="K332" i="2"/>
  <c r="L332" i="2" s="1"/>
  <c r="K115" i="2"/>
  <c r="L115" i="2" s="1"/>
  <c r="K81" i="2"/>
  <c r="L81" i="2" s="1"/>
  <c r="K259" i="2"/>
  <c r="L259" i="2" s="1"/>
  <c r="K380" i="2"/>
  <c r="L380" i="2" s="1"/>
  <c r="K190" i="2"/>
  <c r="L190" i="2" s="1"/>
  <c r="K523" i="2"/>
  <c r="L523" i="2" s="1"/>
  <c r="K333" i="2"/>
  <c r="L333" i="2" s="1"/>
  <c r="K66" i="2"/>
  <c r="L66" i="2" s="1"/>
  <c r="K218" i="2"/>
  <c r="L218" i="2" s="1"/>
  <c r="K432" i="2"/>
  <c r="L432" i="2" s="1"/>
  <c r="K455" i="2"/>
  <c r="L455" i="2" s="1"/>
  <c r="K67" i="2"/>
  <c r="L67" i="2" s="1"/>
  <c r="K456" i="2"/>
  <c r="L456" i="2" s="1"/>
  <c r="K76" i="2"/>
  <c r="L76" i="2" s="1"/>
  <c r="K507" i="2"/>
  <c r="L507" i="2" s="1"/>
  <c r="K275" i="2"/>
  <c r="L275" i="2" s="1"/>
  <c r="K172" i="2"/>
  <c r="L172" i="2" s="1"/>
  <c r="K27" i="2"/>
  <c r="L27" i="2" s="1"/>
  <c r="K68" i="2"/>
  <c r="L68" i="2" s="1"/>
  <c r="K479" i="2"/>
  <c r="L479" i="2" s="1"/>
  <c r="K40" i="2"/>
  <c r="L40" i="2" s="1"/>
  <c r="K413" i="2"/>
  <c r="L413" i="2" s="1"/>
  <c r="K442" i="2"/>
  <c r="L442" i="2" s="1"/>
  <c r="K334" i="2"/>
  <c r="L334" i="2" s="1"/>
  <c r="K433" i="2"/>
  <c r="L433" i="2" s="1"/>
  <c r="K287" i="2"/>
  <c r="L287" i="2" s="1"/>
  <c r="K381" i="2"/>
  <c r="L381" i="2" s="1"/>
  <c r="K382" i="2"/>
  <c r="L382" i="2" s="1"/>
  <c r="K14" i="2"/>
  <c r="L14" i="2" s="1"/>
  <c r="K208" i="2"/>
  <c r="L208" i="2" s="1"/>
  <c r="K288" i="2"/>
  <c r="L288" i="2" s="1"/>
  <c r="K508" i="2"/>
  <c r="L508" i="2" s="1"/>
  <c r="K141" i="2"/>
  <c r="L141" i="2" s="1"/>
  <c r="K368" i="2"/>
  <c r="L368" i="2" s="1"/>
  <c r="K369" i="2"/>
  <c r="L369" i="2" s="1"/>
  <c r="K421" i="2"/>
  <c r="L421" i="2" s="1"/>
  <c r="K524" i="2"/>
  <c r="L524" i="2" s="1"/>
  <c r="K443" i="2"/>
  <c r="L443" i="2" s="1"/>
  <c r="K400" i="2"/>
  <c r="L400" i="2" s="1"/>
  <c r="K126" i="2"/>
  <c r="L126" i="2" s="1"/>
  <c r="K82" i="2"/>
  <c r="L82" i="2" s="1"/>
  <c r="K414" i="2"/>
  <c r="L414" i="2" s="1"/>
  <c r="K444" i="2"/>
  <c r="L444" i="2" s="1"/>
  <c r="K219" i="2"/>
  <c r="L219" i="2" s="1"/>
  <c r="K525" i="2"/>
  <c r="L525" i="2" s="1"/>
  <c r="K91" i="2"/>
  <c r="L91" i="2" s="1"/>
  <c r="K28" i="2"/>
  <c r="L28" i="2" s="1"/>
  <c r="K526" i="2"/>
  <c r="L526" i="2" s="1"/>
  <c r="K173" i="2"/>
  <c r="L173" i="2" s="1"/>
  <c r="K422" i="2"/>
  <c r="L422" i="2" s="1"/>
  <c r="K265" i="2"/>
  <c r="L265" i="2" s="1"/>
  <c r="K499" i="2"/>
  <c r="L499" i="2" s="1"/>
  <c r="K445" i="2"/>
  <c r="L445" i="2" s="1"/>
  <c r="K142" i="2"/>
  <c r="L142" i="2" s="1"/>
  <c r="K174" i="2"/>
  <c r="L174" i="2" s="1"/>
  <c r="K347" i="2"/>
  <c r="L347" i="2" s="1"/>
  <c r="K415" i="2"/>
  <c r="L415" i="2" s="1"/>
  <c r="K231" i="2"/>
  <c r="L231" i="2" s="1"/>
  <c r="K92" i="2"/>
  <c r="L92" i="2" s="1"/>
  <c r="K220" i="2"/>
  <c r="L220" i="2" s="1"/>
  <c r="K509" i="2"/>
  <c r="L509" i="2" s="1"/>
  <c r="K175" i="2"/>
  <c r="L175" i="2" s="1"/>
  <c r="K500" i="2"/>
  <c r="L500" i="2" s="1"/>
  <c r="K466" i="2"/>
  <c r="L466" i="2" s="1"/>
  <c r="K423" i="2"/>
  <c r="L423" i="2" s="1"/>
  <c r="K221" i="2"/>
  <c r="L221" i="2" s="1"/>
  <c r="K304" i="2"/>
  <c r="L304" i="2" s="1"/>
  <c r="K209" i="2"/>
  <c r="L209" i="2" s="1"/>
  <c r="K305" i="2"/>
  <c r="L305" i="2" s="1"/>
  <c r="K29" i="2"/>
  <c r="L29" i="2" s="1"/>
  <c r="K143" i="2"/>
  <c r="L143" i="2" s="1"/>
  <c r="K197" i="2"/>
  <c r="L197" i="2" s="1"/>
  <c r="K401" i="2"/>
  <c r="L401" i="2" s="1"/>
  <c r="K232" i="2"/>
  <c r="L232" i="2" s="1"/>
  <c r="K424" i="2"/>
  <c r="L424" i="2" s="1"/>
  <c r="K55" i="2"/>
  <c r="L55" i="2" s="1"/>
  <c r="K370" i="2"/>
  <c r="L370" i="2" s="1"/>
  <c r="K402" i="2"/>
  <c r="L402" i="2" s="1"/>
  <c r="K354" i="2"/>
  <c r="L354" i="2" s="1"/>
  <c r="K176" i="2"/>
  <c r="L176" i="2" s="1"/>
  <c r="K319" i="2"/>
  <c r="L319" i="2" s="1"/>
  <c r="K289" i="2"/>
  <c r="L289" i="2" s="1"/>
  <c r="K527" i="2"/>
  <c r="L527" i="2" s="1"/>
  <c r="K446" i="2"/>
  <c r="L446" i="2" s="1"/>
  <c r="K191" i="2"/>
  <c r="L191" i="2" s="1"/>
  <c r="K447" i="2"/>
  <c r="L447" i="2" s="1"/>
  <c r="K306" i="2"/>
  <c r="L306" i="2" s="1"/>
  <c r="K152" i="2"/>
  <c r="L152" i="2" s="1"/>
  <c r="K163" i="2"/>
  <c r="L163" i="2" s="1"/>
  <c r="K348" i="2"/>
  <c r="L348" i="2" s="1"/>
  <c r="K480" i="2"/>
  <c r="L480" i="2" s="1"/>
  <c r="K69" i="2"/>
  <c r="L69" i="2" s="1"/>
  <c r="K102" i="2"/>
  <c r="L102" i="2" s="1"/>
  <c r="K528" i="2"/>
  <c r="L528" i="2" s="1"/>
  <c r="K127" i="2"/>
  <c r="L127" i="2" s="1"/>
  <c r="K103" i="2"/>
  <c r="L103" i="2" s="1"/>
  <c r="K77" i="2"/>
  <c r="L77" i="2" s="1"/>
  <c r="K93" i="2"/>
  <c r="L93" i="2" s="1"/>
  <c r="K501" i="2"/>
  <c r="L501" i="2" s="1"/>
  <c r="K481" i="2"/>
  <c r="L481" i="2" s="1"/>
  <c r="K383" i="2"/>
  <c r="L383" i="2" s="1"/>
  <c r="K128" i="2"/>
  <c r="L128" i="2" s="1"/>
  <c r="K129" i="2"/>
  <c r="L129" i="2" s="1"/>
  <c r="J260" i="2"/>
  <c r="R260" i="2" s="1"/>
  <c r="J434" i="2"/>
  <c r="R434" i="2" s="1"/>
  <c r="S434" i="2" s="1"/>
  <c r="J144" i="2"/>
  <c r="R144" i="2" s="1"/>
  <c r="J41" i="2"/>
  <c r="R41" i="2" s="1"/>
  <c r="S41" i="2" s="1"/>
  <c r="J403" i="2"/>
  <c r="R403" i="2" s="1"/>
  <c r="J349" i="2"/>
  <c r="R349" i="2" s="1"/>
  <c r="S349" i="2" s="1"/>
  <c r="J30" i="2"/>
  <c r="R30" i="2" s="1"/>
  <c r="J266" i="2"/>
  <c r="R266" i="2" s="1"/>
  <c r="S266" i="2" s="1"/>
  <c r="J425" i="2"/>
  <c r="R425" i="2" s="1"/>
  <c r="J153" i="2"/>
  <c r="R153" i="2" s="1"/>
  <c r="S153" i="2" s="1"/>
  <c r="J482" i="2"/>
  <c r="R482" i="2" s="1"/>
  <c r="J483" i="2"/>
  <c r="R483" i="2" s="1"/>
  <c r="S483" i="2" s="1"/>
  <c r="J510" i="2"/>
  <c r="R510" i="2" s="1"/>
  <c r="J250" i="2"/>
  <c r="R250" i="2" s="1"/>
  <c r="S250" i="2" s="1"/>
  <c r="J404" i="2"/>
  <c r="R404" i="2" s="1"/>
  <c r="J384" i="2"/>
  <c r="R384" i="2" s="1"/>
  <c r="S384" i="2" s="1"/>
  <c r="J222" i="2"/>
  <c r="R222" i="2" s="1"/>
  <c r="J42" i="2"/>
  <c r="R42" i="2" s="1"/>
  <c r="S42" i="2" s="1"/>
  <c r="J31" i="2"/>
  <c r="R31" i="2" s="1"/>
  <c r="J484" i="2"/>
  <c r="R484" i="2" s="1"/>
  <c r="S484" i="2" s="1"/>
  <c r="J385" i="2"/>
  <c r="R385" i="2" s="1"/>
  <c r="J405" i="2"/>
  <c r="R405" i="2" s="1"/>
  <c r="S405" i="2" s="1"/>
  <c r="J350" i="2"/>
  <c r="R350" i="2" s="1"/>
  <c r="J511" i="2"/>
  <c r="R511" i="2" s="1"/>
  <c r="S511" i="2" s="1"/>
  <c r="J70" i="2"/>
  <c r="R70" i="2" s="1"/>
  <c r="J2" i="2"/>
  <c r="R2" i="2" s="1"/>
  <c r="S2" i="2" s="1"/>
  <c r="J457" i="2"/>
  <c r="R457" i="2" s="1"/>
  <c r="J355" i="2"/>
  <c r="R355" i="2" s="1"/>
  <c r="S355" i="2" s="1"/>
  <c r="J43" i="2"/>
  <c r="R43" i="2" s="1"/>
  <c r="J320" i="2"/>
  <c r="R320" i="2" s="1"/>
  <c r="S320" i="2" s="1"/>
  <c r="J104" i="2"/>
  <c r="R104" i="2" s="1"/>
  <c r="J177" i="2"/>
  <c r="R177" i="2" s="1"/>
  <c r="S177" i="2" s="1"/>
  <c r="J242" i="2"/>
  <c r="R242" i="2" s="1"/>
  <c r="J426" i="2"/>
  <c r="R426" i="2" s="1"/>
  <c r="S426" i="2" s="1"/>
  <c r="J502" i="2"/>
  <c r="R502" i="2" s="1"/>
  <c r="J56" i="2"/>
  <c r="R56" i="2" s="1"/>
  <c r="S56" i="2" s="1"/>
  <c r="J503" i="2"/>
  <c r="R503" i="2" s="1"/>
  <c r="J406" i="2"/>
  <c r="R406" i="2" s="1"/>
  <c r="S406" i="2" s="1"/>
  <c r="J386" i="2"/>
  <c r="R386" i="2" s="1"/>
  <c r="J83" i="2"/>
  <c r="R83" i="2" s="1"/>
  <c r="S83" i="2" s="1"/>
  <c r="J251" i="2"/>
  <c r="R251" i="2" s="1"/>
  <c r="J290" i="2"/>
  <c r="R290" i="2" s="1"/>
  <c r="S290" i="2" s="1"/>
  <c r="J164" i="2"/>
  <c r="R164" i="2" s="1"/>
  <c r="J335" i="2"/>
  <c r="R335" i="2" s="1"/>
  <c r="S335" i="2" s="1"/>
  <c r="J145" i="2"/>
  <c r="R145" i="2" s="1"/>
  <c r="J267" i="2"/>
  <c r="R267" i="2" s="1"/>
  <c r="S267" i="2" s="1"/>
  <c r="J57" i="2"/>
  <c r="R57" i="2" s="1"/>
  <c r="J15" i="2"/>
  <c r="R15" i="2" s="1"/>
  <c r="S15" i="2" s="1"/>
  <c r="J356" i="2"/>
  <c r="R356" i="2" s="1"/>
  <c r="J336" i="2"/>
  <c r="R336" i="2" s="1"/>
  <c r="S336" i="2" s="1"/>
  <c r="J198" i="2"/>
  <c r="R198" i="2" s="1"/>
  <c r="J116" i="2"/>
  <c r="R116" i="2" s="1"/>
  <c r="S116" i="2" s="1"/>
  <c r="J233" i="2"/>
  <c r="R233" i="2" s="1"/>
  <c r="J291" i="2"/>
  <c r="R291" i="2" s="1"/>
  <c r="S291" i="2" s="1"/>
  <c r="J512" i="2"/>
  <c r="R512" i="2" s="1"/>
  <c r="J321" i="2"/>
  <c r="R321" i="2" s="1"/>
  <c r="S321" i="2" s="1"/>
  <c r="J268" i="2"/>
  <c r="R268" i="2" s="1"/>
  <c r="J307" i="2"/>
  <c r="R307" i="2" s="1"/>
  <c r="S307" i="2" s="1"/>
  <c r="J448" i="2"/>
  <c r="R448" i="2" s="1"/>
  <c r="J130" i="2"/>
  <c r="R130" i="2" s="1"/>
  <c r="S130" i="2" s="1"/>
  <c r="J485" i="2"/>
  <c r="R485" i="2" s="1"/>
  <c r="J308" i="2"/>
  <c r="R308" i="2" s="1"/>
  <c r="S308" i="2" s="1"/>
  <c r="J223" i="2"/>
  <c r="R223" i="2" s="1"/>
  <c r="J449" i="2"/>
  <c r="R449" i="2" s="1"/>
  <c r="S449" i="2" s="1"/>
  <c r="J16" i="2"/>
  <c r="R16" i="2" s="1"/>
  <c r="J131" i="2"/>
  <c r="R131" i="2" s="1"/>
  <c r="S131" i="2" s="1"/>
  <c r="J261" i="2"/>
  <c r="R261" i="2" s="1"/>
  <c r="J71" i="2"/>
  <c r="R71" i="2" s="1"/>
  <c r="S71" i="2" s="1"/>
  <c r="J322" i="2"/>
  <c r="R322" i="2" s="1"/>
  <c r="J435" i="2"/>
  <c r="R435" i="2" s="1"/>
  <c r="S435" i="2" s="1"/>
  <c r="J3" i="2"/>
  <c r="R3" i="2" s="1"/>
  <c r="J486" i="2"/>
  <c r="R486" i="2" s="1"/>
  <c r="S486" i="2" s="1"/>
  <c r="J105" i="2"/>
  <c r="R105" i="2" s="1"/>
  <c r="J337" i="2"/>
  <c r="R337" i="2" s="1"/>
  <c r="S337" i="2" s="1"/>
  <c r="J78" i="2"/>
  <c r="R78" i="2" s="1"/>
  <c r="J436" i="2"/>
  <c r="R436" i="2" s="1"/>
  <c r="S436" i="2" s="1"/>
  <c r="J487" i="2"/>
  <c r="R487" i="2" s="1"/>
  <c r="J458" i="2"/>
  <c r="R458" i="2" s="1"/>
  <c r="S458" i="2" s="1"/>
  <c r="J94" i="2"/>
  <c r="R94" i="2" s="1"/>
  <c r="J351" i="2"/>
  <c r="R351" i="2" s="1"/>
  <c r="S351" i="2" s="1"/>
  <c r="J58" i="2"/>
  <c r="R58" i="2" s="1"/>
  <c r="J243" i="2"/>
  <c r="R243" i="2" s="1"/>
  <c r="S243" i="2" s="1"/>
  <c r="J427" i="2"/>
  <c r="R427" i="2" s="1"/>
  <c r="J323" i="2"/>
  <c r="R323" i="2" s="1"/>
  <c r="S323" i="2" s="1"/>
  <c r="J292" i="2"/>
  <c r="R292" i="2" s="1"/>
  <c r="J371" i="2"/>
  <c r="R371" i="2" s="1"/>
  <c r="J192" i="2"/>
  <c r="R192" i="2" s="1"/>
  <c r="J199" i="2"/>
  <c r="R199" i="2" s="1"/>
  <c r="S199" i="2" s="1"/>
  <c r="J437" i="2"/>
  <c r="R437" i="2" s="1"/>
  <c r="J210" i="2"/>
  <c r="R210" i="2" s="1"/>
  <c r="S210" i="2" s="1"/>
  <c r="J488" i="2"/>
  <c r="R488" i="2" s="1"/>
  <c r="J309" i="2"/>
  <c r="R309" i="2" s="1"/>
  <c r="S309" i="2" s="1"/>
  <c r="J338" i="2"/>
  <c r="R338" i="2" s="1"/>
  <c r="J428" i="2"/>
  <c r="R428" i="2" s="1"/>
  <c r="S428" i="2" s="1"/>
  <c r="J339" i="2"/>
  <c r="R339" i="2" s="1"/>
  <c r="J324" i="2"/>
  <c r="R324" i="2" s="1"/>
  <c r="S324" i="2" s="1"/>
  <c r="J200" i="2"/>
  <c r="R200" i="2" s="1"/>
  <c r="J489" i="2"/>
  <c r="R489" i="2" s="1"/>
  <c r="S489" i="2" s="1"/>
  <c r="J387" i="2"/>
  <c r="R387" i="2" s="1"/>
  <c r="J165" i="2"/>
  <c r="R165" i="2" s="1"/>
  <c r="S165" i="2" s="1"/>
  <c r="J154" i="2"/>
  <c r="R154" i="2" s="1"/>
  <c r="J95" i="2"/>
  <c r="R95" i="2" s="1"/>
  <c r="S95" i="2" s="1"/>
  <c r="J84" i="2"/>
  <c r="R84" i="2" s="1"/>
  <c r="J96" i="2"/>
  <c r="R96" i="2" s="1"/>
  <c r="S96" i="2" s="1"/>
  <c r="J201" i="2"/>
  <c r="R201" i="2" s="1"/>
  <c r="J178" i="2"/>
  <c r="R178" i="2" s="1"/>
  <c r="S178" i="2" s="1"/>
  <c r="J310" i="2"/>
  <c r="R310" i="2" s="1"/>
  <c r="J179" i="2"/>
  <c r="R179" i="2" s="1"/>
  <c r="S179" i="2" s="1"/>
  <c r="J407" i="2"/>
  <c r="R407" i="2" s="1"/>
  <c r="J325" i="2"/>
  <c r="R325" i="2" s="1"/>
  <c r="S325" i="2" s="1"/>
  <c r="J490" i="2"/>
  <c r="R490" i="2" s="1"/>
  <c r="J459" i="2"/>
  <c r="R459" i="2" s="1"/>
  <c r="S459" i="2" s="1"/>
  <c r="J252" i="2"/>
  <c r="R252" i="2" s="1"/>
  <c r="J146" i="2"/>
  <c r="R146" i="2" s="1"/>
  <c r="S146" i="2" s="1"/>
  <c r="J234" i="2"/>
  <c r="R234" i="2" s="1"/>
  <c r="J224" i="2"/>
  <c r="R224" i="2" s="1"/>
  <c r="S224" i="2" s="1"/>
  <c r="J225" i="2"/>
  <c r="R225" i="2" s="1"/>
  <c r="J244" i="2"/>
  <c r="R244" i="2" s="1"/>
  <c r="S244" i="2" s="1"/>
  <c r="J408" i="2"/>
  <c r="R408" i="2" s="1"/>
  <c r="J372" i="2"/>
  <c r="R372" i="2" s="1"/>
  <c r="S372" i="2" s="1"/>
  <c r="J311" i="2"/>
  <c r="R311" i="2" s="1"/>
  <c r="J44" i="2"/>
  <c r="R44" i="2" s="1"/>
  <c r="S44" i="2" s="1"/>
  <c r="J4" i="2"/>
  <c r="R4" i="2" s="1"/>
  <c r="J357" i="2"/>
  <c r="R357" i="2" s="1"/>
  <c r="S357" i="2" s="1"/>
  <c r="J467" i="2"/>
  <c r="R467" i="2" s="1"/>
  <c r="J269" i="2"/>
  <c r="R269" i="2" s="1"/>
  <c r="S269" i="2" s="1"/>
  <c r="J211" i="2"/>
  <c r="R211" i="2" s="1"/>
  <c r="J166" i="2"/>
  <c r="R166" i="2" s="1"/>
  <c r="S166" i="2" s="1"/>
  <c r="J450" i="2"/>
  <c r="R450" i="2" s="1"/>
  <c r="J270" i="2"/>
  <c r="R270" i="2" s="1"/>
  <c r="S270" i="2" s="1"/>
  <c r="J468" i="2"/>
  <c r="R468" i="2" s="1"/>
  <c r="J180" i="2"/>
  <c r="R180" i="2" s="1"/>
  <c r="S180" i="2" s="1"/>
  <c r="J181" i="2"/>
  <c r="R181" i="2" s="1"/>
  <c r="J117" i="2"/>
  <c r="R117" i="2" s="1"/>
  <c r="S117" i="2" s="1"/>
  <c r="J97" i="2"/>
  <c r="R97" i="2" s="1"/>
  <c r="J59" i="2"/>
  <c r="R59" i="2" s="1"/>
  <c r="S59" i="2" s="1"/>
  <c r="J235" i="2"/>
  <c r="R235" i="2" s="1"/>
  <c r="J409" i="2"/>
  <c r="R409" i="2" s="1"/>
  <c r="S409" i="2" s="1"/>
  <c r="J155" i="2"/>
  <c r="R155" i="2" s="1"/>
  <c r="J60" i="2"/>
  <c r="R60" i="2" s="1"/>
  <c r="S60" i="2" s="1"/>
  <c r="J106" i="2"/>
  <c r="R106" i="2" s="1"/>
  <c r="J373" i="2"/>
  <c r="R373" i="2" s="1"/>
  <c r="S373" i="2" s="1"/>
  <c r="J32" i="2"/>
  <c r="R32" i="2" s="1"/>
  <c r="J17" i="2"/>
  <c r="R17" i="2" s="1"/>
  <c r="S17" i="2" s="1"/>
  <c r="J469" i="2"/>
  <c r="R469" i="2" s="1"/>
  <c r="J45" i="2"/>
  <c r="R45" i="2" s="1"/>
  <c r="S45" i="2" s="1"/>
  <c r="J388" i="2"/>
  <c r="R388" i="2" s="1"/>
  <c r="J98" i="2"/>
  <c r="R98" i="2" s="1"/>
  <c r="S98" i="2" s="1"/>
  <c r="J212" i="2"/>
  <c r="R212" i="2" s="1"/>
  <c r="J253" i="2"/>
  <c r="R253" i="2" s="1"/>
  <c r="S253" i="2" s="1"/>
  <c r="J293" i="2"/>
  <c r="R293" i="2" s="1"/>
  <c r="J438" i="2"/>
  <c r="R438" i="2" s="1"/>
  <c r="S438" i="2" s="1"/>
  <c r="J504" i="2"/>
  <c r="R504" i="2" s="1"/>
  <c r="J326" i="2"/>
  <c r="R326" i="2" s="1"/>
  <c r="S326" i="2" s="1"/>
  <c r="J276" i="2"/>
  <c r="R276" i="2" s="1"/>
  <c r="J262" i="2"/>
  <c r="R262" i="2" s="1"/>
  <c r="S262" i="2" s="1"/>
  <c r="J416" i="2"/>
  <c r="R416" i="2" s="1"/>
  <c r="J429" i="2"/>
  <c r="R429" i="2" s="1"/>
  <c r="S429" i="2" s="1"/>
  <c r="J99" i="2"/>
  <c r="R99" i="2" s="1"/>
  <c r="J513" i="2"/>
  <c r="R513" i="2" s="1"/>
  <c r="S513" i="2" s="1"/>
  <c r="J5" i="2"/>
  <c r="R5" i="2" s="1"/>
  <c r="J254" i="2"/>
  <c r="R254" i="2" s="1"/>
  <c r="S254" i="2" s="1"/>
  <c r="J245" i="2"/>
  <c r="R245" i="2" s="1"/>
  <c r="J389" i="2"/>
  <c r="R389" i="2" s="1"/>
  <c r="S389" i="2" s="1"/>
  <c r="J312" i="2"/>
  <c r="R312" i="2" s="1"/>
  <c r="J430" i="2"/>
  <c r="R430" i="2" s="1"/>
  <c r="S430" i="2" s="1"/>
  <c r="J61" i="2"/>
  <c r="R61" i="2" s="1"/>
  <c r="J514" i="2"/>
  <c r="R514" i="2" s="1"/>
  <c r="S514" i="2" s="1"/>
  <c r="J72" i="2"/>
  <c r="R72" i="2" s="1"/>
  <c r="J255" i="2"/>
  <c r="R255" i="2" s="1"/>
  <c r="S255" i="2" s="1"/>
  <c r="J118" i="2"/>
  <c r="R118" i="2" s="1"/>
  <c r="J294" i="2"/>
  <c r="R294" i="2" s="1"/>
  <c r="S294" i="2" s="1"/>
  <c r="J33" i="2"/>
  <c r="R33" i="2" s="1"/>
  <c r="J271" i="2"/>
  <c r="R271" i="2" s="1"/>
  <c r="S271" i="2" s="1"/>
  <c r="J226" i="2"/>
  <c r="R226" i="2" s="1"/>
  <c r="J352" i="2"/>
  <c r="R352" i="2" s="1"/>
  <c r="S352" i="2" s="1"/>
  <c r="J313" i="2"/>
  <c r="R313" i="2" s="1"/>
  <c r="J451" i="2"/>
  <c r="R451" i="2" s="1"/>
  <c r="S451" i="2" s="1"/>
  <c r="J390" i="2"/>
  <c r="R390" i="2" s="1"/>
  <c r="J147" i="2"/>
  <c r="R147" i="2" s="1"/>
  <c r="S147" i="2" s="1"/>
  <c r="J6" i="2"/>
  <c r="R6" i="2" s="1"/>
  <c r="J410" i="2"/>
  <c r="R410" i="2" s="1"/>
  <c r="S410" i="2" s="1"/>
  <c r="J263" i="2"/>
  <c r="R263" i="2" s="1"/>
  <c r="J34" i="2"/>
  <c r="R34" i="2" s="1"/>
  <c r="S34" i="2" s="1"/>
  <c r="J470" i="2"/>
  <c r="R470" i="2" s="1"/>
  <c r="J314" i="2"/>
  <c r="R314" i="2" s="1"/>
  <c r="S314" i="2" s="1"/>
  <c r="J256" i="2"/>
  <c r="R256" i="2" s="1"/>
  <c r="J358" i="2"/>
  <c r="R358" i="2" s="1"/>
  <c r="S358" i="2" s="1"/>
  <c r="J213" i="2"/>
  <c r="R213" i="2" s="1"/>
  <c r="J515" i="2"/>
  <c r="R515" i="2" s="1"/>
  <c r="S515" i="2" s="1"/>
  <c r="J340" i="2"/>
  <c r="R340" i="2" s="1"/>
  <c r="J7" i="2"/>
  <c r="R7" i="2" s="1"/>
  <c r="J277" i="2"/>
  <c r="R277" i="2" s="1"/>
  <c r="J8" i="2"/>
  <c r="R8" i="2" s="1"/>
  <c r="J471" i="2"/>
  <c r="R471" i="2" s="1"/>
  <c r="J491" i="2"/>
  <c r="R491" i="2" s="1"/>
  <c r="S491" i="2" s="1"/>
  <c r="J492" i="2"/>
  <c r="R492" i="2" s="1"/>
  <c r="J227" i="2"/>
  <c r="R227" i="2" s="1"/>
  <c r="S227" i="2" s="1"/>
  <c r="J460" i="2"/>
  <c r="R460" i="2" s="1"/>
  <c r="J18" i="2"/>
  <c r="R18" i="2" s="1"/>
  <c r="S18" i="2" s="1"/>
  <c r="J202" i="2"/>
  <c r="R202" i="2" s="1"/>
  <c r="S202" i="2" s="1"/>
  <c r="J236" i="2"/>
  <c r="R236" i="2" s="1"/>
  <c r="S236" i="2" s="1"/>
  <c r="J391" i="2"/>
  <c r="R391" i="2" s="1"/>
  <c r="J156" i="2"/>
  <c r="R156" i="2" s="1"/>
  <c r="S156" i="2" s="1"/>
  <c r="J73" i="2"/>
  <c r="R73" i="2" s="1"/>
  <c r="S73" i="2" s="1"/>
  <c r="J341" i="2"/>
  <c r="R341" i="2" s="1"/>
  <c r="S341" i="2" s="1"/>
  <c r="J157" i="2"/>
  <c r="R157" i="2" s="1"/>
  <c r="J214" i="2"/>
  <c r="R214" i="2" s="1"/>
  <c r="S214" i="2" s="1"/>
  <c r="J411" i="2"/>
  <c r="R411" i="2" s="1"/>
  <c r="S411" i="2" s="1"/>
  <c r="J417" i="2"/>
  <c r="R417" i="2" s="1"/>
  <c r="S417" i="2" s="1"/>
  <c r="J278" i="2"/>
  <c r="R278" i="2" s="1"/>
  <c r="J439" i="2"/>
  <c r="R439" i="2" s="1"/>
  <c r="S439" i="2" s="1"/>
  <c r="J359" i="2"/>
  <c r="R359" i="2" s="1"/>
  <c r="S359" i="2" s="1"/>
  <c r="J412" i="2"/>
  <c r="R412" i="2" s="1"/>
  <c r="S412" i="2" s="1"/>
  <c r="J119" i="2"/>
  <c r="R119" i="2" s="1"/>
  <c r="J295" i="2"/>
  <c r="R295" i="2" s="1"/>
  <c r="S295" i="2" s="1"/>
  <c r="J9" i="2"/>
  <c r="R9" i="2" s="1"/>
  <c r="S9" i="2" s="1"/>
  <c r="J272" i="2"/>
  <c r="R272" i="2" s="1"/>
  <c r="S272" i="2" s="1"/>
  <c r="J237" i="2"/>
  <c r="R237" i="2" s="1"/>
  <c r="J120" i="2"/>
  <c r="R120" i="2" s="1"/>
  <c r="S120" i="2" s="1"/>
  <c r="J264" i="2"/>
  <c r="R264" i="2" s="1"/>
  <c r="S264" i="2" s="1"/>
  <c r="J100" i="2"/>
  <c r="R100" i="2" s="1"/>
  <c r="S100" i="2" s="1"/>
  <c r="J121" i="2"/>
  <c r="R121" i="2" s="1"/>
  <c r="J516" i="2"/>
  <c r="R516" i="2" s="1"/>
  <c r="S516" i="2" s="1"/>
  <c r="J46" i="2"/>
  <c r="R46" i="2" s="1"/>
  <c r="S46" i="2" s="1"/>
  <c r="J85" i="2"/>
  <c r="R85" i="2" s="1"/>
  <c r="S85" i="2" s="1"/>
  <c r="J440" i="2"/>
  <c r="R440" i="2" s="1"/>
  <c r="J238" i="2"/>
  <c r="R238" i="2" s="1"/>
  <c r="S238" i="2" s="1"/>
  <c r="J148" i="2"/>
  <c r="R148" i="2" s="1"/>
  <c r="S148" i="2" s="1"/>
  <c r="J418" i="2"/>
  <c r="R418" i="2" s="1"/>
  <c r="S418" i="2" s="1"/>
  <c r="J79" i="2"/>
  <c r="R79" i="2" s="1"/>
  <c r="J493" i="2"/>
  <c r="R493" i="2" s="1"/>
  <c r="S493" i="2" s="1"/>
  <c r="J461" i="2"/>
  <c r="R461" i="2" s="1"/>
  <c r="J107" i="2"/>
  <c r="R107" i="2" s="1"/>
  <c r="S107" i="2" s="1"/>
  <c r="J392" i="2"/>
  <c r="R392" i="2" s="1"/>
  <c r="J86" i="2"/>
  <c r="R86" i="2" s="1"/>
  <c r="S86" i="2" s="1"/>
  <c r="J158" i="2"/>
  <c r="R158" i="2" s="1"/>
  <c r="J74" i="2"/>
  <c r="R74" i="2" s="1"/>
  <c r="S74" i="2" s="1"/>
  <c r="J132" i="2"/>
  <c r="R132" i="2" s="1"/>
  <c r="J462" i="2"/>
  <c r="R462" i="2" s="1"/>
  <c r="S462" i="2" s="1"/>
  <c r="J452" i="2"/>
  <c r="R452" i="2" s="1"/>
  <c r="J182" i="2"/>
  <c r="R182" i="2" s="1"/>
  <c r="S182" i="2" s="1"/>
  <c r="J393" i="2"/>
  <c r="R393" i="2" s="1"/>
  <c r="J215" i="2"/>
  <c r="R215" i="2" s="1"/>
  <c r="S215" i="2" s="1"/>
  <c r="J47" i="2"/>
  <c r="R47" i="2" s="1"/>
  <c r="J108" i="2"/>
  <c r="R108" i="2" s="1"/>
  <c r="S108" i="2" s="1"/>
  <c r="J149" i="2"/>
  <c r="R149" i="2" s="1"/>
  <c r="J517" i="2"/>
  <c r="R517" i="2" s="1"/>
  <c r="S517" i="2" s="1"/>
  <c r="J494" i="2"/>
  <c r="R494" i="2" s="1"/>
  <c r="J35" i="2"/>
  <c r="R35" i="2" s="1"/>
  <c r="S35" i="2" s="1"/>
  <c r="J246" i="2"/>
  <c r="R246" i="2" s="1"/>
  <c r="J257" i="2"/>
  <c r="R257" i="2" s="1"/>
  <c r="S257" i="2" s="1"/>
  <c r="J327" i="2"/>
  <c r="R327" i="2" s="1"/>
  <c r="J122" i="2"/>
  <c r="R122" i="2" s="1"/>
  <c r="S122" i="2" s="1"/>
  <c r="J133" i="2"/>
  <c r="R133" i="2" s="1"/>
  <c r="J279" i="2"/>
  <c r="R279" i="2" s="1"/>
  <c r="S279" i="2" s="1"/>
  <c r="J495" i="2"/>
  <c r="R495" i="2" s="1"/>
  <c r="J419" i="2"/>
  <c r="R419" i="2" s="1"/>
  <c r="S419" i="2" s="1"/>
  <c r="J472" i="2"/>
  <c r="R472" i="2" s="1"/>
  <c r="J328" i="2"/>
  <c r="R328" i="2" s="1"/>
  <c r="S328" i="2" s="1"/>
  <c r="J329" i="2"/>
  <c r="R329" i="2" s="1"/>
  <c r="J109" i="2"/>
  <c r="R109" i="2" s="1"/>
  <c r="S109" i="2" s="1"/>
  <c r="J247" i="2"/>
  <c r="R247" i="2" s="1"/>
  <c r="J110" i="2"/>
  <c r="R110" i="2" s="1"/>
  <c r="S110" i="2" s="1"/>
  <c r="J167" i="2"/>
  <c r="R167" i="2" s="1"/>
  <c r="J374" i="2"/>
  <c r="R374" i="2" s="1"/>
  <c r="S374" i="2" s="1"/>
  <c r="J505" i="2"/>
  <c r="R505" i="2" s="1"/>
  <c r="J134" i="2"/>
  <c r="R134" i="2" s="1"/>
  <c r="S134" i="2" s="1"/>
  <c r="J330" i="2"/>
  <c r="R330" i="2" s="1"/>
  <c r="J360" i="2"/>
  <c r="R360" i="2" s="1"/>
  <c r="S360" i="2" s="1"/>
  <c r="J394" i="2"/>
  <c r="R394" i="2" s="1"/>
  <c r="J361" i="2"/>
  <c r="R361" i="2" s="1"/>
  <c r="S361" i="2" s="1"/>
  <c r="J216" i="2"/>
  <c r="R216" i="2" s="1"/>
  <c r="J123" i="2"/>
  <c r="R123" i="2" s="1"/>
  <c r="S123" i="2" s="1"/>
  <c r="J248" i="2"/>
  <c r="R248" i="2" s="1"/>
  <c r="J159" i="2"/>
  <c r="R159" i="2" s="1"/>
  <c r="S159" i="2" s="1"/>
  <c r="J463" i="2"/>
  <c r="R463" i="2" s="1"/>
  <c r="J87" i="2"/>
  <c r="R87" i="2" s="1"/>
  <c r="S87" i="2" s="1"/>
  <c r="J239" i="2"/>
  <c r="R239" i="2" s="1"/>
  <c r="J160" i="2"/>
  <c r="R160" i="2" s="1"/>
  <c r="S160" i="2" s="1"/>
  <c r="J10" i="2"/>
  <c r="R10" i="2" s="1"/>
  <c r="J19" i="2"/>
  <c r="R19" i="2" s="1"/>
  <c r="S19" i="2" s="1"/>
  <c r="J496" i="2"/>
  <c r="R496" i="2" s="1"/>
  <c r="J342" i="2"/>
  <c r="R342" i="2" s="1"/>
  <c r="S342" i="2" s="1"/>
  <c r="J193" i="2"/>
  <c r="R193" i="2" s="1"/>
  <c r="J183" i="2"/>
  <c r="R183" i="2" s="1"/>
  <c r="S183" i="2" s="1"/>
  <c r="J258" i="2"/>
  <c r="R258" i="2" s="1"/>
  <c r="J473" i="2"/>
  <c r="R473" i="2" s="1"/>
  <c r="S473" i="2" s="1"/>
  <c r="J62" i="2"/>
  <c r="R62" i="2" s="1"/>
  <c r="J161" i="2"/>
  <c r="R161" i="2" s="1"/>
  <c r="S161" i="2" s="1"/>
  <c r="J203" i="2"/>
  <c r="R203" i="2" s="1"/>
  <c r="J20" i="2"/>
  <c r="R20" i="2" s="1"/>
  <c r="S20" i="2" s="1"/>
  <c r="J63" i="2"/>
  <c r="R63" i="2" s="1"/>
  <c r="J48" i="2"/>
  <c r="R48" i="2" s="1"/>
  <c r="S48" i="2" s="1"/>
  <c r="J362" i="2"/>
  <c r="R362" i="2" s="1"/>
  <c r="J111" i="2"/>
  <c r="R111" i="2" s="1"/>
  <c r="S111" i="2" s="1"/>
  <c r="J280" i="2"/>
  <c r="R280" i="2" s="1"/>
  <c r="J315" i="2"/>
  <c r="R315" i="2" s="1"/>
  <c r="S315" i="2" s="1"/>
  <c r="J363" i="2"/>
  <c r="R363" i="2" s="1"/>
  <c r="J21" i="2"/>
  <c r="R21" i="2" s="1"/>
  <c r="S21" i="2" s="1"/>
  <c r="J135" i="2"/>
  <c r="R135" i="2" s="1"/>
  <c r="J150" i="2"/>
  <c r="R150" i="2" s="1"/>
  <c r="S150" i="2" s="1"/>
  <c r="J184" i="2"/>
  <c r="R184" i="2" s="1"/>
  <c r="J420" i="2"/>
  <c r="R420" i="2" s="1"/>
  <c r="S420" i="2" s="1"/>
  <c r="J136" i="2"/>
  <c r="R136" i="2" s="1"/>
  <c r="J64" i="2"/>
  <c r="R64" i="2" s="1"/>
  <c r="S64" i="2" s="1"/>
  <c r="J431" i="2"/>
  <c r="R431" i="2" s="1"/>
  <c r="J281" i="2"/>
  <c r="R281" i="2" s="1"/>
  <c r="S281" i="2" s="1"/>
  <c r="J49" i="2"/>
  <c r="R49" i="2" s="1"/>
  <c r="J36" i="2"/>
  <c r="R36" i="2" s="1"/>
  <c r="S36" i="2" s="1"/>
  <c r="J518" i="2"/>
  <c r="R518" i="2" s="1"/>
  <c r="J343" i="2"/>
  <c r="R343" i="2" s="1"/>
  <c r="S343" i="2" s="1"/>
  <c r="J50" i="2"/>
  <c r="R50" i="2" s="1"/>
  <c r="J375" i="2"/>
  <c r="R375" i="2" s="1"/>
  <c r="S375" i="2" s="1"/>
  <c r="J185" i="2"/>
  <c r="R185" i="2" s="1"/>
  <c r="J282" i="2"/>
  <c r="R282" i="2" s="1"/>
  <c r="S282" i="2" s="1"/>
  <c r="J217" i="2"/>
  <c r="R217" i="2" s="1"/>
  <c r="J296" i="2"/>
  <c r="R296" i="2" s="1"/>
  <c r="S296" i="2" s="1"/>
  <c r="J474" i="2"/>
  <c r="R474" i="2" s="1"/>
  <c r="J364" i="2"/>
  <c r="R364" i="2" s="1"/>
  <c r="S364" i="2" s="1"/>
  <c r="J11" i="2"/>
  <c r="R11" i="2" s="1"/>
  <c r="J344" i="2"/>
  <c r="R344" i="2" s="1"/>
  <c r="S344" i="2" s="1"/>
  <c r="J365" i="2"/>
  <c r="R365" i="2" s="1"/>
  <c r="J12" i="2"/>
  <c r="R12" i="2" s="1"/>
  <c r="J22" i="2"/>
  <c r="R22" i="2" s="1"/>
  <c r="J23" i="2"/>
  <c r="R23" i="2" s="1"/>
  <c r="S23" i="2" s="1"/>
  <c r="J464" i="2"/>
  <c r="R464" i="2" s="1"/>
  <c r="J283" i="2"/>
  <c r="R283" i="2" s="1"/>
  <c r="S283" i="2" s="1"/>
  <c r="J453" i="2"/>
  <c r="R453" i="2" s="1"/>
  <c r="J24" i="2"/>
  <c r="R24" i="2" s="1"/>
  <c r="S24" i="2" s="1"/>
  <c r="J186" i="2"/>
  <c r="R186" i="2" s="1"/>
  <c r="J475" i="2"/>
  <c r="R475" i="2" s="1"/>
  <c r="S475" i="2" s="1"/>
  <c r="J204" i="2"/>
  <c r="R204" i="2" s="1"/>
  <c r="J137" i="2"/>
  <c r="R137" i="2" s="1"/>
  <c r="S137" i="2" s="1"/>
  <c r="J345" i="2"/>
  <c r="R345" i="2" s="1"/>
  <c r="J284" i="2"/>
  <c r="R284" i="2" s="1"/>
  <c r="S284" i="2" s="1"/>
  <c r="J519" i="2"/>
  <c r="R519" i="2" s="1"/>
  <c r="J395" i="2"/>
  <c r="R395" i="2" s="1"/>
  <c r="S395" i="2" s="1"/>
  <c r="J51" i="2"/>
  <c r="R51" i="2" s="1"/>
  <c r="J37" i="2"/>
  <c r="R37" i="2" s="1"/>
  <c r="S37" i="2" s="1"/>
  <c r="J297" i="2"/>
  <c r="R297" i="2" s="1"/>
  <c r="J162" i="2"/>
  <c r="R162" i="2" s="1"/>
  <c r="S162" i="2" s="1"/>
  <c r="J187" i="2"/>
  <c r="R187" i="2" s="1"/>
  <c r="J298" i="2"/>
  <c r="R298" i="2" s="1"/>
  <c r="S298" i="2" s="1"/>
  <c r="J396" i="2"/>
  <c r="R396" i="2" s="1"/>
  <c r="J376" i="2"/>
  <c r="R376" i="2" s="1"/>
  <c r="S376" i="2" s="1"/>
  <c r="J151" i="2"/>
  <c r="R151" i="2" s="1"/>
  <c r="J228" i="2"/>
  <c r="R228" i="2" s="1"/>
  <c r="S228" i="2" s="1"/>
  <c r="J397" i="2"/>
  <c r="R397" i="2" s="1"/>
  <c r="J168" i="2"/>
  <c r="R168" i="2" s="1"/>
  <c r="S168" i="2" s="1"/>
  <c r="J299" i="2"/>
  <c r="R299" i="2" s="1"/>
  <c r="J249" i="2"/>
  <c r="R249" i="2" s="1"/>
  <c r="S249" i="2" s="1"/>
  <c r="J194" i="2"/>
  <c r="R194" i="2" s="1"/>
  <c r="J101" i="2"/>
  <c r="R101" i="2" s="1"/>
  <c r="S101" i="2" s="1"/>
  <c r="J124" i="2"/>
  <c r="R124" i="2" s="1"/>
  <c r="J138" i="2"/>
  <c r="R138" i="2" s="1"/>
  <c r="S138" i="2" s="1"/>
  <c r="J88" i="2"/>
  <c r="R88" i="2" s="1"/>
  <c r="J229" i="2"/>
  <c r="R229" i="2" s="1"/>
  <c r="S229" i="2" s="1"/>
  <c r="J112" i="2"/>
  <c r="R112" i="2" s="1"/>
  <c r="J353" i="2"/>
  <c r="R353" i="2" s="1"/>
  <c r="S353" i="2" s="1"/>
  <c r="J300" i="2"/>
  <c r="R300" i="2" s="1"/>
  <c r="J301" i="2"/>
  <c r="R301" i="2" s="1"/>
  <c r="S301" i="2" s="1"/>
  <c r="J441" i="2"/>
  <c r="R441" i="2" s="1"/>
  <c r="J520" i="2"/>
  <c r="R520" i="2" s="1"/>
  <c r="S520" i="2" s="1"/>
  <c r="J169" i="2"/>
  <c r="R169" i="2" s="1"/>
  <c r="J25" i="2"/>
  <c r="R25" i="2" s="1"/>
  <c r="S25" i="2" s="1"/>
  <c r="J316" i="2"/>
  <c r="R316" i="2" s="1"/>
  <c r="J302" i="2"/>
  <c r="R302" i="2" s="1"/>
  <c r="S302" i="2" s="1"/>
  <c r="J476" i="2"/>
  <c r="R476" i="2" s="1"/>
  <c r="J89" i="2"/>
  <c r="R89" i="2" s="1"/>
  <c r="S89" i="2" s="1"/>
  <c r="J113" i="2"/>
  <c r="R113" i="2" s="1"/>
  <c r="J52" i="2"/>
  <c r="R52" i="2" s="1"/>
  <c r="S52" i="2" s="1"/>
  <c r="J230" i="2"/>
  <c r="R230" i="2" s="1"/>
  <c r="S230" i="2" s="1"/>
  <c r="J521" i="2"/>
  <c r="R521" i="2" s="1"/>
  <c r="S521" i="2" s="1"/>
  <c r="J65" i="2"/>
  <c r="R65" i="2" s="1"/>
  <c r="J377" i="2"/>
  <c r="R377" i="2" s="1"/>
  <c r="S377" i="2" s="1"/>
  <c r="J90" i="2"/>
  <c r="R90" i="2" s="1"/>
  <c r="S90" i="2" s="1"/>
  <c r="J317" i="2"/>
  <c r="R317" i="2" s="1"/>
  <c r="S317" i="2" s="1"/>
  <c r="J454" i="2"/>
  <c r="R454" i="2" s="1"/>
  <c r="J240" i="2"/>
  <c r="R240" i="2" s="1"/>
  <c r="S240" i="2" s="1"/>
  <c r="J285" i="2"/>
  <c r="R285" i="2" s="1"/>
  <c r="S285" i="2" s="1"/>
  <c r="J497" i="2"/>
  <c r="R497" i="2" s="1"/>
  <c r="S497" i="2" s="1"/>
  <c r="J331" i="2"/>
  <c r="R331" i="2" s="1"/>
  <c r="J26" i="2"/>
  <c r="R26" i="2" s="1"/>
  <c r="S26" i="2" s="1"/>
  <c r="J195" i="2"/>
  <c r="R195" i="2" s="1"/>
  <c r="S195" i="2" s="1"/>
  <c r="J465" i="2"/>
  <c r="R465" i="2" s="1"/>
  <c r="S465" i="2" s="1"/>
  <c r="J13" i="2"/>
  <c r="R13" i="2" s="1"/>
  <c r="J53" i="2"/>
  <c r="R53" i="2" s="1"/>
  <c r="S53" i="2" s="1"/>
  <c r="J205" i="2"/>
  <c r="R205" i="2" s="1"/>
  <c r="S205" i="2" s="1"/>
  <c r="J139" i="2"/>
  <c r="R139" i="2" s="1"/>
  <c r="S139" i="2" s="1"/>
  <c r="J398" i="2"/>
  <c r="R398" i="2" s="1"/>
  <c r="J506" i="2"/>
  <c r="R506" i="2" s="1"/>
  <c r="S506" i="2" s="1"/>
  <c r="J378" i="2"/>
  <c r="R378" i="2" s="1"/>
  <c r="S378" i="2" s="1"/>
  <c r="J80" i="2"/>
  <c r="R80" i="2" s="1"/>
  <c r="S80" i="2" s="1"/>
  <c r="J273" i="2"/>
  <c r="R273" i="2" s="1"/>
  <c r="J170" i="2"/>
  <c r="R170" i="2" s="1"/>
  <c r="S170" i="2" s="1"/>
  <c r="J477" i="2"/>
  <c r="R477" i="2" s="1"/>
  <c r="S477" i="2" s="1"/>
  <c r="J206" i="2"/>
  <c r="R206" i="2" s="1"/>
  <c r="S206" i="2" s="1"/>
  <c r="J366" i="2"/>
  <c r="R366" i="2" s="1"/>
  <c r="J318" i="2"/>
  <c r="R318" i="2" s="1"/>
  <c r="S318" i="2" s="1"/>
  <c r="J274" i="2"/>
  <c r="R274" i="2" s="1"/>
  <c r="S274" i="2" s="1"/>
  <c r="J379" i="2"/>
  <c r="R379" i="2" s="1"/>
  <c r="S379" i="2" s="1"/>
  <c r="J54" i="2"/>
  <c r="R54" i="2" s="1"/>
  <c r="J478" i="2"/>
  <c r="R478" i="2" s="1"/>
  <c r="S478" i="2" s="1"/>
  <c r="J114" i="2"/>
  <c r="R114" i="2" s="1"/>
  <c r="S114" i="2" s="1"/>
  <c r="J498" i="2"/>
  <c r="R498" i="2" s="1"/>
  <c r="S498" i="2" s="1"/>
  <c r="J399" i="2"/>
  <c r="R399" i="2" s="1"/>
  <c r="J207" i="2"/>
  <c r="R207" i="2" s="1"/>
  <c r="S207" i="2" s="1"/>
  <c r="J75" i="2"/>
  <c r="R75" i="2" s="1"/>
  <c r="S75" i="2" s="1"/>
  <c r="J303" i="2"/>
  <c r="R303" i="2" s="1"/>
  <c r="S303" i="2" s="1"/>
  <c r="J522" i="2"/>
  <c r="R522" i="2" s="1"/>
  <c r="J196" i="2"/>
  <c r="R196" i="2" s="1"/>
  <c r="S196" i="2" s="1"/>
  <c r="J38" i="2"/>
  <c r="R38" i="2" s="1"/>
  <c r="S38" i="2" s="1"/>
  <c r="J39" i="2"/>
  <c r="R39" i="2" s="1"/>
  <c r="S39" i="2" s="1"/>
  <c r="J286" i="2"/>
  <c r="R286" i="2" s="1"/>
  <c r="J140" i="2"/>
  <c r="R140" i="2" s="1"/>
  <c r="S140" i="2" s="1"/>
  <c r="J188" i="2"/>
  <c r="R188" i="2" s="1"/>
  <c r="S188" i="2" s="1"/>
  <c r="J189" i="2"/>
  <c r="R189" i="2" s="1"/>
  <c r="S189" i="2" s="1"/>
  <c r="J367" i="2"/>
  <c r="R367" i="2" s="1"/>
  <c r="J241" i="2"/>
  <c r="R241" i="2" s="1"/>
  <c r="S241" i="2" s="1"/>
  <c r="J346" i="2"/>
  <c r="R346" i="2" s="1"/>
  <c r="S346" i="2" s="1"/>
  <c r="J125" i="2"/>
  <c r="R125" i="2" s="1"/>
  <c r="S125" i="2" s="1"/>
  <c r="J171" i="2"/>
  <c r="R171" i="2" s="1"/>
  <c r="J332" i="2"/>
  <c r="R332" i="2" s="1"/>
  <c r="S332" i="2" s="1"/>
  <c r="J115" i="2"/>
  <c r="R115" i="2" s="1"/>
  <c r="S115" i="2" s="1"/>
  <c r="J81" i="2"/>
  <c r="R81" i="2" s="1"/>
  <c r="S81" i="2" s="1"/>
  <c r="J259" i="2"/>
  <c r="R259" i="2" s="1"/>
  <c r="J380" i="2"/>
  <c r="R380" i="2" s="1"/>
  <c r="S380" i="2" s="1"/>
  <c r="J190" i="2"/>
  <c r="R190" i="2" s="1"/>
  <c r="S190" i="2" s="1"/>
  <c r="J523" i="2"/>
  <c r="R523" i="2" s="1"/>
  <c r="S523" i="2" s="1"/>
  <c r="J333" i="2"/>
  <c r="R333" i="2" s="1"/>
  <c r="J66" i="2"/>
  <c r="R66" i="2" s="1"/>
  <c r="S66" i="2" s="1"/>
  <c r="J218" i="2"/>
  <c r="R218" i="2" s="1"/>
  <c r="S218" i="2" s="1"/>
  <c r="J432" i="2"/>
  <c r="R432" i="2" s="1"/>
  <c r="S432" i="2" s="1"/>
  <c r="J455" i="2"/>
  <c r="R455" i="2" s="1"/>
  <c r="J67" i="2"/>
  <c r="R67" i="2" s="1"/>
  <c r="S67" i="2" s="1"/>
  <c r="J456" i="2"/>
  <c r="R456" i="2" s="1"/>
  <c r="S456" i="2" s="1"/>
  <c r="J76" i="2"/>
  <c r="R76" i="2" s="1"/>
  <c r="S76" i="2" s="1"/>
  <c r="J507" i="2"/>
  <c r="R507" i="2" s="1"/>
  <c r="J275" i="2"/>
  <c r="R275" i="2" s="1"/>
  <c r="S275" i="2" s="1"/>
  <c r="J172" i="2"/>
  <c r="R172" i="2" s="1"/>
  <c r="S172" i="2" s="1"/>
  <c r="J27" i="2"/>
  <c r="R27" i="2" s="1"/>
  <c r="S27" i="2" s="1"/>
  <c r="J68" i="2"/>
  <c r="R68" i="2" s="1"/>
  <c r="J479" i="2"/>
  <c r="R479" i="2" s="1"/>
  <c r="S479" i="2" s="1"/>
  <c r="J40" i="2"/>
  <c r="R40" i="2" s="1"/>
  <c r="S40" i="2" s="1"/>
  <c r="J413" i="2"/>
  <c r="R413" i="2" s="1"/>
  <c r="S413" i="2" s="1"/>
  <c r="J442" i="2"/>
  <c r="R442" i="2" s="1"/>
  <c r="J334" i="2"/>
  <c r="R334" i="2" s="1"/>
  <c r="S334" i="2" s="1"/>
  <c r="J433" i="2"/>
  <c r="R433" i="2" s="1"/>
  <c r="S433" i="2" s="1"/>
  <c r="J287" i="2"/>
  <c r="R287" i="2" s="1"/>
  <c r="S287" i="2" s="1"/>
  <c r="J381" i="2"/>
  <c r="R381" i="2" s="1"/>
  <c r="J382" i="2"/>
  <c r="R382" i="2" s="1"/>
  <c r="S382" i="2" s="1"/>
  <c r="J14" i="2"/>
  <c r="R14" i="2" s="1"/>
  <c r="S14" i="2" s="1"/>
  <c r="J208" i="2"/>
  <c r="R208" i="2" s="1"/>
  <c r="S208" i="2" s="1"/>
  <c r="J288" i="2"/>
  <c r="R288" i="2" s="1"/>
  <c r="J508" i="2"/>
  <c r="R508" i="2" s="1"/>
  <c r="S508" i="2" s="1"/>
  <c r="J141" i="2"/>
  <c r="R141" i="2" s="1"/>
  <c r="S141" i="2" s="1"/>
  <c r="J368" i="2"/>
  <c r="R368" i="2" s="1"/>
  <c r="S368" i="2" s="1"/>
  <c r="J369" i="2"/>
  <c r="R369" i="2" s="1"/>
  <c r="J421" i="2"/>
  <c r="R421" i="2" s="1"/>
  <c r="S421" i="2" s="1"/>
  <c r="J524" i="2"/>
  <c r="R524" i="2" s="1"/>
  <c r="S524" i="2" s="1"/>
  <c r="J443" i="2"/>
  <c r="R443" i="2" s="1"/>
  <c r="S443" i="2" s="1"/>
  <c r="J400" i="2"/>
  <c r="R400" i="2" s="1"/>
  <c r="J126" i="2"/>
  <c r="R126" i="2" s="1"/>
  <c r="S126" i="2" s="1"/>
  <c r="J82" i="2"/>
  <c r="R82" i="2" s="1"/>
  <c r="S82" i="2" s="1"/>
  <c r="J414" i="2"/>
  <c r="R414" i="2" s="1"/>
  <c r="S414" i="2" s="1"/>
  <c r="J444" i="2"/>
  <c r="R444" i="2" s="1"/>
  <c r="J219" i="2"/>
  <c r="R219" i="2" s="1"/>
  <c r="S219" i="2" s="1"/>
  <c r="J525" i="2"/>
  <c r="R525" i="2" s="1"/>
  <c r="S525" i="2" s="1"/>
  <c r="J91" i="2"/>
  <c r="R91" i="2" s="1"/>
  <c r="S91" i="2" s="1"/>
  <c r="J28" i="2"/>
  <c r="R28" i="2" s="1"/>
  <c r="J526" i="2"/>
  <c r="R526" i="2" s="1"/>
  <c r="S526" i="2" s="1"/>
  <c r="J173" i="2"/>
  <c r="R173" i="2" s="1"/>
  <c r="S173" i="2" s="1"/>
  <c r="J422" i="2"/>
  <c r="R422" i="2" s="1"/>
  <c r="S422" i="2" s="1"/>
  <c r="J265" i="2"/>
  <c r="R265" i="2" s="1"/>
  <c r="J499" i="2"/>
  <c r="R499" i="2" s="1"/>
  <c r="S499" i="2" s="1"/>
  <c r="J445" i="2"/>
  <c r="R445" i="2" s="1"/>
  <c r="S445" i="2" s="1"/>
  <c r="J142" i="2"/>
  <c r="R142" i="2" s="1"/>
  <c r="S142" i="2" s="1"/>
  <c r="J174" i="2"/>
  <c r="R174" i="2" s="1"/>
  <c r="J347" i="2"/>
  <c r="R347" i="2" s="1"/>
  <c r="S347" i="2" s="1"/>
  <c r="J415" i="2"/>
  <c r="R415" i="2" s="1"/>
  <c r="S415" i="2" s="1"/>
  <c r="J231" i="2"/>
  <c r="R231" i="2" s="1"/>
  <c r="S231" i="2" s="1"/>
  <c r="J92" i="2"/>
  <c r="R92" i="2" s="1"/>
  <c r="J220" i="2"/>
  <c r="R220" i="2" s="1"/>
  <c r="S220" i="2" s="1"/>
  <c r="J509" i="2"/>
  <c r="R509" i="2" s="1"/>
  <c r="S509" i="2" s="1"/>
  <c r="J175" i="2"/>
  <c r="R175" i="2" s="1"/>
  <c r="S175" i="2" s="1"/>
  <c r="J500" i="2"/>
  <c r="R500" i="2" s="1"/>
  <c r="J466" i="2"/>
  <c r="R466" i="2" s="1"/>
  <c r="S466" i="2" s="1"/>
  <c r="J423" i="2"/>
  <c r="R423" i="2" s="1"/>
  <c r="S423" i="2" s="1"/>
  <c r="J221" i="2"/>
  <c r="R221" i="2" s="1"/>
  <c r="S221" i="2" s="1"/>
  <c r="J304" i="2"/>
  <c r="R304" i="2" s="1"/>
  <c r="J209" i="2"/>
  <c r="R209" i="2" s="1"/>
  <c r="S209" i="2" s="1"/>
  <c r="J305" i="2"/>
  <c r="R305" i="2" s="1"/>
  <c r="S305" i="2" s="1"/>
  <c r="J29" i="2"/>
  <c r="R29" i="2" s="1"/>
  <c r="S29" i="2" s="1"/>
  <c r="J143" i="2"/>
  <c r="R143" i="2" s="1"/>
  <c r="J197" i="2"/>
  <c r="R197" i="2" s="1"/>
  <c r="S197" i="2" s="1"/>
  <c r="J401" i="2"/>
  <c r="R401" i="2" s="1"/>
  <c r="S401" i="2" s="1"/>
  <c r="J232" i="2"/>
  <c r="R232" i="2" s="1"/>
  <c r="S232" i="2" s="1"/>
  <c r="J424" i="2"/>
  <c r="R424" i="2" s="1"/>
  <c r="J55" i="2"/>
  <c r="R55" i="2" s="1"/>
  <c r="S55" i="2" s="1"/>
  <c r="J370" i="2"/>
  <c r="R370" i="2" s="1"/>
  <c r="S370" i="2" s="1"/>
  <c r="J402" i="2"/>
  <c r="R402" i="2" s="1"/>
  <c r="S402" i="2" s="1"/>
  <c r="J354" i="2"/>
  <c r="R354" i="2" s="1"/>
  <c r="J176" i="2"/>
  <c r="R176" i="2" s="1"/>
  <c r="S176" i="2" s="1"/>
  <c r="J319" i="2"/>
  <c r="R319" i="2" s="1"/>
  <c r="S319" i="2" s="1"/>
  <c r="J289" i="2"/>
  <c r="R289" i="2" s="1"/>
  <c r="S289" i="2" s="1"/>
  <c r="J527" i="2"/>
  <c r="R527" i="2" s="1"/>
  <c r="J446" i="2"/>
  <c r="R446" i="2" s="1"/>
  <c r="S446" i="2" s="1"/>
  <c r="J191" i="2"/>
  <c r="R191" i="2" s="1"/>
  <c r="S191" i="2" s="1"/>
  <c r="J447" i="2"/>
  <c r="R447" i="2" s="1"/>
  <c r="S447" i="2" s="1"/>
  <c r="J306" i="2"/>
  <c r="R306" i="2" s="1"/>
  <c r="J152" i="2"/>
  <c r="R152" i="2" s="1"/>
  <c r="S152" i="2" s="1"/>
  <c r="J163" i="2"/>
  <c r="R163" i="2" s="1"/>
  <c r="S163" i="2" s="1"/>
  <c r="J348" i="2"/>
  <c r="R348" i="2" s="1"/>
  <c r="S348" i="2" s="1"/>
  <c r="J480" i="2"/>
  <c r="R480" i="2" s="1"/>
  <c r="J69" i="2"/>
  <c r="R69" i="2" s="1"/>
  <c r="S69" i="2" s="1"/>
  <c r="J102" i="2"/>
  <c r="R102" i="2" s="1"/>
  <c r="S102" i="2" s="1"/>
  <c r="J528" i="2"/>
  <c r="R528" i="2" s="1"/>
  <c r="S528" i="2" s="1"/>
  <c r="J127" i="2"/>
  <c r="R127" i="2" s="1"/>
  <c r="J103" i="2"/>
  <c r="R103" i="2" s="1"/>
  <c r="S103" i="2" s="1"/>
  <c r="J77" i="2"/>
  <c r="R77" i="2" s="1"/>
  <c r="S77" i="2" s="1"/>
  <c r="J93" i="2"/>
  <c r="R93" i="2" s="1"/>
  <c r="S93" i="2" s="1"/>
  <c r="J501" i="2"/>
  <c r="R501" i="2" s="1"/>
  <c r="J481" i="2"/>
  <c r="R481" i="2" s="1"/>
  <c r="S481" i="2" s="1"/>
  <c r="J383" i="2"/>
  <c r="R383" i="2" s="1"/>
  <c r="S383" i="2" s="1"/>
  <c r="J128" i="2"/>
  <c r="R128" i="2" s="1"/>
  <c r="S128" i="2" s="1"/>
  <c r="J129" i="2"/>
  <c r="R129" i="2" s="1"/>
  <c r="I260" i="2"/>
  <c r="I434" i="2"/>
  <c r="I144" i="2"/>
  <c r="I41" i="2"/>
  <c r="I403" i="2"/>
  <c r="I349" i="2"/>
  <c r="I30" i="2"/>
  <c r="I266" i="2"/>
  <c r="I425" i="2"/>
  <c r="I153" i="2"/>
  <c r="I482" i="2"/>
  <c r="I483" i="2"/>
  <c r="I510" i="2"/>
  <c r="I250" i="2"/>
  <c r="I404" i="2"/>
  <c r="I384" i="2"/>
  <c r="I222" i="2"/>
  <c r="I42" i="2"/>
  <c r="I31" i="2"/>
  <c r="I484" i="2"/>
  <c r="I385" i="2"/>
  <c r="I405" i="2"/>
  <c r="I350" i="2"/>
  <c r="I511" i="2"/>
  <c r="I70" i="2"/>
  <c r="I2" i="2"/>
  <c r="I457" i="2"/>
  <c r="I355" i="2"/>
  <c r="I43" i="2"/>
  <c r="I320" i="2"/>
  <c r="I104" i="2"/>
  <c r="I177" i="2"/>
  <c r="I242" i="2"/>
  <c r="I426" i="2"/>
  <c r="I502" i="2"/>
  <c r="I56" i="2"/>
  <c r="I503" i="2"/>
  <c r="I406" i="2"/>
  <c r="I386" i="2"/>
  <c r="I83" i="2"/>
  <c r="I251" i="2"/>
  <c r="I290" i="2"/>
  <c r="I164" i="2"/>
  <c r="I335" i="2"/>
  <c r="I145" i="2"/>
  <c r="I267" i="2"/>
  <c r="I57" i="2"/>
  <c r="I15" i="2"/>
  <c r="I356" i="2"/>
  <c r="I336" i="2"/>
  <c r="I198" i="2"/>
  <c r="I116" i="2"/>
  <c r="I233" i="2"/>
  <c r="I291" i="2"/>
  <c r="I512" i="2"/>
  <c r="I321" i="2"/>
  <c r="I268" i="2"/>
  <c r="I307" i="2"/>
  <c r="I448" i="2"/>
  <c r="I130" i="2"/>
  <c r="I485" i="2"/>
  <c r="I308" i="2"/>
  <c r="I223" i="2"/>
  <c r="I449" i="2"/>
  <c r="I16" i="2"/>
  <c r="I131" i="2"/>
  <c r="I261" i="2"/>
  <c r="I71" i="2"/>
  <c r="I322" i="2"/>
  <c r="I435" i="2"/>
  <c r="I3" i="2"/>
  <c r="I486" i="2"/>
  <c r="I105" i="2"/>
  <c r="I337" i="2"/>
  <c r="I78" i="2"/>
  <c r="I436" i="2"/>
  <c r="I487" i="2"/>
  <c r="I458" i="2"/>
  <c r="I94" i="2"/>
  <c r="I351" i="2"/>
  <c r="I58" i="2"/>
  <c r="I243" i="2"/>
  <c r="I427" i="2"/>
  <c r="I323" i="2"/>
  <c r="I292" i="2"/>
  <c r="I371" i="2"/>
  <c r="I192" i="2"/>
  <c r="I199" i="2"/>
  <c r="I437" i="2"/>
  <c r="I210" i="2"/>
  <c r="I488" i="2"/>
  <c r="I309" i="2"/>
  <c r="I338" i="2"/>
  <c r="I428" i="2"/>
  <c r="I339" i="2"/>
  <c r="I324" i="2"/>
  <c r="I200" i="2"/>
  <c r="I489" i="2"/>
  <c r="I387" i="2"/>
  <c r="I165" i="2"/>
  <c r="I154" i="2"/>
  <c r="I95" i="2"/>
  <c r="I84" i="2"/>
  <c r="I96" i="2"/>
  <c r="I201" i="2"/>
  <c r="I178" i="2"/>
  <c r="I310" i="2"/>
  <c r="I179" i="2"/>
  <c r="I407" i="2"/>
  <c r="I325" i="2"/>
  <c r="I490" i="2"/>
  <c r="I459" i="2"/>
  <c r="I252" i="2"/>
  <c r="I146" i="2"/>
  <c r="I234" i="2"/>
  <c r="I224" i="2"/>
  <c r="I225" i="2"/>
  <c r="I244" i="2"/>
  <c r="I408" i="2"/>
  <c r="I372" i="2"/>
  <c r="I311" i="2"/>
  <c r="I44" i="2"/>
  <c r="I4" i="2"/>
  <c r="I357" i="2"/>
  <c r="I467" i="2"/>
  <c r="I269" i="2"/>
  <c r="I211" i="2"/>
  <c r="I166" i="2"/>
  <c r="I450" i="2"/>
  <c r="I270" i="2"/>
  <c r="I468" i="2"/>
  <c r="I180" i="2"/>
  <c r="I181" i="2"/>
  <c r="I117" i="2"/>
  <c r="I97" i="2"/>
  <c r="I59" i="2"/>
  <c r="I235" i="2"/>
  <c r="I409" i="2"/>
  <c r="I155" i="2"/>
  <c r="I60" i="2"/>
  <c r="I106" i="2"/>
  <c r="I373" i="2"/>
  <c r="I32" i="2"/>
  <c r="I17" i="2"/>
  <c r="I469" i="2"/>
  <c r="I45" i="2"/>
  <c r="I388" i="2"/>
  <c r="I98" i="2"/>
  <c r="I212" i="2"/>
  <c r="I253" i="2"/>
  <c r="I293" i="2"/>
  <c r="I438" i="2"/>
  <c r="I504" i="2"/>
  <c r="I326" i="2"/>
  <c r="I276" i="2"/>
  <c r="I262" i="2"/>
  <c r="I416" i="2"/>
  <c r="I429" i="2"/>
  <c r="I99" i="2"/>
  <c r="I513" i="2"/>
  <c r="I5" i="2"/>
  <c r="I254" i="2"/>
  <c r="I245" i="2"/>
  <c r="I389" i="2"/>
  <c r="I312" i="2"/>
  <c r="I430" i="2"/>
  <c r="I61" i="2"/>
  <c r="I514" i="2"/>
  <c r="I72" i="2"/>
  <c r="I255" i="2"/>
  <c r="I118" i="2"/>
  <c r="I294" i="2"/>
  <c r="I33" i="2"/>
  <c r="I271" i="2"/>
  <c r="I226" i="2"/>
  <c r="I352" i="2"/>
  <c r="I313" i="2"/>
  <c r="I451" i="2"/>
  <c r="I390" i="2"/>
  <c r="I147" i="2"/>
  <c r="I6" i="2"/>
  <c r="I410" i="2"/>
  <c r="I263" i="2"/>
  <c r="I34" i="2"/>
  <c r="I470" i="2"/>
  <c r="I314" i="2"/>
  <c r="I256" i="2"/>
  <c r="I358" i="2"/>
  <c r="I213" i="2"/>
  <c r="I515" i="2"/>
  <c r="I340" i="2"/>
  <c r="I7" i="2"/>
  <c r="I277" i="2"/>
  <c r="I8" i="2"/>
  <c r="I471" i="2"/>
  <c r="I491" i="2"/>
  <c r="I492" i="2"/>
  <c r="I227" i="2"/>
  <c r="I460" i="2"/>
  <c r="I18" i="2"/>
  <c r="I202" i="2"/>
  <c r="I236" i="2"/>
  <c r="I391" i="2"/>
  <c r="I156" i="2"/>
  <c r="I73" i="2"/>
  <c r="I341" i="2"/>
  <c r="I157" i="2"/>
  <c r="I214" i="2"/>
  <c r="I411" i="2"/>
  <c r="I417" i="2"/>
  <c r="I278" i="2"/>
  <c r="I439" i="2"/>
  <c r="I359" i="2"/>
  <c r="I412" i="2"/>
  <c r="I119" i="2"/>
  <c r="I295" i="2"/>
  <c r="I9" i="2"/>
  <c r="I272" i="2"/>
  <c r="I237" i="2"/>
  <c r="I120" i="2"/>
  <c r="I264" i="2"/>
  <c r="I100" i="2"/>
  <c r="I121" i="2"/>
  <c r="I516" i="2"/>
  <c r="I46" i="2"/>
  <c r="I85" i="2"/>
  <c r="I440" i="2"/>
  <c r="I238" i="2"/>
  <c r="I148" i="2"/>
  <c r="I418" i="2"/>
  <c r="I79" i="2"/>
  <c r="I493" i="2"/>
  <c r="I461" i="2"/>
  <c r="I107" i="2"/>
  <c r="I392" i="2"/>
  <c r="I86" i="2"/>
  <c r="I158" i="2"/>
  <c r="I74" i="2"/>
  <c r="I132" i="2"/>
  <c r="I462" i="2"/>
  <c r="I452" i="2"/>
  <c r="I182" i="2"/>
  <c r="I393" i="2"/>
  <c r="I215" i="2"/>
  <c r="I47" i="2"/>
  <c r="I108" i="2"/>
  <c r="I149" i="2"/>
  <c r="I517" i="2"/>
  <c r="I494" i="2"/>
  <c r="I35" i="2"/>
  <c r="I246" i="2"/>
  <c r="I257" i="2"/>
  <c r="I327" i="2"/>
  <c r="I122" i="2"/>
  <c r="I133" i="2"/>
  <c r="I279" i="2"/>
  <c r="I495" i="2"/>
  <c r="I419" i="2"/>
  <c r="I472" i="2"/>
  <c r="I328" i="2"/>
  <c r="I329" i="2"/>
  <c r="I109" i="2"/>
  <c r="I247" i="2"/>
  <c r="I110" i="2"/>
  <c r="I167" i="2"/>
  <c r="I374" i="2"/>
  <c r="I505" i="2"/>
  <c r="I134" i="2"/>
  <c r="I330" i="2"/>
  <c r="I360" i="2"/>
  <c r="I394" i="2"/>
  <c r="I361" i="2"/>
  <c r="I216" i="2"/>
  <c r="I123" i="2"/>
  <c r="I248" i="2"/>
  <c r="I159" i="2"/>
  <c r="I463" i="2"/>
  <c r="I87" i="2"/>
  <c r="I239" i="2"/>
  <c r="I160" i="2"/>
  <c r="I10" i="2"/>
  <c r="I19" i="2"/>
  <c r="I496" i="2"/>
  <c r="I342" i="2"/>
  <c r="I193" i="2"/>
  <c r="I183" i="2"/>
  <c r="I258" i="2"/>
  <c r="I473" i="2"/>
  <c r="I62" i="2"/>
  <c r="I161" i="2"/>
  <c r="I203" i="2"/>
  <c r="I20" i="2"/>
  <c r="I63" i="2"/>
  <c r="I48" i="2"/>
  <c r="I362" i="2"/>
  <c r="I111" i="2"/>
  <c r="I280" i="2"/>
  <c r="I315" i="2"/>
  <c r="I363" i="2"/>
  <c r="I21" i="2"/>
  <c r="I135" i="2"/>
  <c r="I150" i="2"/>
  <c r="I184" i="2"/>
  <c r="I420" i="2"/>
  <c r="I136" i="2"/>
  <c r="I64" i="2"/>
  <c r="I431" i="2"/>
  <c r="I281" i="2"/>
  <c r="I49" i="2"/>
  <c r="I36" i="2"/>
  <c r="I518" i="2"/>
  <c r="I343" i="2"/>
  <c r="I50" i="2"/>
  <c r="I375" i="2"/>
  <c r="I185" i="2"/>
  <c r="I282" i="2"/>
  <c r="I217" i="2"/>
  <c r="I296" i="2"/>
  <c r="I474" i="2"/>
  <c r="I364" i="2"/>
  <c r="I11" i="2"/>
  <c r="I344" i="2"/>
  <c r="I365" i="2"/>
  <c r="I12" i="2"/>
  <c r="I22" i="2"/>
  <c r="I23" i="2"/>
  <c r="I464" i="2"/>
  <c r="I283" i="2"/>
  <c r="I453" i="2"/>
  <c r="I24" i="2"/>
  <c r="I186" i="2"/>
  <c r="I475" i="2"/>
  <c r="I204" i="2"/>
  <c r="I137" i="2"/>
  <c r="I345" i="2"/>
  <c r="I284" i="2"/>
  <c r="I519" i="2"/>
  <c r="I395" i="2"/>
  <c r="I51" i="2"/>
  <c r="I37" i="2"/>
  <c r="I297" i="2"/>
  <c r="I162" i="2"/>
  <c r="I187" i="2"/>
  <c r="I298" i="2"/>
  <c r="I396" i="2"/>
  <c r="I376" i="2"/>
  <c r="I151" i="2"/>
  <c r="I228" i="2"/>
  <c r="I397" i="2"/>
  <c r="I168" i="2"/>
  <c r="I299" i="2"/>
  <c r="I249" i="2"/>
  <c r="I194" i="2"/>
  <c r="I101" i="2"/>
  <c r="I124" i="2"/>
  <c r="I138" i="2"/>
  <c r="I88" i="2"/>
  <c r="I229" i="2"/>
  <c r="I112" i="2"/>
  <c r="I353" i="2"/>
  <c r="I300" i="2"/>
  <c r="I301" i="2"/>
  <c r="I441" i="2"/>
  <c r="I520" i="2"/>
  <c r="I169" i="2"/>
  <c r="I25" i="2"/>
  <c r="I316" i="2"/>
  <c r="I302" i="2"/>
  <c r="I476" i="2"/>
  <c r="I89" i="2"/>
  <c r="I113" i="2"/>
  <c r="I52" i="2"/>
  <c r="I230" i="2"/>
  <c r="I521" i="2"/>
  <c r="I65" i="2"/>
  <c r="I377" i="2"/>
  <c r="I90" i="2"/>
  <c r="I317" i="2"/>
  <c r="I454" i="2"/>
  <c r="I240" i="2"/>
  <c r="I285" i="2"/>
  <c r="I497" i="2"/>
  <c r="I331" i="2"/>
  <c r="I26" i="2"/>
  <c r="I195" i="2"/>
  <c r="I465" i="2"/>
  <c r="I13" i="2"/>
  <c r="I53" i="2"/>
  <c r="I205" i="2"/>
  <c r="I139" i="2"/>
  <c r="I398" i="2"/>
  <c r="I506" i="2"/>
  <c r="I378" i="2"/>
  <c r="I80" i="2"/>
  <c r="I273" i="2"/>
  <c r="I170" i="2"/>
  <c r="I477" i="2"/>
  <c r="I206" i="2"/>
  <c r="I366" i="2"/>
  <c r="I318" i="2"/>
  <c r="I274" i="2"/>
  <c r="I379" i="2"/>
  <c r="I54" i="2"/>
  <c r="I478" i="2"/>
  <c r="I114" i="2"/>
  <c r="I498" i="2"/>
  <c r="I399" i="2"/>
  <c r="I207" i="2"/>
  <c r="I75" i="2"/>
  <c r="I303" i="2"/>
  <c r="I522" i="2"/>
  <c r="I196" i="2"/>
  <c r="I38" i="2"/>
  <c r="I39" i="2"/>
  <c r="I286" i="2"/>
  <c r="I140" i="2"/>
  <c r="I188" i="2"/>
  <c r="I189" i="2"/>
  <c r="I367" i="2"/>
  <c r="I241" i="2"/>
  <c r="I346" i="2"/>
  <c r="I125" i="2"/>
  <c r="I171" i="2"/>
  <c r="I332" i="2"/>
  <c r="I115" i="2"/>
  <c r="I81" i="2"/>
  <c r="I259" i="2"/>
  <c r="I380" i="2"/>
  <c r="I190" i="2"/>
  <c r="I523" i="2"/>
  <c r="I333" i="2"/>
  <c r="I66" i="2"/>
  <c r="I218" i="2"/>
  <c r="I432" i="2"/>
  <c r="I455" i="2"/>
  <c r="I67" i="2"/>
  <c r="I456" i="2"/>
  <c r="I76" i="2"/>
  <c r="I507" i="2"/>
  <c r="I275" i="2"/>
  <c r="I172" i="2"/>
  <c r="I27" i="2"/>
  <c r="I68" i="2"/>
  <c r="I479" i="2"/>
  <c r="I40" i="2"/>
  <c r="I413" i="2"/>
  <c r="I442" i="2"/>
  <c r="I334" i="2"/>
  <c r="I433" i="2"/>
  <c r="I287" i="2"/>
  <c r="I381" i="2"/>
  <c r="I382" i="2"/>
  <c r="I14" i="2"/>
  <c r="I208" i="2"/>
  <c r="I288" i="2"/>
  <c r="I508" i="2"/>
  <c r="I141" i="2"/>
  <c r="I368" i="2"/>
  <c r="I369" i="2"/>
  <c r="I421" i="2"/>
  <c r="I524" i="2"/>
  <c r="I443" i="2"/>
  <c r="I400" i="2"/>
  <c r="I126" i="2"/>
  <c r="I82" i="2"/>
  <c r="I414" i="2"/>
  <c r="I444" i="2"/>
  <c r="I219" i="2"/>
  <c r="I525" i="2"/>
  <c r="I91" i="2"/>
  <c r="I28" i="2"/>
  <c r="I526" i="2"/>
  <c r="I173" i="2"/>
  <c r="I422" i="2"/>
  <c r="I265" i="2"/>
  <c r="I499" i="2"/>
  <c r="I445" i="2"/>
  <c r="I142" i="2"/>
  <c r="I174" i="2"/>
  <c r="I347" i="2"/>
  <c r="I415" i="2"/>
  <c r="I231" i="2"/>
  <c r="I92" i="2"/>
  <c r="I220" i="2"/>
  <c r="I509" i="2"/>
  <c r="I175" i="2"/>
  <c r="I500" i="2"/>
  <c r="I466" i="2"/>
  <c r="I423" i="2"/>
  <c r="I221" i="2"/>
  <c r="I304" i="2"/>
  <c r="I209" i="2"/>
  <c r="I305" i="2"/>
  <c r="I29" i="2"/>
  <c r="I143" i="2"/>
  <c r="I197" i="2"/>
  <c r="I401" i="2"/>
  <c r="I232" i="2"/>
  <c r="I424" i="2"/>
  <c r="I55" i="2"/>
  <c r="I370" i="2"/>
  <c r="I402" i="2"/>
  <c r="I354" i="2"/>
  <c r="I176" i="2"/>
  <c r="I319" i="2"/>
  <c r="I289" i="2"/>
  <c r="I527" i="2"/>
  <c r="I446" i="2"/>
  <c r="I191" i="2"/>
  <c r="I447" i="2"/>
  <c r="I306" i="2"/>
  <c r="I152" i="2"/>
  <c r="I163" i="2"/>
  <c r="I348" i="2"/>
  <c r="I480" i="2"/>
  <c r="I69" i="2"/>
  <c r="I102" i="2"/>
  <c r="I528" i="2"/>
  <c r="I127" i="2"/>
  <c r="I103" i="2"/>
  <c r="I77" i="2"/>
  <c r="I93" i="2"/>
  <c r="I501" i="2"/>
  <c r="I481" i="2"/>
  <c r="I383" i="2"/>
  <c r="I128" i="2"/>
  <c r="I129" i="2"/>
  <c r="H260" i="2"/>
  <c r="H434" i="2"/>
  <c r="H144" i="2"/>
  <c r="H41" i="2"/>
  <c r="H403" i="2"/>
  <c r="H349" i="2"/>
  <c r="H30" i="2"/>
  <c r="H266" i="2"/>
  <c r="H425" i="2"/>
  <c r="H153" i="2"/>
  <c r="H482" i="2"/>
  <c r="H483" i="2"/>
  <c r="H510" i="2"/>
  <c r="H250" i="2"/>
  <c r="H404" i="2"/>
  <c r="H384" i="2"/>
  <c r="H222" i="2"/>
  <c r="H42" i="2"/>
  <c r="H31" i="2"/>
  <c r="H484" i="2"/>
  <c r="H385" i="2"/>
  <c r="H405" i="2"/>
  <c r="H350" i="2"/>
  <c r="H511" i="2"/>
  <c r="H70" i="2"/>
  <c r="H2" i="2"/>
  <c r="H457" i="2"/>
  <c r="H355" i="2"/>
  <c r="H43" i="2"/>
  <c r="H320" i="2"/>
  <c r="H104" i="2"/>
  <c r="H177" i="2"/>
  <c r="H242" i="2"/>
  <c r="H426" i="2"/>
  <c r="H502" i="2"/>
  <c r="H56" i="2"/>
  <c r="H503" i="2"/>
  <c r="H406" i="2"/>
  <c r="H386" i="2"/>
  <c r="H83" i="2"/>
  <c r="H251" i="2"/>
  <c r="H290" i="2"/>
  <c r="H164" i="2"/>
  <c r="H335" i="2"/>
  <c r="H145" i="2"/>
  <c r="H267" i="2"/>
  <c r="H57" i="2"/>
  <c r="H15" i="2"/>
  <c r="H356" i="2"/>
  <c r="H336" i="2"/>
  <c r="H198" i="2"/>
  <c r="H116" i="2"/>
  <c r="H233" i="2"/>
  <c r="H291" i="2"/>
  <c r="H512" i="2"/>
  <c r="H321" i="2"/>
  <c r="H268" i="2"/>
  <c r="H307" i="2"/>
  <c r="H448" i="2"/>
  <c r="H130" i="2"/>
  <c r="H485" i="2"/>
  <c r="H308" i="2"/>
  <c r="H223" i="2"/>
  <c r="H449" i="2"/>
  <c r="H16" i="2"/>
  <c r="H131" i="2"/>
  <c r="H261" i="2"/>
  <c r="H71" i="2"/>
  <c r="H322" i="2"/>
  <c r="H435" i="2"/>
  <c r="H3" i="2"/>
  <c r="H486" i="2"/>
  <c r="H105" i="2"/>
  <c r="H337" i="2"/>
  <c r="H78" i="2"/>
  <c r="H436" i="2"/>
  <c r="H487" i="2"/>
  <c r="H458" i="2"/>
  <c r="H94" i="2"/>
  <c r="H351" i="2"/>
  <c r="H58" i="2"/>
  <c r="H243" i="2"/>
  <c r="H427" i="2"/>
  <c r="H323" i="2"/>
  <c r="H292" i="2"/>
  <c r="H371" i="2"/>
  <c r="H192" i="2"/>
  <c r="H199" i="2"/>
  <c r="H437" i="2"/>
  <c r="H210" i="2"/>
  <c r="H488" i="2"/>
  <c r="H309" i="2"/>
  <c r="H338" i="2"/>
  <c r="H428" i="2"/>
  <c r="H339" i="2"/>
  <c r="H324" i="2"/>
  <c r="H200" i="2"/>
  <c r="H489" i="2"/>
  <c r="H387" i="2"/>
  <c r="H165" i="2"/>
  <c r="H154" i="2"/>
  <c r="H95" i="2"/>
  <c r="H84" i="2"/>
  <c r="H96" i="2"/>
  <c r="H201" i="2"/>
  <c r="H178" i="2"/>
  <c r="H310" i="2"/>
  <c r="H179" i="2"/>
  <c r="H407" i="2"/>
  <c r="H325" i="2"/>
  <c r="H490" i="2"/>
  <c r="H459" i="2"/>
  <c r="H252" i="2"/>
  <c r="H146" i="2"/>
  <c r="H234" i="2"/>
  <c r="H224" i="2"/>
  <c r="H225" i="2"/>
  <c r="H244" i="2"/>
  <c r="H408" i="2"/>
  <c r="H372" i="2"/>
  <c r="H311" i="2"/>
  <c r="H44" i="2"/>
  <c r="H4" i="2"/>
  <c r="H357" i="2"/>
  <c r="H467" i="2"/>
  <c r="H269" i="2"/>
  <c r="H211" i="2"/>
  <c r="H166" i="2"/>
  <c r="H450" i="2"/>
  <c r="H270" i="2"/>
  <c r="H468" i="2"/>
  <c r="H180" i="2"/>
  <c r="H181" i="2"/>
  <c r="H117" i="2"/>
  <c r="H97" i="2"/>
  <c r="H59" i="2"/>
  <c r="H235" i="2"/>
  <c r="H409" i="2"/>
  <c r="H155" i="2"/>
  <c r="H60" i="2"/>
  <c r="H106" i="2"/>
  <c r="H373" i="2"/>
  <c r="H32" i="2"/>
  <c r="H17" i="2"/>
  <c r="H469" i="2"/>
  <c r="H45" i="2"/>
  <c r="H388" i="2"/>
  <c r="H98" i="2"/>
  <c r="H212" i="2"/>
  <c r="H253" i="2"/>
  <c r="H293" i="2"/>
  <c r="H438" i="2"/>
  <c r="H504" i="2"/>
  <c r="H326" i="2"/>
  <c r="H276" i="2"/>
  <c r="H262" i="2"/>
  <c r="H416" i="2"/>
  <c r="H429" i="2"/>
  <c r="H99" i="2"/>
  <c r="H513" i="2"/>
  <c r="H5" i="2"/>
  <c r="H254" i="2"/>
  <c r="H245" i="2"/>
  <c r="H389" i="2"/>
  <c r="H312" i="2"/>
  <c r="H430" i="2"/>
  <c r="H61" i="2"/>
  <c r="H514" i="2"/>
  <c r="H72" i="2"/>
  <c r="H255" i="2"/>
  <c r="H118" i="2"/>
  <c r="H294" i="2"/>
  <c r="H33" i="2"/>
  <c r="H271" i="2"/>
  <c r="H226" i="2"/>
  <c r="H352" i="2"/>
  <c r="H313" i="2"/>
  <c r="H451" i="2"/>
  <c r="H390" i="2"/>
  <c r="H147" i="2"/>
  <c r="H410" i="2"/>
  <c r="H263" i="2"/>
  <c r="H34" i="2"/>
  <c r="H470" i="2"/>
  <c r="H314" i="2"/>
  <c r="H256" i="2"/>
  <c r="H358" i="2"/>
  <c r="H213" i="2"/>
  <c r="H515" i="2"/>
  <c r="H340" i="2"/>
  <c r="H7" i="2"/>
  <c r="H277" i="2"/>
  <c r="H8" i="2"/>
  <c r="H471" i="2"/>
  <c r="H491" i="2"/>
  <c r="H492" i="2"/>
  <c r="H227" i="2"/>
  <c r="H460" i="2"/>
  <c r="H18" i="2"/>
  <c r="H202" i="2"/>
  <c r="H236" i="2"/>
  <c r="H391" i="2"/>
  <c r="H156" i="2"/>
  <c r="H73" i="2"/>
  <c r="H341" i="2"/>
  <c r="H157" i="2"/>
  <c r="H214" i="2"/>
  <c r="H411" i="2"/>
  <c r="H417" i="2"/>
  <c r="H278" i="2"/>
  <c r="H439" i="2"/>
  <c r="H359" i="2"/>
  <c r="H412" i="2"/>
  <c r="H119" i="2"/>
  <c r="H295" i="2"/>
  <c r="H9" i="2"/>
  <c r="H272" i="2"/>
  <c r="H237" i="2"/>
  <c r="H120" i="2"/>
  <c r="H264" i="2"/>
  <c r="H100" i="2"/>
  <c r="H121" i="2"/>
  <c r="H516" i="2"/>
  <c r="H46" i="2"/>
  <c r="H85" i="2"/>
  <c r="H440" i="2"/>
  <c r="H238" i="2"/>
  <c r="H148" i="2"/>
  <c r="H418" i="2"/>
  <c r="H79" i="2"/>
  <c r="H493" i="2"/>
  <c r="H461" i="2"/>
  <c r="H107" i="2"/>
  <c r="H392" i="2"/>
  <c r="H86" i="2"/>
  <c r="H158" i="2"/>
  <c r="H74" i="2"/>
  <c r="H132" i="2"/>
  <c r="H462" i="2"/>
  <c r="H452" i="2"/>
  <c r="H182" i="2"/>
  <c r="H393" i="2"/>
  <c r="H215" i="2"/>
  <c r="H47" i="2"/>
  <c r="H108" i="2"/>
  <c r="H149" i="2"/>
  <c r="H517" i="2"/>
  <c r="H494" i="2"/>
  <c r="H35" i="2"/>
  <c r="H246" i="2"/>
  <c r="H257" i="2"/>
  <c r="H327" i="2"/>
  <c r="H122" i="2"/>
  <c r="H133" i="2"/>
  <c r="H279" i="2"/>
  <c r="H495" i="2"/>
  <c r="H419" i="2"/>
  <c r="H472" i="2"/>
  <c r="H328" i="2"/>
  <c r="H329" i="2"/>
  <c r="H109" i="2"/>
  <c r="H247" i="2"/>
  <c r="H110" i="2"/>
  <c r="H167" i="2"/>
  <c r="H374" i="2"/>
  <c r="H505" i="2"/>
  <c r="H134" i="2"/>
  <c r="H330" i="2"/>
  <c r="H360" i="2"/>
  <c r="H394" i="2"/>
  <c r="H361" i="2"/>
  <c r="H216" i="2"/>
  <c r="H123" i="2"/>
  <c r="H248" i="2"/>
  <c r="H159" i="2"/>
  <c r="H463" i="2"/>
  <c r="H87" i="2"/>
  <c r="H239" i="2"/>
  <c r="H160" i="2"/>
  <c r="H10" i="2"/>
  <c r="H19" i="2"/>
  <c r="H496" i="2"/>
  <c r="H342" i="2"/>
  <c r="H193" i="2"/>
  <c r="H183" i="2"/>
  <c r="H258" i="2"/>
  <c r="H473" i="2"/>
  <c r="H62" i="2"/>
  <c r="H161" i="2"/>
  <c r="H203" i="2"/>
  <c r="H20" i="2"/>
  <c r="H63" i="2"/>
  <c r="H48" i="2"/>
  <c r="H362" i="2"/>
  <c r="H111" i="2"/>
  <c r="H280" i="2"/>
  <c r="H315" i="2"/>
  <c r="H363" i="2"/>
  <c r="H21" i="2"/>
  <c r="H135" i="2"/>
  <c r="H150" i="2"/>
  <c r="H184" i="2"/>
  <c r="H420" i="2"/>
  <c r="H136" i="2"/>
  <c r="H64" i="2"/>
  <c r="H431" i="2"/>
  <c r="H281" i="2"/>
  <c r="H49" i="2"/>
  <c r="H36" i="2"/>
  <c r="H518" i="2"/>
  <c r="H343" i="2"/>
  <c r="H50" i="2"/>
  <c r="H375" i="2"/>
  <c r="H185" i="2"/>
  <c r="H282" i="2"/>
  <c r="H217" i="2"/>
  <c r="H296" i="2"/>
  <c r="H474" i="2"/>
  <c r="H364" i="2"/>
  <c r="H11" i="2"/>
  <c r="H344" i="2"/>
  <c r="H365" i="2"/>
  <c r="H12" i="2"/>
  <c r="H22" i="2"/>
  <c r="H23" i="2"/>
  <c r="H464" i="2"/>
  <c r="H283" i="2"/>
  <c r="H453" i="2"/>
  <c r="H24" i="2"/>
  <c r="H186" i="2"/>
  <c r="H475" i="2"/>
  <c r="H204" i="2"/>
  <c r="H137" i="2"/>
  <c r="H345" i="2"/>
  <c r="H284" i="2"/>
  <c r="H519" i="2"/>
  <c r="H395" i="2"/>
  <c r="H51" i="2"/>
  <c r="H37" i="2"/>
  <c r="H297" i="2"/>
  <c r="H162" i="2"/>
  <c r="H187" i="2"/>
  <c r="H298" i="2"/>
  <c r="H396" i="2"/>
  <c r="H376" i="2"/>
  <c r="H151" i="2"/>
  <c r="H228" i="2"/>
  <c r="H397" i="2"/>
  <c r="H168" i="2"/>
  <c r="H299" i="2"/>
  <c r="H249" i="2"/>
  <c r="H194" i="2"/>
  <c r="H101" i="2"/>
  <c r="H124" i="2"/>
  <c r="H138" i="2"/>
  <c r="H88" i="2"/>
  <c r="H229" i="2"/>
  <c r="H112" i="2"/>
  <c r="H353" i="2"/>
  <c r="H300" i="2"/>
  <c r="H301" i="2"/>
  <c r="H441" i="2"/>
  <c r="H520" i="2"/>
  <c r="H169" i="2"/>
  <c r="H25" i="2"/>
  <c r="H316" i="2"/>
  <c r="H302" i="2"/>
  <c r="H476" i="2"/>
  <c r="H89" i="2"/>
  <c r="H113" i="2"/>
  <c r="H52" i="2"/>
  <c r="H230" i="2"/>
  <c r="H521" i="2"/>
  <c r="H65" i="2"/>
  <c r="H377" i="2"/>
  <c r="H90" i="2"/>
  <c r="H317" i="2"/>
  <c r="H454" i="2"/>
  <c r="H240" i="2"/>
  <c r="H285" i="2"/>
  <c r="H497" i="2"/>
  <c r="H331" i="2"/>
  <c r="H26" i="2"/>
  <c r="H195" i="2"/>
  <c r="H465" i="2"/>
  <c r="H13" i="2"/>
  <c r="H53" i="2"/>
  <c r="H205" i="2"/>
  <c r="H139" i="2"/>
  <c r="H398" i="2"/>
  <c r="H506" i="2"/>
  <c r="H378" i="2"/>
  <c r="H80" i="2"/>
  <c r="H273" i="2"/>
  <c r="H170" i="2"/>
  <c r="H477" i="2"/>
  <c r="H206" i="2"/>
  <c r="H366" i="2"/>
  <c r="H318" i="2"/>
  <c r="H274" i="2"/>
  <c r="H379" i="2"/>
  <c r="H54" i="2"/>
  <c r="H478" i="2"/>
  <c r="H114" i="2"/>
  <c r="H498" i="2"/>
  <c r="H399" i="2"/>
  <c r="H207" i="2"/>
  <c r="H75" i="2"/>
  <c r="H303" i="2"/>
  <c r="H522" i="2"/>
  <c r="H196" i="2"/>
  <c r="H38" i="2"/>
  <c r="H39" i="2"/>
  <c r="H286" i="2"/>
  <c r="H140" i="2"/>
  <c r="H188" i="2"/>
  <c r="H189" i="2"/>
  <c r="H367" i="2"/>
  <c r="H241" i="2"/>
  <c r="H346" i="2"/>
  <c r="H125" i="2"/>
  <c r="H171" i="2"/>
  <c r="H332" i="2"/>
  <c r="H115" i="2"/>
  <c r="H81" i="2"/>
  <c r="H259" i="2"/>
  <c r="H380" i="2"/>
  <c r="H190" i="2"/>
  <c r="H523" i="2"/>
  <c r="H333" i="2"/>
  <c r="H66" i="2"/>
  <c r="H218" i="2"/>
  <c r="H432" i="2"/>
  <c r="H455" i="2"/>
  <c r="H67" i="2"/>
  <c r="H456" i="2"/>
  <c r="H76" i="2"/>
  <c r="H507" i="2"/>
  <c r="H275" i="2"/>
  <c r="H172" i="2"/>
  <c r="H27" i="2"/>
  <c r="H68" i="2"/>
  <c r="H479" i="2"/>
  <c r="H40" i="2"/>
  <c r="H413" i="2"/>
  <c r="H442" i="2"/>
  <c r="H334" i="2"/>
  <c r="H433" i="2"/>
  <c r="H287" i="2"/>
  <c r="H381" i="2"/>
  <c r="H382" i="2"/>
  <c r="H14" i="2"/>
  <c r="H208" i="2"/>
  <c r="H288" i="2"/>
  <c r="H508" i="2"/>
  <c r="H141" i="2"/>
  <c r="H368" i="2"/>
  <c r="H369" i="2"/>
  <c r="H421" i="2"/>
  <c r="H524" i="2"/>
  <c r="H443" i="2"/>
  <c r="H400" i="2"/>
  <c r="H126" i="2"/>
  <c r="H82" i="2"/>
  <c r="H414" i="2"/>
  <c r="H444" i="2"/>
  <c r="H219" i="2"/>
  <c r="H525" i="2"/>
  <c r="H91" i="2"/>
  <c r="H28" i="2"/>
  <c r="H526" i="2"/>
  <c r="H173" i="2"/>
  <c r="H422" i="2"/>
  <c r="H265" i="2"/>
  <c r="H499" i="2"/>
  <c r="H445" i="2"/>
  <c r="H142" i="2"/>
  <c r="H174" i="2"/>
  <c r="H347" i="2"/>
  <c r="H415" i="2"/>
  <c r="H231" i="2"/>
  <c r="H92" i="2"/>
  <c r="H220" i="2"/>
  <c r="H509" i="2"/>
  <c r="H175" i="2"/>
  <c r="H500" i="2"/>
  <c r="H466" i="2"/>
  <c r="H423" i="2"/>
  <c r="H221" i="2"/>
  <c r="H304" i="2"/>
  <c r="H209" i="2"/>
  <c r="H305" i="2"/>
  <c r="H29" i="2"/>
  <c r="H143" i="2"/>
  <c r="H197" i="2"/>
  <c r="H401" i="2"/>
  <c r="H232" i="2"/>
  <c r="H424" i="2"/>
  <c r="H55" i="2"/>
  <c r="H370" i="2"/>
  <c r="H402" i="2"/>
  <c r="H354" i="2"/>
  <c r="H176" i="2"/>
  <c r="H319" i="2"/>
  <c r="H289" i="2"/>
  <c r="H527" i="2"/>
  <c r="H446" i="2"/>
  <c r="H191" i="2"/>
  <c r="H447" i="2"/>
  <c r="H306" i="2"/>
  <c r="H152" i="2"/>
  <c r="H163" i="2"/>
  <c r="H348" i="2"/>
  <c r="H480" i="2"/>
  <c r="H69" i="2"/>
  <c r="H102" i="2"/>
  <c r="H528" i="2"/>
  <c r="H127" i="2"/>
  <c r="H103" i="2"/>
  <c r="H77" i="2"/>
  <c r="H93" i="2"/>
  <c r="H501" i="2"/>
  <c r="H481" i="2"/>
  <c r="H383" i="2"/>
  <c r="H128" i="2"/>
  <c r="H129" i="2"/>
  <c r="G260" i="2"/>
  <c r="G434" i="2"/>
  <c r="G144" i="2"/>
  <c r="G41" i="2"/>
  <c r="G403" i="2"/>
  <c r="G349" i="2"/>
  <c r="G30" i="2"/>
  <c r="G266" i="2"/>
  <c r="G425" i="2"/>
  <c r="G153" i="2"/>
  <c r="G482" i="2"/>
  <c r="G483" i="2"/>
  <c r="G510" i="2"/>
  <c r="G250" i="2"/>
  <c r="G404" i="2"/>
  <c r="G384" i="2"/>
  <c r="G222" i="2"/>
  <c r="G42" i="2"/>
  <c r="G31" i="2"/>
  <c r="G484" i="2"/>
  <c r="G385" i="2"/>
  <c r="G405" i="2"/>
  <c r="G350" i="2"/>
  <c r="G511" i="2"/>
  <c r="G70" i="2"/>
  <c r="G2" i="2"/>
  <c r="G457" i="2"/>
  <c r="G355" i="2"/>
  <c r="G43" i="2"/>
  <c r="G320" i="2"/>
  <c r="G104" i="2"/>
  <c r="G177" i="2"/>
  <c r="G242" i="2"/>
  <c r="G426" i="2"/>
  <c r="G502" i="2"/>
  <c r="G56" i="2"/>
  <c r="G503" i="2"/>
  <c r="G406" i="2"/>
  <c r="G386" i="2"/>
  <c r="G83" i="2"/>
  <c r="G251" i="2"/>
  <c r="G290" i="2"/>
  <c r="G164" i="2"/>
  <c r="G335" i="2"/>
  <c r="G145" i="2"/>
  <c r="G267" i="2"/>
  <c r="G57" i="2"/>
  <c r="G15" i="2"/>
  <c r="G356" i="2"/>
  <c r="G336" i="2"/>
  <c r="G198" i="2"/>
  <c r="G116" i="2"/>
  <c r="G233" i="2"/>
  <c r="G291" i="2"/>
  <c r="G512" i="2"/>
  <c r="G321" i="2"/>
  <c r="G268" i="2"/>
  <c r="G307" i="2"/>
  <c r="G448" i="2"/>
  <c r="G130" i="2"/>
  <c r="G485" i="2"/>
  <c r="G308" i="2"/>
  <c r="G223" i="2"/>
  <c r="G449" i="2"/>
  <c r="G16" i="2"/>
  <c r="G131" i="2"/>
  <c r="G261" i="2"/>
  <c r="G71" i="2"/>
  <c r="G322" i="2"/>
  <c r="G435" i="2"/>
  <c r="G3" i="2"/>
  <c r="G486" i="2"/>
  <c r="G105" i="2"/>
  <c r="G337" i="2"/>
  <c r="G78" i="2"/>
  <c r="G436" i="2"/>
  <c r="G487" i="2"/>
  <c r="G458" i="2"/>
  <c r="G94" i="2"/>
  <c r="G351" i="2"/>
  <c r="G58" i="2"/>
  <c r="G243" i="2"/>
  <c r="G427" i="2"/>
  <c r="G323" i="2"/>
  <c r="G292" i="2"/>
  <c r="G371" i="2"/>
  <c r="G192" i="2"/>
  <c r="G199" i="2"/>
  <c r="G437" i="2"/>
  <c r="G210" i="2"/>
  <c r="G488" i="2"/>
  <c r="G309" i="2"/>
  <c r="G338" i="2"/>
  <c r="G428" i="2"/>
  <c r="G339" i="2"/>
  <c r="G324" i="2"/>
  <c r="G200" i="2"/>
  <c r="G489" i="2"/>
  <c r="G387" i="2"/>
  <c r="G165" i="2"/>
  <c r="G154" i="2"/>
  <c r="G95" i="2"/>
  <c r="G84" i="2"/>
  <c r="G96" i="2"/>
  <c r="G201" i="2"/>
  <c r="G178" i="2"/>
  <c r="G310" i="2"/>
  <c r="G179" i="2"/>
  <c r="G407" i="2"/>
  <c r="G325" i="2"/>
  <c r="G490" i="2"/>
  <c r="G459" i="2"/>
  <c r="G252" i="2"/>
  <c r="G146" i="2"/>
  <c r="G234" i="2"/>
  <c r="G224" i="2"/>
  <c r="G225" i="2"/>
  <c r="G244" i="2"/>
  <c r="G408" i="2"/>
  <c r="G372" i="2"/>
  <c r="G311" i="2"/>
  <c r="G44" i="2"/>
  <c r="G4" i="2"/>
  <c r="G357" i="2"/>
  <c r="G467" i="2"/>
  <c r="G269" i="2"/>
  <c r="G211" i="2"/>
  <c r="G166" i="2"/>
  <c r="G450" i="2"/>
  <c r="G270" i="2"/>
  <c r="G468" i="2"/>
  <c r="G180" i="2"/>
  <c r="G181" i="2"/>
  <c r="G117" i="2"/>
  <c r="G97" i="2"/>
  <c r="G59" i="2"/>
  <c r="G235" i="2"/>
  <c r="G409" i="2"/>
  <c r="G155" i="2"/>
  <c r="G60" i="2"/>
  <c r="G106" i="2"/>
  <c r="G373" i="2"/>
  <c r="G32" i="2"/>
  <c r="G17" i="2"/>
  <c r="G469" i="2"/>
  <c r="G45" i="2"/>
  <c r="G388" i="2"/>
  <c r="G98" i="2"/>
  <c r="G212" i="2"/>
  <c r="G253" i="2"/>
  <c r="G293" i="2"/>
  <c r="G438" i="2"/>
  <c r="G504" i="2"/>
  <c r="G326" i="2"/>
  <c r="G276" i="2"/>
  <c r="G262" i="2"/>
  <c r="G416" i="2"/>
  <c r="G429" i="2"/>
  <c r="G99" i="2"/>
  <c r="G513" i="2"/>
  <c r="G5" i="2"/>
  <c r="G254" i="2"/>
  <c r="G245" i="2"/>
  <c r="G389" i="2"/>
  <c r="G312" i="2"/>
  <c r="G430" i="2"/>
  <c r="G61" i="2"/>
  <c r="G514" i="2"/>
  <c r="G72" i="2"/>
  <c r="G255" i="2"/>
  <c r="G118" i="2"/>
  <c r="G294" i="2"/>
  <c r="G33" i="2"/>
  <c r="G271" i="2"/>
  <c r="G226" i="2"/>
  <c r="G352" i="2"/>
  <c r="G313" i="2"/>
  <c r="G451" i="2"/>
  <c r="G390" i="2"/>
  <c r="G147" i="2"/>
  <c r="G6" i="2"/>
  <c r="G410" i="2"/>
  <c r="G263" i="2"/>
  <c r="G34" i="2"/>
  <c r="G470" i="2"/>
  <c r="G314" i="2"/>
  <c r="G256" i="2"/>
  <c r="G358" i="2"/>
  <c r="G213" i="2"/>
  <c r="G515" i="2"/>
  <c r="G340" i="2"/>
  <c r="G7" i="2"/>
  <c r="G277" i="2"/>
  <c r="G8" i="2"/>
  <c r="G471" i="2"/>
  <c r="G491" i="2"/>
  <c r="G492" i="2"/>
  <c r="G227" i="2"/>
  <c r="G460" i="2"/>
  <c r="G18" i="2"/>
  <c r="G202" i="2"/>
  <c r="G236" i="2"/>
  <c r="G391" i="2"/>
  <c r="G156" i="2"/>
  <c r="G73" i="2"/>
  <c r="G341" i="2"/>
  <c r="G157" i="2"/>
  <c r="G214" i="2"/>
  <c r="G411" i="2"/>
  <c r="G417" i="2"/>
  <c r="G278" i="2"/>
  <c r="G439" i="2"/>
  <c r="G359" i="2"/>
  <c r="G412" i="2"/>
  <c r="G119" i="2"/>
  <c r="G295" i="2"/>
  <c r="G9" i="2"/>
  <c r="G272" i="2"/>
  <c r="G237" i="2"/>
  <c r="G120" i="2"/>
  <c r="G264" i="2"/>
  <c r="G100" i="2"/>
  <c r="G121" i="2"/>
  <c r="G516" i="2"/>
  <c r="G46" i="2"/>
  <c r="G85" i="2"/>
  <c r="G440" i="2"/>
  <c r="G238" i="2"/>
  <c r="G148" i="2"/>
  <c r="G418" i="2"/>
  <c r="G79" i="2"/>
  <c r="G493" i="2"/>
  <c r="G461" i="2"/>
  <c r="G107" i="2"/>
  <c r="G392" i="2"/>
  <c r="G86" i="2"/>
  <c r="G158" i="2"/>
  <c r="G74" i="2"/>
  <c r="G132" i="2"/>
  <c r="G462" i="2"/>
  <c r="G452" i="2"/>
  <c r="G182" i="2"/>
  <c r="G393" i="2"/>
  <c r="G215" i="2"/>
  <c r="G47" i="2"/>
  <c r="G108" i="2"/>
  <c r="G149" i="2"/>
  <c r="G517" i="2"/>
  <c r="G494" i="2"/>
  <c r="G35" i="2"/>
  <c r="G246" i="2"/>
  <c r="G257" i="2"/>
  <c r="G327" i="2"/>
  <c r="G122" i="2"/>
  <c r="G133" i="2"/>
  <c r="G279" i="2"/>
  <c r="G495" i="2"/>
  <c r="G419" i="2"/>
  <c r="G472" i="2"/>
  <c r="G328" i="2"/>
  <c r="G329" i="2"/>
  <c r="G109" i="2"/>
  <c r="G247" i="2"/>
  <c r="G110" i="2"/>
  <c r="G167" i="2"/>
  <c r="G374" i="2"/>
  <c r="G505" i="2"/>
  <c r="G134" i="2"/>
  <c r="G330" i="2"/>
  <c r="G360" i="2"/>
  <c r="G394" i="2"/>
  <c r="G361" i="2"/>
  <c r="G216" i="2"/>
  <c r="G123" i="2"/>
  <c r="G248" i="2"/>
  <c r="G159" i="2"/>
  <c r="G463" i="2"/>
  <c r="G87" i="2"/>
  <c r="G239" i="2"/>
  <c r="G160" i="2"/>
  <c r="G10" i="2"/>
  <c r="G19" i="2"/>
  <c r="G496" i="2"/>
  <c r="G342" i="2"/>
  <c r="G193" i="2"/>
  <c r="G183" i="2"/>
  <c r="G258" i="2"/>
  <c r="G473" i="2"/>
  <c r="G62" i="2"/>
  <c r="G161" i="2"/>
  <c r="G203" i="2"/>
  <c r="G20" i="2"/>
  <c r="G63" i="2"/>
  <c r="G48" i="2"/>
  <c r="G362" i="2"/>
  <c r="G111" i="2"/>
  <c r="G280" i="2"/>
  <c r="G315" i="2"/>
  <c r="G363" i="2"/>
  <c r="G21" i="2"/>
  <c r="G135" i="2"/>
  <c r="G150" i="2"/>
  <c r="G184" i="2"/>
  <c r="G420" i="2"/>
  <c r="G136" i="2"/>
  <c r="G64" i="2"/>
  <c r="G431" i="2"/>
  <c r="G281" i="2"/>
  <c r="G49" i="2"/>
  <c r="G36" i="2"/>
  <c r="G518" i="2"/>
  <c r="G343" i="2"/>
  <c r="G50" i="2"/>
  <c r="G375" i="2"/>
  <c r="G185" i="2"/>
  <c r="G282" i="2"/>
  <c r="G217" i="2"/>
  <c r="G296" i="2"/>
  <c r="G474" i="2"/>
  <c r="G11" i="2"/>
  <c r="G344" i="2"/>
  <c r="G365" i="2"/>
  <c r="G12" i="2"/>
  <c r="G22" i="2"/>
  <c r="G23" i="2"/>
  <c r="G464" i="2"/>
  <c r="G283" i="2"/>
  <c r="G453" i="2"/>
  <c r="G24" i="2"/>
  <c r="G186" i="2"/>
  <c r="G475" i="2"/>
  <c r="G204" i="2"/>
  <c r="G137" i="2"/>
  <c r="G345" i="2"/>
  <c r="G284" i="2"/>
  <c r="G519" i="2"/>
  <c r="G395" i="2"/>
  <c r="G51" i="2"/>
  <c r="G37" i="2"/>
  <c r="G297" i="2"/>
  <c r="G162" i="2"/>
  <c r="G187" i="2"/>
  <c r="G298" i="2"/>
  <c r="G396" i="2"/>
  <c r="G376" i="2"/>
  <c r="G151" i="2"/>
  <c r="G228" i="2"/>
  <c r="G397" i="2"/>
  <c r="G168" i="2"/>
  <c r="G299" i="2"/>
  <c r="G249" i="2"/>
  <c r="G194" i="2"/>
  <c r="G101" i="2"/>
  <c r="G124" i="2"/>
  <c r="G138" i="2"/>
  <c r="G88" i="2"/>
  <c r="G229" i="2"/>
  <c r="G112" i="2"/>
  <c r="G353" i="2"/>
  <c r="G300" i="2"/>
  <c r="G301" i="2"/>
  <c r="G441" i="2"/>
  <c r="G520" i="2"/>
  <c r="G169" i="2"/>
  <c r="G25" i="2"/>
  <c r="G316" i="2"/>
  <c r="G302" i="2"/>
  <c r="G476" i="2"/>
  <c r="G89" i="2"/>
  <c r="G113" i="2"/>
  <c r="G52" i="2"/>
  <c r="G230" i="2"/>
  <c r="G521" i="2"/>
  <c r="G65" i="2"/>
  <c r="G377" i="2"/>
  <c r="G90" i="2"/>
  <c r="G317" i="2"/>
  <c r="G454" i="2"/>
  <c r="G240" i="2"/>
  <c r="G285" i="2"/>
  <c r="G497" i="2"/>
  <c r="G331" i="2"/>
  <c r="G26" i="2"/>
  <c r="G195" i="2"/>
  <c r="G465" i="2"/>
  <c r="G13" i="2"/>
  <c r="G53" i="2"/>
  <c r="G205" i="2"/>
  <c r="G139" i="2"/>
  <c r="G398" i="2"/>
  <c r="G506" i="2"/>
  <c r="G378" i="2"/>
  <c r="G80" i="2"/>
  <c r="G273" i="2"/>
  <c r="G170" i="2"/>
  <c r="G477" i="2"/>
  <c r="G206" i="2"/>
  <c r="G366" i="2"/>
  <c r="G318" i="2"/>
  <c r="G274" i="2"/>
  <c r="G379" i="2"/>
  <c r="G54" i="2"/>
  <c r="G478" i="2"/>
  <c r="G114" i="2"/>
  <c r="G498" i="2"/>
  <c r="G399" i="2"/>
  <c r="G207" i="2"/>
  <c r="G75" i="2"/>
  <c r="G303" i="2"/>
  <c r="G522" i="2"/>
  <c r="G196" i="2"/>
  <c r="G38" i="2"/>
  <c r="G39" i="2"/>
  <c r="G286" i="2"/>
  <c r="G140" i="2"/>
  <c r="G188" i="2"/>
  <c r="G189" i="2"/>
  <c r="G367" i="2"/>
  <c r="G241" i="2"/>
  <c r="G346" i="2"/>
  <c r="G125" i="2"/>
  <c r="G171" i="2"/>
  <c r="G332" i="2"/>
  <c r="G115" i="2"/>
  <c r="G81" i="2"/>
  <c r="G259" i="2"/>
  <c r="G380" i="2"/>
  <c r="G190" i="2"/>
  <c r="G523" i="2"/>
  <c r="G333" i="2"/>
  <c r="G66" i="2"/>
  <c r="G218" i="2"/>
  <c r="G432" i="2"/>
  <c r="G455" i="2"/>
  <c r="G67" i="2"/>
  <c r="G456" i="2"/>
  <c r="G76" i="2"/>
  <c r="G507" i="2"/>
  <c r="G275" i="2"/>
  <c r="G172" i="2"/>
  <c r="G27" i="2"/>
  <c r="G68" i="2"/>
  <c r="G479" i="2"/>
  <c r="G40" i="2"/>
  <c r="G413" i="2"/>
  <c r="G442" i="2"/>
  <c r="G334" i="2"/>
  <c r="G433" i="2"/>
  <c r="G287" i="2"/>
  <c r="G381" i="2"/>
  <c r="G382" i="2"/>
  <c r="G14" i="2"/>
  <c r="G208" i="2"/>
  <c r="G288" i="2"/>
  <c r="G508" i="2"/>
  <c r="G141" i="2"/>
  <c r="G368" i="2"/>
  <c r="G369" i="2"/>
  <c r="G421" i="2"/>
  <c r="G524" i="2"/>
  <c r="G443" i="2"/>
  <c r="G400" i="2"/>
  <c r="G126" i="2"/>
  <c r="G82" i="2"/>
  <c r="G414" i="2"/>
  <c r="G444" i="2"/>
  <c r="G219" i="2"/>
  <c r="G525" i="2"/>
  <c r="G91" i="2"/>
  <c r="G28" i="2"/>
  <c r="G526" i="2"/>
  <c r="G173" i="2"/>
  <c r="G422" i="2"/>
  <c r="G265" i="2"/>
  <c r="G499" i="2"/>
  <c r="G445" i="2"/>
  <c r="G142" i="2"/>
  <c r="G174" i="2"/>
  <c r="G347" i="2"/>
  <c r="G415" i="2"/>
  <c r="G231" i="2"/>
  <c r="G92" i="2"/>
  <c r="G220" i="2"/>
  <c r="G509" i="2"/>
  <c r="G175" i="2"/>
  <c r="G500" i="2"/>
  <c r="G466" i="2"/>
  <c r="G423" i="2"/>
  <c r="G221" i="2"/>
  <c r="G304" i="2"/>
  <c r="G209" i="2"/>
  <c r="G305" i="2"/>
  <c r="G29" i="2"/>
  <c r="G143" i="2"/>
  <c r="G197" i="2"/>
  <c r="G401" i="2"/>
  <c r="G232" i="2"/>
  <c r="G424" i="2"/>
  <c r="G55" i="2"/>
  <c r="G370" i="2"/>
  <c r="G402" i="2"/>
  <c r="G354" i="2"/>
  <c r="G176" i="2"/>
  <c r="G319" i="2"/>
  <c r="G289" i="2"/>
  <c r="G527" i="2"/>
  <c r="G446" i="2"/>
  <c r="G191" i="2"/>
  <c r="G447" i="2"/>
  <c r="G306" i="2"/>
  <c r="G152" i="2"/>
  <c r="G163" i="2"/>
  <c r="G348" i="2"/>
  <c r="G480" i="2"/>
  <c r="G69" i="2"/>
  <c r="G102" i="2"/>
  <c r="G528" i="2"/>
  <c r="G127" i="2"/>
  <c r="G103" i="2"/>
  <c r="G77" i="2"/>
  <c r="G93" i="2"/>
  <c r="G501" i="2"/>
  <c r="G481" i="2"/>
  <c r="G383" i="2"/>
  <c r="G128" i="2"/>
  <c r="G129" i="2"/>
  <c r="S476" i="2" l="1"/>
  <c r="S169" i="2"/>
  <c r="S300" i="2"/>
  <c r="S88" i="2"/>
  <c r="S194" i="2"/>
  <c r="S397" i="2"/>
  <c r="S396" i="2"/>
  <c r="S297" i="2"/>
  <c r="S519" i="2"/>
  <c r="S204" i="2"/>
  <c r="S453" i="2"/>
  <c r="S22" i="2"/>
  <c r="S11" i="2"/>
  <c r="S217" i="2"/>
  <c r="S50" i="2"/>
  <c r="S49" i="2"/>
  <c r="S136" i="2"/>
  <c r="S135" i="2"/>
  <c r="S280" i="2"/>
  <c r="S63" i="2"/>
  <c r="S62" i="2"/>
  <c r="S193" i="2"/>
  <c r="S10" i="2"/>
  <c r="S463" i="2"/>
  <c r="S216" i="2"/>
  <c r="S330" i="2"/>
  <c r="S167" i="2"/>
  <c r="S329" i="2"/>
  <c r="S495" i="2"/>
  <c r="S327" i="2"/>
  <c r="S494" i="2"/>
  <c r="S47" i="2"/>
  <c r="S452" i="2"/>
  <c r="S158" i="2"/>
  <c r="S461" i="2"/>
  <c r="S492" i="2"/>
  <c r="S277" i="2"/>
  <c r="S213" i="2"/>
  <c r="S470" i="2"/>
  <c r="S6" i="2"/>
  <c r="S313" i="2"/>
  <c r="S33" i="2"/>
  <c r="S72" i="2"/>
  <c r="S312" i="2"/>
  <c r="S5" i="2"/>
  <c r="S416" i="2"/>
  <c r="S504" i="2"/>
  <c r="S212" i="2"/>
  <c r="S469" i="2"/>
  <c r="S106" i="2"/>
  <c r="S235" i="2"/>
  <c r="S181" i="2"/>
  <c r="S450" i="2"/>
  <c r="S467" i="2"/>
  <c r="S311" i="2"/>
  <c r="S225" i="2"/>
  <c r="S252" i="2"/>
  <c r="S407" i="2"/>
  <c r="S201" i="2"/>
  <c r="S154" i="2"/>
  <c r="S200" i="2"/>
  <c r="S338" i="2"/>
  <c r="S437" i="2"/>
  <c r="S292" i="2"/>
  <c r="S58" i="2"/>
  <c r="S487" i="2"/>
  <c r="S105" i="2"/>
  <c r="S322" i="2"/>
  <c r="S16" i="2"/>
  <c r="S485" i="2"/>
  <c r="S268" i="2"/>
  <c r="S233" i="2"/>
  <c r="S356" i="2"/>
  <c r="S145" i="2"/>
  <c r="S251" i="2"/>
  <c r="S503" i="2"/>
  <c r="S242" i="2"/>
  <c r="S43" i="2"/>
  <c r="S70" i="2"/>
  <c r="S385" i="2"/>
  <c r="S222" i="2"/>
  <c r="S510" i="2"/>
  <c r="S425" i="2"/>
  <c r="S403" i="2"/>
  <c r="S260" i="2"/>
  <c r="S12" i="2"/>
  <c r="S7" i="2"/>
  <c r="S8" i="2"/>
  <c r="S129" i="2"/>
  <c r="S501" i="2"/>
  <c r="S127" i="2"/>
  <c r="S480" i="2"/>
  <c r="S306" i="2"/>
  <c r="S527" i="2"/>
  <c r="S354" i="2"/>
  <c r="S424" i="2"/>
  <c r="S143" i="2"/>
  <c r="S304" i="2"/>
  <c r="S500" i="2"/>
  <c r="S92" i="2"/>
  <c r="S174" i="2"/>
  <c r="S265" i="2"/>
  <c r="S28" i="2"/>
  <c r="S444" i="2"/>
  <c r="S400" i="2"/>
  <c r="S369" i="2"/>
  <c r="S288" i="2"/>
  <c r="S381" i="2"/>
  <c r="S442" i="2"/>
  <c r="S68" i="2"/>
  <c r="S507" i="2"/>
  <c r="S455" i="2"/>
  <c r="S333" i="2"/>
  <c r="S259" i="2"/>
  <c r="S171" i="2"/>
  <c r="S367" i="2"/>
  <c r="S286" i="2"/>
  <c r="S522" i="2"/>
  <c r="S399" i="2"/>
  <c r="S54" i="2"/>
  <c r="S366" i="2"/>
  <c r="S273" i="2"/>
  <c r="S398" i="2"/>
  <c r="S13" i="2"/>
  <c r="S331" i="2"/>
  <c r="S454" i="2"/>
  <c r="S65" i="2"/>
  <c r="S113" i="2"/>
  <c r="S316" i="2"/>
  <c r="S441" i="2"/>
  <c r="S112" i="2"/>
  <c r="S124" i="2"/>
  <c r="S299" i="2"/>
  <c r="S151" i="2"/>
  <c r="S187" i="2"/>
  <c r="S51" i="2"/>
  <c r="S345" i="2"/>
  <c r="S186" i="2"/>
  <c r="S464" i="2"/>
  <c r="S365" i="2"/>
  <c r="S474" i="2"/>
  <c r="S185" i="2"/>
  <c r="S518" i="2"/>
  <c r="S431" i="2"/>
  <c r="S184" i="2"/>
  <c r="S363" i="2"/>
  <c r="S362" i="2"/>
  <c r="S203" i="2"/>
  <c r="S258" i="2"/>
  <c r="S496" i="2"/>
  <c r="S239" i="2"/>
  <c r="S248" i="2"/>
  <c r="S394" i="2"/>
  <c r="S505" i="2"/>
  <c r="S247" i="2"/>
  <c r="S472" i="2"/>
  <c r="S133" i="2"/>
  <c r="S246" i="2"/>
  <c r="S149" i="2"/>
  <c r="S393" i="2"/>
  <c r="S132" i="2"/>
  <c r="S392" i="2"/>
  <c r="S79" i="2"/>
  <c r="S440" i="2"/>
  <c r="S121" i="2"/>
  <c r="S237" i="2"/>
  <c r="S119" i="2"/>
  <c r="S278" i="2"/>
  <c r="S157" i="2"/>
  <c r="S391" i="2"/>
  <c r="S460" i="2"/>
  <c r="S471" i="2"/>
  <c r="S340" i="2"/>
  <c r="S256" i="2"/>
  <c r="S263" i="2"/>
  <c r="S390" i="2"/>
  <c r="S226" i="2"/>
  <c r="S118" i="2"/>
  <c r="S61" i="2"/>
  <c r="S245" i="2"/>
  <c r="S99" i="2"/>
  <c r="S276" i="2"/>
  <c r="S293" i="2"/>
  <c r="S388" i="2"/>
  <c r="S32" i="2"/>
  <c r="S155" i="2"/>
  <c r="S97" i="2"/>
  <c r="S468" i="2"/>
  <c r="S211" i="2"/>
  <c r="S4" i="2"/>
  <c r="S408" i="2"/>
  <c r="S234" i="2"/>
  <c r="S490" i="2"/>
  <c r="S310" i="2"/>
  <c r="S84" i="2"/>
  <c r="S387" i="2"/>
  <c r="S339" i="2"/>
  <c r="S488" i="2"/>
  <c r="S192" i="2"/>
  <c r="S427" i="2"/>
  <c r="S94" i="2"/>
  <c r="S78" i="2"/>
  <c r="S3" i="2"/>
  <c r="S261" i="2"/>
  <c r="S223" i="2"/>
  <c r="S448" i="2"/>
  <c r="S512" i="2"/>
  <c r="S198" i="2"/>
  <c r="S57" i="2"/>
  <c r="S164" i="2"/>
  <c r="S386" i="2"/>
  <c r="S502" i="2"/>
  <c r="S104" i="2"/>
  <c r="S457" i="2"/>
  <c r="S350" i="2"/>
  <c r="S31" i="2"/>
  <c r="S404" i="2"/>
  <c r="S482" i="2"/>
  <c r="S30" i="2"/>
  <c r="S144" i="2"/>
  <c r="K5" i="8"/>
  <c r="S371" i="2"/>
  <c r="M128" i="2"/>
  <c r="N128" i="2" s="1"/>
  <c r="M93" i="2"/>
  <c r="N93" i="2" s="1"/>
  <c r="M528" i="2"/>
  <c r="N528" i="2" s="1"/>
  <c r="M348" i="2"/>
  <c r="N348" i="2" s="1"/>
  <c r="M447" i="2"/>
  <c r="N447" i="2" s="1"/>
  <c r="M289" i="2"/>
  <c r="N289" i="2" s="1"/>
  <c r="M402" i="2"/>
  <c r="N402" i="2" s="1"/>
  <c r="M232" i="2"/>
  <c r="N232" i="2" s="1"/>
  <c r="M29" i="2"/>
  <c r="N29" i="2" s="1"/>
  <c r="M221" i="2"/>
  <c r="N221" i="2" s="1"/>
  <c r="M175" i="2"/>
  <c r="N175" i="2" s="1"/>
  <c r="M231" i="2"/>
  <c r="N231" i="2" s="1"/>
  <c r="M142" i="2"/>
  <c r="N142" i="2" s="1"/>
  <c r="M422" i="2"/>
  <c r="N422" i="2" s="1"/>
  <c r="M91" i="2"/>
  <c r="N91" i="2" s="1"/>
  <c r="M414" i="2"/>
  <c r="N414" i="2" s="1"/>
  <c r="M443" i="2"/>
  <c r="N443" i="2" s="1"/>
  <c r="M368" i="2"/>
  <c r="N368" i="2" s="1"/>
  <c r="M208" i="2"/>
  <c r="N208" i="2" s="1"/>
  <c r="M287" i="2"/>
  <c r="N287" i="2" s="1"/>
  <c r="M413" i="2"/>
  <c r="N413" i="2" s="1"/>
  <c r="M27" i="2"/>
  <c r="N27" i="2" s="1"/>
  <c r="M76" i="2"/>
  <c r="N76" i="2" s="1"/>
  <c r="M432" i="2"/>
  <c r="N432" i="2" s="1"/>
  <c r="M523" i="2"/>
  <c r="N523" i="2" s="1"/>
  <c r="M81" i="2"/>
  <c r="N81" i="2" s="1"/>
  <c r="M125" i="2"/>
  <c r="N125" i="2" s="1"/>
  <c r="M189" i="2"/>
  <c r="N189" i="2" s="1"/>
  <c r="M39" i="2"/>
  <c r="N39" i="2" s="1"/>
  <c r="M303" i="2"/>
  <c r="N303" i="2" s="1"/>
  <c r="M498" i="2"/>
  <c r="N498" i="2" s="1"/>
  <c r="M379" i="2"/>
  <c r="N379" i="2" s="1"/>
  <c r="M206" i="2"/>
  <c r="N206" i="2" s="1"/>
  <c r="M80" i="2"/>
  <c r="N80" i="2" s="1"/>
  <c r="M139" i="2"/>
  <c r="N139" i="2" s="1"/>
  <c r="M465" i="2"/>
  <c r="N465" i="2" s="1"/>
  <c r="M497" i="2"/>
  <c r="N497" i="2" s="1"/>
  <c r="M317" i="2"/>
  <c r="N317" i="2" s="1"/>
  <c r="M521" i="2"/>
  <c r="N521" i="2" s="1"/>
  <c r="M89" i="2"/>
  <c r="N89" i="2" s="1"/>
  <c r="M25" i="2"/>
  <c r="N25" i="2" s="1"/>
  <c r="M301" i="2"/>
  <c r="N301" i="2" s="1"/>
  <c r="M229" i="2"/>
  <c r="N229" i="2" s="1"/>
  <c r="M101" i="2"/>
  <c r="N101" i="2" s="1"/>
  <c r="M168" i="2"/>
  <c r="N168" i="2" s="1"/>
  <c r="M376" i="2"/>
  <c r="N376" i="2" s="1"/>
  <c r="M162" i="2"/>
  <c r="N162" i="2" s="1"/>
  <c r="M395" i="2"/>
  <c r="N395" i="2" s="1"/>
  <c r="M137" i="2"/>
  <c r="N137" i="2" s="1"/>
  <c r="M24" i="2"/>
  <c r="N24" i="2" s="1"/>
  <c r="M23" i="2"/>
  <c r="N23" i="2" s="1"/>
  <c r="M344" i="2"/>
  <c r="N344" i="2" s="1"/>
  <c r="M296" i="2"/>
  <c r="N296" i="2" s="1"/>
  <c r="M375" i="2"/>
  <c r="N375" i="2" s="1"/>
  <c r="M36" i="2"/>
  <c r="N36" i="2" s="1"/>
  <c r="M64" i="2"/>
  <c r="N64" i="2" s="1"/>
  <c r="M150" i="2"/>
  <c r="N150" i="2" s="1"/>
  <c r="M131" i="2"/>
  <c r="N131" i="2" s="1"/>
  <c r="M308" i="2"/>
  <c r="N308" i="2" s="1"/>
  <c r="M307" i="2"/>
  <c r="N307" i="2" s="1"/>
  <c r="M291" i="2"/>
  <c r="N291" i="2" s="1"/>
  <c r="M336" i="2"/>
  <c r="N336" i="2" s="1"/>
  <c r="M267" i="2"/>
  <c r="N267" i="2" s="1"/>
  <c r="M290" i="2"/>
  <c r="N290" i="2" s="1"/>
  <c r="M406" i="2"/>
  <c r="N406" i="2" s="1"/>
  <c r="M426" i="2"/>
  <c r="N426" i="2" s="1"/>
  <c r="M320" i="2"/>
  <c r="N320" i="2" s="1"/>
  <c r="M405" i="2"/>
  <c r="N405" i="2" s="1"/>
  <c r="M42" i="2"/>
  <c r="N42" i="2" s="1"/>
  <c r="M250" i="2"/>
  <c r="N250" i="2" s="1"/>
  <c r="M153" i="2"/>
  <c r="N153" i="2" s="1"/>
  <c r="M349" i="2"/>
  <c r="N349" i="2" s="1"/>
  <c r="M434" i="2"/>
  <c r="N434" i="2" s="1"/>
  <c r="M444" i="2"/>
  <c r="N444" i="2" s="1"/>
  <c r="M460" i="2"/>
  <c r="N460" i="2" s="1"/>
  <c r="M388" i="2"/>
  <c r="N388" i="2" s="1"/>
  <c r="M468" i="2"/>
  <c r="N468" i="2" s="1"/>
  <c r="M404" i="2"/>
  <c r="N404" i="2" s="1"/>
  <c r="M69" i="2"/>
  <c r="N69" i="2" s="1"/>
  <c r="M446" i="2"/>
  <c r="N446" i="2" s="1"/>
  <c r="M197" i="2"/>
  <c r="N197" i="2" s="1"/>
  <c r="M526" i="2"/>
  <c r="N526" i="2" s="1"/>
  <c r="M126" i="2"/>
  <c r="N126" i="2" s="1"/>
  <c r="M421" i="2"/>
  <c r="N421" i="2" s="1"/>
  <c r="M382" i="2"/>
  <c r="N382" i="2" s="1"/>
  <c r="M334" i="2"/>
  <c r="N334" i="2" s="1"/>
  <c r="M478" i="2"/>
  <c r="N478" i="2" s="1"/>
  <c r="M318" i="2"/>
  <c r="N318" i="2" s="1"/>
  <c r="M506" i="2"/>
  <c r="N506" i="2" s="1"/>
  <c r="M53" i="2"/>
  <c r="N53" i="2" s="1"/>
  <c r="M302" i="2"/>
  <c r="N302" i="2" s="1"/>
  <c r="M37" i="2"/>
  <c r="N37" i="2" s="1"/>
  <c r="M364" i="2"/>
  <c r="N364" i="2" s="1"/>
  <c r="M420" i="2"/>
  <c r="N420" i="2" s="1"/>
  <c r="M21" i="2"/>
  <c r="N21" i="2" s="1"/>
  <c r="M342" i="2"/>
  <c r="N342" i="2" s="1"/>
  <c r="M134" i="2"/>
  <c r="N134" i="2" s="1"/>
  <c r="M110" i="2"/>
  <c r="N110" i="2" s="1"/>
  <c r="M517" i="2"/>
  <c r="N517" i="2" s="1"/>
  <c r="M462" i="2"/>
  <c r="N462" i="2" s="1"/>
  <c r="M86" i="2"/>
  <c r="N86" i="2" s="1"/>
  <c r="M493" i="2"/>
  <c r="N493" i="2" s="1"/>
  <c r="M238" i="2"/>
  <c r="N238" i="2" s="1"/>
  <c r="M214" i="2"/>
  <c r="N214" i="2" s="1"/>
  <c r="M358" i="2"/>
  <c r="N358" i="2" s="1"/>
  <c r="M294" i="2"/>
  <c r="N294" i="2" s="1"/>
  <c r="M514" i="2"/>
  <c r="N514" i="2" s="1"/>
  <c r="M389" i="2"/>
  <c r="N389" i="2" s="1"/>
  <c r="M513" i="2"/>
  <c r="N513" i="2" s="1"/>
  <c r="M262" i="2"/>
  <c r="N262" i="2" s="1"/>
  <c r="M438" i="2"/>
  <c r="N438" i="2" s="1"/>
  <c r="M166" i="2"/>
  <c r="N166" i="2" s="1"/>
  <c r="M357" i="2"/>
  <c r="N357" i="2" s="1"/>
  <c r="M372" i="2"/>
  <c r="N372" i="2" s="1"/>
  <c r="M165" i="2"/>
  <c r="N165" i="2" s="1"/>
  <c r="M309" i="2"/>
  <c r="N309" i="2" s="1"/>
  <c r="M436" i="2"/>
  <c r="N436" i="2" s="1"/>
  <c r="M486" i="2"/>
  <c r="N486" i="2" s="1"/>
  <c r="M484" i="2"/>
  <c r="N484" i="2" s="1"/>
  <c r="K5" i="4"/>
  <c r="M501" i="2"/>
  <c r="N501" i="2" s="1"/>
  <c r="M315" i="2"/>
  <c r="N315" i="2" s="1"/>
  <c r="M48" i="2"/>
  <c r="N48" i="2" s="1"/>
  <c r="M161" i="2"/>
  <c r="N161" i="2" s="1"/>
  <c r="M183" i="2"/>
  <c r="N183" i="2" s="1"/>
  <c r="M19" i="2"/>
  <c r="N19" i="2" s="1"/>
  <c r="M87" i="2"/>
  <c r="N87" i="2" s="1"/>
  <c r="M123" i="2"/>
  <c r="N123" i="2" s="1"/>
  <c r="M360" i="2"/>
  <c r="N360" i="2" s="1"/>
  <c r="M374" i="2"/>
  <c r="N374" i="2" s="1"/>
  <c r="M109" i="2"/>
  <c r="N109" i="2" s="1"/>
  <c r="M419" i="2"/>
  <c r="N419" i="2" s="1"/>
  <c r="M122" i="2"/>
  <c r="N122" i="2" s="1"/>
  <c r="M35" i="2"/>
  <c r="N35" i="2" s="1"/>
  <c r="M108" i="2"/>
  <c r="N108" i="2" s="1"/>
  <c r="M182" i="2"/>
  <c r="N182" i="2" s="1"/>
  <c r="M74" i="2"/>
  <c r="N74" i="2" s="1"/>
  <c r="M107" i="2"/>
  <c r="N107" i="2" s="1"/>
  <c r="M418" i="2"/>
  <c r="N418" i="2" s="1"/>
  <c r="M85" i="2"/>
  <c r="N85" i="2" s="1"/>
  <c r="M100" i="2"/>
  <c r="N100" i="2" s="1"/>
  <c r="M272" i="2"/>
  <c r="N272" i="2" s="1"/>
  <c r="M412" i="2"/>
  <c r="N412" i="2" s="1"/>
  <c r="M417" i="2"/>
  <c r="N417" i="2" s="1"/>
  <c r="M341" i="2"/>
  <c r="N341" i="2" s="1"/>
  <c r="M236" i="2"/>
  <c r="N236" i="2" s="1"/>
  <c r="M227" i="2"/>
  <c r="N227" i="2" s="1"/>
  <c r="M8" i="2"/>
  <c r="N8" i="2" s="1"/>
  <c r="M515" i="2"/>
  <c r="N515" i="2" s="1"/>
  <c r="M314" i="2"/>
  <c r="N314" i="2" s="1"/>
  <c r="M410" i="2"/>
  <c r="N410" i="2" s="1"/>
  <c r="M451" i="2"/>
  <c r="N451" i="2" s="1"/>
  <c r="M271" i="2"/>
  <c r="N271" i="2" s="1"/>
  <c r="M255" i="2"/>
  <c r="N255" i="2" s="1"/>
  <c r="M430" i="2"/>
  <c r="N430" i="2" s="1"/>
  <c r="M254" i="2"/>
  <c r="N254" i="2" s="1"/>
  <c r="M429" i="2"/>
  <c r="N429" i="2" s="1"/>
  <c r="M326" i="2"/>
  <c r="N326" i="2" s="1"/>
  <c r="M253" i="2"/>
  <c r="N253" i="2" s="1"/>
  <c r="M45" i="2"/>
  <c r="N45" i="2" s="1"/>
  <c r="M373" i="2"/>
  <c r="N373" i="2" s="1"/>
  <c r="M409" i="2"/>
  <c r="N409" i="2" s="1"/>
  <c r="M117" i="2"/>
  <c r="N117" i="2" s="1"/>
  <c r="M270" i="2"/>
  <c r="N270" i="2" s="1"/>
  <c r="M269" i="2"/>
  <c r="N269" i="2" s="1"/>
  <c r="M44" i="2"/>
  <c r="N44" i="2" s="1"/>
  <c r="M244" i="2"/>
  <c r="N244" i="2" s="1"/>
  <c r="M146" i="2"/>
  <c r="N146" i="2" s="1"/>
  <c r="M325" i="2"/>
  <c r="N325" i="2" s="1"/>
  <c r="M178" i="2"/>
  <c r="N178" i="2" s="1"/>
  <c r="M95" i="2"/>
  <c r="N95" i="2" s="1"/>
  <c r="M489" i="2"/>
  <c r="N489" i="2" s="1"/>
  <c r="M428" i="2"/>
  <c r="N428" i="2" s="1"/>
  <c r="M210" i="2"/>
  <c r="N210" i="2" s="1"/>
  <c r="M371" i="2"/>
  <c r="N371" i="2" s="1"/>
  <c r="M243" i="2"/>
  <c r="N243" i="2" s="1"/>
  <c r="M458" i="2"/>
  <c r="N458" i="2" s="1"/>
  <c r="M337" i="2"/>
  <c r="N337" i="2" s="1"/>
  <c r="M435" i="2"/>
  <c r="N435" i="2" s="1"/>
  <c r="M102" i="2"/>
  <c r="N102" i="2" s="1"/>
  <c r="M14" i="2"/>
  <c r="N14" i="2" s="1"/>
  <c r="M190" i="2"/>
  <c r="N190" i="2" s="1"/>
  <c r="M38" i="2"/>
  <c r="N38" i="2" s="1"/>
  <c r="M230" i="2"/>
  <c r="N230" i="2" s="1"/>
  <c r="M22" i="2"/>
  <c r="N22" i="2" s="1"/>
  <c r="M62" i="2"/>
  <c r="N62" i="2" s="1"/>
  <c r="M494" i="2"/>
  <c r="N494" i="2" s="1"/>
  <c r="M158" i="2"/>
  <c r="N158" i="2" s="1"/>
  <c r="M46" i="2"/>
  <c r="N46" i="2" s="1"/>
  <c r="M470" i="2"/>
  <c r="N470" i="2" s="1"/>
  <c r="M6" i="2"/>
  <c r="N6" i="2" s="1"/>
  <c r="M70" i="2"/>
  <c r="N70" i="2" s="1"/>
  <c r="M222" i="2"/>
  <c r="N222" i="2" s="1"/>
  <c r="M510" i="2"/>
  <c r="N510" i="2" s="1"/>
  <c r="M2" i="2"/>
  <c r="M505" i="2"/>
  <c r="N505" i="2" s="1"/>
  <c r="M383" i="2"/>
  <c r="N383" i="2" s="1"/>
  <c r="M77" i="2"/>
  <c r="N77" i="2" s="1"/>
  <c r="M163" i="2"/>
  <c r="N163" i="2" s="1"/>
  <c r="M191" i="2"/>
  <c r="N191" i="2" s="1"/>
  <c r="M319" i="2"/>
  <c r="N319" i="2" s="1"/>
  <c r="M370" i="2"/>
  <c r="N370" i="2" s="1"/>
  <c r="M401" i="2"/>
  <c r="N401" i="2" s="1"/>
  <c r="M305" i="2"/>
  <c r="N305" i="2" s="1"/>
  <c r="M423" i="2"/>
  <c r="N423" i="2" s="1"/>
  <c r="M509" i="2"/>
  <c r="N509" i="2" s="1"/>
  <c r="M415" i="2"/>
  <c r="N415" i="2" s="1"/>
  <c r="M445" i="2"/>
  <c r="N445" i="2" s="1"/>
  <c r="M173" i="2"/>
  <c r="N173" i="2" s="1"/>
  <c r="M525" i="2"/>
  <c r="N525" i="2" s="1"/>
  <c r="M82" i="2"/>
  <c r="N82" i="2" s="1"/>
  <c r="M524" i="2"/>
  <c r="N524" i="2" s="1"/>
  <c r="M141" i="2"/>
  <c r="N141" i="2" s="1"/>
  <c r="M433" i="2"/>
  <c r="N433" i="2" s="1"/>
  <c r="M40" i="2"/>
  <c r="N40" i="2" s="1"/>
  <c r="M172" i="2"/>
  <c r="N172" i="2" s="1"/>
  <c r="M456" i="2"/>
  <c r="N456" i="2" s="1"/>
  <c r="M218" i="2"/>
  <c r="N218" i="2" s="1"/>
  <c r="M115" i="2"/>
  <c r="N115" i="2" s="1"/>
  <c r="M346" i="2"/>
  <c r="N346" i="2" s="1"/>
  <c r="M188" i="2"/>
  <c r="N188" i="2" s="1"/>
  <c r="M75" i="2"/>
  <c r="N75" i="2" s="1"/>
  <c r="M114" i="2"/>
  <c r="N114" i="2" s="1"/>
  <c r="M274" i="2"/>
  <c r="N274" i="2" s="1"/>
  <c r="M477" i="2"/>
  <c r="N477" i="2" s="1"/>
  <c r="M378" i="2"/>
  <c r="N378" i="2" s="1"/>
  <c r="M205" i="2"/>
  <c r="N205" i="2" s="1"/>
  <c r="M195" i="2"/>
  <c r="N195" i="2" s="1"/>
  <c r="M285" i="2"/>
  <c r="N285" i="2" s="1"/>
  <c r="M90" i="2"/>
  <c r="N90" i="2" s="1"/>
  <c r="M476" i="2"/>
  <c r="N476" i="2" s="1"/>
  <c r="M169" i="2"/>
  <c r="N169" i="2" s="1"/>
  <c r="M300" i="2"/>
  <c r="N300" i="2" s="1"/>
  <c r="M88" i="2"/>
  <c r="N88" i="2" s="1"/>
  <c r="M194" i="2"/>
  <c r="N194" i="2" s="1"/>
  <c r="M397" i="2"/>
  <c r="N397" i="2" s="1"/>
  <c r="M396" i="2"/>
  <c r="N396" i="2" s="1"/>
  <c r="M297" i="2"/>
  <c r="N297" i="2" s="1"/>
  <c r="M519" i="2"/>
  <c r="N519" i="2" s="1"/>
  <c r="M204" i="2"/>
  <c r="N204" i="2" s="1"/>
  <c r="M453" i="2"/>
  <c r="N453" i="2" s="1"/>
  <c r="M11" i="2"/>
  <c r="N11" i="2" s="1"/>
  <c r="M217" i="2"/>
  <c r="N217" i="2" s="1"/>
  <c r="M50" i="2"/>
  <c r="N50" i="2" s="1"/>
  <c r="M49" i="2"/>
  <c r="N49" i="2" s="1"/>
  <c r="M136" i="2"/>
  <c r="N136" i="2" s="1"/>
  <c r="M135" i="2"/>
  <c r="N135" i="2" s="1"/>
  <c r="M280" i="2"/>
  <c r="N280" i="2" s="1"/>
  <c r="M63" i="2"/>
  <c r="N63" i="2" s="1"/>
  <c r="M193" i="2"/>
  <c r="N193" i="2" s="1"/>
  <c r="M10" i="2"/>
  <c r="N10" i="2" s="1"/>
  <c r="M463" i="2"/>
  <c r="N463" i="2" s="1"/>
  <c r="M216" i="2"/>
  <c r="N216" i="2" s="1"/>
  <c r="M330" i="2"/>
  <c r="N330" i="2" s="1"/>
  <c r="M167" i="2"/>
  <c r="N167" i="2" s="1"/>
  <c r="M329" i="2"/>
  <c r="N329" i="2" s="1"/>
  <c r="M495" i="2"/>
  <c r="N495" i="2" s="1"/>
  <c r="M327" i="2"/>
  <c r="N327" i="2" s="1"/>
  <c r="M47" i="2"/>
  <c r="N47" i="2" s="1"/>
  <c r="M452" i="2"/>
  <c r="N452" i="2" s="1"/>
  <c r="M461" i="2"/>
  <c r="N461" i="2" s="1"/>
  <c r="M148" i="2"/>
  <c r="N148" i="2" s="1"/>
  <c r="M264" i="2"/>
  <c r="N264" i="2" s="1"/>
  <c r="M9" i="2"/>
  <c r="N9" i="2" s="1"/>
  <c r="M359" i="2"/>
  <c r="N359" i="2" s="1"/>
  <c r="M411" i="2"/>
  <c r="N411" i="2" s="1"/>
  <c r="M73" i="2"/>
  <c r="N73" i="2" s="1"/>
  <c r="M202" i="2"/>
  <c r="N202" i="2" s="1"/>
  <c r="M492" i="2"/>
  <c r="N492" i="2" s="1"/>
  <c r="M277" i="2"/>
  <c r="N277" i="2" s="1"/>
  <c r="M213" i="2"/>
  <c r="N213" i="2" s="1"/>
  <c r="M313" i="2"/>
  <c r="N313" i="2" s="1"/>
  <c r="M33" i="2"/>
  <c r="N33" i="2" s="1"/>
  <c r="M72" i="2"/>
  <c r="N72" i="2" s="1"/>
  <c r="M312" i="2"/>
  <c r="N312" i="2" s="1"/>
  <c r="M5" i="2"/>
  <c r="N5" i="2" s="1"/>
  <c r="M416" i="2"/>
  <c r="N416" i="2" s="1"/>
  <c r="M504" i="2"/>
  <c r="N504" i="2" s="1"/>
  <c r="M212" i="2"/>
  <c r="N212" i="2" s="1"/>
  <c r="M469" i="2"/>
  <c r="N469" i="2" s="1"/>
  <c r="M106" i="2"/>
  <c r="N106" i="2" s="1"/>
  <c r="M235" i="2"/>
  <c r="N235" i="2" s="1"/>
  <c r="M181" i="2"/>
  <c r="N181" i="2" s="1"/>
  <c r="M450" i="2"/>
  <c r="N450" i="2" s="1"/>
  <c r="M467" i="2"/>
  <c r="N467" i="2" s="1"/>
  <c r="M311" i="2"/>
  <c r="N311" i="2" s="1"/>
  <c r="M225" i="2"/>
  <c r="N225" i="2" s="1"/>
  <c r="M252" i="2"/>
  <c r="N252" i="2" s="1"/>
  <c r="M407" i="2"/>
  <c r="N407" i="2" s="1"/>
  <c r="M201" i="2"/>
  <c r="N201" i="2" s="1"/>
  <c r="M154" i="2"/>
  <c r="N154" i="2" s="1"/>
  <c r="M200" i="2"/>
  <c r="N200" i="2" s="1"/>
  <c r="M338" i="2"/>
  <c r="N338" i="2" s="1"/>
  <c r="M437" i="2"/>
  <c r="N437" i="2" s="1"/>
  <c r="M292" i="2"/>
  <c r="N292" i="2" s="1"/>
  <c r="M58" i="2"/>
  <c r="N58" i="2" s="1"/>
  <c r="M487" i="2"/>
  <c r="N487" i="2" s="1"/>
  <c r="M105" i="2"/>
  <c r="N105" i="2" s="1"/>
  <c r="M322" i="2"/>
  <c r="N322" i="2" s="1"/>
  <c r="M16" i="2"/>
  <c r="N16" i="2" s="1"/>
  <c r="M485" i="2"/>
  <c r="N485" i="2" s="1"/>
  <c r="M268" i="2"/>
  <c r="N268" i="2" s="1"/>
  <c r="M233" i="2"/>
  <c r="N233" i="2" s="1"/>
  <c r="M356" i="2"/>
  <c r="N356" i="2" s="1"/>
  <c r="M145" i="2"/>
  <c r="N145" i="2" s="1"/>
  <c r="M251" i="2"/>
  <c r="N251" i="2" s="1"/>
  <c r="M503" i="2"/>
  <c r="N503" i="2" s="1"/>
  <c r="M242" i="2"/>
  <c r="N242" i="2" s="1"/>
  <c r="M43" i="2"/>
  <c r="N43" i="2" s="1"/>
  <c r="M385" i="2"/>
  <c r="N385" i="2" s="1"/>
  <c r="M425" i="2"/>
  <c r="N425" i="2" s="1"/>
  <c r="M403" i="2"/>
  <c r="N403" i="2" s="1"/>
  <c r="M260" i="2"/>
  <c r="N260" i="2" s="1"/>
  <c r="M381" i="2"/>
  <c r="N381" i="2" s="1"/>
  <c r="M365" i="2"/>
  <c r="N365" i="2" s="1"/>
  <c r="M481" i="2"/>
  <c r="N481" i="2" s="1"/>
  <c r="M209" i="2"/>
  <c r="N209" i="2" s="1"/>
  <c r="M466" i="2"/>
  <c r="N466" i="2" s="1"/>
  <c r="M499" i="2"/>
  <c r="N499" i="2" s="1"/>
  <c r="M508" i="2"/>
  <c r="N508" i="2" s="1"/>
  <c r="M66" i="2"/>
  <c r="N66" i="2" s="1"/>
  <c r="M380" i="2"/>
  <c r="N380" i="2" s="1"/>
  <c r="M241" i="2"/>
  <c r="N241" i="2" s="1"/>
  <c r="M170" i="2"/>
  <c r="N170" i="2" s="1"/>
  <c r="M26" i="2"/>
  <c r="N26" i="2" s="1"/>
  <c r="M377" i="2"/>
  <c r="N377" i="2" s="1"/>
  <c r="M520" i="2"/>
  <c r="N520" i="2" s="1"/>
  <c r="M353" i="2"/>
  <c r="N353" i="2" s="1"/>
  <c r="M138" i="2"/>
  <c r="N138" i="2" s="1"/>
  <c r="M249" i="2"/>
  <c r="N249" i="2" s="1"/>
  <c r="M298" i="2"/>
  <c r="N298" i="2" s="1"/>
  <c r="M282" i="2"/>
  <c r="N282" i="2" s="1"/>
  <c r="M281" i="2"/>
  <c r="N281" i="2" s="1"/>
  <c r="M473" i="2"/>
  <c r="N473" i="2" s="1"/>
  <c r="M361" i="2"/>
  <c r="N361" i="2" s="1"/>
  <c r="M257" i="2"/>
  <c r="N257" i="2" s="1"/>
  <c r="M516" i="2"/>
  <c r="N516" i="2" s="1"/>
  <c r="M18" i="2"/>
  <c r="N18" i="2" s="1"/>
  <c r="M34" i="2"/>
  <c r="N34" i="2" s="1"/>
  <c r="M352" i="2"/>
  <c r="N352" i="2" s="1"/>
  <c r="M98" i="2"/>
  <c r="N98" i="2" s="1"/>
  <c r="M17" i="2"/>
  <c r="N17" i="2" s="1"/>
  <c r="M449" i="2"/>
  <c r="N449" i="2" s="1"/>
  <c r="M130" i="2"/>
  <c r="N130" i="2" s="1"/>
  <c r="M321" i="2"/>
  <c r="N321" i="2" s="1"/>
  <c r="M177" i="2"/>
  <c r="N177" i="2" s="1"/>
  <c r="M511" i="2"/>
  <c r="N511" i="2" s="1"/>
  <c r="M384" i="2"/>
  <c r="N384" i="2" s="1"/>
  <c r="M266" i="2"/>
  <c r="N266" i="2" s="1"/>
  <c r="M41" i="2"/>
  <c r="N41" i="2" s="1"/>
  <c r="M129" i="2"/>
  <c r="N129" i="2" s="1"/>
  <c r="M480" i="2"/>
  <c r="N480" i="2" s="1"/>
  <c r="M306" i="2"/>
  <c r="N306" i="2" s="1"/>
  <c r="M527" i="2"/>
  <c r="N527" i="2" s="1"/>
  <c r="M354" i="2"/>
  <c r="N354" i="2" s="1"/>
  <c r="M424" i="2"/>
  <c r="N424" i="2" s="1"/>
  <c r="M500" i="2"/>
  <c r="N500" i="2" s="1"/>
  <c r="M265" i="2"/>
  <c r="N265" i="2" s="1"/>
  <c r="M400" i="2"/>
  <c r="N400" i="2" s="1"/>
  <c r="M369" i="2"/>
  <c r="N369" i="2" s="1"/>
  <c r="M442" i="2"/>
  <c r="N442" i="2" s="1"/>
  <c r="M507" i="2"/>
  <c r="N507" i="2" s="1"/>
  <c r="M273" i="2"/>
  <c r="N273" i="2" s="1"/>
  <c r="M65" i="2"/>
  <c r="N65" i="2" s="1"/>
  <c r="M113" i="2"/>
  <c r="N113" i="2" s="1"/>
  <c r="M441" i="2"/>
  <c r="N441" i="2" s="1"/>
  <c r="M345" i="2"/>
  <c r="N345" i="2" s="1"/>
  <c r="M186" i="2"/>
  <c r="N186" i="2" s="1"/>
  <c r="M464" i="2"/>
  <c r="N464" i="2" s="1"/>
  <c r="M474" i="2"/>
  <c r="N474" i="2" s="1"/>
  <c r="M185" i="2"/>
  <c r="N185" i="2" s="1"/>
  <c r="M362" i="2"/>
  <c r="N362" i="2" s="1"/>
  <c r="M258" i="2"/>
  <c r="N258" i="2" s="1"/>
  <c r="M496" i="2"/>
  <c r="N496" i="2" s="1"/>
  <c r="M394" i="2"/>
  <c r="N394" i="2" s="1"/>
  <c r="M472" i="2"/>
  <c r="N472" i="2" s="1"/>
  <c r="M393" i="2"/>
  <c r="N393" i="2" s="1"/>
  <c r="M392" i="2"/>
  <c r="N392" i="2" s="1"/>
  <c r="M440" i="2"/>
  <c r="N440" i="2" s="1"/>
  <c r="M121" i="2"/>
  <c r="N121" i="2" s="1"/>
  <c r="M226" i="2"/>
  <c r="N226" i="2" s="1"/>
  <c r="M97" i="2"/>
  <c r="N97" i="2" s="1"/>
  <c r="M408" i="2"/>
  <c r="N408" i="2" s="1"/>
  <c r="M234" i="2"/>
  <c r="N234" i="2" s="1"/>
  <c r="M490" i="2"/>
  <c r="N490" i="2" s="1"/>
  <c r="M488" i="2"/>
  <c r="N488" i="2" s="1"/>
  <c r="M448" i="2"/>
  <c r="N448" i="2" s="1"/>
  <c r="M512" i="2"/>
  <c r="N512" i="2" s="1"/>
  <c r="M57" i="2"/>
  <c r="N57" i="2" s="1"/>
  <c r="M386" i="2"/>
  <c r="N386" i="2" s="1"/>
  <c r="M457" i="2"/>
  <c r="N457" i="2" s="1"/>
  <c r="M482" i="2"/>
  <c r="N482" i="2" s="1"/>
  <c r="M502" i="2"/>
  <c r="N502" i="2" s="1"/>
  <c r="M390" i="2"/>
  <c r="N390" i="2" s="1"/>
  <c r="M286" i="2"/>
  <c r="N286" i="2" s="1"/>
  <c r="M246" i="2"/>
  <c r="N246" i="2" s="1"/>
  <c r="M54" i="2"/>
  <c r="N54" i="2" s="1"/>
  <c r="M333" i="2"/>
  <c r="N333" i="2" s="1"/>
  <c r="M293" i="2"/>
  <c r="N293" i="2" s="1"/>
  <c r="M261" i="2"/>
  <c r="N261" i="2" s="1"/>
  <c r="M245" i="2"/>
  <c r="N245" i="2" s="1"/>
  <c r="M237" i="2"/>
  <c r="N237" i="2" s="1"/>
  <c r="M157" i="2"/>
  <c r="N157" i="2" s="1"/>
  <c r="M149" i="2"/>
  <c r="N149" i="2" s="1"/>
  <c r="M133" i="2"/>
  <c r="N133" i="2" s="1"/>
  <c r="M61" i="2"/>
  <c r="N61" i="2" s="1"/>
  <c r="M13" i="2"/>
  <c r="N13" i="2" s="1"/>
  <c r="M518" i="2"/>
  <c r="N518" i="2" s="1"/>
  <c r="M103" i="2"/>
  <c r="N103" i="2" s="1"/>
  <c r="M152" i="2"/>
  <c r="N152" i="2" s="1"/>
  <c r="M176" i="2"/>
  <c r="N176" i="2" s="1"/>
  <c r="M55" i="2"/>
  <c r="N55" i="2" s="1"/>
  <c r="M220" i="2"/>
  <c r="N220" i="2" s="1"/>
  <c r="M347" i="2"/>
  <c r="N347" i="2" s="1"/>
  <c r="M219" i="2"/>
  <c r="N219" i="2" s="1"/>
  <c r="M479" i="2"/>
  <c r="N479" i="2" s="1"/>
  <c r="M275" i="2"/>
  <c r="N275" i="2" s="1"/>
  <c r="M67" i="2"/>
  <c r="N67" i="2" s="1"/>
  <c r="M332" i="2"/>
  <c r="N332" i="2" s="1"/>
  <c r="M140" i="2"/>
  <c r="N140" i="2" s="1"/>
  <c r="M196" i="2"/>
  <c r="N196" i="2" s="1"/>
  <c r="M207" i="2"/>
  <c r="N207" i="2" s="1"/>
  <c r="M240" i="2"/>
  <c r="N240" i="2" s="1"/>
  <c r="M52" i="2"/>
  <c r="N52" i="2" s="1"/>
  <c r="M228" i="2"/>
  <c r="N228" i="2" s="1"/>
  <c r="M284" i="2"/>
  <c r="N284" i="2" s="1"/>
  <c r="M475" i="2"/>
  <c r="N475" i="2" s="1"/>
  <c r="M283" i="2"/>
  <c r="N283" i="2" s="1"/>
  <c r="M12" i="2"/>
  <c r="N12" i="2" s="1"/>
  <c r="M343" i="2"/>
  <c r="N343" i="2" s="1"/>
  <c r="M111" i="2"/>
  <c r="N111" i="2" s="1"/>
  <c r="M20" i="2"/>
  <c r="N20" i="2" s="1"/>
  <c r="M160" i="2"/>
  <c r="N160" i="2" s="1"/>
  <c r="M159" i="2"/>
  <c r="N159" i="2" s="1"/>
  <c r="M328" i="2"/>
  <c r="N328" i="2" s="1"/>
  <c r="M279" i="2"/>
  <c r="N279" i="2" s="1"/>
  <c r="M215" i="2"/>
  <c r="N215" i="2" s="1"/>
  <c r="M120" i="2"/>
  <c r="N120" i="2" s="1"/>
  <c r="M295" i="2"/>
  <c r="N295" i="2" s="1"/>
  <c r="M439" i="2"/>
  <c r="N439" i="2" s="1"/>
  <c r="M156" i="2"/>
  <c r="N156" i="2" s="1"/>
  <c r="M491" i="2"/>
  <c r="N491" i="2" s="1"/>
  <c r="M7" i="2"/>
  <c r="N7" i="2" s="1"/>
  <c r="M147" i="2"/>
  <c r="N147" i="2" s="1"/>
  <c r="M60" i="2"/>
  <c r="N60" i="2" s="1"/>
  <c r="M59" i="2"/>
  <c r="N59" i="2" s="1"/>
  <c r="M180" i="2"/>
  <c r="N180" i="2" s="1"/>
  <c r="M224" i="2"/>
  <c r="N224" i="2" s="1"/>
  <c r="M459" i="2"/>
  <c r="N459" i="2" s="1"/>
  <c r="M179" i="2"/>
  <c r="N179" i="2" s="1"/>
  <c r="M96" i="2"/>
  <c r="N96" i="2" s="1"/>
  <c r="M324" i="2"/>
  <c r="N324" i="2" s="1"/>
  <c r="M199" i="2"/>
  <c r="N199" i="2" s="1"/>
  <c r="M323" i="2"/>
  <c r="N323" i="2" s="1"/>
  <c r="M351" i="2"/>
  <c r="N351" i="2" s="1"/>
  <c r="M71" i="2"/>
  <c r="N71" i="2" s="1"/>
  <c r="M116" i="2"/>
  <c r="N116" i="2" s="1"/>
  <c r="M15" i="2"/>
  <c r="N15" i="2" s="1"/>
  <c r="M335" i="2"/>
  <c r="N335" i="2" s="1"/>
  <c r="M83" i="2"/>
  <c r="N83" i="2" s="1"/>
  <c r="M56" i="2"/>
  <c r="N56" i="2" s="1"/>
  <c r="M355" i="2"/>
  <c r="N355" i="2" s="1"/>
  <c r="M483" i="2"/>
  <c r="N483" i="2" s="1"/>
  <c r="M522" i="2"/>
  <c r="N522" i="2" s="1"/>
  <c r="M454" i="2"/>
  <c r="N454" i="2" s="1"/>
  <c r="M398" i="2"/>
  <c r="N398" i="2" s="1"/>
  <c r="M366" i="2"/>
  <c r="N366" i="2" s="1"/>
  <c r="M350" i="2"/>
  <c r="N350" i="2" s="1"/>
  <c r="M310" i="2"/>
  <c r="N310" i="2" s="1"/>
  <c r="M278" i="2"/>
  <c r="N278" i="2" s="1"/>
  <c r="M198" i="2"/>
  <c r="N198" i="2" s="1"/>
  <c r="M174" i="2"/>
  <c r="N174" i="2" s="1"/>
  <c r="M118" i="2"/>
  <c r="N118" i="2" s="1"/>
  <c r="M94" i="2"/>
  <c r="N94" i="2" s="1"/>
  <c r="M78" i="2"/>
  <c r="N78" i="2" s="1"/>
  <c r="M30" i="2"/>
  <c r="N30" i="2" s="1"/>
  <c r="M127" i="2"/>
  <c r="N127" i="2" s="1"/>
  <c r="M143" i="2"/>
  <c r="N143" i="2" s="1"/>
  <c r="M304" i="2"/>
  <c r="N304" i="2" s="1"/>
  <c r="M92" i="2"/>
  <c r="N92" i="2" s="1"/>
  <c r="M28" i="2"/>
  <c r="N28" i="2" s="1"/>
  <c r="M288" i="2"/>
  <c r="N288" i="2" s="1"/>
  <c r="M68" i="2"/>
  <c r="N68" i="2" s="1"/>
  <c r="M455" i="2"/>
  <c r="N455" i="2" s="1"/>
  <c r="M259" i="2"/>
  <c r="N259" i="2" s="1"/>
  <c r="M171" i="2"/>
  <c r="N171" i="2" s="1"/>
  <c r="M367" i="2"/>
  <c r="N367" i="2" s="1"/>
  <c r="M399" i="2"/>
  <c r="N399" i="2" s="1"/>
  <c r="M331" i="2"/>
  <c r="N331" i="2" s="1"/>
  <c r="M316" i="2"/>
  <c r="N316" i="2" s="1"/>
  <c r="M112" i="2"/>
  <c r="N112" i="2" s="1"/>
  <c r="M124" i="2"/>
  <c r="N124" i="2" s="1"/>
  <c r="M299" i="2"/>
  <c r="N299" i="2" s="1"/>
  <c r="M151" i="2"/>
  <c r="N151" i="2" s="1"/>
  <c r="M187" i="2"/>
  <c r="N187" i="2" s="1"/>
  <c r="M51" i="2"/>
  <c r="N51" i="2" s="1"/>
  <c r="M431" i="2"/>
  <c r="N431" i="2" s="1"/>
  <c r="M184" i="2"/>
  <c r="N184" i="2" s="1"/>
  <c r="M363" i="2"/>
  <c r="N363" i="2" s="1"/>
  <c r="M203" i="2"/>
  <c r="N203" i="2" s="1"/>
  <c r="M239" i="2"/>
  <c r="N239" i="2" s="1"/>
  <c r="M248" i="2"/>
  <c r="N248" i="2" s="1"/>
  <c r="M247" i="2"/>
  <c r="N247" i="2" s="1"/>
  <c r="M132" i="2"/>
  <c r="N132" i="2" s="1"/>
  <c r="M79" i="2"/>
  <c r="N79" i="2" s="1"/>
  <c r="M119" i="2"/>
  <c r="N119" i="2" s="1"/>
  <c r="M391" i="2"/>
  <c r="N391" i="2" s="1"/>
  <c r="M471" i="2"/>
  <c r="N471" i="2" s="1"/>
  <c r="M340" i="2"/>
  <c r="N340" i="2" s="1"/>
  <c r="M256" i="2"/>
  <c r="N256" i="2" s="1"/>
  <c r="M263" i="2"/>
  <c r="N263" i="2" s="1"/>
  <c r="M99" i="2"/>
  <c r="N99" i="2" s="1"/>
  <c r="M276" i="2"/>
  <c r="N276" i="2" s="1"/>
  <c r="M32" i="2"/>
  <c r="N32" i="2" s="1"/>
  <c r="M155" i="2"/>
  <c r="N155" i="2" s="1"/>
  <c r="M211" i="2"/>
  <c r="N211" i="2" s="1"/>
  <c r="M4" i="2"/>
  <c r="N4" i="2" s="1"/>
  <c r="M84" i="2"/>
  <c r="N84" i="2" s="1"/>
  <c r="M387" i="2"/>
  <c r="N387" i="2" s="1"/>
  <c r="M339" i="2"/>
  <c r="N339" i="2" s="1"/>
  <c r="M192" i="2"/>
  <c r="N192" i="2" s="1"/>
  <c r="M427" i="2"/>
  <c r="N427" i="2" s="1"/>
  <c r="M3" i="2"/>
  <c r="N3" i="2" s="1"/>
  <c r="M223" i="2"/>
  <c r="N223" i="2" s="1"/>
  <c r="M164" i="2"/>
  <c r="N164" i="2" s="1"/>
  <c r="M104" i="2"/>
  <c r="N104" i="2" s="1"/>
  <c r="M31" i="2"/>
  <c r="N31" i="2" s="1"/>
  <c r="M144" i="2"/>
  <c r="N144" i="2" s="1"/>
  <c r="N2"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<sst xmlns="http://schemas.openxmlformats.org/spreadsheetml/2006/main" count="2016" uniqueCount="145">
  <si>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</si>
  <si>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</si>
  <si>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</si>
  <si>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</si>
  <si>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</si>
  <si>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</si>
  <si>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</si>
  <si>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</si>
  <si>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</si>
  <si>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</si>
  <si>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</si>
  <si>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</si>
  <si>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</si>
  <si>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</si>
  <si>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</si>
  <si>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</si>
  <si>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</si>
  <si>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</si>
  <si>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</si>
  <si>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</si>
  <si>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</si>
  <si>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</si>
  <si>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</si>
  <si>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</si>
  <si>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</si>
  <si>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</si>
  <si>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</si>
  <si>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</si>
  <si>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</si>
  <si>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</si>
  <si>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</si>
  <si>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</si>
  <si>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</si>
  <si>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</si>
  <si>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</si>
  <si>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</si>
  <si>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</si>
  <si>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</si>
  <si>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</si>
  <si>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</si>
  <si>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</si>
  <si>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</si>
  <si>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</si>
  <si>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</si>
  <si>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</si>
  <si>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</si>
  <si>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</si>
  <si>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</si>
  <si>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</si>
  <si>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</si>
  <si>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</si>
  <si>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</si>
  <si>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</si>
  <si>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</si>
  <si>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</si>
  <si>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</si>
  <si>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</si>
  <si>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</si>
  <si>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</si>
  <si>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</si>
  <si>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</si>
  <si>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</si>
  <si>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</si>
  <si>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</si>
  <si>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</si>
  <si>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</si>
  <si>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</si>
  <si>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</si>
  <si>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</si>
  <si>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</si>
  <si>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</si>
  <si>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</si>
  <si>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</si>
  <si>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</si>
  <si>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</si>
  <si>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</si>
  <si>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</si>
  <si>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</si>
  <si>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</si>
  <si>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</si>
  <si>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</si>
  <si>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</si>
  <si>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</si>
  <si>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</si>
  <si>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</si>
  <si>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</si>
  <si>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</si>
  <si>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</si>
  <si>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</si>
  <si>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</si>
  <si>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</si>
  <si>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</si>
  <si>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</si>
  <si>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</si>
  <si>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</si>
  <si>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</si>
  <si>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</si>
  <si>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</si>
  <si>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</si>
  <si>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</si>
  <si>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</si>
  <si>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</si>
  <si>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</si>
  <si>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</si>
  <si>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</si>
  <si>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</si>
  <si>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</si>
  <si>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</si>
  <si>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</si>
  <si>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</si>
  <si>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</si>
  <si>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</si>
  <si>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</si>
  <si>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</si>
  <si>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%PROFIT</t>
  </si>
  <si>
    <t>SALES</t>
  </si>
  <si>
    <t>PROFIT</t>
  </si>
  <si>
    <t>Sum of SALES</t>
  </si>
  <si>
    <t>Sum of PROFIT</t>
  </si>
  <si>
    <t>Average of %PROFIT</t>
  </si>
  <si>
    <t>Row Labels</t>
  </si>
  <si>
    <t>Grand Total</t>
  </si>
  <si>
    <t>Doanh thu của SP bán chạy nhất</t>
  </si>
  <si>
    <t>SP bán chạy nhất</t>
  </si>
  <si>
    <t>Category bán chạy nhất</t>
  </si>
  <si>
    <t>Count of PAYMENT MODE</t>
  </si>
  <si>
    <t>PAYMENT MODE dùng nhiều nhất</t>
  </si>
  <si>
    <t>Tên PAYMENT MODE dùng nhiều nhất</t>
  </si>
  <si>
    <t>2021</t>
  </si>
  <si>
    <t>Day</t>
  </si>
  <si>
    <t>Month</t>
  </si>
  <si>
    <t>Year</t>
  </si>
  <si>
    <t>Count of SALE TYPE</t>
  </si>
  <si>
    <t>Sum of QUANTITY</t>
  </si>
  <si>
    <t>Cost</t>
  </si>
  <si>
    <t>% Cost</t>
  </si>
  <si>
    <t>Average of % Cost</t>
  </si>
  <si>
    <t>Sum of Cost</t>
  </si>
  <si>
    <t>Column Labels</t>
  </si>
  <si>
    <t>Count of Category</t>
  </si>
  <si>
    <t>Average of BUYING PRIZE</t>
  </si>
  <si>
    <t>Average of SELLING PRICE</t>
  </si>
  <si>
    <t>BUYING PRICE</t>
  </si>
  <si>
    <t>SELLING PRIZE</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</si>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</sst>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0.0%"/>
    <numFmt numFmtId="165" formatCode="#,##0.00;[Red]#,##0.00"/>
  </numFmts>
  <fonts count="6" x14ac:knownFonts="1">
    <font>
      <sz val="11"/>
      <color theme="1"/>
      <name val="Calibri"/>
      <family val="2"/>
      <scheme val="minor"/>
    </font>
    <font>
      <b/>
      <sz val="11"/>
      <color rgb="FF7030A0"/>
      <name val="Calibri"/>
      <family val="2"/>
      <scheme val="minor"/>
    </font>
    <font>
      <sz val="11"/>
      <color theme="1"/>
      <name val="Calibri"/>
      <family val="2"/>
      <scheme val="minor"/>
    </font>
    <font>
      <sz val="8"/>
      <name val="Calibri"/>
      <family val="2"/>
      <scheme val="minor"/>
    </font>
    <font>
      <b/>
      <sz val="11"/>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4" tint="0.79998168889431442"/>
        <bgColor theme="4" tint="0.79998168889431442"/>
      </patternFill>
    </fill>
  </fills>
  <borders count="7">
    <border>
      <left/>
      <right/>
      <top/>
      <bottom/>
      <diagonal/>
    </border>
    <border>
      <left/>
      <right/>
      <top/>
      <bottom style="medium">
        <color rgb="FF7030A0"/>
      </bottom>
      <diagonal/>
    </border>
    <border>
      <left/>
      <right/>
      <top/>
      <bottom style="thin">
        <color theme="4" tint="0.39997558519241921"/>
      </bottom>
      <diagonal/>
    </border>
    <border>
      <left/>
      <right/>
      <top style="thin">
        <color theme="9"/>
      </top>
      <bottom/>
      <diagonal/>
    </border>
    <border>
      <left/>
      <right style="thin">
        <color theme="9"/>
      </right>
      <top style="thin">
        <color theme="9"/>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s>
  <cellStyleXfs count="3">
    <xf numFmtId="0" fontId="0" fillId="0" borderId="0"/>
    <xf numFmtId="43" fontId="2" fillId="0" borderId="0" applyFont="0" applyFill="0" applyBorder="0" applyAlignment="0" applyProtection="0"/>
    <xf numFmtId="9" fontId="2" fillId="0" borderId="0" applyFont="0" applyFill="0" applyBorder="0" applyAlignment="0" applyProtection="0"/>
  </cellStyleXfs>
  <cellXfs count="29">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43" fontId="1" fillId="4" borderId="1" xfId="1" applyFont="1" applyFill="1" applyBorder="1" applyAlignment="1">
      <alignment horizontal="center" vertical="center"/>
    </xf>
    <xf numFmtId="43" fontId="0" fillId="0" borderId="0" xfId="1" applyFont="1"/>
    <xf numFmtId="0" fontId="4" fillId="6" borderId="2" xfId="0" applyFont="1" applyFill="1" applyBorder="1"/>
    <xf numFmtId="43" fontId="0" fillId="0" borderId="0" xfId="0" applyNumberFormat="1"/>
    <xf numFmtId="0" fontId="0" fillId="0" borderId="0" xfId="0" pivotButton="1"/>
    <xf numFmtId="0" fontId="0" fillId="0" borderId="0" xfId="0" applyAlignment="1">
      <alignment horizontal="left"/>
    </xf>
    <xf numFmtId="10" fontId="0" fillId="0" borderId="0" xfId="0" applyNumberFormat="1"/>
    <xf numFmtId="10" fontId="1" fillId="4" borderId="1" xfId="2" applyNumberFormat="1" applyFont="1" applyFill="1" applyBorder="1" applyAlignment="1">
      <alignment horizontal="center" vertical="center"/>
    </xf>
    <xf numFmtId="10" fontId="0" fillId="0" borderId="0" xfId="2" applyNumberFormat="1" applyFont="1"/>
    <xf numFmtId="1" fontId="0" fillId="0" borderId="0" xfId="0" applyNumberFormat="1"/>
    <xf numFmtId="0" fontId="0" fillId="3" borderId="3" xfId="0" applyFill="1" applyBorder="1" applyAlignment="1">
      <alignment horizontal="center" vertical="center"/>
    </xf>
    <xf numFmtId="165" fontId="0" fillId="0" borderId="0" xfId="0" applyNumberFormat="1"/>
    <xf numFmtId="9" fontId="0" fillId="0" borderId="0" xfId="2" applyFont="1"/>
    <xf numFmtId="0" fontId="0" fillId="0" borderId="0" xfId="0" applyAlignment="1">
      <alignment wrapText="1"/>
    </xf>
    <xf numFmtId="10" fontId="0" fillId="0" borderId="4" xfId="2" applyNumberFormat="1" applyFont="1" applyBorder="1"/>
    <xf numFmtId="0" fontId="0" fillId="0" borderId="5" xfId="0" applyBorder="1"/>
    <xf numFmtId="0" fontId="5" fillId="0" borderId="5" xfId="0" applyFont="1" applyBorder="1"/>
    <xf numFmtId="10" fontId="0" fillId="0" borderId="5" xfId="2" applyNumberFormat="1" applyFont="1" applyBorder="1"/>
    <xf numFmtId="9" fontId="0" fillId="0" borderId="5" xfId="2" applyFont="1" applyBorder="1"/>
    <xf numFmtId="0" fontId="0" fillId="0" borderId="6" xfId="0" applyBorder="1"/>
    <xf numFmtId="43" fontId="0" fillId="0" borderId="3" xfId="0" applyNumberFormat="1" applyBorder="1"/>
    <xf numFmtId="0" fontId="0" fillId="0" borderId="0" xfId="0" applyNumberFormat="1"/>
  </cellXfs>
  <cellStyles count="3">
    <cellStyle name="Comma" xfId="1" builtinId="3"/>
    <cellStyle name="Normal" xfId="0" builtinId="0"/>
    <cellStyle name="Percent" xfId="2" builtinId="5"/>
  </cellStyles>
  <dxfs count="37">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6"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32"/>
        <color theme="5" tint="0.39991454817346722"/>
        <name val="Calibri Light"/>
        <family val="2"/>
        <scheme val="major"/>
      </font>
      <border>
        <top/>
        <bottom style="medium">
          <color theme="5" tint="0.39994506668294322"/>
        </bottom>
        <horizontal style="medium">
          <color theme="5" tint="0.39994506668294322"/>
        </horizontal>
      </border>
    </dxf>
    <dxf>
      <fill>
        <patternFill>
          <bgColor theme="4"/>
        </patternFill>
      </fill>
    </dxf>
    <dxf>
      <font>
        <b/>
        <i val="0"/>
        <sz val="32"/>
        <color theme="5" tint="0.39991454817346722"/>
        <name val="Calibri Light"/>
        <family val="2"/>
        <scheme val="major"/>
      </font>
      <border>
        <top/>
        <bottom style="medium">
          <color theme="5" tint="0.39994506668294322"/>
        </bottom>
        <horizontal style="medium">
          <color theme="5" tint="0.39994506668294322"/>
        </horizontal>
      </border>
    </dxf>
    <dxf>
      <fill>
        <patternFill>
          <bgColor theme="4"/>
        </patternFill>
      </fill>
    </dxf>
    <dxf>
      <font>
        <b/>
        <i val="0"/>
        <sz val="32"/>
        <color theme="5" tint="0.39991454817346722"/>
        <name val="Calibri Light"/>
        <family val="2"/>
        <scheme val="major"/>
      </font>
      <border>
        <top/>
        <bottom style="medium">
          <color theme="5" tint="0.39994506668294322"/>
        </bottom>
        <horizontal style="medium">
          <color theme="5" tint="0.39994506668294322"/>
        </horizontal>
      </border>
    </dxf>
    <dxf>
      <fill>
        <patternFill>
          <bgColor theme="4"/>
        </patternFill>
      </fill>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4" defaultTableStyle="TableStyleMedium2" defaultPivotStyle="PivotStyleLight16">
    <tableStyle name="SLICER" pivot="0" table="0" count="10" xr9:uid="{C2F4C036-8D81-403F-996E-142D1BF5CBC0}">
      <tableStyleElement type="wholeTable" dxfId="36"/>
      <tableStyleElement type="headerRow" dxfId="35"/>
    </tableStyle>
    <tableStyle name="Slicer Style 1" pivot="0" table="0" count="4" xr9:uid="{03F23035-EF93-4143-94BC-4BAEA23BE705}">
      <tableStyleElement type="wholeTable" dxfId="34"/>
      <tableStyleElement type="headerRow" dxfId="33"/>
    </tableStyle>
    <tableStyle name="Slicer Style trai" pivot="0" table="0" count="4" xr9:uid="{925FFCEB-A6DD-4DD4-AF44-459FBF3EE50F}">
      <tableStyleElement type="wholeTable" dxfId="32"/>
      <tableStyleElement type="headerRow" dxfId="31"/>
    </tableStyle>
    <tableStyle name="Slicer Style trai 2" pivot="0" table="0" count="4" xr9:uid="{43CEB386-37FB-46C7-B4E2-E9F9814E0FFB}">
      <tableStyleElement type="wholeTable" dxfId="30"/>
      <tableStyleElement type="headerRow" dxfId="29"/>
    </tableStyle>
  </tableStyles>
  <colors>
    <mruColors>
      <color rgb="FFFFEEB9"/>
    </mruColors>
  </colors>
  <extLst>
    <ext xmlns:x14="http://schemas.microsoft.com/office/spreadsheetml/2009/9/main" uri="{46F421CA-312F-682f-3DD2-61675219B42D}">
      <x14:dxfs count="14">
        <dxf>
          <font>
            <b/>
            <i val="0"/>
            <sz val="18"/>
            <color theme="4" tint="-0.24994659260841701"/>
            <name val="Calibri"/>
            <family val="2"/>
            <scheme val="minor"/>
          </font>
          <fill>
            <patternFill>
              <bgColor theme="5" tint="0.39994506668294322"/>
            </patternFill>
          </fill>
        </dxf>
        <dxf>
          <font>
            <b/>
            <i val="0"/>
            <sz val="18"/>
            <name val="Calibri"/>
            <family val="2"/>
            <scheme val="minor"/>
          </font>
          <fill>
            <patternFill>
              <bgColor theme="0" tint="-0.14996795556505021"/>
            </patternFill>
          </fill>
        </dxf>
        <dxf>
          <font>
            <b/>
            <i val="0"/>
            <sz val="30"/>
            <color theme="4" tint="-0.24994659260841701"/>
            <name val="Calibri"/>
            <family val="2"/>
            <scheme val="minor"/>
          </font>
          <fill>
            <patternFill>
              <bgColor theme="5" tint="0.39994506668294322"/>
            </patternFill>
          </fill>
        </dxf>
        <dxf>
          <font>
            <b/>
            <i val="0"/>
            <sz val="30"/>
            <name val="Calibri"/>
            <family val="2"/>
            <scheme val="minor"/>
          </font>
          <fill>
            <patternFill>
              <bgColor theme="0" tint="-0.14996795556505021"/>
            </patternFill>
          </fill>
        </dxf>
        <dxf>
          <font>
            <b/>
            <i val="0"/>
            <sz val="30"/>
            <color theme="4" tint="-0.24994659260841701"/>
            <name val="Calibri"/>
            <family val="2"/>
            <scheme val="minor"/>
          </font>
          <fill>
            <patternFill>
              <bgColor theme="5" tint="0.39994506668294322"/>
            </patternFill>
          </fill>
        </dxf>
        <dxf>
          <font>
            <b/>
            <i val="0"/>
            <sz val="30"/>
            <name val="Calibri"/>
            <family val="2"/>
            <scheme val="minor"/>
          </font>
          <fill>
            <patternFill>
              <bgColor theme="0" tint="-0.14996795556505021"/>
            </patternFill>
          </fill>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13"/>
            <x14:slicerStyleElement type="unselectedItemWithNoData" dxfId="12"/>
            <x14:slicerStyleElement type="selectedItemWithData" dxfId="11"/>
            <x14:slicerStyleElement type="selectedItemWithNoData" dxfId="10"/>
            <x14:slicerStyleElement type="hoveredUnselectedItemWithData" dxfId="9"/>
            <x14:slicerStyleElement type="hoveredSelectedItemWithData" dxfId="8"/>
            <x14:slicerStyleElement type="hoveredUnselectedItemWithNoData" dxfId="7"/>
            <x14:slicerStyleElement type="hoveredSelectedItemWithNoData" dxfId="6"/>
          </x14:slicerStyleElements>
        </x14:slicerStyle>
        <x14:slicerStyle name="Slicer Style 1">
          <x14:slicerStyleElements>
            <x14:slicerStyleElement type="unselectedItemWithData" dxfId="5"/>
            <x14:slicerStyleElement type="selectedItemWithData" dxfId="4"/>
          </x14:slicerStyleElements>
        </x14:slicerStyle>
        <x14:slicerStyle name="Slicer Style trai">
          <x14:slicerStyleElements>
            <x14:slicerStyleElement type="unselectedItemWithData" dxfId="3"/>
            <x14:slicerStyleElement type="selectedItemWithData" dxfId="2"/>
          </x14:slicerStyleElements>
        </x14:slicerStyle>
        <x14:slicerStyle name="Slicer Style trai 2">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4.xml"/><Relationship Id="rId10" Type="http://schemas.microsoft.com/office/2007/relationships/slicerCache" Target="slicerCaches/slicerCache3.xml"/><Relationship Id="rId19" Type="http://schemas.openxmlformats.org/officeDocument/2006/relationships/calcChain" Target="calcChain.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[Sales-Dashboard-Final.xlsx]PivotSALES!Sale types</c:name>
    <c:fmtId val="1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9779611669828355E-2"/>
          <c:y val="0.19814821454660075"/>
          <c:w val="0.8982530042307193"/>
          <c:h val="0.58449242733576323"/>
        </c:manualLayout>
      </c:layout>
      <c:barChart>
        <c:barDir val="col"/>
        <c:grouping val="clustered"/>
        <c:varyColors val="0"/>
        <c:ser>
          <c:idx val="0"/>
          <c:order val="0"/>
          <c:tx>
            <c:strRef>
              <c:f>PivotSALES!$C$14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PivotSALES!$B$15:$B$18</c:f>
              <c:strCache>
                <c:ptCount val="3"/>
                <c:pt idx="0">
                  <c:v>Direct Sales</c:v>
                </c:pt>
                <c:pt idx="1">
                  <c:v>Online</c:v>
                </c:pt>
                <c:pt idx="2">
                  <c:v>Wholesaler</c:v>
                </c:pt>
              </c:strCache>
            </c:strRef>
          </c:cat>
          <c:val>
            <c:numRef>
              <c:f>PivotSALES!$C$15:$C$18</c:f>
              <c:numCache>
                <c:formatCode>General</c:formatCode>
                <c:ptCount val="3"/>
                <c:pt idx="0">
                  <c:v>283</c:v>
                </c:pt>
                <c:pt idx="1">
                  <c:v>167</c:v>
                </c:pt>
                <c:pt idx="2">
                  <c:v>77</c:v>
                </c:pt>
              </c:numCache>
            </c:numRef>
          </c:val>
          <c:extLst>
            <c:ext xmlns:c16="http://schemas.microsoft.com/office/drawing/2014/chart" uri="{C3380CC4-5D6E-409C-BE32-E72D297353CC}">
              <c16:uniqueId val="{00000002-73A6-49A5-9BFB-41AB54D1FB25}"/>
            </c:ext>
          </c:extLst>
        </c:ser>
        <c:dLbls>
          <c:dLblPos val="outEnd"/>
          <c:showLegendKey val="0"/>
          <c:showVal val="1"/>
          <c:showCatName val="0"/>
          <c:showSerName val="0"/>
          <c:showPercent val="0"/>
          <c:showBubbleSize val="0"/>
        </c:dLbls>
        <c:gapWidth val="100"/>
        <c:overlap val="-24"/>
        <c:axId val="761686671"/>
        <c:axId val="761685711"/>
      </c:barChart>
      <c:catAx>
        <c:axId val="76168667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600" b="1" i="0" u="none" strike="noStrike" kern="1200" baseline="0">
                <a:solidFill>
                  <a:schemeClr val="lt1">
                    <a:lumMod val="85000"/>
                  </a:schemeClr>
                </a:solidFill>
                <a:latin typeface="+mn-lt"/>
                <a:ea typeface="+mn-ea"/>
                <a:cs typeface="+mn-cs"/>
              </a:defRPr>
            </a:pPr>
            <a:endParaRPr lang="en-US"/>
          </a:p>
        </c:txPr>
        <c:crossAx val="761685711"/>
        <c:crosses val="autoZero"/>
        <c:auto val="1"/>
        <c:lblAlgn val="ctr"/>
        <c:lblOffset val="100"/>
        <c:noMultiLvlLbl val="0"/>
      </c:catAx>
      <c:valAx>
        <c:axId val="76168571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1686671"/>
        <c:crosses val="autoZero"/>
        <c:crossBetween val="between"/>
      </c:valAx>
      <c:spPr>
        <a:noFill/>
        <a:ln>
          <a:noFill/>
        </a:ln>
        <a:effectLst/>
      </c:spPr>
    </c:plotArea>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[Sales-Dashboard-Final.xlsx]PivotSALES!Payment mode</c:name>
    <c:fmtId val="11"/>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PivotSALES!$C$5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02F7-4B64-BE84-D0B78CBE0E46}"/>
              </c:ext>
            </c:extLst>
          </c:dPt>
          <c:dPt>
            <c:idx val="1"/>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2F7-4B64-BE84-D0B78CBE0E46}"/>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2F7-4B64-BE84-D0B78CBE0E46}"/>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2F7-4B64-BE84-D0B78CBE0E46}"/>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PivotSALES!$B$6:$B$8</c:f>
              <c:strCache>
                <c:ptCount val="2"/>
                <c:pt idx="0">
                  <c:v>Cash</c:v>
                </c:pt>
                <c:pt idx="1">
                  <c:v>Online</c:v>
                </c:pt>
              </c:strCache>
            </c:strRef>
          </c:cat>
          <c:val>
            <c:numRef>
              <c:f>PivotSALES!$C$6:$C$8</c:f>
              <c:numCache>
                <c:formatCode>General</c:formatCode>
                <c:ptCount val="2"/>
                <c:pt idx="0">
                  <c:v>264</c:v>
                </c:pt>
                <c:pt idx="1">
                  <c:v>263</c:v>
                </c:pt>
              </c:numCache>
            </c:numRef>
          </c:val>
          <c:extLst>
            <c:ext xmlns:c16="http://schemas.microsoft.com/office/drawing/2014/chart" uri="{C3380CC4-5D6E-409C-BE32-E72D297353CC}">
              <c16:uniqueId val="{00000002-02F7-4B64-BE84-D0B78CBE0E46}"/>
            </c:ext>
          </c:extLst>
        </c:ser>
        <c:dLbls>
          <c:showLegendKey val="0"/>
          <c:showVal val="0"/>
          <c:showCatName val="0"/>
          <c:showSerName val="0"/>
          <c:showPercent val="0"/>
          <c:showBubbleSize val="0"/>
        </c:dLbls>
        <c:gapWidth val="115"/>
        <c:axId val="1815687376"/>
        <c:axId val="1815688336"/>
      </c:barChart>
      <c:catAx>
        <c:axId val="18156873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4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crossAx val="1815688336"/>
        <c:crosses val="autoZero"/>
        <c:auto val="1"/>
        <c:lblAlgn val="ctr"/>
        <c:lblOffset val="100"/>
        <c:noMultiLvlLbl val="0"/>
      </c:catAx>
      <c:valAx>
        <c:axId val="1815688336"/>
        <c:scaling>
          <c:orientation val="minMax"/>
          <c:max val="265"/>
          <c:min val="260"/>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crossAx val="1815687376"/>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[Sales-Dashboard-Final.xlsx]PivotSALES!Sale Day</c:name>
    <c:fmtId val="6"/>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63500" cap="rnd">
            <a:solidFill>
              <a:schemeClr val="accent2"/>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34925" cap="rnd">
            <a:solidFill>
              <a:schemeClr val="accent2"/>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PivotSALES!$C$48</c:f>
              <c:strCache>
                <c:ptCount val="1"/>
                <c:pt idx="0">
                  <c:v>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PivotSALES!$B$49:$B$80</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PivotSALES!$C$49:$C$80</c:f>
              <c:numCache>
                <c:formatCode>0</c:formatCode>
                <c:ptCount val="31"/>
                <c:pt idx="0">
                  <c:v>13167.81</c:v>
                </c:pt>
                <c:pt idx="1">
                  <c:v>13210.219999999998</c:v>
                </c:pt>
                <c:pt idx="2">
                  <c:v>20202.099999999999</c:v>
                </c:pt>
                <c:pt idx="3">
                  <c:v>11312.200000000003</c:v>
                </c:pt>
                <c:pt idx="4">
                  <c:v>11711.449999999997</c:v>
                </c:pt>
                <c:pt idx="5">
                  <c:v>14365.539999999997</c:v>
                </c:pt>
                <c:pt idx="6">
                  <c:v>7132.79</c:v>
                </c:pt>
                <c:pt idx="7">
                  <c:v>14262.46</c:v>
                </c:pt>
                <c:pt idx="8">
                  <c:v>16824.670000000002</c:v>
                </c:pt>
                <c:pt idx="9">
                  <c:v>15229.349999999999</c:v>
                </c:pt>
                <c:pt idx="10">
                  <c:v>11915.58</c:v>
                </c:pt>
                <c:pt idx="11">
                  <c:v>14837.36</c:v>
                </c:pt>
                <c:pt idx="12">
                  <c:v>8084.26</c:v>
                </c:pt>
                <c:pt idx="13">
                  <c:v>9461.1400000000012</c:v>
                </c:pt>
                <c:pt idx="14">
                  <c:v>12189.7</c:v>
                </c:pt>
                <c:pt idx="15">
                  <c:v>12762.63</c:v>
                </c:pt>
                <c:pt idx="16">
                  <c:v>3659.2400000000002</c:v>
                </c:pt>
                <c:pt idx="17">
                  <c:v>18582.39</c:v>
                </c:pt>
                <c:pt idx="18">
                  <c:v>10204.23</c:v>
                </c:pt>
                <c:pt idx="19">
                  <c:v>20482.780000000006</c:v>
                </c:pt>
                <c:pt idx="20">
                  <c:v>10665.4</c:v>
                </c:pt>
                <c:pt idx="21">
                  <c:v>11315.839999999997</c:v>
                </c:pt>
                <c:pt idx="22">
                  <c:v>18818.190000000002</c:v>
                </c:pt>
                <c:pt idx="23">
                  <c:v>11488.4</c:v>
                </c:pt>
                <c:pt idx="24">
                  <c:v>18688.43</c:v>
                </c:pt>
                <c:pt idx="25">
                  <c:v>13710.08</c:v>
                </c:pt>
                <c:pt idx="26">
                  <c:v>11440.67</c:v>
                </c:pt>
                <c:pt idx="27">
                  <c:v>13306.159999999998</c:v>
                </c:pt>
                <c:pt idx="28">
                  <c:v>8794.48</c:v>
                </c:pt>
                <c:pt idx="29">
                  <c:v>16666.27</c:v>
                </c:pt>
                <c:pt idx="30">
                  <c:v>6920.1</c:v>
                </c:pt>
              </c:numCache>
            </c:numRef>
          </c:val>
          <c:smooth val="0"/>
          <c:extLst>
            <c:ext xmlns:c16="http://schemas.microsoft.com/office/drawing/2014/chart" uri="{C3380CC4-5D6E-409C-BE32-E72D297353CC}">
              <c16:uniqueId val="{00000003-659F-4ABB-BC3D-8647399C3200}"/>
            </c:ext>
          </c:extLst>
        </c:ser>
        <c:dLbls>
          <c:showLegendKey val="0"/>
          <c:showVal val="0"/>
          <c:showCatName val="0"/>
          <c:showSerName val="0"/>
          <c:showPercent val="0"/>
          <c:showBubbleSize val="0"/>
        </c:dLbls>
        <c:smooth val="0"/>
        <c:axId val="1909104864"/>
        <c:axId val="1909101984"/>
      </c:lineChart>
      <c:catAx>
        <c:axId val="190910486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DAY</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4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crossAx val="1909101984"/>
        <c:crosses val="autoZero"/>
        <c:auto val="0"/>
        <c:lblAlgn val="ctr"/>
        <c:lblOffset val="100"/>
        <c:noMultiLvlLbl val="0"/>
      </c:catAx>
      <c:valAx>
        <c:axId val="190910198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QUANTITY</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crossAx val="1909104864"/>
        <c:crossesAt val="1"/>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[Sales-Dashboard-Final.xlsx]PivotSALES!Sale Month</c:name>
    <c:fmtId val="12"/>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PivotSALES!$C$33</c:f>
              <c:strCache>
                <c:ptCount val="1"/>
                <c:pt idx="0">
                  <c:v>Total</c:v>
                </c:pt>
              </c:strCache>
            </c:strRef>
          </c:tx>
          <c:spPr>
            <a:solidFill>
              <a:schemeClr val="accent2">
                <a:lumMod val="60000"/>
                <a:lumOff val="4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PivotSALES!$B$34:$B$46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PivotSALES!$C$34:$C$46</c:f>
              <c:numCache>
                <c:formatCode>0</c:formatCode>
                <c:ptCount val="12"/>
                <c:pt idx="0">
                  <c:v>41346.960000000006</c:v>
                </c:pt>
                <c:pt idx="1">
                  <c:v>30857.300000000007</c:v>
                </c:pt>
                <c:pt idx="2">
                  <c:v>28616.649999999994</c:v>
                </c:pt>
                <c:pt idx="3">
                  <c:v>26579.109999999997</c:v>
                </c:pt>
                <c:pt idx="4">
                  <c:v>30910.45</c:v>
                </c:pt>
                <c:pt idx="5">
                  <c:v>30533.71</c:v>
                </c:pt>
                <c:pt idx="6">
                  <c:v>35251.79</c:v>
                </c:pt>
                <c:pt idx="7">
                  <c:v>35350.400000000001</c:v>
                </c:pt>
                <c:pt idx="8">
                  <c:v>35242.810000000005</c:v>
                </c:pt>
                <c:pt idx="9">
                  <c:v>33500.69</c:v>
                </c:pt>
                <c:pt idx="10">
                  <c:v>36124.07</c:v>
                </c:pt>
                <c:pt idx="11">
                  <c:v>37097.979999999989</c:v>
                </c:pt>
              </c:numCache>
            </c:numRef>
          </c:val>
          <c:extLst>
            <c:ext xmlns:c16="http://schemas.microsoft.com/office/drawing/2014/chart" uri="{C3380CC4-5D6E-409C-BE32-E72D297353CC}">
              <c16:uniqueId val="{00000000-13C9-420D-86FA-16D7F08C035D}"/>
            </c:ext>
          </c:extLst>
        </c:ser>
        <c:dLbls>
          <c:dLblPos val="outEnd"/>
          <c:showLegendKey val="0"/>
          <c:showVal val="1"/>
          <c:showCatName val="0"/>
          <c:showSerName val="0"/>
          <c:showPercent val="0"/>
          <c:showBubbleSize val="0"/>
        </c:dLbls>
        <c:gapWidth val="100"/>
        <c:overlap val="-24"/>
        <c:axId val="1738712656"/>
        <c:axId val="1738714096"/>
      </c:barChart>
      <c:catAx>
        <c:axId val="17387126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2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crossAx val="1738714096"/>
        <c:crosses val="autoZero"/>
        <c:auto val="1"/>
        <c:lblAlgn val="ctr"/>
        <c:lblOffset val="100"/>
        <c:noMultiLvlLbl val="0"/>
      </c:catAx>
      <c:valAx>
        <c:axId val="1738714096"/>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crossAx val="1738712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[Sales-Dashboard-Final.xlsx]PivotSALES!Top 10 Product Sale</c:name>
    <c:fmtId val="17"/>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PivotSALES!$N$4</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PivotSALES!$M$5:$M$15</c:f>
              <c:strCache>
                <c:ptCount val="10"/>
                <c:pt idx="0">
                  <c:v>P0044</c:v>
                </c:pt>
                <c:pt idx="1">
                  <c:v>P0042</c:v>
                </c:pt>
                <c:pt idx="2">
                  <c:v>P0041</c:v>
                </c:pt>
                <c:pt idx="3">
                  <c:v>P0033</c:v>
                </c:pt>
                <c:pt idx="4">
                  <c:v>P0032</c:v>
                </c:pt>
                <c:pt idx="5">
                  <c:v>P0030</c:v>
                </c:pt>
                <c:pt idx="6">
                  <c:v>P0019</c:v>
                </c:pt>
                <c:pt idx="7">
                  <c:v>P0010</c:v>
                </c:pt>
                <c:pt idx="8">
                  <c:v>P0005</c:v>
                </c:pt>
                <c:pt idx="9">
                  <c:v>P0002</c:v>
                </c:pt>
              </c:strCache>
            </c:strRef>
          </c:cat>
          <c:val>
            <c:numRef>
              <c:f>PivotSALES!$N$5:$N$15</c:f>
              <c:numCache>
                <c:formatCode>General</c:formatCode>
                <c:ptCount val="10"/>
                <c:pt idx="0">
                  <c:v>16333.92</c:v>
                </c:pt>
                <c:pt idx="1">
                  <c:v>20574</c:v>
                </c:pt>
                <c:pt idx="2">
                  <c:v>22952.16</c:v>
                </c:pt>
                <c:pt idx="3">
                  <c:v>13645.800000000001</c:v>
                </c:pt>
                <c:pt idx="4">
                  <c:v>16329.72</c:v>
                </c:pt>
                <c:pt idx="5">
                  <c:v>22945.919999999998</c:v>
                </c:pt>
                <c:pt idx="6">
                  <c:v>20160</c:v>
                </c:pt>
                <c:pt idx="7">
                  <c:v>16428</c:v>
                </c:pt>
                <c:pt idx="8">
                  <c:v>15716.61</c:v>
                </c:pt>
                <c:pt idx="9">
                  <c:v>13423.199999999999</c:v>
                </c:pt>
              </c:numCache>
            </c:numRef>
          </c:val>
          <c:extLst>
            <c:ext xmlns:c16="http://schemas.microsoft.com/office/drawing/2014/chart" uri="{C3380CC4-5D6E-409C-BE32-E72D297353CC}">
              <c16:uniqueId val="{00000000-EF5E-4DCE-A7C6-A37A1669D3F7}"/>
            </c:ext>
          </c:extLst>
        </c:ser>
        <c:dLbls>
          <c:dLblPos val="inEnd"/>
          <c:showLegendKey val="0"/>
          <c:showVal val="1"/>
          <c:showCatName val="0"/>
          <c:showSerName val="0"/>
          <c:showPercent val="0"/>
          <c:showBubbleSize val="0"/>
        </c:dLbls>
        <c:gapWidth val="115"/>
        <c:overlap val="-20"/>
        <c:axId val="1810542528"/>
        <c:axId val="1810540608"/>
      </c:barChart>
      <c:catAx>
        <c:axId val="181054252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2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crossAx val="1810540608"/>
        <c:crosses val="autoZero"/>
        <c:auto val="1"/>
        <c:lblAlgn val="ctr"/>
        <c:lblOffset val="100"/>
        <c:noMultiLvlLbl val="0"/>
      </c:catAx>
      <c:valAx>
        <c:axId val="181054060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crossAx val="1810542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[Sales-Dashboard-Final.xlsx]PivotSALES!Category Cost - Profit</c:name>
    <c:fmtId val="30"/>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2">
                      <a:lumMod val="7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2">
                      <a:lumMod val="75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PivotSALES!$C$20</c:f>
              <c:strCache>
                <c:ptCount val="1"/>
                <c:pt idx="0">
                  <c:v>Sum of Cost</c:v>
                </c:pt>
              </c:strCache>
            </c:strRef>
          </c:tx>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2">
                        <a:lumMod val="75000"/>
                      </a:schemeClr>
                    </a:solidFill>
                    <a:latin typeface="Times New Roman" panose="02020603050405020304"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PivotSALES!$B$21:$B$26</c:f>
              <c:strCache>
                <c:ptCount val="5"/>
                <c:pt idx="0">
                  <c:v>Category03</c:v>
                </c:pt>
                <c:pt idx="1">
                  <c:v>Category01</c:v>
                </c:pt>
                <c:pt idx="2">
                  <c:v>Category05</c:v>
                </c:pt>
                <c:pt idx="3">
                  <c:v>Category02</c:v>
                </c:pt>
                <c:pt idx="4">
                  <c:v>Category04</c:v>
                </c:pt>
              </c:strCache>
            </c:strRef>
          </c:cat>
          <c:val>
            <c:numRef>
              <c:f>PivotSALES!$C$21:$C$26</c:f>
              <c:numCache>
                <c:formatCode>General</c:formatCode>
                <c:ptCount val="5"/>
                <c:pt idx="0">
                  <c:v>45181</c:v>
                </c:pt>
                <c:pt idx="1">
                  <c:v>59276</c:v>
                </c:pt>
                <c:pt idx="2">
                  <c:v>74954</c:v>
                </c:pt>
                <c:pt idx="3">
                  <c:v>75415</c:v>
                </c:pt>
                <c:pt idx="4">
                  <c:v>77678</c:v>
                </c:pt>
              </c:numCache>
            </c:numRef>
          </c:val>
          <c:extLst>
            <c:ext xmlns:c16="http://schemas.microsoft.com/office/drawing/2014/chart" uri="{C3380CC4-5D6E-409C-BE32-E72D297353CC}">
              <c16:uniqueId val="{00000000-927F-4FA9-97A5-B10CC91A7C71}"/>
            </c:ext>
          </c:extLst>
        </c:ser>
        <c:ser>
          <c:idx val="1"/>
          <c:order val="1"/>
          <c:tx>
            <c:strRef>
              <c:f>PivotSALES!$D$20</c:f>
              <c:strCache>
                <c:ptCount val="1"/>
                <c:pt idx="0">
                  <c:v>Sum of PROFIT</c:v>
                </c:pt>
              </c:strCache>
            </c:strRef>
          </c:tx>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2">
                        <a:lumMod val="7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PivotSALES!$B$21:$B$26</c:f>
              <c:strCache>
                <c:ptCount val="5"/>
                <c:pt idx="0">
                  <c:v>Category03</c:v>
                </c:pt>
                <c:pt idx="1">
                  <c:v>Category01</c:v>
                </c:pt>
                <c:pt idx="2">
                  <c:v>Category05</c:v>
                </c:pt>
                <c:pt idx="3">
                  <c:v>Category02</c:v>
                </c:pt>
                <c:pt idx="4">
                  <c:v>Category04</c:v>
                </c:pt>
              </c:strCache>
            </c:strRef>
          </c:cat>
          <c:val>
            <c:numRef>
              <c:f>PivotSALES!$D$21:$D$26</c:f>
              <c:numCache>
                <c:formatCode>General</c:formatCode>
                <c:ptCount val="5"/>
                <c:pt idx="0">
                  <c:v>7118.5100000000011</c:v>
                </c:pt>
                <c:pt idx="1">
                  <c:v>9985.9500000000098</c:v>
                </c:pt>
                <c:pt idx="2">
                  <c:v>16663.189999999999</c:v>
                </c:pt>
                <c:pt idx="3">
                  <c:v>17548.87</c:v>
                </c:pt>
                <c:pt idx="4">
                  <c:v>17591.400000000012</c:v>
                </c:pt>
              </c:numCache>
            </c:numRef>
          </c:val>
          <c:extLst>
            <c:ext xmlns:c16="http://schemas.microsoft.com/office/drawing/2014/chart" uri="{C3380CC4-5D6E-409C-BE32-E72D297353CC}">
              <c16:uniqueId val="{00000001-9CDB-4AE0-97A4-0131BF70518E}"/>
            </c:ext>
          </c:extLst>
        </c:ser>
        <c:dLbls>
          <c:showLegendKey val="0"/>
          <c:showVal val="1"/>
          <c:showCatName val="0"/>
          <c:showSerName val="0"/>
          <c:showPercent val="0"/>
          <c:showBubbleSize val="0"/>
        </c:dLbls>
        <c:gapWidth val="95"/>
        <c:overlap val="100"/>
        <c:axId val="1895486496"/>
        <c:axId val="1895488896"/>
      </c:barChart>
      <c:catAx>
        <c:axId val="189548649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4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crossAx val="1895488896"/>
        <c:crosses val="autoZero"/>
        <c:auto val="1"/>
        <c:lblAlgn val="ctr"/>
        <c:lblOffset val="100"/>
        <c:noMultiLvlLbl val="0"/>
      </c:catAx>
      <c:valAx>
        <c:axId val="1895488896"/>
        <c:scaling>
          <c:orientation val="minMax"/>
        </c:scaling>
        <c:delete val="1"/>
        <c:axPos val="b"/>
        <c:numFmt formatCode="General" sourceLinked="1"/>
        <c:majorTickMark val="none"/>
        <c:minorTickMark val="none"/>
        <c:tickLblPos val="nextTo"/>
        <c:crossAx val="189548649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6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[Sales-Dashboard-Final.xlsx]PivotPRODUCT!Quantity - Month</c:name>
    <c:fmtId val="31"/>
  </c:pivotSource>
  <c:chart>
    <c:autoTitleDeleted val="1"/>
    <c:pivotFmts>
      <c:pivotFmt>
        <c:idx val="0"/>
        <c:spPr>
          <a:solidFill>
            <a:schemeClr val="accent2">
              <a:lumMod val="60000"/>
              <a:lumOff val="40000"/>
            </a:schemeClr>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PivotPRODUCT!$C$33</c:f>
              <c:strCache>
                <c:ptCount val="1"/>
                <c:pt idx="0">
                  <c:v>Total</c:v>
                </c:pt>
              </c:strCache>
            </c:strRef>
          </c:tx>
          <c:spPr>
            <a:solidFill>
              <a:schemeClr val="accent2">
                <a:lumMod val="60000"/>
                <a:lumOff val="4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PivotPRODUCT!$B$34:$B$46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PivotPRODUCT!$C$34:$C$46</c:f>
              <c:numCache>
                <c:formatCode>General</c:formatCode>
                <c:ptCount val="12"/>
                <c:pt idx="0">
                  <c:v>407</c:v>
                </c:pt>
                <c:pt idx="1">
                  <c:v>300</c:v>
                </c:pt>
                <c:pt idx="2">
                  <c:v>311</c:v>
                </c:pt>
                <c:pt idx="3">
                  <c:v>296</c:v>
                </c:pt>
                <c:pt idx="4">
                  <c:v>374</c:v>
                </c:pt>
                <c:pt idx="5">
                  <c:v>364</c:v>
                </c:pt>
                <c:pt idx="6">
                  <c:v>359</c:v>
                </c:pt>
                <c:pt idx="7">
                  <c:v>412</c:v>
                </c:pt>
                <c:pt idx="8">
                  <c:v>346</c:v>
                </c:pt>
                <c:pt idx="9">
                  <c:v>336</c:v>
                </c:pt>
                <c:pt idx="10">
                  <c:v>378</c:v>
                </c:pt>
                <c:pt idx="11">
                  <c:v>397</c:v>
                </c:pt>
              </c:numCache>
            </c:numRef>
          </c:val>
          <c:extLst>
            <c:ext xmlns:c16="http://schemas.microsoft.com/office/drawing/2014/chart" uri="{C3380CC4-5D6E-409C-BE32-E72D297353CC}">
              <c16:uniqueId val="{00000000-B55A-42CB-A03F-80AECE856F8B}"/>
            </c:ext>
          </c:extLst>
        </c:ser>
        <c:dLbls>
          <c:showLegendKey val="0"/>
          <c:showVal val="0"/>
          <c:showCatName val="0"/>
          <c:showSerName val="0"/>
          <c:showPercent val="0"/>
          <c:showBubbleSize val="0"/>
        </c:dLbls>
        <c:gapWidth val="100"/>
        <c:overlap val="-24"/>
        <c:axId val="1099070015"/>
        <c:axId val="1099072415"/>
      </c:barChart>
      <c:catAx>
        <c:axId val="10990700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6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crossAx val="1099072415"/>
        <c:crosses val="autoZero"/>
        <c:auto val="1"/>
        <c:lblAlgn val="ctr"/>
        <c:lblOffset val="100"/>
        <c:noMultiLvlLbl val="0"/>
      </c:catAx>
      <c:valAx>
        <c:axId val="109907241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99070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[Sales-Dashboard-Final.xlsx]PivotPRODUCT!PivotTable2</c:name>
    <c:fmtId val="16"/>
  </c:pivotSource>
  <c:chart>
    <c:autoTitleDeleted val="1"/>
    <c:pivotFmts>
      <c:pivotFmt>
        <c:idx val="0"/>
        <c:spPr>
          <a:solidFill>
            <a:schemeClr val="accent2">
              <a:lumMod val="60000"/>
              <a:lumOff val="40000"/>
            </a:schemeClr>
          </a:soli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spPr>
          <a:solidFill>
            <a:schemeClr val="accent2">
              <a:lumMod val="60000"/>
              <a:lumOff val="40000"/>
            </a:schemeClr>
          </a:solidFill>
          <a:ln>
            <a:noFill/>
          </a:ln>
          <a:effectLst>
            <a:outerShdw blurRad="57150" dist="19050" dir="5400000" algn="ctr" rotWithShape="0">
              <a:srgbClr val="000000">
                <a:alpha val="63000"/>
              </a:srgbClr>
            </a:outerShdw>
          </a:effectLst>
        </c:spPr>
      </c:pivotFmt>
      <c:pivotFmt>
        <c:idx val="3"/>
        <c:spPr>
          <a:solidFill>
            <a:schemeClr val="accent2">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PivotPRODUCT!$H$4</c:f>
              <c:strCache>
                <c:ptCount val="1"/>
                <c:pt idx="0">
                  <c:v>Total</c:v>
                </c:pt>
              </c:strCache>
            </c:strRef>
          </c:tx>
          <c:spPr>
            <a:solidFill>
              <a:schemeClr val="accent2">
                <a:lumMod val="60000"/>
                <a:lumOff val="4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PivotPRODUCT!$G$5:$G$15</c:f>
              <c:strCache>
                <c:ptCount val="10"/>
                <c:pt idx="0">
                  <c:v>P0015</c:v>
                </c:pt>
                <c:pt idx="1">
                  <c:v>P0016</c:v>
                </c:pt>
                <c:pt idx="2">
                  <c:v>P0011</c:v>
                </c:pt>
                <c:pt idx="3">
                  <c:v>P0012</c:v>
                </c:pt>
                <c:pt idx="4">
                  <c:v>P0004</c:v>
                </c:pt>
                <c:pt idx="5">
                  <c:v>P0042</c:v>
                </c:pt>
                <c:pt idx="6">
                  <c:v>P0041</c:v>
                </c:pt>
                <c:pt idx="7">
                  <c:v>P0032</c:v>
                </c:pt>
                <c:pt idx="8">
                  <c:v>P0034</c:v>
                </c:pt>
                <c:pt idx="9">
                  <c:v>P0044</c:v>
                </c:pt>
              </c:strCache>
            </c:strRef>
          </c:cat>
          <c:val>
            <c:numRef>
              <c:f>PivotPRODUCT!$H$5:$H$15</c:f>
              <c:numCache>
                <c:formatCode>General</c:formatCode>
                <c:ptCount val="10"/>
                <c:pt idx="0">
                  <c:v>117</c:v>
                </c:pt>
                <c:pt idx="1">
                  <c:v>120</c:v>
                </c:pt>
                <c:pt idx="2">
                  <c:v>121</c:v>
                </c:pt>
                <c:pt idx="3">
                  <c:v>123</c:v>
                </c:pt>
                <c:pt idx="4">
                  <c:v>124</c:v>
                </c:pt>
                <c:pt idx="5">
                  <c:v>127</c:v>
                </c:pt>
                <c:pt idx="6">
                  <c:v>132</c:v>
                </c:pt>
                <c:pt idx="7">
                  <c:v>139</c:v>
                </c:pt>
                <c:pt idx="8">
                  <c:v>154</c:v>
                </c:pt>
                <c:pt idx="9">
                  <c:v>199</c:v>
                </c:pt>
              </c:numCache>
            </c:numRef>
          </c:val>
          <c:extLst>
            <c:ext xmlns:c16="http://schemas.microsoft.com/office/drawing/2014/chart" uri="{C3380CC4-5D6E-409C-BE32-E72D297353CC}">
              <c16:uniqueId val="{00000001-B8FB-44DF-8C45-3A1F6B7FD1BB}"/>
            </c:ext>
          </c:extLst>
        </c:ser>
        <c:dLbls>
          <c:showLegendKey val="0"/>
          <c:showVal val="0"/>
          <c:showCatName val="0"/>
          <c:showSerName val="0"/>
          <c:showPercent val="0"/>
          <c:showBubbleSize val="0"/>
        </c:dLbls>
        <c:gapWidth val="115"/>
        <c:overlap val="-20"/>
        <c:axId val="792504335"/>
        <c:axId val="1541007983"/>
      </c:barChart>
      <c:catAx>
        <c:axId val="79250433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6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crossAx val="1541007983"/>
        <c:crosses val="autoZero"/>
        <c:auto val="1"/>
        <c:lblAlgn val="ctr"/>
        <c:lblOffset val="100"/>
        <c:noMultiLvlLbl val="0"/>
      </c:catAx>
      <c:valAx>
        <c:axId val="1541007983"/>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crossAx val="792504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[Sales-Dashboard-Final.xlsx]PivotPRODUCT!PivotTable6</c:name>
    <c:fmtId val="58"/>
  </c:pivotSource>
  <c:chart>
    <c:autoTitleDeleted val="1"/>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dLbl>
          <c:idx val="0"/>
          <c:showLegendKey val="0"/>
          <c:showVal val="0"/>
          <c:showCatName val="0"/>
          <c:showSerName val="0"/>
          <c:showPercent val="1"/>
          <c:showBubbleSize val="0"/>
          <c:extLst>
            <c:ext xmlns:c15="http://schemas.microsoft.com/office/drawing/2012/chart" uri="{CE6537A1-D6FC-4f65-9D91-7224C49458BB}"/>
          </c:extLst>
        </c:dLbl>
      </c:pivotFmt>
      <c:pivotFmt>
        <c:idx val="4"/>
        <c:dLbl>
          <c:idx val="0"/>
          <c:showLegendKey val="0"/>
          <c:showVal val="0"/>
          <c:showCatName val="0"/>
          <c:showSerName val="0"/>
          <c:showPercent val="1"/>
          <c:showBubbleSize val="0"/>
          <c:extLst>
            <c:ext xmlns:c15="http://schemas.microsoft.com/office/drawing/2012/chart" uri="{CE6537A1-D6FC-4f65-9D91-7224C49458BB}"/>
          </c:extLst>
        </c:dLbl>
      </c:pivotFmt>
      <c:pivotFmt>
        <c:idx val="5"/>
        <c:dLbl>
          <c:idx val="0"/>
          <c:showLegendKey val="0"/>
          <c:showVal val="0"/>
          <c:showCatName val="0"/>
          <c:showSerName val="0"/>
          <c:showPercent val="1"/>
          <c:showBubbleSize val="0"/>
          <c:extLst>
            <c:ext xmlns:c15="http://schemas.microsoft.com/office/drawing/2012/chart" uri="{CE6537A1-D6FC-4f65-9D91-7224C49458BB}"/>
          </c:extLst>
        </c:dLbl>
      </c:pivotFmt>
      <c:pivotFmt>
        <c:idx val="6"/>
        <c:dLbl>
          <c:idx val="0"/>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PivotPRODUCT!$C$20:$C$21</c:f>
              <c:strCache>
                <c:ptCount val="1"/>
                <c:pt idx="0">
                  <c:v>2021</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A-6613-4804-B323-758742C14CD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621-4A1D-8A08-1B93BD67A9C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PivotPRODUCT!$B$22:$B$27</c:f>
              <c:strCache>
                <c:ptCount val="5"/>
                <c:pt idx="0">
                  <c:v>Category01</c:v>
                </c:pt>
                <c:pt idx="1">
                  <c:v>Category02</c:v>
                </c:pt>
                <c:pt idx="2">
                  <c:v>Category03</c:v>
                </c:pt>
                <c:pt idx="3">
                  <c:v>Category04</c:v>
                </c:pt>
                <c:pt idx="4">
                  <c:v>Category05</c:v>
                </c:pt>
              </c:strCache>
            </c:strRef>
          </c:cat>
          <c:val>
            <c:numRef>
              <c:f>PivotPRODUCT!$C$22:$C$27</c:f>
              <c:numCache>
                <c:formatCode>General</c:formatCode>
                <c:ptCount val="5"/>
                <c:pt idx="0">
                  <c:v>355</c:v>
                </c:pt>
                <c:pt idx="1">
                  <c:v>387</c:v>
                </c:pt>
                <c:pt idx="2">
                  <c:v>329</c:v>
                </c:pt>
                <c:pt idx="3">
                  <c:v>561</c:v>
                </c:pt>
                <c:pt idx="4">
                  <c:v>403</c:v>
                </c:pt>
              </c:numCache>
            </c:numRef>
          </c:val>
          <c:extLst>
            <c:ext xmlns:c16="http://schemas.microsoft.com/office/drawing/2014/chart" uri="{C3380CC4-5D6E-409C-BE32-E72D297353CC}">
              <c16:uniqueId val="{00000000-6613-4804-B323-758742C14CD8}"/>
            </c:ext>
          </c:extLst>
        </c:ser>
        <c:ser>
          <c:idx val="1"/>
          <c:order val="1"/>
          <c:tx>
            <c:strRef>
              <c:f>PivotPRODUCT!$D$20:$D$21</c:f>
              <c:strCache>
                <c:ptCount val="1"/>
                <c:pt idx="0">
                  <c:v>2022</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PivotPRODUCT!$B$22:$B$27</c:f>
              <c:strCache>
                <c:ptCount val="5"/>
                <c:pt idx="0">
                  <c:v>Category01</c:v>
                </c:pt>
                <c:pt idx="1">
                  <c:v>Category02</c:v>
                </c:pt>
                <c:pt idx="2">
                  <c:v>Category03</c:v>
                </c:pt>
                <c:pt idx="3">
                  <c:v>Category04</c:v>
                </c:pt>
                <c:pt idx="4">
                  <c:v>Category05</c:v>
                </c:pt>
              </c:strCache>
            </c:strRef>
          </c:cat>
          <c:val>
            <c:numRef>
              <c:f>PivotPRODUCT!$D$22:$D$27</c:f>
              <c:numCache>
                <c:formatCode>General</c:formatCode>
                <c:ptCount val="5"/>
                <c:pt idx="0">
                  <c:v>423</c:v>
                </c:pt>
                <c:pt idx="1">
                  <c:v>591</c:v>
                </c:pt>
                <c:pt idx="2">
                  <c:v>135</c:v>
                </c:pt>
                <c:pt idx="3">
                  <c:v>637</c:v>
                </c:pt>
                <c:pt idx="4">
                  <c:v>459</c:v>
                </c:pt>
              </c:numCache>
            </c:numRef>
          </c:val>
          <c:extLst>
            <c:ext xmlns:c16="http://schemas.microsoft.com/office/drawing/2014/chart" uri="{C3380CC4-5D6E-409C-BE32-E72D297353CC}">
              <c16:uniqueId val="{00000004-D323-48F4-9F0A-E3126584640F}"/>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4691683701949707"/>
          <c:y val="0.36840816288809375"/>
          <c:w val="0.20142847620282306"/>
          <c:h val="0.26715559928039034"/>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accent2">
                  <a:lumMod val="20000"/>
                  <a:lumOff val="80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[Sales-Dashboard-Final.xlsx]PivotPRODUCT!PivotTable7</c:name>
    <c:fmtId val="31"/>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5800148143953929E-2"/>
          <c:y val="3.5216966564442571E-2"/>
          <c:w val="0.96419985185604606"/>
          <c:h val="0.83538739278287666"/>
        </c:manualLayout>
      </c:layout>
      <c:lineChart>
        <c:grouping val="standard"/>
        <c:varyColors val="0"/>
        <c:ser>
          <c:idx val="0"/>
          <c:order val="0"/>
          <c:tx>
            <c:strRef>
              <c:f>PivotPRODUCT!$C$48</c:f>
              <c:strCache>
                <c:ptCount val="1"/>
                <c:pt idx="0">
                  <c:v>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PivotPRODUCT!$B$49:$B$80</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PivotPRODUCT!$C$49:$C$80</c:f>
              <c:numCache>
                <c:formatCode>General</c:formatCode>
                <c:ptCount val="31"/>
                <c:pt idx="0">
                  <c:v>106</c:v>
                </c:pt>
                <c:pt idx="1">
                  <c:v>119</c:v>
                </c:pt>
                <c:pt idx="2">
                  <c:v>187</c:v>
                </c:pt>
                <c:pt idx="3">
                  <c:v>178</c:v>
                </c:pt>
                <c:pt idx="4">
                  <c:v>145</c:v>
                </c:pt>
                <c:pt idx="5">
                  <c:v>147</c:v>
                </c:pt>
                <c:pt idx="6">
                  <c:v>85</c:v>
                </c:pt>
                <c:pt idx="7">
                  <c:v>151</c:v>
                </c:pt>
                <c:pt idx="8">
                  <c:v>184</c:v>
                </c:pt>
                <c:pt idx="9">
                  <c:v>176</c:v>
                </c:pt>
                <c:pt idx="10">
                  <c:v>130</c:v>
                </c:pt>
                <c:pt idx="11">
                  <c:v>141</c:v>
                </c:pt>
                <c:pt idx="12">
                  <c:v>107</c:v>
                </c:pt>
                <c:pt idx="13">
                  <c:v>114</c:v>
                </c:pt>
                <c:pt idx="14">
                  <c:v>139</c:v>
                </c:pt>
                <c:pt idx="15">
                  <c:v>132</c:v>
                </c:pt>
                <c:pt idx="16">
                  <c:v>33</c:v>
                </c:pt>
                <c:pt idx="17">
                  <c:v>200</c:v>
                </c:pt>
                <c:pt idx="18">
                  <c:v>115</c:v>
                </c:pt>
                <c:pt idx="19">
                  <c:v>201</c:v>
                </c:pt>
                <c:pt idx="20">
                  <c:v>153</c:v>
                </c:pt>
                <c:pt idx="21">
                  <c:v>111</c:v>
                </c:pt>
                <c:pt idx="22">
                  <c:v>209</c:v>
                </c:pt>
                <c:pt idx="23">
                  <c:v>106</c:v>
                </c:pt>
                <c:pt idx="24">
                  <c:v>171</c:v>
                </c:pt>
                <c:pt idx="25">
                  <c:v>130</c:v>
                </c:pt>
                <c:pt idx="26">
                  <c:v>126</c:v>
                </c:pt>
                <c:pt idx="27">
                  <c:v>150</c:v>
                </c:pt>
                <c:pt idx="28">
                  <c:v>93</c:v>
                </c:pt>
                <c:pt idx="29">
                  <c:v>162</c:v>
                </c:pt>
                <c:pt idx="30">
                  <c:v>79</c:v>
                </c:pt>
              </c:numCache>
            </c:numRef>
          </c:val>
          <c:smooth val="0"/>
          <c:extLst>
            <c:ext xmlns:c16="http://schemas.microsoft.com/office/drawing/2014/chart" uri="{C3380CC4-5D6E-409C-BE32-E72D297353CC}">
              <c16:uniqueId val="{00000000-3F81-4C9A-A8AE-AB5516483DB9}"/>
            </c:ext>
          </c:extLst>
        </c:ser>
        <c:dLbls>
          <c:showLegendKey val="0"/>
          <c:showVal val="0"/>
          <c:showCatName val="0"/>
          <c:showSerName val="0"/>
          <c:showPercent val="0"/>
          <c:showBubbleSize val="0"/>
        </c:dLbls>
        <c:marker val="1"/>
        <c:smooth val="0"/>
        <c:axId val="825688047"/>
        <c:axId val="825706287"/>
      </c:lineChart>
      <c:catAx>
        <c:axId val="82568804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12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crossAx val="825706287"/>
        <c:crosses val="autoZero"/>
        <c:auto val="1"/>
        <c:lblAlgn val="ctr"/>
        <c:lblOffset val="100"/>
        <c:noMultiLvlLbl val="0"/>
      </c:catAx>
      <c:valAx>
        <c:axId val="82570628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crossAx val="825688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outerShdw blurRad="50800" dist="12700" dir="5400000" sx="1000" sy="1000" algn="ctr" rotWithShape="0">
        <a:schemeClr val="bg1"/>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[Sales-Dashboard-Final.xlsx]PivotPRODUCT!PivotTable6</c:name>
    <c:fmtId val="83"/>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PivotPRODUCT!$C$20:$C$21</c:f>
              <c:strCache>
                <c:ptCount val="1"/>
                <c:pt idx="0">
                  <c:v>2021</c:v>
                </c:pt>
              </c:strCache>
            </c:strRef>
          </c:tx>
          <c:spPr>
            <a:solidFill>
              <a:schemeClr val="accent2">
                <a:lumMod val="60000"/>
                <a:lumOff val="4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PivotPRODUCT!$B$22:$B$27</c:f>
              <c:strCache>
                <c:ptCount val="5"/>
                <c:pt idx="0">
                  <c:v>Category01</c:v>
                </c:pt>
                <c:pt idx="1">
                  <c:v>Category02</c:v>
                </c:pt>
                <c:pt idx="2">
                  <c:v>Category03</c:v>
                </c:pt>
                <c:pt idx="3">
                  <c:v>Category04</c:v>
                </c:pt>
                <c:pt idx="4">
                  <c:v>Category05</c:v>
                </c:pt>
              </c:strCache>
            </c:strRef>
          </c:cat>
          <c:val>
            <c:numRef>
              <c:f>PivotPRODUCT!$C$22:$C$27</c:f>
              <c:numCache>
                <c:formatCode>General</c:formatCode>
                <c:ptCount val="5"/>
                <c:pt idx="0">
                  <c:v>355</c:v>
                </c:pt>
                <c:pt idx="1">
                  <c:v>387</c:v>
                </c:pt>
                <c:pt idx="2">
                  <c:v>329</c:v>
                </c:pt>
                <c:pt idx="3">
                  <c:v>561</c:v>
                </c:pt>
                <c:pt idx="4">
                  <c:v>403</c:v>
                </c:pt>
              </c:numCache>
            </c:numRef>
          </c:val>
          <c:extLst>
            <c:ext xmlns:c16="http://schemas.microsoft.com/office/drawing/2014/chart" uri="{C3380CC4-5D6E-409C-BE32-E72D297353CC}">
              <c16:uniqueId val="{00000000-AC60-49FF-ABA2-C6861789E28A}"/>
            </c:ext>
          </c:extLst>
        </c:ser>
        <c:ser>
          <c:idx val="1"/>
          <c:order val="1"/>
          <c:tx>
            <c:strRef>
              <c:f>PivotPRODUCT!$D$20:$D$21</c:f>
              <c:strCache>
                <c:ptCount val="1"/>
                <c:pt idx="0">
                  <c:v>2022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PivotPRODUCT!$B$22:$B$27</c:f>
              <c:strCache>
                <c:ptCount val="5"/>
                <c:pt idx="0">
                  <c:v>Category01</c:v>
                </c:pt>
                <c:pt idx="1">
                  <c:v>Category02</c:v>
                </c:pt>
                <c:pt idx="2">
                  <c:v>Category03</c:v>
                </c:pt>
                <c:pt idx="3">
                  <c:v>Category04</c:v>
                </c:pt>
                <c:pt idx="4">
                  <c:v>Category05</c:v>
                </c:pt>
              </c:strCache>
            </c:strRef>
          </c:cat>
          <c:val>
            <c:numRef>
              <c:f>PivotPRODUCT!$D$22:$D$27</c:f>
              <c:numCache>
                <c:formatCode>General</c:formatCode>
                <c:ptCount val="5"/>
                <c:pt idx="0">
                  <c:v>423</c:v>
                </c:pt>
                <c:pt idx="1">
                  <c:v>591</c:v>
                </c:pt>
                <c:pt idx="2">
                  <c:v>135</c:v>
                </c:pt>
                <c:pt idx="3">
                  <c:v>637</c:v>
                </c:pt>
                <c:pt idx="4">
                  <c:v>459</c:v>
                </c:pt>
              </c:numCache>
            </c:numRef>
          </c:val>
          <c:extLst>
            <c:ext xmlns:c16="http://schemas.microsoft.com/office/drawing/2014/chart" uri="{C3380CC4-5D6E-409C-BE32-E72D297353CC}">
              <c16:uniqueId val="{00000000-98FE-4DAB-A2A1-56E26CFF7483}"/>
            </c:ext>
          </c:extLst>
        </c:ser>
        <c:dLbls>
          <c:showLegendKey val="0"/>
          <c:showVal val="0"/>
          <c:showCatName val="0"/>
          <c:showSerName val="0"/>
          <c:showPercent val="0"/>
          <c:showBubbleSize val="0"/>
        </c:dLbls>
        <c:gapWidth val="100"/>
        <c:overlap val="-24"/>
        <c:axId val="121860559"/>
        <c:axId val="121861519"/>
      </c:barChart>
      <c:catAx>
        <c:axId val="12186055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4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crossAx val="121861519"/>
        <c:crosses val="autoZero"/>
        <c:auto val="1"/>
        <c:lblAlgn val="ctr"/>
        <c:lblOffset val="100"/>
        <c:noMultiLvlLbl val="0"/>
      </c:catAx>
      <c:valAx>
        <c:axId val="12186151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860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[Sales-Dashboard-Final.xlsx]PivotPRODUCT!PivotTable11</c:name>
    <c:fmtId val="1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PivotPRODUCT!$H$53</c:f>
              <c:strCache>
                <c:ptCount val="1"/>
                <c:pt idx="0">
                  <c:v>Average of BUYING PRIZE</c:v>
                </c:pt>
              </c:strCache>
            </c:strRef>
          </c:tx>
          <c:spPr>
            <a:solidFill>
              <a:schemeClr val="accent2">
                <a:lumMod val="60000"/>
                <a:lumOff val="4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PivotPRODUCT!$G$54:$G$59</c:f>
              <c:strCache>
                <c:ptCount val="5"/>
                <c:pt idx="0">
                  <c:v>Category01</c:v>
                </c:pt>
                <c:pt idx="1">
                  <c:v>Category02</c:v>
                </c:pt>
                <c:pt idx="2">
                  <c:v>Category03</c:v>
                </c:pt>
                <c:pt idx="3">
                  <c:v>Category04</c:v>
                </c:pt>
                <c:pt idx="4">
                  <c:v>Category05</c:v>
                </c:pt>
              </c:strCache>
            </c:strRef>
          </c:cat>
          <c:val>
            <c:numRef>
              <c:f>PivotPRODUCT!$H$54:$H$59</c:f>
              <c:numCache>
                <c:formatCode>0</c:formatCode>
                <c:ptCount val="5"/>
                <c:pt idx="0">
                  <c:v>77.843137254901961</c:v>
                </c:pt>
                <c:pt idx="1">
                  <c:v>76.720338983050851</c:v>
                </c:pt>
                <c:pt idx="2">
                  <c:v>94.759259259259252</c:v>
                </c:pt>
                <c:pt idx="3">
                  <c:v>63.510067114093957</c:v>
                </c:pt>
                <c:pt idx="4">
                  <c:v>89.365384615384613</c:v>
                </c:pt>
              </c:numCache>
            </c:numRef>
          </c:val>
          <c:extLst>
            <c:ext xmlns:c16="http://schemas.microsoft.com/office/drawing/2014/chart" uri="{C3380CC4-5D6E-409C-BE32-E72D297353CC}">
              <c16:uniqueId val="{00000000-CE54-48C1-BF0D-0B600EEB52DF}"/>
            </c:ext>
          </c:extLst>
        </c:ser>
        <c:ser>
          <c:idx val="1"/>
          <c:order val="1"/>
          <c:tx>
            <c:strRef>
              <c:f>PivotPRODUCT!$I$53</c:f>
              <c:strCache>
                <c:ptCount val="1"/>
                <c:pt idx="0">
                  <c:v>Average of SELLING PRICE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PivotPRODUCT!$G$54:$G$59</c:f>
              <c:strCache>
                <c:ptCount val="5"/>
                <c:pt idx="0">
                  <c:v>Category01</c:v>
                </c:pt>
                <c:pt idx="1">
                  <c:v>Category02</c:v>
                </c:pt>
                <c:pt idx="2">
                  <c:v>Category03</c:v>
                </c:pt>
                <c:pt idx="3">
                  <c:v>Category04</c:v>
                </c:pt>
                <c:pt idx="4">
                  <c:v>Category05</c:v>
                </c:pt>
              </c:strCache>
            </c:strRef>
          </c:cat>
          <c:val>
            <c:numRef>
              <c:f>PivotPRODUCT!$I$54:$I$59</c:f>
              <c:numCache>
                <c:formatCode>0</c:formatCode>
                <c:ptCount val="5"/>
                <c:pt idx="0">
                  <c:v>91.529313725490297</c:v>
                </c:pt>
                <c:pt idx="1">
                  <c:v>94.78932203389833</c:v>
                </c:pt>
                <c:pt idx="2">
                  <c:v>110.25611111111112</c:v>
                </c:pt>
                <c:pt idx="3">
                  <c:v>77.829664429530141</c:v>
                </c:pt>
                <c:pt idx="4">
                  <c:v>110.55798076923075</c:v>
                </c:pt>
              </c:numCache>
            </c:numRef>
          </c:val>
          <c:extLst>
            <c:ext xmlns:c16="http://schemas.microsoft.com/office/drawing/2014/chart" uri="{C3380CC4-5D6E-409C-BE32-E72D297353CC}">
              <c16:uniqueId val="{00000001-CE54-48C1-BF0D-0B600EEB52DF}"/>
            </c:ext>
          </c:extLst>
        </c:ser>
        <c:dLbls>
          <c:showLegendKey val="0"/>
          <c:showVal val="1"/>
          <c:showCatName val="0"/>
          <c:showSerName val="0"/>
          <c:showPercent val="0"/>
          <c:showBubbleSize val="0"/>
        </c:dLbls>
        <c:gapWidth val="100"/>
        <c:overlap val="-24"/>
        <c:axId val="1099151615"/>
        <c:axId val="1099148735"/>
      </c:barChart>
      <c:catAx>
        <c:axId val="10991516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6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crossAx val="1099148735"/>
        <c:crosses val="autoZero"/>
        <c:auto val="1"/>
        <c:lblAlgn val="ctr"/>
        <c:lblOffset val="100"/>
        <c:noMultiLvlLbl val="0"/>
      </c:catAx>
      <c:valAx>
        <c:axId val="1099148735"/>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9915161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6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[Sales-Dashboard-Final.xlsx]PivotPRODUCT!PivotTable12</c:name>
    <c:fmtId val="11"/>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40000"/>
              <a:lumOff val="6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40000"/>
              <a:lumOff val="6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670251757780902"/>
          <c:y val="0.20128144472275877"/>
          <c:w val="0.75629150988081084"/>
          <c:h val="0.77803498780158109"/>
        </c:manualLayout>
      </c:layout>
      <c:barChart>
        <c:barDir val="bar"/>
        <c:grouping val="clustered"/>
        <c:varyColors val="0"/>
        <c:ser>
          <c:idx val="0"/>
          <c:order val="0"/>
          <c:tx>
            <c:strRef>
              <c:f>PivotPRODUCT!$L$53</c:f>
              <c:strCache>
                <c:ptCount val="1"/>
                <c:pt idx="0">
                  <c:v>BUYING PRICE</c:v>
                </c:pt>
              </c:strCache>
            </c:strRef>
          </c:tx>
          <c:spPr>
            <a:solidFill>
              <a:schemeClr val="accent2">
                <a:lumMod val="40000"/>
                <a:lumOff val="60000"/>
              </a:schemeClr>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PivotPRODUCT!$K$54:$K$64</c:f>
              <c:strCache>
                <c:ptCount val="10"/>
                <c:pt idx="0">
                  <c:v>P0022</c:v>
                </c:pt>
                <c:pt idx="1">
                  <c:v>P0023</c:v>
                </c:pt>
                <c:pt idx="2">
                  <c:v>P0005</c:v>
                </c:pt>
                <c:pt idx="3">
                  <c:v>P0017</c:v>
                </c:pt>
                <c:pt idx="4">
                  <c:v>P0024</c:v>
                </c:pt>
                <c:pt idx="5">
                  <c:v>P0021</c:v>
                </c:pt>
                <c:pt idx="6">
                  <c:v>P0010</c:v>
                </c:pt>
                <c:pt idx="7">
                  <c:v>P0041</c:v>
                </c:pt>
                <c:pt idx="8">
                  <c:v>P0030</c:v>
                </c:pt>
                <c:pt idx="9">
                  <c:v>P0019</c:v>
                </c:pt>
              </c:strCache>
            </c:strRef>
          </c:cat>
          <c:val>
            <c:numRef>
              <c:f>PivotPRODUCT!$L$54:$L$64</c:f>
              <c:numCache>
                <c:formatCode>0</c:formatCode>
                <c:ptCount val="10"/>
                <c:pt idx="0">
                  <c:v>121</c:v>
                </c:pt>
                <c:pt idx="1">
                  <c:v>141</c:v>
                </c:pt>
                <c:pt idx="2">
                  <c:v>133</c:v>
                </c:pt>
                <c:pt idx="3">
                  <c:v>134</c:v>
                </c:pt>
                <c:pt idx="4">
                  <c:v>144</c:v>
                </c:pt>
                <c:pt idx="5">
                  <c:v>126</c:v>
                </c:pt>
                <c:pt idx="6">
                  <c:v>148</c:v>
                </c:pt>
                <c:pt idx="7">
                  <c:v>138</c:v>
                </c:pt>
                <c:pt idx="8">
                  <c:v>148</c:v>
                </c:pt>
                <c:pt idx="9">
                  <c:v>150</c:v>
                </c:pt>
              </c:numCache>
            </c:numRef>
          </c:val>
          <c:extLst>
            <c:ext xmlns:c16="http://schemas.microsoft.com/office/drawing/2014/chart" uri="{C3380CC4-5D6E-409C-BE32-E72D297353CC}">
              <c16:uniqueId val="{00000000-4281-4AA3-86DE-B8D7D45E16DC}"/>
            </c:ext>
          </c:extLst>
        </c:ser>
        <c:ser>
          <c:idx val="1"/>
          <c:order val="1"/>
          <c:tx>
            <c:strRef>
              <c:f>PivotPRODUCT!$M$53</c:f>
              <c:strCache>
                <c:ptCount val="1"/>
                <c:pt idx="0">
                  <c:v>SELLING PRIZE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PivotPRODUCT!$K$54:$K$64</c:f>
              <c:strCache>
                <c:ptCount val="10"/>
                <c:pt idx="0">
                  <c:v>P0022</c:v>
                </c:pt>
                <c:pt idx="1">
                  <c:v>P0023</c:v>
                </c:pt>
                <c:pt idx="2">
                  <c:v>P0005</c:v>
                </c:pt>
                <c:pt idx="3">
                  <c:v>P0017</c:v>
                </c:pt>
                <c:pt idx="4">
                  <c:v>P0024</c:v>
                </c:pt>
                <c:pt idx="5">
                  <c:v>P0021</c:v>
                </c:pt>
                <c:pt idx="6">
                  <c:v>P0010</c:v>
                </c:pt>
                <c:pt idx="7">
                  <c:v>P0041</c:v>
                </c:pt>
                <c:pt idx="8">
                  <c:v>P0030</c:v>
                </c:pt>
                <c:pt idx="9">
                  <c:v>P0019</c:v>
                </c:pt>
              </c:strCache>
            </c:strRef>
          </c:cat>
          <c:val>
            <c:numRef>
              <c:f>PivotPRODUCT!$M$54:$M$64</c:f>
              <c:numCache>
                <c:formatCode>0</c:formatCode>
                <c:ptCount val="10"/>
                <c:pt idx="0">
                  <c:v>141.56999999999996</c:v>
                </c:pt>
                <c:pt idx="1">
                  <c:v>149.46</c:v>
                </c:pt>
                <c:pt idx="2">
                  <c:v>155.61000000000007</c:v>
                </c:pt>
                <c:pt idx="3">
                  <c:v>156.78</c:v>
                </c:pt>
                <c:pt idx="4">
                  <c:v>156.96</c:v>
                </c:pt>
                <c:pt idx="5">
                  <c:v>162.54</c:v>
                </c:pt>
                <c:pt idx="6">
                  <c:v>164.28</c:v>
                </c:pt>
                <c:pt idx="7">
                  <c:v>173.88000000000005</c:v>
                </c:pt>
                <c:pt idx="8">
                  <c:v>201.28000000000003</c:v>
                </c:pt>
                <c:pt idx="9">
                  <c:v>210</c:v>
                </c:pt>
              </c:numCache>
            </c:numRef>
          </c:val>
          <c:extLst>
            <c:ext xmlns:c16="http://schemas.microsoft.com/office/drawing/2014/chart" uri="{C3380CC4-5D6E-409C-BE32-E72D297353CC}">
              <c16:uniqueId val="{00000001-4281-4AA3-86DE-B8D7D45E16DC}"/>
            </c:ext>
          </c:extLst>
        </c:ser>
        <c:dLbls>
          <c:showLegendKey val="0"/>
          <c:showVal val="1"/>
          <c:showCatName val="0"/>
          <c:showSerName val="0"/>
          <c:showPercent val="0"/>
          <c:showBubbleSize val="0"/>
        </c:dLbls>
        <c:gapWidth val="150"/>
        <c:overlap val="-25"/>
        <c:axId val="825756687"/>
        <c:axId val="825748527"/>
      </c:barChart>
      <c:catAx>
        <c:axId val="82575668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6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crossAx val="825748527"/>
        <c:crosses val="autoZero"/>
        <c:auto val="1"/>
        <c:lblAlgn val="ctr"/>
        <c:lblOffset val="100"/>
        <c:noMultiLvlLbl val="0"/>
      </c:catAx>
      <c:valAx>
        <c:axId val="825748527"/>
        <c:scaling>
          <c:orientation val="minMax"/>
        </c:scaling>
        <c:delete val="1"/>
        <c:axPos val="b"/>
        <c:numFmt formatCode="0" sourceLinked="1"/>
        <c:majorTickMark val="out"/>
        <c:minorTickMark val="none"/>
        <c:tickLblPos val="nextTo"/>
        <c:crossAx val="82575668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600" b="1" i="0" u="none" strike="noStrike" kern="1200" baseline="0">
              <a:solidFill>
                <a:schemeClr val="lt1">
                  <a:lumMod val="8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image" Target="../media/image2.svg"/><Relationship Id="rId7" Type="http://schemas.openxmlformats.org/officeDocument/2006/relationships/chart" Target="../charts/chart5.xml"/><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4.xml"/><Relationship Id="rId11" Type="http://schemas.openxmlformats.org/officeDocument/2006/relationships/hyperlink" Target="#PRODUCT!A1"/><Relationship Id="rId5" Type="http://schemas.openxmlformats.org/officeDocument/2006/relationships/chart" Target="../charts/chart3.xml"/><Relationship Id="rId10" Type="http://schemas.openxmlformats.org/officeDocument/2006/relationships/chart" Target="../charts/chart6.xml"/><Relationship Id="rId4" Type="http://schemas.openxmlformats.org/officeDocument/2006/relationships/chart" Target="../charts/chart2.xml"/><Relationship Id="rId9" Type="http://schemas.openxmlformats.org/officeDocument/2006/relationships/image" Target="../media/image4.svg"/></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image" Target="../media/image3.png"/><Relationship Id="rId7" Type="http://schemas.openxmlformats.org/officeDocument/2006/relationships/chart" Target="../charts/chart8.xml"/><Relationship Id="rId12" Type="http://schemas.openxmlformats.org/officeDocument/2006/relationships/chart" Target="../charts/chart13.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7.xml"/><Relationship Id="rId11" Type="http://schemas.openxmlformats.org/officeDocument/2006/relationships/chart" Target="../charts/chart12.xml"/><Relationship Id="rId5" Type="http://schemas.openxmlformats.org/officeDocument/2006/relationships/hyperlink" Target="#SALES!A1"/><Relationship Id="rId10" Type="http://schemas.openxmlformats.org/officeDocument/2006/relationships/chart" Target="../charts/chart11.xml"/><Relationship Id="rId4" Type="http://schemas.openxmlformats.org/officeDocument/2006/relationships/image" Target="../media/image4.svg"/><Relationship Id="rId9"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66</xdr:col>
      <xdr:colOff>90714</xdr:colOff>
      <xdr:row>104</xdr:row>
      <xdr:rowOff>45358</xdr:rowOff>
    </xdr:to>
    <xdr:sp macro="" textlink="">
      <xdr:nvSpPr>
        <xdr:cNvPr id="37" name="Rectangle 36">
          <a:extLst>
            <a:ext uri="{FF2B5EF4-FFF2-40B4-BE49-F238E27FC236}">
              <a16:creationId xmlns:a16="http://schemas.microsoft.com/office/drawing/2014/main" id="{06717247-49D5-3EFF-45A1-ADAB0D6685B9}"/>
            </a:ext>
          </a:extLst>
        </xdr:cNvPr>
        <xdr:cNvSpPr/>
      </xdr:nvSpPr>
      <xdr:spPr>
        <a:xfrm>
          <a:off x="0" y="0"/>
          <a:ext cx="39007143" cy="18913929"/>
        </a:xfrm>
        <a:prstGeom prst="rect">
          <a:avLst/>
        </a:prstGeom>
        <a:solidFill>
          <a:schemeClr val="tx2">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0</xdr:col>
      <xdr:colOff>280422</xdr:colOff>
      <xdr:row>0</xdr:row>
      <xdr:rowOff>90012</xdr:rowOff>
    </xdr:from>
    <xdr:to>
      <xdr:col>24</xdr:col>
      <xdr:colOff>69962</xdr:colOff>
      <xdr:row>13</xdr:row>
      <xdr:rowOff>22808</xdr:rowOff>
    </xdr:to>
    <xdr:sp macro="" textlink="">
      <xdr:nvSpPr>
        <xdr:cNvPr id="2" name="Rectangle 1">
          <a:extLst>
            <a:ext uri="{FF2B5EF4-FFF2-40B4-BE49-F238E27FC236}">
              <a16:creationId xmlns:a16="http://schemas.microsoft.com/office/drawing/2014/main" id="{72F2DDAF-2AE7-BBB3-2AE2-851D8F7B74C7}"/>
            </a:ext>
          </a:extLst>
        </xdr:cNvPr>
        <xdr:cNvSpPr/>
      </xdr:nvSpPr>
      <xdr:spPr>
        <a:xfrm>
          <a:off x="280422" y="90012"/>
          <a:ext cx="13940969" cy="229136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b="1" kern="1200">
              <a:solidFill>
                <a:schemeClr val="accent2">
                  <a:lumMod val="40000"/>
                  <a:lumOff val="60000"/>
                </a:schemeClr>
              </a:solidFill>
              <a:latin typeface="Times New Roman" panose="02020603050405020304" pitchFamily="18" charset="0"/>
              <a:cs typeface="Times New Roman" panose="02020603050405020304" pitchFamily="18" charset="0"/>
            </a:rPr>
            <a:t>SALE</a:t>
          </a:r>
          <a:r>
            <a:rPr lang="en-US" sz="4800" b="1" kern="1200" baseline="0">
              <a:solidFill>
                <a:schemeClr val="accent2">
                  <a:lumMod val="40000"/>
                  <a:lumOff val="60000"/>
                </a:schemeClr>
              </a:solidFill>
              <a:latin typeface="Times New Roman" panose="02020603050405020304" pitchFamily="18" charset="0"/>
              <a:cs typeface="Times New Roman" panose="02020603050405020304" pitchFamily="18" charset="0"/>
            </a:rPr>
            <a:t>S DASHBOARD</a:t>
          </a:r>
        </a:p>
        <a:p>
          <a:pPr algn="ctr"/>
          <a:r>
            <a:rPr lang="en-US" sz="4800" b="1" kern="1200" baseline="0">
              <a:solidFill>
                <a:schemeClr val="accent2">
                  <a:lumMod val="40000"/>
                  <a:lumOff val="60000"/>
                </a:schemeClr>
              </a:solidFill>
              <a:latin typeface="Times New Roman" panose="02020603050405020304" pitchFamily="18" charset="0"/>
              <a:cs typeface="Times New Roman" panose="02020603050405020304" pitchFamily="18" charset="0"/>
            </a:rPr>
            <a:t>SUPERMARKET SHOP</a:t>
          </a:r>
          <a:endParaRPr lang="en-US" sz="4800" b="1" kern="1200">
            <a:solidFill>
              <a:schemeClr val="accent2">
                <a:lumMod val="40000"/>
                <a:lumOff val="60000"/>
              </a:schemeClr>
            </a:solidFill>
            <a:latin typeface="Times New Roman" panose="02020603050405020304" pitchFamily="18" charset="0"/>
            <a:cs typeface="Times New Roman" panose="02020603050405020304" pitchFamily="18" charset="0"/>
          </a:endParaRPr>
        </a:p>
      </xdr:txBody>
    </xdr:sp>
    <xdr:clientData/>
  </xdr:twoCellAnchor>
  <xdr:twoCellAnchor>
    <xdr:from>
      <xdr:col>24</xdr:col>
      <xdr:colOff>439202</xdr:colOff>
      <xdr:row>0</xdr:row>
      <xdr:rowOff>118300</xdr:rowOff>
    </xdr:from>
    <xdr:to>
      <xdr:col>64</xdr:col>
      <xdr:colOff>510174</xdr:colOff>
      <xdr:row>12</xdr:row>
      <xdr:rowOff>180935</xdr:rowOff>
    </xdr:to>
    <xdr:sp macro="" textlink="">
      <xdr:nvSpPr>
        <xdr:cNvPr id="3" name="Rectangle 2">
          <a:extLst>
            <a:ext uri="{FF2B5EF4-FFF2-40B4-BE49-F238E27FC236}">
              <a16:creationId xmlns:a16="http://schemas.microsoft.com/office/drawing/2014/main" id="{0BF55EC4-14E3-4391-BA34-7D736DC8590B}"/>
            </a:ext>
          </a:extLst>
        </xdr:cNvPr>
        <xdr:cNvSpPr/>
      </xdr:nvSpPr>
      <xdr:spPr>
        <a:xfrm>
          <a:off x="14590631" y="118300"/>
          <a:ext cx="23656686" cy="223977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11</xdr:col>
      <xdr:colOff>504325</xdr:colOff>
      <xdr:row>15</xdr:row>
      <xdr:rowOff>138670</xdr:rowOff>
    </xdr:from>
    <xdr:to>
      <xdr:col>23</xdr:col>
      <xdr:colOff>589634</xdr:colOff>
      <xdr:row>28</xdr:row>
      <xdr:rowOff>63207</xdr:rowOff>
    </xdr:to>
    <xdr:sp macro="" textlink="">
      <xdr:nvSpPr>
        <xdr:cNvPr id="5" name="Rectangle 4">
          <a:extLst>
            <a:ext uri="{FF2B5EF4-FFF2-40B4-BE49-F238E27FC236}">
              <a16:creationId xmlns:a16="http://schemas.microsoft.com/office/drawing/2014/main" id="{BEAC6F41-4CD3-4168-8027-FE4114E2F150}"/>
            </a:ext>
          </a:extLst>
        </xdr:cNvPr>
        <xdr:cNvSpPr/>
      </xdr:nvSpPr>
      <xdr:spPr>
        <a:xfrm>
          <a:off x="6990396" y="2860099"/>
          <a:ext cx="7161024" cy="228310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400" b="1" kern="1200">
              <a:solidFill>
                <a:schemeClr val="accent2">
                  <a:lumMod val="60000"/>
                  <a:lumOff val="40000"/>
                </a:schemeClr>
              </a:solidFill>
              <a:latin typeface="Times New Roman" panose="02020603050405020304" pitchFamily="18" charset="0"/>
              <a:cs typeface="Times New Roman" panose="02020603050405020304" pitchFamily="18" charset="0"/>
            </a:rPr>
            <a:t>TOTAL SALES</a:t>
          </a:r>
        </a:p>
        <a:p>
          <a:pPr algn="l"/>
          <a:endParaRPr lang="en-US" sz="1100" kern="1200"/>
        </a:p>
      </xdr:txBody>
    </xdr:sp>
    <xdr:clientData/>
  </xdr:twoCellAnchor>
  <xdr:twoCellAnchor>
    <xdr:from>
      <xdr:col>24</xdr:col>
      <xdr:colOff>303352</xdr:colOff>
      <xdr:row>15</xdr:row>
      <xdr:rowOff>161298</xdr:rowOff>
    </xdr:from>
    <xdr:to>
      <xdr:col>36</xdr:col>
      <xdr:colOff>388668</xdr:colOff>
      <xdr:row>28</xdr:row>
      <xdr:rowOff>99054</xdr:rowOff>
    </xdr:to>
    <xdr:sp macro="" textlink="">
      <xdr:nvSpPr>
        <xdr:cNvPr id="6" name="Rectangle 5">
          <a:extLst>
            <a:ext uri="{FF2B5EF4-FFF2-40B4-BE49-F238E27FC236}">
              <a16:creationId xmlns:a16="http://schemas.microsoft.com/office/drawing/2014/main" id="{EC6A0388-478F-4447-8A21-82AB0BBB635D}"/>
            </a:ext>
          </a:extLst>
        </xdr:cNvPr>
        <xdr:cNvSpPr/>
      </xdr:nvSpPr>
      <xdr:spPr>
        <a:xfrm>
          <a:off x="14454781" y="2882727"/>
          <a:ext cx="7161030" cy="229632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400" b="1" kern="1200">
              <a:solidFill>
                <a:schemeClr val="accent2">
                  <a:lumMod val="60000"/>
                  <a:lumOff val="40000"/>
                </a:schemeClr>
              </a:solidFill>
              <a:latin typeface="Times New Roman" panose="02020603050405020304" pitchFamily="18" charset="0"/>
              <a:cs typeface="Times New Roman" panose="02020603050405020304" pitchFamily="18" charset="0"/>
            </a:rPr>
            <a:t>TOTAL PROFIT</a:t>
          </a:r>
        </a:p>
      </xdr:txBody>
    </xdr:sp>
    <xdr:clientData/>
  </xdr:twoCellAnchor>
  <xdr:twoCellAnchor>
    <xdr:from>
      <xdr:col>37</xdr:col>
      <xdr:colOff>212668</xdr:colOff>
      <xdr:row>15</xdr:row>
      <xdr:rowOff>138670</xdr:rowOff>
    </xdr:from>
    <xdr:to>
      <xdr:col>46</xdr:col>
      <xdr:colOff>199155</xdr:colOff>
      <xdr:row>29</xdr:row>
      <xdr:rowOff>160576</xdr:rowOff>
    </xdr:to>
    <xdr:sp macro="" textlink="">
      <xdr:nvSpPr>
        <xdr:cNvPr id="7" name="Rectangle 6">
          <a:extLst>
            <a:ext uri="{FF2B5EF4-FFF2-40B4-BE49-F238E27FC236}">
              <a16:creationId xmlns:a16="http://schemas.microsoft.com/office/drawing/2014/main" id="{AF33BAB9-CDFE-4A4A-9F29-C141D8ED3957}"/>
            </a:ext>
          </a:extLst>
        </xdr:cNvPr>
        <xdr:cNvSpPr/>
      </xdr:nvSpPr>
      <xdr:spPr>
        <a:xfrm>
          <a:off x="22029454" y="2860099"/>
          <a:ext cx="5293272" cy="256190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400" b="1" kern="1200">
              <a:solidFill>
                <a:schemeClr val="accent2">
                  <a:lumMod val="60000"/>
                  <a:lumOff val="40000"/>
                </a:schemeClr>
              </a:solidFill>
              <a:latin typeface="Times New Roman" panose="02020603050405020304" pitchFamily="18" charset="0"/>
              <a:cs typeface="Times New Roman" panose="02020603050405020304" pitchFamily="18" charset="0"/>
            </a:rPr>
            <a:t>% PROFIT</a:t>
          </a:r>
          <a:endParaRPr lang="en-US" sz="3600" b="1" kern="1200">
            <a:solidFill>
              <a:schemeClr val="accent2">
                <a:lumMod val="60000"/>
                <a:lumOff val="40000"/>
              </a:schemeClr>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349493</xdr:colOff>
      <xdr:row>15</xdr:row>
      <xdr:rowOff>138670</xdr:rowOff>
    </xdr:from>
    <xdr:to>
      <xdr:col>11</xdr:col>
      <xdr:colOff>99427</xdr:colOff>
      <xdr:row>28</xdr:row>
      <xdr:rowOff>63207</xdr:rowOff>
    </xdr:to>
    <xdr:sp macro="" textlink="">
      <xdr:nvSpPr>
        <xdr:cNvPr id="8" name="Rectangle 7">
          <a:extLst>
            <a:ext uri="{FF2B5EF4-FFF2-40B4-BE49-F238E27FC236}">
              <a16:creationId xmlns:a16="http://schemas.microsoft.com/office/drawing/2014/main" id="{B047A731-EC91-4860-BCE4-121EE5536DFE}"/>
            </a:ext>
          </a:extLst>
        </xdr:cNvPr>
        <xdr:cNvSpPr/>
      </xdr:nvSpPr>
      <xdr:spPr>
        <a:xfrm>
          <a:off x="349493" y="2860099"/>
          <a:ext cx="6236005" cy="228310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14</xdr:col>
      <xdr:colOff>278654</xdr:colOff>
      <xdr:row>20</xdr:row>
      <xdr:rowOff>16287</xdr:rowOff>
    </xdr:from>
    <xdr:to>
      <xdr:col>21</xdr:col>
      <xdr:colOff>135437</xdr:colOff>
      <xdr:row>27</xdr:row>
      <xdr:rowOff>44043</xdr:rowOff>
    </xdr:to>
    <xdr:sp macro="" textlink="PivotSALES!$B$3">
      <xdr:nvSpPr>
        <xdr:cNvPr id="9" name="TextBox 8">
          <a:extLst>
            <a:ext uri="{FF2B5EF4-FFF2-40B4-BE49-F238E27FC236}">
              <a16:creationId xmlns:a16="http://schemas.microsoft.com/office/drawing/2014/main" id="{19346E72-F8E5-7EF1-96B5-C1A4094FCD01}"/>
            </a:ext>
          </a:extLst>
        </xdr:cNvPr>
        <xdr:cNvSpPr txBox="1"/>
      </xdr:nvSpPr>
      <xdr:spPr>
        <a:xfrm>
          <a:off x="8533654" y="3644858"/>
          <a:ext cx="3984283" cy="1297756"/>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C09D445-B69D-4CC8-9E3C-87A8E580A762}" type="TxLink">
            <a:rPr lang="en-US" sz="7200" b="1" i="0" u="none" strike="noStrike" kern="1200">
              <a:solidFill>
                <a:schemeClr val="accent2">
                  <a:lumMod val="40000"/>
                  <a:lumOff val="60000"/>
                </a:schemeClr>
              </a:solidFill>
              <a:latin typeface="Times New Roman" panose="02020603050405020304" pitchFamily="18" charset="0"/>
              <a:ea typeface="Calibri"/>
              <a:cs typeface="Times New Roman" panose="02020603050405020304" pitchFamily="18" charset="0"/>
            </a:rPr>
            <a:pPr/>
            <a:t>401411.92</a:t>
          </a:fld>
          <a:endParaRPr lang="en-US" sz="7200" b="1" kern="1200">
            <a:solidFill>
              <a:schemeClr val="accent2">
                <a:lumMod val="40000"/>
                <a:lumOff val="60000"/>
              </a:schemeClr>
            </a:solidFill>
            <a:latin typeface="Times New Roman" panose="02020603050405020304" pitchFamily="18" charset="0"/>
            <a:cs typeface="Times New Roman" panose="02020603050405020304" pitchFamily="18" charset="0"/>
          </a:endParaRPr>
        </a:p>
      </xdr:txBody>
    </xdr:sp>
    <xdr:clientData/>
  </xdr:twoCellAnchor>
  <xdr:twoCellAnchor>
    <xdr:from>
      <xdr:col>27</xdr:col>
      <xdr:colOff>295600</xdr:colOff>
      <xdr:row>20</xdr:row>
      <xdr:rowOff>60259</xdr:rowOff>
    </xdr:from>
    <xdr:to>
      <xdr:col>33</xdr:col>
      <xdr:colOff>334582</xdr:colOff>
      <xdr:row>27</xdr:row>
      <xdr:rowOff>18030</xdr:rowOff>
    </xdr:to>
    <xdr:sp macro="" textlink="PivotSALES!$C$3">
      <xdr:nvSpPr>
        <xdr:cNvPr id="10" name="TextBox 9">
          <a:extLst>
            <a:ext uri="{FF2B5EF4-FFF2-40B4-BE49-F238E27FC236}">
              <a16:creationId xmlns:a16="http://schemas.microsoft.com/office/drawing/2014/main" id="{60B25446-DBA3-46AF-A9ED-5B57EF6B1082}"/>
            </a:ext>
          </a:extLst>
        </xdr:cNvPr>
        <xdr:cNvSpPr txBox="1"/>
      </xdr:nvSpPr>
      <xdr:spPr>
        <a:xfrm>
          <a:off x="16215957" y="3688830"/>
          <a:ext cx="3576839" cy="1227771"/>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EB11E40-A759-431E-A377-E4FCFC45A6D0}" type="TxLink">
            <a:rPr lang="en-US" sz="7200" b="1" i="0" u="none" strike="noStrike" kern="1200">
              <a:solidFill>
                <a:schemeClr val="accent2">
                  <a:lumMod val="60000"/>
                  <a:lumOff val="40000"/>
                </a:schemeClr>
              </a:solidFill>
              <a:latin typeface="Times New Roman" panose="02020603050405020304" pitchFamily="18" charset="0"/>
              <a:ea typeface="Calibri"/>
              <a:cs typeface="Times New Roman" panose="02020603050405020304" pitchFamily="18" charset="0"/>
            </a:rPr>
            <a:pPr/>
            <a:t>68907.92</a:t>
          </a:fld>
          <a:endParaRPr lang="en-US" sz="7200" b="1" kern="1200">
            <a:solidFill>
              <a:schemeClr val="accent2">
                <a:lumMod val="60000"/>
                <a:lumOff val="40000"/>
              </a:schemeClr>
            </a:solidFill>
            <a:latin typeface="Times New Roman" panose="02020603050405020304" pitchFamily="18" charset="0"/>
            <a:cs typeface="Times New Roman" panose="02020603050405020304" pitchFamily="18" charset="0"/>
          </a:endParaRPr>
        </a:p>
      </xdr:txBody>
    </xdr:sp>
    <xdr:clientData/>
  </xdr:twoCellAnchor>
  <xdr:twoCellAnchor>
    <xdr:from>
      <xdr:col>38</xdr:col>
      <xdr:colOff>474928</xdr:colOff>
      <xdr:row>20</xdr:row>
      <xdr:rowOff>18758</xdr:rowOff>
    </xdr:from>
    <xdr:to>
      <xdr:col>44</xdr:col>
      <xdr:colOff>185250</xdr:colOff>
      <xdr:row>27</xdr:row>
      <xdr:rowOff>97489</xdr:rowOff>
    </xdr:to>
    <xdr:sp macro="" textlink="PivotSALES!$D$3">
      <xdr:nvSpPr>
        <xdr:cNvPr id="11" name="TextBox 10">
          <a:extLst>
            <a:ext uri="{FF2B5EF4-FFF2-40B4-BE49-F238E27FC236}">
              <a16:creationId xmlns:a16="http://schemas.microsoft.com/office/drawing/2014/main" id="{540259EE-E924-4553-AE8E-797F56BF35FF}"/>
            </a:ext>
          </a:extLst>
        </xdr:cNvPr>
        <xdr:cNvSpPr txBox="1"/>
      </xdr:nvSpPr>
      <xdr:spPr>
        <a:xfrm>
          <a:off x="22881357" y="3647329"/>
          <a:ext cx="3248179" cy="1348731"/>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1A2C3AA-CA4E-4841-AD73-0D26F06E06AC}" type="TxLink">
            <a:rPr lang="en-US" sz="7200" b="1" i="0" u="none" strike="noStrike" kern="1200">
              <a:solidFill>
                <a:schemeClr val="accent2">
                  <a:lumMod val="40000"/>
                  <a:lumOff val="60000"/>
                </a:schemeClr>
              </a:solidFill>
              <a:latin typeface="Times New Roman" panose="02020603050405020304" pitchFamily="18" charset="0"/>
              <a:ea typeface="Calibri"/>
              <a:cs typeface="Times New Roman" panose="02020603050405020304" pitchFamily="18" charset="0"/>
            </a:rPr>
            <a:pPr algn="ctr"/>
            <a:t> 16.88 </a:t>
          </a:fld>
          <a:endParaRPr lang="en-US" sz="7200" b="1" kern="1200">
            <a:solidFill>
              <a:schemeClr val="accent2">
                <a:lumMod val="40000"/>
                <a:lumOff val="60000"/>
              </a:schemeClr>
            </a:solidFill>
            <a:latin typeface="Times New Roman" panose="02020603050405020304" pitchFamily="18" charset="0"/>
            <a:cs typeface="Times New Roman" panose="02020603050405020304" pitchFamily="18" charset="0"/>
          </a:endParaRPr>
        </a:p>
      </xdr:txBody>
    </xdr:sp>
    <xdr:clientData/>
  </xdr:twoCellAnchor>
  <xdr:twoCellAnchor>
    <xdr:from>
      <xdr:col>46</xdr:col>
      <xdr:colOff>530462</xdr:colOff>
      <xdr:row>15</xdr:row>
      <xdr:rowOff>61859</xdr:rowOff>
    </xdr:from>
    <xdr:to>
      <xdr:col>55</xdr:col>
      <xdr:colOff>250362</xdr:colOff>
      <xdr:row>60</xdr:row>
      <xdr:rowOff>154476</xdr:rowOff>
    </xdr:to>
    <xdr:sp macro="" textlink="">
      <xdr:nvSpPr>
        <xdr:cNvPr id="12" name="Arrow: Pentagon 11">
          <a:extLst>
            <a:ext uri="{FF2B5EF4-FFF2-40B4-BE49-F238E27FC236}">
              <a16:creationId xmlns:a16="http://schemas.microsoft.com/office/drawing/2014/main" id="{82D15CF9-E81C-2BF7-5DDD-65799F9D95CE}"/>
            </a:ext>
          </a:extLst>
        </xdr:cNvPr>
        <xdr:cNvSpPr/>
      </xdr:nvSpPr>
      <xdr:spPr>
        <a:xfrm rot="5400000">
          <a:off x="26038925" y="4398396"/>
          <a:ext cx="8256902" cy="5026686"/>
        </a:xfrm>
        <a:prstGeom prst="homePlat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I</a:t>
          </a:r>
        </a:p>
      </xdr:txBody>
    </xdr:sp>
    <xdr:clientData/>
  </xdr:twoCellAnchor>
  <xdr:twoCellAnchor>
    <xdr:from>
      <xdr:col>56</xdr:col>
      <xdr:colOff>86646</xdr:colOff>
      <xdr:row>15</xdr:row>
      <xdr:rowOff>100268</xdr:rowOff>
    </xdr:from>
    <xdr:to>
      <xdr:col>64</xdr:col>
      <xdr:colOff>439944</xdr:colOff>
      <xdr:row>61</xdr:row>
      <xdr:rowOff>112708</xdr:rowOff>
    </xdr:to>
    <xdr:sp macro="" textlink="">
      <xdr:nvSpPr>
        <xdr:cNvPr id="13" name="Arrow: Pentagon 12">
          <a:extLst>
            <a:ext uri="{FF2B5EF4-FFF2-40B4-BE49-F238E27FC236}">
              <a16:creationId xmlns:a16="http://schemas.microsoft.com/office/drawing/2014/main" id="{3A65C8DD-C3B8-4004-8599-137CA76B922B}"/>
            </a:ext>
          </a:extLst>
        </xdr:cNvPr>
        <xdr:cNvSpPr/>
      </xdr:nvSpPr>
      <xdr:spPr>
        <a:xfrm rot="5400000">
          <a:off x="31462790" y="4465553"/>
          <a:ext cx="8358154" cy="5070441"/>
        </a:xfrm>
        <a:prstGeom prst="homePlat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47</xdr:col>
      <xdr:colOff>296734</xdr:colOff>
      <xdr:row>19</xdr:row>
      <xdr:rowOff>153734</xdr:rowOff>
    </xdr:from>
    <xdr:to>
      <xdr:col>55</xdr:col>
      <xdr:colOff>54064</xdr:colOff>
      <xdr:row>26</xdr:row>
      <xdr:rowOff>123956</xdr:rowOff>
    </xdr:to>
    <xdr:sp macro="" textlink="">
      <xdr:nvSpPr>
        <xdr:cNvPr id="14" name="TextBox 13">
          <a:extLst>
            <a:ext uri="{FF2B5EF4-FFF2-40B4-BE49-F238E27FC236}">
              <a16:creationId xmlns:a16="http://schemas.microsoft.com/office/drawing/2014/main" id="{75C31A2F-84AB-4982-9989-1A13457D3171}"/>
            </a:ext>
          </a:extLst>
        </xdr:cNvPr>
        <xdr:cNvSpPr txBox="1"/>
      </xdr:nvSpPr>
      <xdr:spPr>
        <a:xfrm>
          <a:off x="28009948" y="3600877"/>
          <a:ext cx="4474473" cy="1240222"/>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800" b="1" kern="1200">
              <a:solidFill>
                <a:schemeClr val="accent2">
                  <a:lumMod val="60000"/>
                  <a:lumOff val="40000"/>
                </a:schemeClr>
              </a:solidFill>
              <a:latin typeface="Times New Roman" panose="02020603050405020304" pitchFamily="18" charset="0"/>
              <a:cs typeface="Times New Roman" panose="02020603050405020304" pitchFamily="18" charset="0"/>
            </a:rPr>
            <a:t>TOP</a:t>
          </a:r>
          <a:r>
            <a:rPr lang="en-US" sz="4800" b="1" kern="1200" baseline="0">
              <a:solidFill>
                <a:schemeClr val="accent2">
                  <a:lumMod val="60000"/>
                  <a:lumOff val="40000"/>
                </a:schemeClr>
              </a:solidFill>
              <a:latin typeface="Times New Roman" panose="02020603050405020304" pitchFamily="18" charset="0"/>
              <a:cs typeface="Times New Roman" panose="02020603050405020304" pitchFamily="18" charset="0"/>
            </a:rPr>
            <a:t> PRODUCT</a:t>
          </a:r>
        </a:p>
        <a:p>
          <a:endParaRPr lang="en-US" sz="4800" b="1" kern="1200">
            <a:solidFill>
              <a:schemeClr val="accent2">
                <a:lumMod val="40000"/>
                <a:lumOff val="60000"/>
              </a:schemeClr>
            </a:solidFill>
            <a:latin typeface="Times New Roman" panose="02020603050405020304" pitchFamily="18" charset="0"/>
            <a:cs typeface="Times New Roman" panose="02020603050405020304" pitchFamily="18" charset="0"/>
          </a:endParaRPr>
        </a:p>
      </xdr:txBody>
    </xdr:sp>
    <xdr:clientData/>
  </xdr:twoCellAnchor>
  <xdr:twoCellAnchor>
    <xdr:from>
      <xdr:col>56</xdr:col>
      <xdr:colOff>168183</xdr:colOff>
      <xdr:row>20</xdr:row>
      <xdr:rowOff>7603</xdr:rowOff>
    </xdr:from>
    <xdr:to>
      <xdr:col>64</xdr:col>
      <xdr:colOff>478204</xdr:colOff>
      <xdr:row>26</xdr:row>
      <xdr:rowOff>149326</xdr:rowOff>
    </xdr:to>
    <xdr:sp macro="" textlink="">
      <xdr:nvSpPr>
        <xdr:cNvPr id="15" name="TextBox 14">
          <a:extLst>
            <a:ext uri="{FF2B5EF4-FFF2-40B4-BE49-F238E27FC236}">
              <a16:creationId xmlns:a16="http://schemas.microsoft.com/office/drawing/2014/main" id="{A8FEBF5A-97BC-4F7D-BAF7-DE1490EC1E70}"/>
            </a:ext>
          </a:extLst>
        </xdr:cNvPr>
        <xdr:cNvSpPr txBox="1"/>
      </xdr:nvSpPr>
      <xdr:spPr>
        <a:xfrm>
          <a:off x="33188183" y="3636174"/>
          <a:ext cx="5027164" cy="1230295"/>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400" b="1" kern="1200">
              <a:solidFill>
                <a:schemeClr val="accent2">
                  <a:lumMod val="60000"/>
                  <a:lumOff val="40000"/>
                </a:schemeClr>
              </a:solidFill>
              <a:latin typeface="Times New Roman" panose="02020603050405020304" pitchFamily="18" charset="0"/>
              <a:cs typeface="Times New Roman" panose="02020603050405020304" pitchFamily="18" charset="0"/>
            </a:rPr>
            <a:t>TOP CATEGORY</a:t>
          </a:r>
          <a:endParaRPr lang="en-US" sz="4400" b="1" kern="1200" baseline="0">
            <a:solidFill>
              <a:schemeClr val="accent2">
                <a:lumMod val="60000"/>
                <a:lumOff val="40000"/>
              </a:schemeClr>
            </a:solidFill>
            <a:latin typeface="Times New Roman" panose="02020603050405020304" pitchFamily="18" charset="0"/>
            <a:cs typeface="Times New Roman" panose="02020603050405020304" pitchFamily="18" charset="0"/>
          </a:endParaRPr>
        </a:p>
        <a:p>
          <a:pPr algn="ctr"/>
          <a:endParaRPr lang="en-US" sz="4300" b="1" kern="1200">
            <a:solidFill>
              <a:schemeClr val="accent2">
                <a:lumMod val="40000"/>
                <a:lumOff val="60000"/>
              </a:schemeClr>
            </a:solidFill>
            <a:latin typeface="Times New Roman" panose="02020603050405020304" pitchFamily="18" charset="0"/>
            <a:cs typeface="Times New Roman" panose="02020603050405020304" pitchFamily="18" charset="0"/>
          </a:endParaRPr>
        </a:p>
      </xdr:txBody>
    </xdr:sp>
    <xdr:clientData/>
  </xdr:twoCellAnchor>
  <xdr:twoCellAnchor>
    <xdr:from>
      <xdr:col>47</xdr:col>
      <xdr:colOff>459429</xdr:colOff>
      <xdr:row>23</xdr:row>
      <xdr:rowOff>135603</xdr:rowOff>
    </xdr:from>
    <xdr:to>
      <xdr:col>54</xdr:col>
      <xdr:colOff>343520</xdr:colOff>
      <xdr:row>31</xdr:row>
      <xdr:rowOff>11774</xdr:rowOff>
    </xdr:to>
    <xdr:sp macro="" textlink="PivotSALES!J5">
      <xdr:nvSpPr>
        <xdr:cNvPr id="16" name="TextBox 15">
          <a:extLst>
            <a:ext uri="{FF2B5EF4-FFF2-40B4-BE49-F238E27FC236}">
              <a16:creationId xmlns:a16="http://schemas.microsoft.com/office/drawing/2014/main" id="{B987A2C3-5026-4602-8E97-F6E5C7E24C65}"/>
            </a:ext>
          </a:extLst>
        </xdr:cNvPr>
        <xdr:cNvSpPr txBox="1"/>
      </xdr:nvSpPr>
      <xdr:spPr>
        <a:xfrm>
          <a:off x="28172643" y="4308460"/>
          <a:ext cx="4011591" cy="1327600"/>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A90958C-8F84-4D1E-8090-F231B4B5F895}" type="TxLink">
            <a:rPr lang="en-US" sz="6000" b="1" i="0" u="none" strike="noStrike" kern="1200">
              <a:solidFill>
                <a:schemeClr val="accent2">
                  <a:lumMod val="40000"/>
                  <a:lumOff val="60000"/>
                </a:schemeClr>
              </a:solidFill>
              <a:latin typeface="Times New Roman" panose="02020603050405020304" pitchFamily="18" charset="0"/>
              <a:ea typeface="Calibri"/>
              <a:cs typeface="Times New Roman" panose="02020603050405020304" pitchFamily="18" charset="0"/>
            </a:rPr>
            <a:pPr algn="ctr"/>
            <a:t>Product41</a:t>
          </a:fld>
          <a:endParaRPr lang="en-US" sz="6000" b="1" kern="1200">
            <a:solidFill>
              <a:schemeClr val="accent2">
                <a:lumMod val="40000"/>
                <a:lumOff val="60000"/>
              </a:schemeClr>
            </a:solidFill>
            <a:latin typeface="Times New Roman" panose="02020603050405020304" pitchFamily="18" charset="0"/>
            <a:cs typeface="Times New Roman" panose="02020603050405020304" pitchFamily="18" charset="0"/>
          </a:endParaRPr>
        </a:p>
      </xdr:txBody>
    </xdr:sp>
    <xdr:clientData/>
  </xdr:twoCellAnchor>
  <xdr:twoCellAnchor>
    <xdr:from>
      <xdr:col>57</xdr:col>
      <xdr:colOff>78448</xdr:colOff>
      <xdr:row>25</xdr:row>
      <xdr:rowOff>38208</xdr:rowOff>
    </xdr:from>
    <xdr:to>
      <xdr:col>64</xdr:col>
      <xdr:colOff>3067</xdr:colOff>
      <xdr:row>32</xdr:row>
      <xdr:rowOff>107871</xdr:rowOff>
    </xdr:to>
    <xdr:sp macro="" textlink="PivotSALES!K5">
      <xdr:nvSpPr>
        <xdr:cNvPr id="17" name="TextBox 16">
          <a:extLst>
            <a:ext uri="{FF2B5EF4-FFF2-40B4-BE49-F238E27FC236}">
              <a16:creationId xmlns:a16="http://schemas.microsoft.com/office/drawing/2014/main" id="{E56FAC6B-379B-4F58-BF8D-4CD15E815FAA}"/>
            </a:ext>
          </a:extLst>
        </xdr:cNvPr>
        <xdr:cNvSpPr txBox="1"/>
      </xdr:nvSpPr>
      <xdr:spPr>
        <a:xfrm>
          <a:off x="33688091" y="4573922"/>
          <a:ext cx="4052119" cy="1339663"/>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9919A71-5F27-4E7E-BF92-5274AB13576C}" type="TxLink">
            <a:rPr lang="en-US" sz="6000" b="1" i="0" u="none" strike="noStrike" kern="1200">
              <a:solidFill>
                <a:schemeClr val="accent2">
                  <a:lumMod val="40000"/>
                  <a:lumOff val="60000"/>
                </a:schemeClr>
              </a:solidFill>
              <a:latin typeface="Times New Roman" panose="02020603050405020304" pitchFamily="18" charset="0"/>
              <a:ea typeface="Calibri"/>
              <a:cs typeface="Times New Roman" panose="02020603050405020304" pitchFamily="18" charset="0"/>
            </a:rPr>
            <a:pPr/>
            <a:t>Category05</a:t>
          </a:fld>
          <a:endParaRPr lang="en-US" sz="6000" b="1" kern="1200">
            <a:solidFill>
              <a:schemeClr val="accent2">
                <a:lumMod val="40000"/>
                <a:lumOff val="60000"/>
              </a:schemeClr>
            </a:solidFill>
            <a:latin typeface="Times New Roman" panose="02020603050405020304" pitchFamily="18" charset="0"/>
            <a:cs typeface="Times New Roman" panose="02020603050405020304" pitchFamily="18" charset="0"/>
          </a:endParaRPr>
        </a:p>
      </xdr:txBody>
    </xdr:sp>
    <xdr:clientData/>
  </xdr:twoCellAnchor>
  <xdr:twoCellAnchor>
    <xdr:from>
      <xdr:col>37</xdr:col>
      <xdr:colOff>294064</xdr:colOff>
      <xdr:row>32</xdr:row>
      <xdr:rowOff>15958</xdr:rowOff>
    </xdr:from>
    <xdr:to>
      <xdr:col>46</xdr:col>
      <xdr:colOff>176417</xdr:colOff>
      <xdr:row>60</xdr:row>
      <xdr:rowOff>179121</xdr:rowOff>
    </xdr:to>
    <xdr:sp macro="" textlink="">
      <xdr:nvSpPr>
        <xdr:cNvPr id="18" name="Rectangle 17">
          <a:extLst>
            <a:ext uri="{FF2B5EF4-FFF2-40B4-BE49-F238E27FC236}">
              <a16:creationId xmlns:a16="http://schemas.microsoft.com/office/drawing/2014/main" id="{5FFC6915-8E77-438B-8F12-B79A04D1E298}"/>
            </a:ext>
          </a:extLst>
        </xdr:cNvPr>
        <xdr:cNvSpPr/>
      </xdr:nvSpPr>
      <xdr:spPr>
        <a:xfrm>
          <a:off x="22110850" y="5821672"/>
          <a:ext cx="5189138" cy="524316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800" b="1" kern="1200">
              <a:solidFill>
                <a:schemeClr val="accent2">
                  <a:lumMod val="60000"/>
                  <a:lumOff val="40000"/>
                </a:schemeClr>
              </a:solidFill>
              <a:latin typeface="Times New Roman" panose="02020603050405020304" pitchFamily="18" charset="0"/>
              <a:cs typeface="Times New Roman" panose="02020603050405020304" pitchFamily="18" charset="0"/>
            </a:rPr>
            <a:t>SALE TYPES</a:t>
          </a:r>
        </a:p>
      </xdr:txBody>
    </xdr:sp>
    <xdr:clientData/>
  </xdr:twoCellAnchor>
  <xdr:twoCellAnchor>
    <xdr:from>
      <xdr:col>37</xdr:col>
      <xdr:colOff>253368</xdr:colOff>
      <xdr:row>63</xdr:row>
      <xdr:rowOff>159291</xdr:rowOff>
    </xdr:from>
    <xdr:to>
      <xdr:col>46</xdr:col>
      <xdr:colOff>281983</xdr:colOff>
      <xdr:row>101</xdr:row>
      <xdr:rowOff>46674</xdr:rowOff>
    </xdr:to>
    <xdr:sp macro="" textlink="">
      <xdr:nvSpPr>
        <xdr:cNvPr id="19" name="Rectangle 18">
          <a:extLst>
            <a:ext uri="{FF2B5EF4-FFF2-40B4-BE49-F238E27FC236}">
              <a16:creationId xmlns:a16="http://schemas.microsoft.com/office/drawing/2014/main" id="{260197B2-BA0A-47DB-BD71-DC32BDC2A08F}"/>
            </a:ext>
          </a:extLst>
        </xdr:cNvPr>
        <xdr:cNvSpPr/>
      </xdr:nvSpPr>
      <xdr:spPr>
        <a:xfrm>
          <a:off x="22070154" y="11589291"/>
          <a:ext cx="5335400" cy="678166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400" b="1" kern="1200">
              <a:solidFill>
                <a:schemeClr val="accent2">
                  <a:lumMod val="60000"/>
                  <a:lumOff val="40000"/>
                </a:schemeClr>
              </a:solidFill>
              <a:latin typeface="Times New Roman" panose="02020603050405020304" pitchFamily="18" charset="0"/>
              <a:cs typeface="Times New Roman" panose="02020603050405020304" pitchFamily="18" charset="0"/>
            </a:rPr>
            <a:t>PAYMENT </a:t>
          </a:r>
          <a:r>
            <a:rPr lang="en-US" sz="4400" b="1" kern="1200" baseline="0">
              <a:solidFill>
                <a:schemeClr val="accent2">
                  <a:lumMod val="60000"/>
                  <a:lumOff val="40000"/>
                </a:schemeClr>
              </a:solidFill>
              <a:latin typeface="Times New Roman" panose="02020603050405020304" pitchFamily="18" charset="0"/>
              <a:cs typeface="Times New Roman" panose="02020603050405020304" pitchFamily="18" charset="0"/>
            </a:rPr>
            <a:t>MODE</a:t>
          </a:r>
          <a:endParaRPr lang="en-US" sz="4400" b="1" kern="1200">
            <a:solidFill>
              <a:schemeClr val="accent2">
                <a:lumMod val="60000"/>
                <a:lumOff val="40000"/>
              </a:schemeClr>
            </a:solidFill>
            <a:latin typeface="Times New Roman" panose="02020603050405020304" pitchFamily="18" charset="0"/>
            <a:cs typeface="Times New Roman" panose="02020603050405020304" pitchFamily="18" charset="0"/>
          </a:endParaRPr>
        </a:p>
      </xdr:txBody>
    </xdr:sp>
    <xdr:clientData/>
  </xdr:twoCellAnchor>
  <xdr:twoCellAnchor>
    <xdr:from>
      <xdr:col>11</xdr:col>
      <xdr:colOff>219436</xdr:colOff>
      <xdr:row>63</xdr:row>
      <xdr:rowOff>106821</xdr:rowOff>
    </xdr:from>
    <xdr:to>
      <xdr:col>36</xdr:col>
      <xdr:colOff>266574</xdr:colOff>
      <xdr:row>101</xdr:row>
      <xdr:rowOff>71920</xdr:rowOff>
    </xdr:to>
    <xdr:sp macro="" textlink="">
      <xdr:nvSpPr>
        <xdr:cNvPr id="21" name="Rectangle 20">
          <a:extLst>
            <a:ext uri="{FF2B5EF4-FFF2-40B4-BE49-F238E27FC236}">
              <a16:creationId xmlns:a16="http://schemas.microsoft.com/office/drawing/2014/main" id="{D575601F-22AF-470C-BCDC-AAC17F2A9FDF}"/>
            </a:ext>
          </a:extLst>
        </xdr:cNvPr>
        <xdr:cNvSpPr/>
      </xdr:nvSpPr>
      <xdr:spPr>
        <a:xfrm>
          <a:off x="6705507" y="11536821"/>
          <a:ext cx="14788210" cy="685938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6000" b="1" kern="1200">
              <a:solidFill>
                <a:schemeClr val="accent2">
                  <a:lumMod val="60000"/>
                  <a:lumOff val="40000"/>
                </a:schemeClr>
              </a:solidFill>
              <a:latin typeface="Times New Roman" panose="02020603050405020304" pitchFamily="18" charset="0"/>
              <a:cs typeface="Times New Roman" panose="02020603050405020304" pitchFamily="18" charset="0"/>
            </a:rPr>
            <a:t>DAILY SALES</a:t>
          </a:r>
        </a:p>
      </xdr:txBody>
    </xdr:sp>
    <xdr:clientData/>
  </xdr:twoCellAnchor>
  <xdr:twoCellAnchor>
    <xdr:from>
      <xdr:col>4</xdr:col>
      <xdr:colOff>202043</xdr:colOff>
      <xdr:row>30</xdr:row>
      <xdr:rowOff>35795</xdr:rowOff>
    </xdr:from>
    <xdr:to>
      <xdr:col>11</xdr:col>
      <xdr:colOff>35557</xdr:colOff>
      <xdr:row>101</xdr:row>
      <xdr:rowOff>97166</xdr:rowOff>
    </xdr:to>
    <xdr:sp macro="" textlink="">
      <xdr:nvSpPr>
        <xdr:cNvPr id="22" name="Rectangle 21">
          <a:extLst>
            <a:ext uri="{FF2B5EF4-FFF2-40B4-BE49-F238E27FC236}">
              <a16:creationId xmlns:a16="http://schemas.microsoft.com/office/drawing/2014/main" id="{A6512ACB-BA2E-4B28-9FCF-727DAA9C995F}"/>
            </a:ext>
          </a:extLst>
        </xdr:cNvPr>
        <xdr:cNvSpPr/>
      </xdr:nvSpPr>
      <xdr:spPr>
        <a:xfrm>
          <a:off x="2560614" y="5478652"/>
          <a:ext cx="3961014" cy="129428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11</xdr:col>
      <xdr:colOff>441844</xdr:colOff>
      <xdr:row>31</xdr:row>
      <xdr:rowOff>138883</xdr:rowOff>
    </xdr:from>
    <xdr:to>
      <xdr:col>25</xdr:col>
      <xdr:colOff>516512</xdr:colOff>
      <xdr:row>60</xdr:row>
      <xdr:rowOff>175433</xdr:rowOff>
    </xdr:to>
    <xdr:sp macro="" textlink="">
      <xdr:nvSpPr>
        <xdr:cNvPr id="23" name="Rectangle 22">
          <a:extLst>
            <a:ext uri="{FF2B5EF4-FFF2-40B4-BE49-F238E27FC236}">
              <a16:creationId xmlns:a16="http://schemas.microsoft.com/office/drawing/2014/main" id="{CF6073EE-A8D0-4A32-A2CA-068DF949EE36}"/>
            </a:ext>
          </a:extLst>
        </xdr:cNvPr>
        <xdr:cNvSpPr/>
      </xdr:nvSpPr>
      <xdr:spPr>
        <a:xfrm>
          <a:off x="6927915" y="5763169"/>
          <a:ext cx="8329668" cy="529797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400" b="1" i="0" kern="1200">
              <a:solidFill>
                <a:schemeClr val="accent2">
                  <a:lumMod val="60000"/>
                  <a:lumOff val="40000"/>
                </a:schemeClr>
              </a:solidFill>
              <a:latin typeface="Times New Roman" panose="02020603050405020304" pitchFamily="18" charset="0"/>
              <a:cs typeface="Times New Roman" panose="02020603050405020304" pitchFamily="18" charset="0"/>
            </a:rPr>
            <a:t>MONTHLY SALES</a:t>
          </a:r>
        </a:p>
      </xdr:txBody>
    </xdr:sp>
    <xdr:clientData/>
  </xdr:twoCellAnchor>
  <xdr:twoCellAnchor>
    <xdr:from>
      <xdr:col>26</xdr:col>
      <xdr:colOff>172797</xdr:colOff>
      <xdr:row>31</xdr:row>
      <xdr:rowOff>95734</xdr:rowOff>
    </xdr:from>
    <xdr:to>
      <xdr:col>36</xdr:col>
      <xdr:colOff>373556</xdr:colOff>
      <xdr:row>60</xdr:row>
      <xdr:rowOff>179120</xdr:rowOff>
    </xdr:to>
    <xdr:sp macro="" textlink="">
      <xdr:nvSpPr>
        <xdr:cNvPr id="24" name="Rectangle 23">
          <a:extLst>
            <a:ext uri="{FF2B5EF4-FFF2-40B4-BE49-F238E27FC236}">
              <a16:creationId xmlns:a16="http://schemas.microsoft.com/office/drawing/2014/main" id="{59F66CE5-F3A9-4466-A83E-D2658A44174A}"/>
            </a:ext>
          </a:extLst>
        </xdr:cNvPr>
        <xdr:cNvSpPr/>
      </xdr:nvSpPr>
      <xdr:spPr>
        <a:xfrm>
          <a:off x="15503511" y="5720020"/>
          <a:ext cx="6097188" cy="5344814"/>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800" b="1" kern="1200">
              <a:solidFill>
                <a:schemeClr val="accent2">
                  <a:lumMod val="60000"/>
                  <a:lumOff val="40000"/>
                </a:schemeClr>
              </a:solidFill>
              <a:latin typeface="Times New Roman" panose="02020603050405020304" pitchFamily="18" charset="0"/>
              <a:cs typeface="Times New Roman" panose="02020603050405020304" pitchFamily="18" charset="0"/>
            </a:rPr>
            <a:t>PRODUCT</a:t>
          </a:r>
          <a:endParaRPr lang="en-US" sz="4400" b="1" kern="1200">
            <a:solidFill>
              <a:schemeClr val="accent2">
                <a:lumMod val="60000"/>
                <a:lumOff val="40000"/>
              </a:schemeClr>
            </a:solidFill>
            <a:latin typeface="Times New Roman" panose="02020603050405020304" pitchFamily="18" charset="0"/>
            <a:cs typeface="Times New Roman" panose="02020603050405020304" pitchFamily="18" charset="0"/>
          </a:endParaRPr>
        </a:p>
      </xdr:txBody>
    </xdr:sp>
    <xdr:clientData/>
  </xdr:twoCellAnchor>
  <xdr:twoCellAnchor>
    <xdr:from>
      <xdr:col>37</xdr:col>
      <xdr:colOff>543166</xdr:colOff>
      <xdr:row>37</xdr:row>
      <xdr:rowOff>120381</xdr:rowOff>
    </xdr:from>
    <xdr:to>
      <xdr:col>46</xdr:col>
      <xdr:colOff>5892</xdr:colOff>
      <xdr:row>58</xdr:row>
      <xdr:rowOff>179195</xdr:rowOff>
    </xdr:to>
    <xdr:graphicFrame macro="">
      <xdr:nvGraphicFramePr>
        <xdr:cNvPr id="26" name="Chart 25">
          <a:extLst>
            <a:ext uri="{FF2B5EF4-FFF2-40B4-BE49-F238E27FC236}">
              <a16:creationId xmlns:a16="http://schemas.microsoft.com/office/drawing/2014/main" id="{10383226-285A-4FE8-BF8A-916FA43CE1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427343</xdr:colOff>
      <xdr:row>0</xdr:row>
      <xdr:rowOff>46525</xdr:rowOff>
    </xdr:from>
    <xdr:to>
      <xdr:col>4</xdr:col>
      <xdr:colOff>500724</xdr:colOff>
      <xdr:row>13</xdr:row>
      <xdr:rowOff>113540</xdr:rowOff>
    </xdr:to>
    <xdr:pic>
      <xdr:nvPicPr>
        <xdr:cNvPr id="30" name="Graphic 29" descr="Bar graph with upward trend with solid fill">
          <a:extLst>
            <a:ext uri="{FF2B5EF4-FFF2-40B4-BE49-F238E27FC236}">
              <a16:creationId xmlns:a16="http://schemas.microsoft.com/office/drawing/2014/main" id="{4575345D-06C4-0DDC-ABFC-08EBF78C6568}"/>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427343" y="46525"/>
          <a:ext cx="2431952" cy="2425586"/>
        </a:xfrm>
        <a:prstGeom prst="rect">
          <a:avLst/>
        </a:prstGeom>
      </xdr:spPr>
    </xdr:pic>
    <xdr:clientData/>
  </xdr:twoCellAnchor>
  <xdr:twoCellAnchor>
    <xdr:from>
      <xdr:col>37</xdr:col>
      <xdr:colOff>388758</xdr:colOff>
      <xdr:row>68</xdr:row>
      <xdr:rowOff>98419</xdr:rowOff>
    </xdr:from>
    <xdr:to>
      <xdr:col>46</xdr:col>
      <xdr:colOff>116327</xdr:colOff>
      <xdr:row>100</xdr:row>
      <xdr:rowOff>122454</xdr:rowOff>
    </xdr:to>
    <xdr:graphicFrame macro="">
      <xdr:nvGraphicFramePr>
        <xdr:cNvPr id="25" name="Chart 24">
          <a:extLst>
            <a:ext uri="{FF2B5EF4-FFF2-40B4-BE49-F238E27FC236}">
              <a16:creationId xmlns:a16="http://schemas.microsoft.com/office/drawing/2014/main" id="{5A210FAB-E273-4125-83BD-C0E448EA11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476127</xdr:colOff>
      <xdr:row>68</xdr:row>
      <xdr:rowOff>114180</xdr:rowOff>
    </xdr:from>
    <xdr:to>
      <xdr:col>35</xdr:col>
      <xdr:colOff>294416</xdr:colOff>
      <xdr:row>100</xdr:row>
      <xdr:rowOff>142615</xdr:rowOff>
    </xdr:to>
    <xdr:graphicFrame macro="">
      <xdr:nvGraphicFramePr>
        <xdr:cNvPr id="27" name="Chart 26">
          <a:extLst>
            <a:ext uri="{FF2B5EF4-FFF2-40B4-BE49-F238E27FC236}">
              <a16:creationId xmlns:a16="http://schemas.microsoft.com/office/drawing/2014/main" id="{49514C63-091C-4AD0-ADAE-F4D6432B0D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164267</xdr:colOff>
      <xdr:row>37</xdr:row>
      <xdr:rowOff>70818</xdr:rowOff>
    </xdr:from>
    <xdr:to>
      <xdr:col>25</xdr:col>
      <xdr:colOff>47859</xdr:colOff>
      <xdr:row>59</xdr:row>
      <xdr:rowOff>142205</xdr:rowOff>
    </xdr:to>
    <xdr:graphicFrame macro="">
      <xdr:nvGraphicFramePr>
        <xdr:cNvPr id="28" name="Chart 27">
          <a:extLst>
            <a:ext uri="{FF2B5EF4-FFF2-40B4-BE49-F238E27FC236}">
              <a16:creationId xmlns:a16="http://schemas.microsoft.com/office/drawing/2014/main" id="{0B3FF3A1-099D-481F-802D-AB063E5256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440380</xdr:colOff>
      <xdr:row>37</xdr:row>
      <xdr:rowOff>61975</xdr:rowOff>
    </xdr:from>
    <xdr:to>
      <xdr:col>36</xdr:col>
      <xdr:colOff>170545</xdr:colOff>
      <xdr:row>59</xdr:row>
      <xdr:rowOff>103393</xdr:rowOff>
    </xdr:to>
    <xdr:graphicFrame macro="">
      <xdr:nvGraphicFramePr>
        <xdr:cNvPr id="29" name="Chart 28">
          <a:extLst>
            <a:ext uri="{FF2B5EF4-FFF2-40B4-BE49-F238E27FC236}">
              <a16:creationId xmlns:a16="http://schemas.microsoft.com/office/drawing/2014/main" id="{AE4DBC36-A514-4115-B217-188DF8254C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48</xdr:col>
      <xdr:colOff>305723</xdr:colOff>
      <xdr:row>32</xdr:row>
      <xdr:rowOff>180182</xdr:rowOff>
    </xdr:from>
    <xdr:to>
      <xdr:col>53</xdr:col>
      <xdr:colOff>394136</xdr:colOff>
      <xdr:row>48</xdr:row>
      <xdr:rowOff>107147</xdr:rowOff>
    </xdr:to>
    <xdr:pic>
      <xdr:nvPicPr>
        <xdr:cNvPr id="32" name="Graphic 31" descr="Trophy with solid fill">
          <a:extLst>
            <a:ext uri="{FF2B5EF4-FFF2-40B4-BE49-F238E27FC236}">
              <a16:creationId xmlns:a16="http://schemas.microsoft.com/office/drawing/2014/main" id="{02A6A00B-8D75-CCCE-F48E-352581948DA2}"/>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28608580" y="5985896"/>
          <a:ext cx="3036627" cy="2829822"/>
        </a:xfrm>
        <a:prstGeom prst="rect">
          <a:avLst/>
        </a:prstGeom>
      </xdr:spPr>
    </xdr:pic>
    <xdr:clientData/>
  </xdr:twoCellAnchor>
  <xdr:twoCellAnchor>
    <xdr:from>
      <xdr:col>58</xdr:col>
      <xdr:colOff>26850</xdr:colOff>
      <xdr:row>33</xdr:row>
      <xdr:rowOff>148597</xdr:rowOff>
    </xdr:from>
    <xdr:to>
      <xdr:col>63</xdr:col>
      <xdr:colOff>115263</xdr:colOff>
      <xdr:row>49</xdr:row>
      <xdr:rowOff>54807</xdr:rowOff>
    </xdr:to>
    <xdr:pic>
      <xdr:nvPicPr>
        <xdr:cNvPr id="34" name="Graphic 33" descr="Trophy with solid fill">
          <a:extLst>
            <a:ext uri="{FF2B5EF4-FFF2-40B4-BE49-F238E27FC236}">
              <a16:creationId xmlns:a16="http://schemas.microsoft.com/office/drawing/2014/main" id="{A185B0B0-75A8-4B8B-8D1E-C3C0B1E44482}"/>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34226136" y="6135740"/>
          <a:ext cx="3036627" cy="2809067"/>
        </a:xfrm>
        <a:prstGeom prst="rect">
          <a:avLst/>
        </a:prstGeom>
      </xdr:spPr>
    </xdr:pic>
    <xdr:clientData/>
  </xdr:twoCellAnchor>
  <xdr:twoCellAnchor>
    <xdr:from>
      <xdr:col>47</xdr:col>
      <xdr:colOff>164283</xdr:colOff>
      <xdr:row>63</xdr:row>
      <xdr:rowOff>112631</xdr:rowOff>
    </xdr:from>
    <xdr:to>
      <xdr:col>64</xdr:col>
      <xdr:colOff>556189</xdr:colOff>
      <xdr:row>101</xdr:row>
      <xdr:rowOff>111195</xdr:rowOff>
    </xdr:to>
    <xdr:sp macro="" textlink="">
      <xdr:nvSpPr>
        <xdr:cNvPr id="35" name="Rectangle 34">
          <a:extLst>
            <a:ext uri="{FF2B5EF4-FFF2-40B4-BE49-F238E27FC236}">
              <a16:creationId xmlns:a16="http://schemas.microsoft.com/office/drawing/2014/main" id="{4A4E316F-0926-A824-B7E1-D5C84706BDF1}"/>
            </a:ext>
          </a:extLst>
        </xdr:cNvPr>
        <xdr:cNvSpPr/>
      </xdr:nvSpPr>
      <xdr:spPr>
        <a:xfrm>
          <a:off x="27877497" y="11542631"/>
          <a:ext cx="10415835" cy="6892850"/>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7000" b="1" kern="1200">
              <a:solidFill>
                <a:schemeClr val="accent2">
                  <a:lumMod val="60000"/>
                  <a:lumOff val="40000"/>
                </a:schemeClr>
              </a:solidFill>
              <a:latin typeface="Times New Roman" panose="02020603050405020304" pitchFamily="18" charset="0"/>
              <a:cs typeface="Times New Roman" panose="02020603050405020304" pitchFamily="18" charset="0"/>
            </a:rPr>
            <a:t>CATEGORY</a:t>
          </a:r>
        </a:p>
      </xdr:txBody>
    </xdr:sp>
    <xdr:clientData/>
  </xdr:twoCellAnchor>
  <xdr:twoCellAnchor>
    <xdr:from>
      <xdr:col>48</xdr:col>
      <xdr:colOff>212687</xdr:colOff>
      <xdr:row>70</xdr:row>
      <xdr:rowOff>47847</xdr:rowOff>
    </xdr:from>
    <xdr:to>
      <xdr:col>64</xdr:col>
      <xdr:colOff>122971</xdr:colOff>
      <xdr:row>100</xdr:row>
      <xdr:rowOff>71958</xdr:rowOff>
    </xdr:to>
    <xdr:graphicFrame macro="">
      <xdr:nvGraphicFramePr>
        <xdr:cNvPr id="36" name="Chart 35">
          <a:extLst>
            <a:ext uri="{FF2B5EF4-FFF2-40B4-BE49-F238E27FC236}">
              <a16:creationId xmlns:a16="http://schemas.microsoft.com/office/drawing/2014/main" id="{AAB3A8DD-204A-4B22-946B-E8B48679CC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259949</xdr:colOff>
      <xdr:row>47</xdr:row>
      <xdr:rowOff>19407</xdr:rowOff>
    </xdr:from>
    <xdr:to>
      <xdr:col>10</xdr:col>
      <xdr:colOff>290887</xdr:colOff>
      <xdr:row>59</xdr:row>
      <xdr:rowOff>69436</xdr:rowOff>
    </xdr:to>
    <mc:AlternateContent xmlns:mc="http://schemas.openxmlformats.org/markup-compatibility/2006">
      <mc:Choice xmlns:a14="http://schemas.microsoft.com/office/drawing/2010/main" Requires="a14">
        <xdr:graphicFrame macro="">
          <xdr:nvGraphicFramePr>
            <xdr:cNvPr id="31" name="SALE TYPE">
              <a:extLst>
                <a:ext uri="{FF2B5EF4-FFF2-40B4-BE49-F238E27FC236}">
                  <a16:creationId xmlns:a16="http://schemas.microsoft.com/office/drawing/2014/main" id="{64565583-E7F2-E9D9-0D77-80D37D817FC5}"/>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dr:sp macro="" textlink="">
          <xdr:nvSpPr>
            <xdr:cNvPr id="0" name=""/>
            <xdr:cNvSpPr>
              <a:spLocks noTextEdit="1"/>
            </xdr:cNvSpPr>
          </xdr:nvSpPr>
          <xdr:spPr>
            <a:xfrm>
              <a:off x="2618520" y="8546550"/>
              <a:ext cx="3568796" cy="22271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269085</xdr:colOff>
      <xdr:row>34</xdr:row>
      <xdr:rowOff>72986</xdr:rowOff>
    </xdr:from>
    <xdr:to>
      <xdr:col>10</xdr:col>
      <xdr:colOff>419409</xdr:colOff>
      <xdr:row>47</xdr:row>
      <xdr:rowOff>21500</xdr:rowOff>
    </xdr:to>
    <mc:AlternateContent xmlns:mc="http://schemas.openxmlformats.org/markup-compatibility/2006">
      <mc:Choice xmlns:a14="http://schemas.microsoft.com/office/drawing/2010/main" Requires="a14">
        <xdr:graphicFrame macro="">
          <xdr:nvGraphicFramePr>
            <xdr:cNvPr id="33" name="PAYMENT MODE">
              <a:extLst>
                <a:ext uri="{FF2B5EF4-FFF2-40B4-BE49-F238E27FC236}">
                  <a16:creationId xmlns:a16="http://schemas.microsoft.com/office/drawing/2014/main" id="{CBA1458A-D31A-24D3-721C-C2DF81CB9BAB}"/>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dr:sp macro="" textlink="">
          <xdr:nvSpPr>
            <xdr:cNvPr id="0" name=""/>
            <xdr:cNvSpPr>
              <a:spLocks noTextEdit="1"/>
            </xdr:cNvSpPr>
          </xdr:nvSpPr>
          <xdr:spPr>
            <a:xfrm>
              <a:off x="2627656" y="6241557"/>
              <a:ext cx="3688182" cy="23070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279720</xdr:colOff>
      <xdr:row>63</xdr:row>
      <xdr:rowOff>71506</xdr:rowOff>
    </xdr:from>
    <xdr:to>
      <xdr:col>10</xdr:col>
      <xdr:colOff>316853</xdr:colOff>
      <xdr:row>75</xdr:row>
      <xdr:rowOff>139800</xdr:rowOff>
    </xdr:to>
    <mc:AlternateContent xmlns:mc="http://schemas.openxmlformats.org/markup-compatibility/2006">
      <mc:Choice xmlns:a14="http://schemas.microsoft.com/office/drawing/2010/main" Requires="a14">
        <xdr:graphicFrame macro="">
          <xdr:nvGraphicFramePr>
            <xdr:cNvPr id="40" name="CATEGORY">
              <a:extLst>
                <a:ext uri="{FF2B5EF4-FFF2-40B4-BE49-F238E27FC236}">
                  <a16:creationId xmlns:a16="http://schemas.microsoft.com/office/drawing/2014/main" id="{7E69607E-1C25-6823-2378-322D3011ACA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2638291" y="11501506"/>
              <a:ext cx="3574991" cy="22454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52</xdr:col>
      <xdr:colOff>170437</xdr:colOff>
      <xdr:row>1</xdr:row>
      <xdr:rowOff>74761</xdr:rowOff>
    </xdr:from>
    <xdr:to>
      <xdr:col>61</xdr:col>
      <xdr:colOff>167699</xdr:colOff>
      <xdr:row>10</xdr:row>
      <xdr:rowOff>95253</xdr:rowOff>
    </xdr:to>
    <mc:AlternateContent xmlns:mc="http://schemas.openxmlformats.org/markup-compatibility/2006">
      <mc:Choice xmlns:a14="http://schemas.microsoft.com/office/drawing/2010/main" Requires="a14">
        <xdr:graphicFrame macro="">
          <xdr:nvGraphicFramePr>
            <xdr:cNvPr id="41" name="Day">
              <a:extLst>
                <a:ext uri="{FF2B5EF4-FFF2-40B4-BE49-F238E27FC236}">
                  <a16:creationId xmlns:a16="http://schemas.microsoft.com/office/drawing/2014/main" id="{58D1A16D-45ED-C222-42C4-4B67C01E53EC}"/>
                </a:ext>
              </a:extLst>
            </xdr:cNvPr>
            <xdr:cNvGraphicFramePr/>
          </xdr:nvGraphicFramePr>
          <xdr:xfrm>
            <a:off x="0" y="0"/>
            <a:ext cx="0" cy="0"/>
          </xdr:xfrm>
          <a:graphic>
            <a:graphicData uri="http://schemas.microsoft.com/office/drawing/2010/slicer">
              <sle:slicer xmlns:sle="http://schemas.microsoft.com/office/drawing/2010/slicer" name="Day"/>
            </a:graphicData>
          </a:graphic>
        </xdr:graphicFrame>
      </mc:Choice>
      <mc:Fallback>
        <xdr:sp macro="" textlink="">
          <xdr:nvSpPr>
            <xdr:cNvPr id="0" name=""/>
            <xdr:cNvSpPr>
              <a:spLocks noTextEdit="1"/>
            </xdr:cNvSpPr>
          </xdr:nvSpPr>
          <xdr:spPr>
            <a:xfrm>
              <a:off x="30831866" y="256190"/>
              <a:ext cx="5304047" cy="16533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41</xdr:col>
      <xdr:colOff>255441</xdr:colOff>
      <xdr:row>1</xdr:row>
      <xdr:rowOff>97658</xdr:rowOff>
    </xdr:from>
    <xdr:to>
      <xdr:col>48</xdr:col>
      <xdr:colOff>236157</xdr:colOff>
      <xdr:row>10</xdr:row>
      <xdr:rowOff>121173</xdr:rowOff>
    </xdr:to>
    <mc:AlternateContent xmlns:mc="http://schemas.openxmlformats.org/markup-compatibility/2006">
      <mc:Choice xmlns:a14="http://schemas.microsoft.com/office/drawing/2010/main" Requires="a14">
        <xdr:graphicFrame macro="">
          <xdr:nvGraphicFramePr>
            <xdr:cNvPr id="42" name="Month">
              <a:extLst>
                <a:ext uri="{FF2B5EF4-FFF2-40B4-BE49-F238E27FC236}">
                  <a16:creationId xmlns:a16="http://schemas.microsoft.com/office/drawing/2014/main" id="{006E64FF-C8D3-B330-C16C-DBEBBC7EBC45}"/>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24430798" y="279087"/>
              <a:ext cx="4108216" cy="1656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27</xdr:col>
      <xdr:colOff>195553</xdr:colOff>
      <xdr:row>1</xdr:row>
      <xdr:rowOff>115212</xdr:rowOff>
    </xdr:from>
    <xdr:to>
      <xdr:col>37</xdr:col>
      <xdr:colOff>394389</xdr:colOff>
      <xdr:row>8</xdr:row>
      <xdr:rowOff>114291</xdr:rowOff>
    </xdr:to>
    <mc:AlternateContent xmlns:mc="http://schemas.openxmlformats.org/markup-compatibility/2006">
      <mc:Choice xmlns:a14="http://schemas.microsoft.com/office/drawing/2010/main" Requires="a14">
        <xdr:graphicFrame macro="">
          <xdr:nvGraphicFramePr>
            <xdr:cNvPr id="43" name="Year">
              <a:extLst>
                <a:ext uri="{FF2B5EF4-FFF2-40B4-BE49-F238E27FC236}">
                  <a16:creationId xmlns:a16="http://schemas.microsoft.com/office/drawing/2014/main" id="{96AFCF6F-FA46-332D-C56C-3DC0A33463C9}"/>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6115910" y="296641"/>
              <a:ext cx="6095265" cy="12690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262945</xdr:colOff>
      <xdr:row>78</xdr:row>
      <xdr:rowOff>110930</xdr:rowOff>
    </xdr:from>
    <xdr:to>
      <xdr:col>10</xdr:col>
      <xdr:colOff>288116</xdr:colOff>
      <xdr:row>92</xdr:row>
      <xdr:rowOff>165355</xdr:rowOff>
    </xdr:to>
    <mc:AlternateContent xmlns:mc="http://schemas.openxmlformats.org/markup-compatibility/2006">
      <mc:Choice xmlns:a14="http://schemas.microsoft.com/office/drawing/2010/main" Requires="a14">
        <xdr:graphicFrame macro="">
          <xdr:nvGraphicFramePr>
            <xdr:cNvPr id="44" name="PRODUCT ID 1">
              <a:extLst>
                <a:ext uri="{FF2B5EF4-FFF2-40B4-BE49-F238E27FC236}">
                  <a16:creationId xmlns:a16="http://schemas.microsoft.com/office/drawing/2014/main" id="{94027F5E-23D7-A6DF-83F4-4D4DAB65063A}"/>
                </a:ext>
              </a:extLst>
            </xdr:cNvPr>
            <xdr:cNvGraphicFramePr/>
          </xdr:nvGraphicFramePr>
          <xdr:xfrm>
            <a:off x="0" y="0"/>
            <a:ext cx="0" cy="0"/>
          </xdr:xfrm>
          <a:graphic>
            <a:graphicData uri="http://schemas.microsoft.com/office/drawing/2010/slicer">
              <sle:slicer xmlns:sle="http://schemas.microsoft.com/office/drawing/2010/slicer" name="PRODUCT ID 1"/>
            </a:graphicData>
          </a:graphic>
        </xdr:graphicFrame>
      </mc:Choice>
      <mc:Fallback>
        <xdr:sp macro="" textlink="">
          <xdr:nvSpPr>
            <xdr:cNvPr id="0" name=""/>
            <xdr:cNvSpPr>
              <a:spLocks noTextEdit="1"/>
            </xdr:cNvSpPr>
          </xdr:nvSpPr>
          <xdr:spPr>
            <a:xfrm>
              <a:off x="2621516" y="14262359"/>
              <a:ext cx="3563029" cy="2594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254220</xdr:colOff>
      <xdr:row>16</xdr:row>
      <xdr:rowOff>169862</xdr:rowOff>
    </xdr:from>
    <xdr:to>
      <xdr:col>9</xdr:col>
      <xdr:colOff>559863</xdr:colOff>
      <xdr:row>26</xdr:row>
      <xdr:rowOff>82473</xdr:rowOff>
    </xdr:to>
    <xdr:sp macro="" textlink="">
      <xdr:nvSpPr>
        <xdr:cNvPr id="45" name="TextBox 44">
          <a:extLst>
            <a:ext uri="{FF2B5EF4-FFF2-40B4-BE49-F238E27FC236}">
              <a16:creationId xmlns:a16="http://schemas.microsoft.com/office/drawing/2014/main" id="{DE8E3ACD-3EBA-FE8D-7213-8B0564AFD4BC}"/>
            </a:ext>
          </a:extLst>
        </xdr:cNvPr>
        <xdr:cNvSpPr txBox="1"/>
      </xdr:nvSpPr>
      <xdr:spPr>
        <a:xfrm>
          <a:off x="843863" y="3072719"/>
          <a:ext cx="5022786" cy="17268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800" b="1">
              <a:solidFill>
                <a:schemeClr val="accent2">
                  <a:lumMod val="60000"/>
                  <a:lumOff val="40000"/>
                </a:schemeClr>
              </a:solidFill>
              <a:latin typeface="Times New Roman" panose="02020603050405020304" pitchFamily="18" charset="0"/>
              <a:cs typeface="Times New Roman" panose="02020603050405020304" pitchFamily="18" charset="0"/>
            </a:rPr>
            <a:t>INTERACTIVE</a:t>
          </a:r>
          <a:endParaRPr lang="en-US" sz="4800" b="1" baseline="0">
            <a:solidFill>
              <a:schemeClr val="accent2">
                <a:lumMod val="60000"/>
                <a:lumOff val="40000"/>
              </a:schemeClr>
            </a:solidFill>
            <a:latin typeface="Times New Roman" panose="02020603050405020304" pitchFamily="18" charset="0"/>
            <a:cs typeface="Times New Roman" panose="02020603050405020304" pitchFamily="18" charset="0"/>
          </a:endParaRPr>
        </a:p>
        <a:p>
          <a:pPr algn="ctr"/>
          <a:r>
            <a:rPr lang="en-US" sz="4800" b="1" baseline="0">
              <a:solidFill>
                <a:schemeClr val="accent2">
                  <a:lumMod val="60000"/>
                  <a:lumOff val="40000"/>
                </a:schemeClr>
              </a:solidFill>
              <a:latin typeface="Times New Roman" panose="02020603050405020304" pitchFamily="18" charset="0"/>
              <a:cs typeface="Times New Roman" panose="02020603050405020304" pitchFamily="18" charset="0"/>
            </a:rPr>
            <a:t>BUTTON</a:t>
          </a:r>
          <a:endParaRPr lang="en-US" sz="4800" b="1">
            <a:solidFill>
              <a:schemeClr val="accent2">
                <a:lumMod val="60000"/>
                <a:lumOff val="40000"/>
              </a:schemeClr>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349492</xdr:colOff>
      <xdr:row>33</xdr:row>
      <xdr:rowOff>20050</xdr:rowOff>
    </xdr:from>
    <xdr:to>
      <xdr:col>3</xdr:col>
      <xdr:colOff>476714</xdr:colOff>
      <xdr:row>62</xdr:row>
      <xdr:rowOff>83220</xdr:rowOff>
    </xdr:to>
    <xdr:sp macro="" textlink="">
      <xdr:nvSpPr>
        <xdr:cNvPr id="46" name="Rectangle: Rounded Corners 45">
          <a:extLst>
            <a:ext uri="{FF2B5EF4-FFF2-40B4-BE49-F238E27FC236}">
              <a16:creationId xmlns:a16="http://schemas.microsoft.com/office/drawing/2014/main" id="{FF4F729F-24EB-861C-97AB-EC2C98CB28B4}"/>
            </a:ext>
          </a:extLst>
        </xdr:cNvPr>
        <xdr:cNvSpPr/>
      </xdr:nvSpPr>
      <xdr:spPr>
        <a:xfrm>
          <a:off x="349492" y="6007193"/>
          <a:ext cx="1896151" cy="5324598"/>
        </a:xfrm>
        <a:prstGeom prst="round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317719</xdr:colOff>
      <xdr:row>36</xdr:row>
      <xdr:rowOff>170277</xdr:rowOff>
    </xdr:from>
    <xdr:to>
      <xdr:col>3</xdr:col>
      <xdr:colOff>381398</xdr:colOff>
      <xdr:row>57</xdr:row>
      <xdr:rowOff>83115</xdr:rowOff>
    </xdr:to>
    <xdr:sp macro="" textlink="">
      <xdr:nvSpPr>
        <xdr:cNvPr id="48" name="TextBox 47">
          <a:extLst>
            <a:ext uri="{FF2B5EF4-FFF2-40B4-BE49-F238E27FC236}">
              <a16:creationId xmlns:a16="http://schemas.microsoft.com/office/drawing/2014/main" id="{2EAC0DCC-C514-161E-8C7A-EB62C28CAFEF}"/>
            </a:ext>
          </a:extLst>
        </xdr:cNvPr>
        <xdr:cNvSpPr txBox="1"/>
      </xdr:nvSpPr>
      <xdr:spPr>
        <a:xfrm>
          <a:off x="317719" y="6701706"/>
          <a:ext cx="1832608" cy="3722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lstStyle/>
        <a:p>
          <a:pPr algn="ctr"/>
          <a:r>
            <a:rPr lang="en-US" sz="5000" b="1">
              <a:solidFill>
                <a:schemeClr val="accent1"/>
              </a:solidFill>
              <a:latin typeface="Times New Roman" panose="02020603050405020304" pitchFamily="18" charset="0"/>
              <a:cs typeface="Times New Roman" panose="02020603050405020304" pitchFamily="18" charset="0"/>
            </a:rPr>
            <a:t>SALES REPORT</a:t>
          </a:r>
        </a:p>
      </xdr:txBody>
    </xdr:sp>
    <xdr:clientData/>
  </xdr:twoCellAnchor>
  <xdr:twoCellAnchor>
    <xdr:from>
      <xdr:col>0</xdr:col>
      <xdr:colOff>306282</xdr:colOff>
      <xdr:row>68</xdr:row>
      <xdr:rowOff>72081</xdr:rowOff>
    </xdr:from>
    <xdr:to>
      <xdr:col>3</xdr:col>
      <xdr:colOff>433504</xdr:colOff>
      <xdr:row>97</xdr:row>
      <xdr:rowOff>135251</xdr:rowOff>
    </xdr:to>
    <xdr:grpSp>
      <xdr:nvGrpSpPr>
        <xdr:cNvPr id="50" name="Group 49">
          <a:extLst>
            <a:ext uri="{FF2B5EF4-FFF2-40B4-BE49-F238E27FC236}">
              <a16:creationId xmlns:a16="http://schemas.microsoft.com/office/drawing/2014/main" id="{8A53B1AE-A50F-170B-C663-1D4776338018}"/>
            </a:ext>
          </a:extLst>
        </xdr:cNvPr>
        <xdr:cNvGrpSpPr/>
      </xdr:nvGrpSpPr>
      <xdr:grpSpPr>
        <a:xfrm>
          <a:off x="306282" y="12409224"/>
          <a:ext cx="1896151" cy="5324598"/>
          <a:chOff x="316624" y="13520245"/>
          <a:chExt cx="2003534" cy="5780690"/>
        </a:xfrm>
      </xdr:grpSpPr>
      <xdr:sp macro="" textlink="">
        <xdr:nvSpPr>
          <xdr:cNvPr id="47" name="Rectangle: Rounded Corners 46">
            <a:hlinkClick xmlns:r="http://schemas.openxmlformats.org/officeDocument/2006/relationships" r:id="rId11"/>
            <a:extLst>
              <a:ext uri="{FF2B5EF4-FFF2-40B4-BE49-F238E27FC236}">
                <a16:creationId xmlns:a16="http://schemas.microsoft.com/office/drawing/2014/main" id="{C8564821-0ED5-4300-9C2D-E46025247183}"/>
              </a:ext>
            </a:extLst>
          </xdr:cNvPr>
          <xdr:cNvSpPr/>
        </xdr:nvSpPr>
        <xdr:spPr>
          <a:xfrm>
            <a:off x="316624" y="13520245"/>
            <a:ext cx="2003534" cy="5780690"/>
          </a:xfrm>
          <a:prstGeom prst="roundRect">
            <a:avLst/>
          </a:prstGeom>
          <a:solidFill>
            <a:srgbClr val="FFEEB9"/>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9" name="TextBox 48">
            <a:hlinkClick xmlns:r="http://schemas.openxmlformats.org/officeDocument/2006/relationships" r:id="rId11"/>
            <a:extLst>
              <a:ext uri="{FF2B5EF4-FFF2-40B4-BE49-F238E27FC236}">
                <a16:creationId xmlns:a16="http://schemas.microsoft.com/office/drawing/2014/main" id="{71E87717-0174-9914-603E-F6B3C99C8486}"/>
              </a:ext>
            </a:extLst>
          </xdr:cNvPr>
          <xdr:cNvSpPr txBox="1"/>
        </xdr:nvSpPr>
        <xdr:spPr>
          <a:xfrm>
            <a:off x="426983" y="14353190"/>
            <a:ext cx="1773620" cy="43026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lstStyle/>
          <a:p>
            <a:pPr algn="ctr"/>
            <a:r>
              <a:rPr lang="en-US" sz="5000" b="1">
                <a:solidFill>
                  <a:schemeClr val="accent1"/>
                </a:solidFill>
                <a:latin typeface="Times New Roman" panose="02020603050405020304" pitchFamily="18" charset="0"/>
                <a:cs typeface="Times New Roman" panose="02020603050405020304" pitchFamily="18" charset="0"/>
              </a:rPr>
              <a:t>PRODUCT</a:t>
            </a:r>
            <a:r>
              <a:rPr lang="en-US" sz="5000" b="1" baseline="0">
                <a:solidFill>
                  <a:schemeClr val="accent1"/>
                </a:solidFill>
                <a:latin typeface="Times New Roman" panose="02020603050405020304" pitchFamily="18" charset="0"/>
                <a:cs typeface="Times New Roman" panose="02020603050405020304" pitchFamily="18" charset="0"/>
              </a:rPr>
              <a:t> REPORT</a:t>
            </a:r>
            <a:endParaRPr lang="en-US" sz="5000" b="1">
              <a:solidFill>
                <a:schemeClr val="accent1"/>
              </a:solidFill>
              <a:latin typeface="Times New Roman" panose="02020603050405020304" pitchFamily="18" charset="0"/>
              <a:cs typeface="Times New Roman" panose="02020603050405020304" pitchFamily="18" charset="0"/>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93382</xdr:rowOff>
    </xdr:from>
    <xdr:to>
      <xdr:col>67</xdr:col>
      <xdr:colOff>434928</xdr:colOff>
      <xdr:row>110</xdr:row>
      <xdr:rowOff>93382</xdr:rowOff>
    </xdr:to>
    <xdr:sp macro="" textlink="">
      <xdr:nvSpPr>
        <xdr:cNvPr id="2" name="Rectangle 1">
          <a:extLst>
            <a:ext uri="{FF2B5EF4-FFF2-40B4-BE49-F238E27FC236}">
              <a16:creationId xmlns:a16="http://schemas.microsoft.com/office/drawing/2014/main" id="{88A07236-0B53-408F-952E-4F6188EF22E0}"/>
            </a:ext>
          </a:extLst>
        </xdr:cNvPr>
        <xdr:cNvSpPr/>
      </xdr:nvSpPr>
      <xdr:spPr>
        <a:xfrm>
          <a:off x="0" y="93382"/>
          <a:ext cx="41728604" cy="20544118"/>
        </a:xfrm>
        <a:prstGeom prst="rect">
          <a:avLst/>
        </a:prstGeom>
        <a:solidFill>
          <a:schemeClr val="tx2">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18</xdr:col>
      <xdr:colOff>137002</xdr:colOff>
      <xdr:row>77</xdr:row>
      <xdr:rowOff>148004</xdr:rowOff>
    </xdr:from>
    <xdr:to>
      <xdr:col>31</xdr:col>
      <xdr:colOff>564445</xdr:colOff>
      <xdr:row>109</xdr:row>
      <xdr:rowOff>0</xdr:rowOff>
    </xdr:to>
    <xdr:sp macro="" textlink="">
      <xdr:nvSpPr>
        <xdr:cNvPr id="66" name="Rectangle 65">
          <a:extLst>
            <a:ext uri="{FF2B5EF4-FFF2-40B4-BE49-F238E27FC236}">
              <a16:creationId xmlns:a16="http://schemas.microsoft.com/office/drawing/2014/main" id="{021F8F65-AAB1-4211-98CD-00C9FB43B830}"/>
            </a:ext>
          </a:extLst>
        </xdr:cNvPr>
        <xdr:cNvSpPr/>
      </xdr:nvSpPr>
      <xdr:spPr>
        <a:xfrm>
          <a:off x="10932002" y="13729948"/>
          <a:ext cx="8223832" cy="549644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400" b="1" kern="1200">
              <a:solidFill>
                <a:schemeClr val="accent2">
                  <a:lumMod val="60000"/>
                  <a:lumOff val="40000"/>
                </a:schemeClr>
              </a:solidFill>
              <a:latin typeface="Times New Roman" panose="02020603050405020304" pitchFamily="18" charset="0"/>
              <a:cs typeface="Times New Roman" panose="02020603050405020304" pitchFamily="18" charset="0"/>
            </a:rPr>
            <a:t>AVERAGE</a:t>
          </a:r>
          <a:r>
            <a:rPr lang="en-US" sz="3400" b="1" kern="1200" baseline="0">
              <a:solidFill>
                <a:schemeClr val="accent2">
                  <a:lumMod val="60000"/>
                  <a:lumOff val="40000"/>
                </a:schemeClr>
              </a:solidFill>
              <a:latin typeface="Times New Roman" panose="02020603050405020304" pitchFamily="18" charset="0"/>
              <a:cs typeface="Times New Roman" panose="02020603050405020304" pitchFamily="18" charset="0"/>
            </a:rPr>
            <a:t> PRICE PER CATEGORY</a:t>
          </a:r>
          <a:endParaRPr lang="en-US" sz="3400" b="1" kern="1200">
            <a:solidFill>
              <a:schemeClr val="accent2">
                <a:lumMod val="60000"/>
                <a:lumOff val="40000"/>
              </a:schemeClr>
            </a:solidFill>
            <a:latin typeface="Times New Roman" panose="02020603050405020304" pitchFamily="18" charset="0"/>
            <a:cs typeface="Times New Roman" panose="02020603050405020304" pitchFamily="18" charset="0"/>
          </a:endParaRPr>
        </a:p>
      </xdr:txBody>
    </xdr:sp>
    <xdr:clientData/>
  </xdr:twoCellAnchor>
  <xdr:twoCellAnchor>
    <xdr:from>
      <xdr:col>11</xdr:col>
      <xdr:colOff>547530</xdr:colOff>
      <xdr:row>43</xdr:row>
      <xdr:rowOff>114298</xdr:rowOff>
    </xdr:from>
    <xdr:to>
      <xdr:col>24</xdr:col>
      <xdr:colOff>381000</xdr:colOff>
      <xdr:row>76</xdr:row>
      <xdr:rowOff>76200</xdr:rowOff>
    </xdr:to>
    <xdr:sp macro="" textlink="">
      <xdr:nvSpPr>
        <xdr:cNvPr id="64" name="Rectangle 63">
          <a:extLst>
            <a:ext uri="{FF2B5EF4-FFF2-40B4-BE49-F238E27FC236}">
              <a16:creationId xmlns:a16="http://schemas.microsoft.com/office/drawing/2014/main" id="{A56D46E2-504A-4EB9-BA93-31C558C66910}"/>
            </a:ext>
          </a:extLst>
        </xdr:cNvPr>
        <xdr:cNvSpPr/>
      </xdr:nvSpPr>
      <xdr:spPr>
        <a:xfrm>
          <a:off x="7253130" y="8305798"/>
          <a:ext cx="7758270" cy="6248402"/>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400" b="1" kern="1200">
              <a:solidFill>
                <a:schemeClr val="accent2">
                  <a:lumMod val="60000"/>
                  <a:lumOff val="40000"/>
                </a:schemeClr>
              </a:solidFill>
              <a:latin typeface="Times New Roman" panose="02020603050405020304" pitchFamily="18" charset="0"/>
              <a:cs typeface="Times New Roman" panose="02020603050405020304" pitchFamily="18" charset="0"/>
            </a:rPr>
            <a:t>CATEGORY</a:t>
          </a:r>
        </a:p>
      </xdr:txBody>
    </xdr:sp>
    <xdr:clientData/>
  </xdr:twoCellAnchor>
  <xdr:twoCellAnchor>
    <xdr:from>
      <xdr:col>0</xdr:col>
      <xdr:colOff>289891</xdr:colOff>
      <xdr:row>0</xdr:row>
      <xdr:rowOff>94502</xdr:rowOff>
    </xdr:from>
    <xdr:to>
      <xdr:col>24</xdr:col>
      <xdr:colOff>254000</xdr:colOff>
      <xdr:row>13</xdr:row>
      <xdr:rowOff>109060</xdr:rowOff>
    </xdr:to>
    <xdr:sp macro="" textlink="">
      <xdr:nvSpPr>
        <xdr:cNvPr id="3" name="Rectangle 2">
          <a:extLst>
            <a:ext uri="{FF2B5EF4-FFF2-40B4-BE49-F238E27FC236}">
              <a16:creationId xmlns:a16="http://schemas.microsoft.com/office/drawing/2014/main" id="{0B48D6CE-985C-4C6B-BB7D-13CD08A022B1}"/>
            </a:ext>
          </a:extLst>
        </xdr:cNvPr>
        <xdr:cNvSpPr/>
      </xdr:nvSpPr>
      <xdr:spPr>
        <a:xfrm>
          <a:off x="289891" y="94502"/>
          <a:ext cx="14442109" cy="249105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b="1" kern="1200">
              <a:solidFill>
                <a:schemeClr val="accent2">
                  <a:lumMod val="40000"/>
                  <a:lumOff val="60000"/>
                </a:schemeClr>
              </a:solidFill>
              <a:latin typeface="Times New Roman" panose="02020603050405020304" pitchFamily="18" charset="0"/>
              <a:cs typeface="Times New Roman" panose="02020603050405020304" pitchFamily="18" charset="0"/>
            </a:rPr>
            <a:t>SALE</a:t>
          </a:r>
          <a:r>
            <a:rPr lang="en-US" sz="4800" b="1" kern="1200" baseline="0">
              <a:solidFill>
                <a:schemeClr val="accent2">
                  <a:lumMod val="40000"/>
                  <a:lumOff val="60000"/>
                </a:schemeClr>
              </a:solidFill>
              <a:latin typeface="Times New Roman" panose="02020603050405020304" pitchFamily="18" charset="0"/>
              <a:cs typeface="Times New Roman" panose="02020603050405020304" pitchFamily="18" charset="0"/>
            </a:rPr>
            <a:t>S DASHBOARD</a:t>
          </a:r>
        </a:p>
        <a:p>
          <a:pPr algn="ctr"/>
          <a:r>
            <a:rPr lang="en-US" sz="4800" b="1" kern="1200" baseline="0">
              <a:solidFill>
                <a:schemeClr val="accent2">
                  <a:lumMod val="40000"/>
                  <a:lumOff val="60000"/>
                </a:schemeClr>
              </a:solidFill>
              <a:latin typeface="Times New Roman" panose="02020603050405020304" pitchFamily="18" charset="0"/>
              <a:cs typeface="Times New Roman" panose="02020603050405020304" pitchFamily="18" charset="0"/>
            </a:rPr>
            <a:t>SUPERMARKET SHOP</a:t>
          </a:r>
          <a:endParaRPr lang="en-US" sz="4800" b="1" kern="1200">
            <a:solidFill>
              <a:schemeClr val="accent2">
                <a:lumMod val="40000"/>
                <a:lumOff val="60000"/>
              </a:schemeClr>
            </a:solidFill>
            <a:latin typeface="Times New Roman" panose="02020603050405020304" pitchFamily="18" charset="0"/>
            <a:cs typeface="Times New Roman" panose="02020603050405020304" pitchFamily="18" charset="0"/>
          </a:endParaRPr>
        </a:p>
      </xdr:txBody>
    </xdr:sp>
    <xdr:clientData/>
  </xdr:twoCellAnchor>
  <xdr:twoCellAnchor>
    <xdr:from>
      <xdr:col>25</xdr:col>
      <xdr:colOff>317500</xdr:colOff>
      <xdr:row>0</xdr:row>
      <xdr:rowOff>124201</xdr:rowOff>
    </xdr:from>
    <xdr:to>
      <xdr:col>66</xdr:col>
      <xdr:colOff>230140</xdr:colOff>
      <xdr:row>13</xdr:row>
      <xdr:rowOff>84596</xdr:rowOff>
    </xdr:to>
    <xdr:sp macro="" textlink="">
      <xdr:nvSpPr>
        <xdr:cNvPr id="4" name="Rectangle 3">
          <a:extLst>
            <a:ext uri="{FF2B5EF4-FFF2-40B4-BE49-F238E27FC236}">
              <a16:creationId xmlns:a16="http://schemas.microsoft.com/office/drawing/2014/main" id="{BFC40A9B-85D2-4B17-8011-7D2770E4CED1}"/>
            </a:ext>
          </a:extLst>
        </xdr:cNvPr>
        <xdr:cNvSpPr/>
      </xdr:nvSpPr>
      <xdr:spPr>
        <a:xfrm>
          <a:off x="15398750" y="124201"/>
          <a:ext cx="24645890" cy="243689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11</xdr:col>
      <xdr:colOff>552236</xdr:colOff>
      <xdr:row>16</xdr:row>
      <xdr:rowOff>10000</xdr:rowOff>
    </xdr:from>
    <xdr:to>
      <xdr:col>24</xdr:col>
      <xdr:colOff>207153</xdr:colOff>
      <xdr:row>29</xdr:row>
      <xdr:rowOff>15887</xdr:rowOff>
    </xdr:to>
    <xdr:grpSp>
      <xdr:nvGrpSpPr>
        <xdr:cNvPr id="56" name="Group 55">
          <a:extLst>
            <a:ext uri="{FF2B5EF4-FFF2-40B4-BE49-F238E27FC236}">
              <a16:creationId xmlns:a16="http://schemas.microsoft.com/office/drawing/2014/main" id="{6259F247-1384-25FA-930C-C5A9BA1E322B}"/>
            </a:ext>
          </a:extLst>
        </xdr:cNvPr>
        <xdr:cNvGrpSpPr/>
      </xdr:nvGrpSpPr>
      <xdr:grpSpPr>
        <a:xfrm>
          <a:off x="7537236" y="3396667"/>
          <a:ext cx="7909917" cy="2757553"/>
          <a:chOff x="7309213" y="3101295"/>
          <a:chExt cx="7500054" cy="2482387"/>
        </a:xfrm>
      </xdr:grpSpPr>
      <xdr:sp macro="" textlink="">
        <xdr:nvSpPr>
          <xdr:cNvPr id="5" name="Rectangle 4">
            <a:extLst>
              <a:ext uri="{FF2B5EF4-FFF2-40B4-BE49-F238E27FC236}">
                <a16:creationId xmlns:a16="http://schemas.microsoft.com/office/drawing/2014/main" id="{CEEAF086-ED3E-4F51-A89C-3047E4216351}"/>
              </a:ext>
            </a:extLst>
          </xdr:cNvPr>
          <xdr:cNvSpPr/>
        </xdr:nvSpPr>
        <xdr:spPr>
          <a:xfrm>
            <a:off x="7309213" y="3101295"/>
            <a:ext cx="7500054" cy="248238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400" b="1" kern="1200">
                <a:solidFill>
                  <a:schemeClr val="accent2">
                    <a:lumMod val="60000"/>
                    <a:lumOff val="40000"/>
                  </a:schemeClr>
                </a:solidFill>
                <a:latin typeface="Times New Roman" panose="02020603050405020304" pitchFamily="18" charset="0"/>
                <a:cs typeface="Times New Roman" panose="02020603050405020304" pitchFamily="18" charset="0"/>
              </a:rPr>
              <a:t>TOTAL QUANTITY</a:t>
            </a:r>
          </a:p>
          <a:p>
            <a:pPr algn="l"/>
            <a:endParaRPr lang="en-US" sz="1100" kern="1200"/>
          </a:p>
        </xdr:txBody>
      </xdr:sp>
      <xdr:sp macro="" textlink="PivotPRODUCT!$B$3">
        <xdr:nvSpPr>
          <xdr:cNvPr id="9" name="TextBox 8">
            <a:extLst>
              <a:ext uri="{FF2B5EF4-FFF2-40B4-BE49-F238E27FC236}">
                <a16:creationId xmlns:a16="http://schemas.microsoft.com/office/drawing/2014/main" id="{1FACCD62-B31E-4709-94FE-0979BBB38A8B}"/>
              </a:ext>
            </a:extLst>
          </xdr:cNvPr>
          <xdr:cNvSpPr txBox="1"/>
        </xdr:nvSpPr>
        <xdr:spPr>
          <a:xfrm>
            <a:off x="8935238" y="3958043"/>
            <a:ext cx="4175534" cy="1408471"/>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8E29BE0-7E75-4149-8C3B-8A34AA5D132D}" type="TxLink">
              <a:rPr lang="en-US" sz="7200" b="1" i="0" u="none" strike="noStrike" kern="1200">
                <a:solidFill>
                  <a:schemeClr val="accent2">
                    <a:lumMod val="60000"/>
                    <a:lumOff val="40000"/>
                  </a:schemeClr>
                </a:solidFill>
                <a:latin typeface="Times New Roman" panose="02020603050405020304" pitchFamily="18" charset="0"/>
                <a:ea typeface="Calibri"/>
                <a:cs typeface="Times New Roman" panose="02020603050405020304" pitchFamily="18" charset="0"/>
              </a:rPr>
              <a:pPr algn="ctr"/>
              <a:t>4280</a:t>
            </a:fld>
            <a:endParaRPr lang="en-US" sz="7200" b="1" i="0" u="none" strike="noStrike" kern="1200">
              <a:solidFill>
                <a:schemeClr val="accent2">
                  <a:lumMod val="60000"/>
                  <a:lumOff val="40000"/>
                </a:schemeClr>
              </a:solidFill>
              <a:latin typeface="Times New Roman" panose="02020603050405020304" pitchFamily="18" charset="0"/>
              <a:ea typeface="Calibri"/>
              <a:cs typeface="Times New Roman" panose="02020603050405020304" pitchFamily="18" charset="0"/>
            </a:endParaRPr>
          </a:p>
        </xdr:txBody>
      </xdr:sp>
    </xdr:grpSp>
    <xdr:clientData/>
  </xdr:twoCellAnchor>
  <xdr:twoCellAnchor>
    <xdr:from>
      <xdr:col>47</xdr:col>
      <xdr:colOff>601418</xdr:colOff>
      <xdr:row>15</xdr:row>
      <xdr:rowOff>163152</xdr:rowOff>
    </xdr:from>
    <xdr:to>
      <xdr:col>56</xdr:col>
      <xdr:colOff>441508</xdr:colOff>
      <xdr:row>62</xdr:row>
      <xdr:rowOff>180582</xdr:rowOff>
    </xdr:to>
    <xdr:sp macro="" textlink="">
      <xdr:nvSpPr>
        <xdr:cNvPr id="12" name="Arrow: Pentagon 11">
          <a:extLst>
            <a:ext uri="{FF2B5EF4-FFF2-40B4-BE49-F238E27FC236}">
              <a16:creationId xmlns:a16="http://schemas.microsoft.com/office/drawing/2014/main" id="{4015CA20-48C9-455D-BDFB-2B5A6D085673}"/>
            </a:ext>
          </a:extLst>
        </xdr:cNvPr>
        <xdr:cNvSpPr/>
      </xdr:nvSpPr>
      <xdr:spPr>
        <a:xfrm rot="5400000">
          <a:off x="27430398" y="4842872"/>
          <a:ext cx="8970930" cy="5326490"/>
        </a:xfrm>
        <a:prstGeom prst="homePlat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I</a:t>
          </a:r>
        </a:p>
      </xdr:txBody>
    </xdr:sp>
    <xdr:clientData/>
  </xdr:twoCellAnchor>
  <xdr:twoCellAnchor>
    <xdr:from>
      <xdr:col>57</xdr:col>
      <xdr:colOff>286669</xdr:colOff>
      <xdr:row>16</xdr:row>
      <xdr:rowOff>12977</xdr:rowOff>
    </xdr:from>
    <xdr:to>
      <xdr:col>66</xdr:col>
      <xdr:colOff>157539</xdr:colOff>
      <xdr:row>63</xdr:row>
      <xdr:rowOff>136710</xdr:rowOff>
    </xdr:to>
    <xdr:sp macro="" textlink="">
      <xdr:nvSpPr>
        <xdr:cNvPr id="13" name="Arrow: Pentagon 12">
          <a:extLst>
            <a:ext uri="{FF2B5EF4-FFF2-40B4-BE49-F238E27FC236}">
              <a16:creationId xmlns:a16="http://schemas.microsoft.com/office/drawing/2014/main" id="{B491FC8C-8970-4677-8988-5201EE7D6B48}"/>
            </a:ext>
          </a:extLst>
        </xdr:cNvPr>
        <xdr:cNvSpPr/>
      </xdr:nvSpPr>
      <xdr:spPr>
        <a:xfrm rot="5400000">
          <a:off x="33173887" y="4920959"/>
          <a:ext cx="9077233" cy="5357270"/>
        </a:xfrm>
        <a:prstGeom prst="homePlate">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48</xdr:col>
      <xdr:colOff>374203</xdr:colOff>
      <xdr:row>20</xdr:row>
      <xdr:rowOff>101868</xdr:rowOff>
    </xdr:from>
    <xdr:to>
      <xdr:col>56</xdr:col>
      <xdr:colOff>238581</xdr:colOff>
      <xdr:row>27</xdr:row>
      <xdr:rowOff>109866</xdr:rowOff>
    </xdr:to>
    <xdr:sp macro="" textlink="">
      <xdr:nvSpPr>
        <xdr:cNvPr id="14" name="TextBox 13">
          <a:extLst>
            <a:ext uri="{FF2B5EF4-FFF2-40B4-BE49-F238E27FC236}">
              <a16:creationId xmlns:a16="http://schemas.microsoft.com/office/drawing/2014/main" id="{10ED6638-9622-4DF9-A788-F89440D5CD94}"/>
            </a:ext>
          </a:extLst>
        </xdr:cNvPr>
        <xdr:cNvSpPr txBox="1"/>
      </xdr:nvSpPr>
      <xdr:spPr>
        <a:xfrm>
          <a:off x="29635003" y="3911868"/>
          <a:ext cx="4741178" cy="1341498"/>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800" b="1" kern="1200">
              <a:solidFill>
                <a:schemeClr val="accent2">
                  <a:lumMod val="60000"/>
                  <a:lumOff val="40000"/>
                </a:schemeClr>
              </a:solidFill>
              <a:latin typeface="Times New Roman" panose="02020603050405020304" pitchFamily="18" charset="0"/>
              <a:cs typeface="Times New Roman" panose="02020603050405020304" pitchFamily="18" charset="0"/>
            </a:rPr>
            <a:t>TOP</a:t>
          </a:r>
          <a:r>
            <a:rPr lang="en-US" sz="4800" b="1" kern="1200" baseline="0">
              <a:solidFill>
                <a:schemeClr val="accent2">
                  <a:lumMod val="60000"/>
                  <a:lumOff val="40000"/>
                </a:schemeClr>
              </a:solidFill>
              <a:latin typeface="Times New Roman" panose="02020603050405020304" pitchFamily="18" charset="0"/>
              <a:cs typeface="Times New Roman" panose="02020603050405020304" pitchFamily="18" charset="0"/>
            </a:rPr>
            <a:t> PRODUCT</a:t>
          </a:r>
        </a:p>
        <a:p>
          <a:endParaRPr lang="en-US" sz="4800" b="1" kern="1200">
            <a:solidFill>
              <a:schemeClr val="accent2">
                <a:lumMod val="40000"/>
                <a:lumOff val="60000"/>
              </a:schemeClr>
            </a:solidFill>
            <a:latin typeface="Times New Roman" panose="02020603050405020304" pitchFamily="18" charset="0"/>
            <a:cs typeface="Times New Roman" panose="02020603050405020304" pitchFamily="18" charset="0"/>
          </a:endParaRPr>
        </a:p>
      </xdr:txBody>
    </xdr:sp>
    <xdr:clientData/>
  </xdr:twoCellAnchor>
  <xdr:twoCellAnchor>
    <xdr:from>
      <xdr:col>57</xdr:col>
      <xdr:colOff>370960</xdr:colOff>
      <xdr:row>20</xdr:row>
      <xdr:rowOff>138926</xdr:rowOff>
    </xdr:from>
    <xdr:to>
      <xdr:col>66</xdr:col>
      <xdr:colOff>197091</xdr:colOff>
      <xdr:row>27</xdr:row>
      <xdr:rowOff>143071</xdr:rowOff>
    </xdr:to>
    <xdr:sp macro="" textlink="">
      <xdr:nvSpPr>
        <xdr:cNvPr id="15" name="TextBox 14">
          <a:extLst>
            <a:ext uri="{FF2B5EF4-FFF2-40B4-BE49-F238E27FC236}">
              <a16:creationId xmlns:a16="http://schemas.microsoft.com/office/drawing/2014/main" id="{A4AE1BAC-D7A6-4350-A757-1A77D148F47C}"/>
            </a:ext>
          </a:extLst>
        </xdr:cNvPr>
        <xdr:cNvSpPr txBox="1"/>
      </xdr:nvSpPr>
      <xdr:spPr>
        <a:xfrm>
          <a:off x="35118160" y="3948926"/>
          <a:ext cx="5312531" cy="1337645"/>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400" b="1" kern="1200">
              <a:solidFill>
                <a:schemeClr val="accent2">
                  <a:lumMod val="60000"/>
                  <a:lumOff val="40000"/>
                </a:schemeClr>
              </a:solidFill>
              <a:latin typeface="Times New Roman" panose="02020603050405020304" pitchFamily="18" charset="0"/>
              <a:cs typeface="Times New Roman" panose="02020603050405020304" pitchFamily="18" charset="0"/>
            </a:rPr>
            <a:t>TOP CATEGORY</a:t>
          </a:r>
          <a:endParaRPr lang="en-US" sz="4400" b="1" kern="1200" baseline="0">
            <a:solidFill>
              <a:schemeClr val="accent2">
                <a:lumMod val="60000"/>
                <a:lumOff val="40000"/>
              </a:schemeClr>
            </a:solidFill>
            <a:latin typeface="Times New Roman" panose="02020603050405020304" pitchFamily="18" charset="0"/>
            <a:cs typeface="Times New Roman" panose="02020603050405020304" pitchFamily="18" charset="0"/>
          </a:endParaRPr>
        </a:p>
        <a:p>
          <a:pPr algn="ctr"/>
          <a:endParaRPr lang="en-US" sz="4300" b="1" kern="1200">
            <a:solidFill>
              <a:schemeClr val="accent2">
                <a:lumMod val="40000"/>
                <a:lumOff val="60000"/>
              </a:schemeClr>
            </a:solidFill>
            <a:latin typeface="Times New Roman" panose="02020603050405020304" pitchFamily="18" charset="0"/>
            <a:cs typeface="Times New Roman" panose="02020603050405020304" pitchFamily="18" charset="0"/>
          </a:endParaRPr>
        </a:p>
      </xdr:txBody>
    </xdr:sp>
    <xdr:clientData/>
  </xdr:twoCellAnchor>
  <xdr:twoCellAnchor>
    <xdr:from>
      <xdr:col>48</xdr:col>
      <xdr:colOff>542391</xdr:colOff>
      <xdr:row>24</xdr:row>
      <xdr:rowOff>102452</xdr:rowOff>
    </xdr:from>
    <xdr:to>
      <xdr:col>56</xdr:col>
      <xdr:colOff>317499</xdr:colOff>
      <xdr:row>32</xdr:row>
      <xdr:rowOff>24825</xdr:rowOff>
    </xdr:to>
    <xdr:sp macro="" textlink="PivotPRODUCT!J5">
      <xdr:nvSpPr>
        <xdr:cNvPr id="16" name="TextBox 15">
          <a:extLst>
            <a:ext uri="{FF2B5EF4-FFF2-40B4-BE49-F238E27FC236}">
              <a16:creationId xmlns:a16="http://schemas.microsoft.com/office/drawing/2014/main" id="{8831D449-16E6-4D76-9222-F7190E197959}"/>
            </a:ext>
          </a:extLst>
        </xdr:cNvPr>
        <xdr:cNvSpPr txBox="1"/>
      </xdr:nvSpPr>
      <xdr:spPr>
        <a:xfrm>
          <a:off x="28845248" y="4456738"/>
          <a:ext cx="4492251" cy="1373801"/>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DE7A5DA-104A-4409-BE2B-251FAD6EF76D}" type="TxLink">
            <a:rPr lang="en-US" sz="7200" b="1" i="0" u="none" strike="noStrike" kern="1200">
              <a:solidFill>
                <a:schemeClr val="accent2">
                  <a:lumMod val="60000"/>
                  <a:lumOff val="40000"/>
                </a:schemeClr>
              </a:solidFill>
              <a:latin typeface="Times New Roman" panose="02020603050405020304" pitchFamily="18" charset="0"/>
              <a:ea typeface="Calibri"/>
              <a:cs typeface="Times New Roman" panose="02020603050405020304" pitchFamily="18" charset="0"/>
            </a:rPr>
            <a:pPr algn="ctr"/>
            <a:t>P0044</a:t>
          </a:fld>
          <a:endParaRPr lang="en-US" sz="7200" b="1" kern="1200">
            <a:solidFill>
              <a:schemeClr val="accent2">
                <a:lumMod val="60000"/>
                <a:lumOff val="40000"/>
              </a:schemeClr>
            </a:solidFill>
            <a:latin typeface="Times New Roman" panose="02020603050405020304" pitchFamily="18" charset="0"/>
            <a:cs typeface="Times New Roman" panose="02020603050405020304" pitchFamily="18" charset="0"/>
          </a:endParaRPr>
        </a:p>
      </xdr:txBody>
    </xdr:sp>
    <xdr:clientData/>
  </xdr:twoCellAnchor>
  <xdr:twoCellAnchor>
    <xdr:from>
      <xdr:col>57</xdr:col>
      <xdr:colOff>564742</xdr:colOff>
      <xdr:row>26</xdr:row>
      <xdr:rowOff>13294</xdr:rowOff>
    </xdr:from>
    <xdr:to>
      <xdr:col>66</xdr:col>
      <xdr:colOff>45357</xdr:colOff>
      <xdr:row>33</xdr:row>
      <xdr:rowOff>132263</xdr:rowOff>
    </xdr:to>
    <xdr:sp macro="" textlink="PivotPRODUCT!K5">
      <xdr:nvSpPr>
        <xdr:cNvPr id="17" name="TextBox 16">
          <a:extLst>
            <a:ext uri="{FF2B5EF4-FFF2-40B4-BE49-F238E27FC236}">
              <a16:creationId xmlns:a16="http://schemas.microsoft.com/office/drawing/2014/main" id="{882A825E-3600-496B-8844-88B07F71B68D}"/>
            </a:ext>
          </a:extLst>
        </xdr:cNvPr>
        <xdr:cNvSpPr txBox="1"/>
      </xdr:nvSpPr>
      <xdr:spPr>
        <a:xfrm>
          <a:off x="34949992" y="4966294"/>
          <a:ext cx="4909865" cy="1452469"/>
        </a:xfrm>
        <a:prstGeom prst="rect">
          <a:avLst/>
        </a:prstGeom>
        <a:solidFill>
          <a:schemeClr val="accen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47ABA0-F441-4C28-9BAE-494D6D583B47}" type="TxLink">
            <a:rPr lang="en-US" sz="7200" b="1" i="0" u="none" strike="noStrike" kern="1200">
              <a:solidFill>
                <a:schemeClr val="accent2">
                  <a:lumMod val="60000"/>
                  <a:lumOff val="40000"/>
                </a:schemeClr>
              </a:solidFill>
              <a:latin typeface="Times New Roman" panose="02020603050405020304" pitchFamily="18" charset="0"/>
              <a:ea typeface="Calibri"/>
              <a:cs typeface="Times New Roman" panose="02020603050405020304" pitchFamily="18" charset="0"/>
            </a:rPr>
            <a:pPr/>
            <a:t>Category05</a:t>
          </a:fld>
          <a:endParaRPr lang="en-US" sz="7200" b="1" kern="1200">
            <a:solidFill>
              <a:schemeClr val="accent2">
                <a:lumMod val="60000"/>
                <a:lumOff val="40000"/>
              </a:schemeClr>
            </a:solidFill>
            <a:latin typeface="Times New Roman" panose="02020603050405020304" pitchFamily="18" charset="0"/>
            <a:cs typeface="Times New Roman" panose="02020603050405020304" pitchFamily="18" charset="0"/>
          </a:endParaRPr>
        </a:p>
      </xdr:txBody>
    </xdr:sp>
    <xdr:clientData/>
  </xdr:twoCellAnchor>
  <xdr:twoCellAnchor>
    <xdr:from>
      <xdr:col>47</xdr:col>
      <xdr:colOff>419101</xdr:colOff>
      <xdr:row>65</xdr:row>
      <xdr:rowOff>76200</xdr:rowOff>
    </xdr:from>
    <xdr:to>
      <xdr:col>66</xdr:col>
      <xdr:colOff>368011</xdr:colOff>
      <xdr:row>109</xdr:row>
      <xdr:rowOff>0</xdr:rowOff>
    </xdr:to>
    <xdr:sp macro="" textlink="">
      <xdr:nvSpPr>
        <xdr:cNvPr id="20" name="Rectangle 19">
          <a:extLst>
            <a:ext uri="{FF2B5EF4-FFF2-40B4-BE49-F238E27FC236}">
              <a16:creationId xmlns:a16="http://schemas.microsoft.com/office/drawing/2014/main" id="{585C4EFB-9777-48B4-A1AD-90A6BD159EBC}"/>
            </a:ext>
          </a:extLst>
        </xdr:cNvPr>
        <xdr:cNvSpPr/>
      </xdr:nvSpPr>
      <xdr:spPr>
        <a:xfrm>
          <a:off x="28907510" y="12740120"/>
          <a:ext cx="11465501" cy="8496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6000" b="1" kern="1200">
              <a:solidFill>
                <a:schemeClr val="accent2">
                  <a:lumMod val="60000"/>
                  <a:lumOff val="40000"/>
                </a:schemeClr>
              </a:solidFill>
              <a:latin typeface="Times New Roman" panose="02020603050405020304" pitchFamily="18" charset="0"/>
              <a:cs typeface="Times New Roman" panose="02020603050405020304" pitchFamily="18" charset="0"/>
            </a:rPr>
            <a:t>DAILY</a:t>
          </a:r>
          <a:r>
            <a:rPr lang="en-US" sz="6000" b="1" kern="1200" baseline="0">
              <a:solidFill>
                <a:schemeClr val="accent2">
                  <a:lumMod val="60000"/>
                  <a:lumOff val="40000"/>
                </a:schemeClr>
              </a:solidFill>
              <a:latin typeface="Times New Roman" panose="02020603050405020304" pitchFamily="18" charset="0"/>
              <a:cs typeface="Times New Roman" panose="02020603050405020304" pitchFamily="18" charset="0"/>
            </a:rPr>
            <a:t> QUANTITY</a:t>
          </a:r>
          <a:endParaRPr lang="en-US" sz="6000" b="1" kern="1200">
            <a:solidFill>
              <a:schemeClr val="accent2">
                <a:lumMod val="60000"/>
                <a:lumOff val="40000"/>
              </a:schemeClr>
            </a:solidFill>
            <a:latin typeface="Times New Roman" panose="02020603050405020304" pitchFamily="18" charset="0"/>
            <a:cs typeface="Times New Roman" panose="02020603050405020304" pitchFamily="18" charset="0"/>
          </a:endParaRPr>
        </a:p>
      </xdr:txBody>
    </xdr:sp>
    <xdr:clientData/>
  </xdr:twoCellAnchor>
  <xdr:twoCellAnchor>
    <xdr:from>
      <xdr:col>25</xdr:col>
      <xdr:colOff>357850</xdr:colOff>
      <xdr:row>15</xdr:row>
      <xdr:rowOff>130888</xdr:rowOff>
    </xdr:from>
    <xdr:to>
      <xdr:col>47</xdr:col>
      <xdr:colOff>-1</xdr:colOff>
      <xdr:row>29</xdr:row>
      <xdr:rowOff>95254</xdr:rowOff>
    </xdr:to>
    <xdr:sp macro="" textlink="">
      <xdr:nvSpPr>
        <xdr:cNvPr id="21" name="Rectangle 20">
          <a:extLst>
            <a:ext uri="{FF2B5EF4-FFF2-40B4-BE49-F238E27FC236}">
              <a16:creationId xmlns:a16="http://schemas.microsoft.com/office/drawing/2014/main" id="{6F2A3E20-F16B-4D98-BF65-DFF8C323E261}"/>
            </a:ext>
          </a:extLst>
        </xdr:cNvPr>
        <xdr:cNvSpPr/>
      </xdr:nvSpPr>
      <xdr:spPr>
        <a:xfrm rot="5400000">
          <a:off x="20580242" y="-2152754"/>
          <a:ext cx="2631366" cy="1291364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0</xdr:col>
      <xdr:colOff>479901</xdr:colOff>
      <xdr:row>77</xdr:row>
      <xdr:rowOff>109904</xdr:rowOff>
    </xdr:from>
    <xdr:to>
      <xdr:col>17</xdr:col>
      <xdr:colOff>342900</xdr:colOff>
      <xdr:row>109</xdr:row>
      <xdr:rowOff>38100</xdr:rowOff>
    </xdr:to>
    <xdr:sp macro="" textlink="">
      <xdr:nvSpPr>
        <xdr:cNvPr id="23" name="Rectangle 22">
          <a:extLst>
            <a:ext uri="{FF2B5EF4-FFF2-40B4-BE49-F238E27FC236}">
              <a16:creationId xmlns:a16="http://schemas.microsoft.com/office/drawing/2014/main" id="{5E30B389-07FB-4770-9918-4F5E99D02A17}"/>
            </a:ext>
          </a:extLst>
        </xdr:cNvPr>
        <xdr:cNvSpPr/>
      </xdr:nvSpPr>
      <xdr:spPr>
        <a:xfrm>
          <a:off x="479901" y="14778404"/>
          <a:ext cx="10226199" cy="602419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800" b="1" kern="1200">
              <a:solidFill>
                <a:schemeClr val="accent2">
                  <a:lumMod val="60000"/>
                  <a:lumOff val="40000"/>
                </a:schemeClr>
              </a:solidFill>
              <a:latin typeface="Times New Roman" panose="02020603050405020304" pitchFamily="18" charset="0"/>
              <a:cs typeface="Times New Roman" panose="02020603050405020304" pitchFamily="18" charset="0"/>
            </a:rPr>
            <a:t>PRODUCT</a:t>
          </a:r>
          <a:endParaRPr lang="en-US" sz="4400" b="1" kern="1200">
            <a:solidFill>
              <a:schemeClr val="accent2">
                <a:lumMod val="60000"/>
                <a:lumOff val="40000"/>
              </a:schemeClr>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441773</xdr:colOff>
      <xdr:row>0</xdr:row>
      <xdr:rowOff>48846</xdr:rowOff>
    </xdr:from>
    <xdr:to>
      <xdr:col>4</xdr:col>
      <xdr:colOff>575253</xdr:colOff>
      <xdr:row>14</xdr:row>
      <xdr:rowOff>13817</xdr:rowOff>
    </xdr:to>
    <xdr:pic>
      <xdr:nvPicPr>
        <xdr:cNvPr id="25" name="Graphic 24" descr="Bar graph with upward trend with solid fill">
          <a:extLst>
            <a:ext uri="{FF2B5EF4-FFF2-40B4-BE49-F238E27FC236}">
              <a16:creationId xmlns:a16="http://schemas.microsoft.com/office/drawing/2014/main" id="{7EC84CD3-46E2-4E2C-AD8F-18E6EE7C40D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41773" y="48846"/>
          <a:ext cx="2571880" cy="2631971"/>
        </a:xfrm>
        <a:prstGeom prst="rect">
          <a:avLst/>
        </a:prstGeom>
      </xdr:spPr>
    </xdr:pic>
    <xdr:clientData/>
  </xdr:twoCellAnchor>
  <xdr:twoCellAnchor>
    <xdr:from>
      <xdr:col>49</xdr:col>
      <xdr:colOff>397901</xdr:colOff>
      <xdr:row>34</xdr:row>
      <xdr:rowOff>24249</xdr:rowOff>
    </xdr:from>
    <xdr:to>
      <xdr:col>54</xdr:col>
      <xdr:colOff>561325</xdr:colOff>
      <xdr:row>50</xdr:row>
      <xdr:rowOff>45757</xdr:rowOff>
    </xdr:to>
    <xdr:pic>
      <xdr:nvPicPr>
        <xdr:cNvPr id="30" name="Graphic 29" descr="Trophy with solid fill">
          <a:extLst>
            <a:ext uri="{FF2B5EF4-FFF2-40B4-BE49-F238E27FC236}">
              <a16:creationId xmlns:a16="http://schemas.microsoft.com/office/drawing/2014/main" id="{C39CC7AB-BD2D-4479-933D-B4838C7247A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0268301" y="6501249"/>
          <a:ext cx="3211424" cy="3069508"/>
        </a:xfrm>
        <a:prstGeom prst="rect">
          <a:avLst/>
        </a:prstGeom>
      </xdr:spPr>
    </xdr:pic>
    <xdr:clientData/>
  </xdr:twoCellAnchor>
  <xdr:twoCellAnchor>
    <xdr:from>
      <xdr:col>59</xdr:col>
      <xdr:colOff>253665</xdr:colOff>
      <xdr:row>34</xdr:row>
      <xdr:rowOff>188136</xdr:rowOff>
    </xdr:from>
    <xdr:to>
      <xdr:col>64</xdr:col>
      <xdr:colOff>417090</xdr:colOff>
      <xdr:row>50</xdr:row>
      <xdr:rowOff>187854</xdr:rowOff>
    </xdr:to>
    <xdr:pic>
      <xdr:nvPicPr>
        <xdr:cNvPr id="31" name="Graphic 30" descr="Trophy with solid fill">
          <a:extLst>
            <a:ext uri="{FF2B5EF4-FFF2-40B4-BE49-F238E27FC236}">
              <a16:creationId xmlns:a16="http://schemas.microsoft.com/office/drawing/2014/main" id="{9045DAF1-649A-4509-8040-8F3AD691968D}"/>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6220065" y="6665136"/>
          <a:ext cx="3211425" cy="3047718"/>
        </a:xfrm>
        <a:prstGeom prst="rect">
          <a:avLst/>
        </a:prstGeom>
      </xdr:spPr>
    </xdr:pic>
    <xdr:clientData/>
  </xdr:twoCellAnchor>
  <xdr:twoCellAnchor>
    <xdr:from>
      <xdr:col>0</xdr:col>
      <xdr:colOff>556293</xdr:colOff>
      <xdr:row>43</xdr:row>
      <xdr:rowOff>36954</xdr:rowOff>
    </xdr:from>
    <xdr:to>
      <xdr:col>11</xdr:col>
      <xdr:colOff>38100</xdr:colOff>
      <xdr:row>76</xdr:row>
      <xdr:rowOff>36634</xdr:rowOff>
    </xdr:to>
    <xdr:sp macro="" textlink="">
      <xdr:nvSpPr>
        <xdr:cNvPr id="32" name="Rectangle 31">
          <a:extLst>
            <a:ext uri="{FF2B5EF4-FFF2-40B4-BE49-F238E27FC236}">
              <a16:creationId xmlns:a16="http://schemas.microsoft.com/office/drawing/2014/main" id="{EC44D320-4BC7-4DDF-8BB8-1E24ED0340FE}"/>
            </a:ext>
          </a:extLst>
        </xdr:cNvPr>
        <xdr:cNvSpPr/>
      </xdr:nvSpPr>
      <xdr:spPr>
        <a:xfrm>
          <a:off x="556293" y="8228454"/>
          <a:ext cx="6187407" cy="6286180"/>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400" b="1" kern="1200">
              <a:solidFill>
                <a:schemeClr val="accent2">
                  <a:lumMod val="60000"/>
                  <a:lumOff val="40000"/>
                </a:schemeClr>
              </a:solidFill>
              <a:latin typeface="Times New Roman" panose="02020603050405020304" pitchFamily="18" charset="0"/>
              <a:cs typeface="Times New Roman" panose="02020603050405020304" pitchFamily="18" charset="0"/>
            </a:rPr>
            <a:t>CATEGORY</a:t>
          </a:r>
        </a:p>
      </xdr:txBody>
    </xdr:sp>
    <xdr:clientData/>
  </xdr:twoCellAnchor>
  <xdr:twoCellAnchor editAs="oneCell">
    <xdr:from>
      <xdr:col>27</xdr:col>
      <xdr:colOff>208044</xdr:colOff>
      <xdr:row>16</xdr:row>
      <xdr:rowOff>138297</xdr:rowOff>
    </xdr:from>
    <xdr:to>
      <xdr:col>33</xdr:col>
      <xdr:colOff>359370</xdr:colOff>
      <xdr:row>28</xdr:row>
      <xdr:rowOff>31750</xdr:rowOff>
    </xdr:to>
    <mc:AlternateContent xmlns:mc="http://schemas.openxmlformats.org/markup-compatibility/2006" xmlns:a14="http://schemas.microsoft.com/office/drawing/2010/main">
      <mc:Choice Requires="a14">
        <xdr:graphicFrame macro="">
          <xdr:nvGraphicFramePr>
            <xdr:cNvPr id="36" name="CATEGORY 1">
              <a:extLst>
                <a:ext uri="{FF2B5EF4-FFF2-40B4-BE49-F238E27FC236}">
                  <a16:creationId xmlns:a16="http://schemas.microsoft.com/office/drawing/2014/main" id="{712677F2-33A5-4BCA-A7B9-637D156C19D2}"/>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16573726" y="2909206"/>
              <a:ext cx="3788144" cy="19716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54</xdr:col>
      <xdr:colOff>59230</xdr:colOff>
      <xdr:row>1</xdr:row>
      <xdr:rowOff>85038</xdr:rowOff>
    </xdr:from>
    <xdr:to>
      <xdr:col>63</xdr:col>
      <xdr:colOff>186047</xdr:colOff>
      <xdr:row>10</xdr:row>
      <xdr:rowOff>35453</xdr:rowOff>
    </xdr:to>
    <mc:AlternateContent xmlns:mc="http://schemas.openxmlformats.org/markup-compatibility/2006" xmlns:a14="http://schemas.microsoft.com/office/drawing/2010/main">
      <mc:Choice Requires="a14">
        <xdr:graphicFrame macro="">
          <xdr:nvGraphicFramePr>
            <xdr:cNvPr id="37" name="Day 1">
              <a:extLst>
                <a:ext uri="{FF2B5EF4-FFF2-40B4-BE49-F238E27FC236}">
                  <a16:creationId xmlns:a16="http://schemas.microsoft.com/office/drawing/2014/main" id="{FC622750-C718-4FFC-BF4C-1960E421EEDB}"/>
                </a:ext>
              </a:extLst>
            </xdr:cNvPr>
            <xdr:cNvGraphicFramePr/>
          </xdr:nvGraphicFramePr>
          <xdr:xfrm>
            <a:off x="0" y="0"/>
            <a:ext cx="0" cy="0"/>
          </xdr:xfrm>
          <a:graphic>
            <a:graphicData uri="http://schemas.microsoft.com/office/drawing/2010/slicer">
              <sle:slicer xmlns:sle="http://schemas.microsoft.com/office/drawing/2010/slicer" name="Day 1"/>
            </a:graphicData>
          </a:graphic>
        </xdr:graphicFrame>
      </mc:Choice>
      <mc:Fallback xmlns="">
        <xdr:sp macro="" textlink="">
          <xdr:nvSpPr>
            <xdr:cNvPr id="0" name=""/>
            <xdr:cNvSpPr>
              <a:spLocks noTextEdit="1"/>
            </xdr:cNvSpPr>
          </xdr:nvSpPr>
          <xdr:spPr>
            <a:xfrm>
              <a:off x="32790594" y="258220"/>
              <a:ext cx="5582044" cy="15090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42</xdr:col>
      <xdr:colOff>318353</xdr:colOff>
      <xdr:row>1</xdr:row>
      <xdr:rowOff>109077</xdr:rowOff>
    </xdr:from>
    <xdr:to>
      <xdr:col>49</xdr:col>
      <xdr:colOff>399255</xdr:colOff>
      <xdr:row>10</xdr:row>
      <xdr:rowOff>87842</xdr:rowOff>
    </xdr:to>
    <mc:AlternateContent xmlns:mc="http://schemas.openxmlformats.org/markup-compatibility/2006" xmlns:a14="http://schemas.microsoft.com/office/drawing/2010/main">
      <mc:Choice Requires="a14">
        <xdr:graphicFrame macro="">
          <xdr:nvGraphicFramePr>
            <xdr:cNvPr id="38" name="Month 1">
              <a:extLst>
                <a:ext uri="{FF2B5EF4-FFF2-40B4-BE49-F238E27FC236}">
                  <a16:creationId xmlns:a16="http://schemas.microsoft.com/office/drawing/2014/main" id="{774EAC53-3741-4927-ADFC-CDA8ADA3EF85}"/>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25776080" y="282259"/>
              <a:ext cx="4323857" cy="15374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261385</xdr:colOff>
      <xdr:row>1</xdr:row>
      <xdr:rowOff>127507</xdr:rowOff>
    </xdr:from>
    <xdr:to>
      <xdr:col>38</xdr:col>
      <xdr:colOff>1388</xdr:colOff>
      <xdr:row>8</xdr:row>
      <xdr:rowOff>172371</xdr:rowOff>
    </xdr:to>
    <mc:AlternateContent xmlns:mc="http://schemas.openxmlformats.org/markup-compatibility/2006" xmlns:a14="http://schemas.microsoft.com/office/drawing/2010/main">
      <mc:Choice Requires="a14">
        <xdr:graphicFrame macro="">
          <xdr:nvGraphicFramePr>
            <xdr:cNvPr id="39" name="Year 1">
              <a:extLst>
                <a:ext uri="{FF2B5EF4-FFF2-40B4-BE49-F238E27FC236}">
                  <a16:creationId xmlns:a16="http://schemas.microsoft.com/office/drawing/2014/main" id="{BCB0473C-8222-4F87-B1FF-06528F52FCFF}"/>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6627067" y="300689"/>
              <a:ext cx="6407503" cy="12571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35</xdr:col>
      <xdr:colOff>868</xdr:colOff>
      <xdr:row>16</xdr:row>
      <xdr:rowOff>134653</xdr:rowOff>
    </xdr:from>
    <xdr:to>
      <xdr:col>45</xdr:col>
      <xdr:colOff>228156</xdr:colOff>
      <xdr:row>27</xdr:row>
      <xdr:rowOff>132907</xdr:rowOff>
    </xdr:to>
    <mc:AlternateContent xmlns:mc="http://schemas.openxmlformats.org/markup-compatibility/2006" xmlns:a14="http://schemas.microsoft.com/office/drawing/2010/main">
      <mc:Choice Requires="a14">
        <xdr:graphicFrame macro="">
          <xdr:nvGraphicFramePr>
            <xdr:cNvPr id="40" name="PRODUCT ID 2">
              <a:extLst>
                <a:ext uri="{FF2B5EF4-FFF2-40B4-BE49-F238E27FC236}">
                  <a16:creationId xmlns:a16="http://schemas.microsoft.com/office/drawing/2014/main" id="{3AD76421-D0FF-44E9-9A80-CE76385BB690}"/>
                </a:ext>
              </a:extLst>
            </xdr:cNvPr>
            <xdr:cNvGraphicFramePr/>
          </xdr:nvGraphicFramePr>
          <xdr:xfrm>
            <a:off x="0" y="0"/>
            <a:ext cx="0" cy="0"/>
          </xdr:xfrm>
          <a:graphic>
            <a:graphicData uri="http://schemas.microsoft.com/office/drawing/2010/slicer">
              <sle:slicer xmlns:sle="http://schemas.microsoft.com/office/drawing/2010/slicer" name="PRODUCT ID 2"/>
            </a:graphicData>
          </a:graphic>
        </xdr:graphicFrame>
      </mc:Choice>
      <mc:Fallback xmlns="">
        <xdr:sp macro="" textlink="">
          <xdr:nvSpPr>
            <xdr:cNvPr id="0" name=""/>
            <xdr:cNvSpPr>
              <a:spLocks noTextEdit="1"/>
            </xdr:cNvSpPr>
          </xdr:nvSpPr>
          <xdr:spPr>
            <a:xfrm>
              <a:off x="21215641" y="2905562"/>
              <a:ext cx="6288651" cy="19032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350193</xdr:colOff>
      <xdr:row>15</xdr:row>
      <xdr:rowOff>113688</xdr:rowOff>
    </xdr:from>
    <xdr:to>
      <xdr:col>11</xdr:col>
      <xdr:colOff>230603</xdr:colOff>
      <xdr:row>28</xdr:row>
      <xdr:rowOff>119575</xdr:rowOff>
    </xdr:to>
    <xdr:grpSp>
      <xdr:nvGrpSpPr>
        <xdr:cNvPr id="55" name="Group 54">
          <a:extLst>
            <a:ext uri="{FF2B5EF4-FFF2-40B4-BE49-F238E27FC236}">
              <a16:creationId xmlns:a16="http://schemas.microsoft.com/office/drawing/2014/main" id="{E760BDB7-5C09-E474-4E37-14573139C6FB}"/>
            </a:ext>
          </a:extLst>
        </xdr:cNvPr>
        <xdr:cNvGrpSpPr/>
      </xdr:nvGrpSpPr>
      <xdr:grpSpPr>
        <a:xfrm>
          <a:off x="350193" y="3288688"/>
          <a:ext cx="6865410" cy="2757554"/>
          <a:chOff x="447724" y="101633"/>
          <a:chExt cx="6535698" cy="2482387"/>
        </a:xfrm>
      </xdr:grpSpPr>
      <xdr:sp macro="" textlink="">
        <xdr:nvSpPr>
          <xdr:cNvPr id="8" name="Rectangle 7">
            <a:extLst>
              <a:ext uri="{FF2B5EF4-FFF2-40B4-BE49-F238E27FC236}">
                <a16:creationId xmlns:a16="http://schemas.microsoft.com/office/drawing/2014/main" id="{CEA85BA2-9444-4E7E-A131-27613DC7DB99}"/>
              </a:ext>
            </a:extLst>
          </xdr:cNvPr>
          <xdr:cNvSpPr/>
        </xdr:nvSpPr>
        <xdr:spPr>
          <a:xfrm>
            <a:off x="447724" y="101633"/>
            <a:ext cx="6535698" cy="248238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41" name="TextBox 40">
            <a:extLst>
              <a:ext uri="{FF2B5EF4-FFF2-40B4-BE49-F238E27FC236}">
                <a16:creationId xmlns:a16="http://schemas.microsoft.com/office/drawing/2014/main" id="{A0E29850-673D-4C3A-9672-1414238DA500}"/>
              </a:ext>
            </a:extLst>
          </xdr:cNvPr>
          <xdr:cNvSpPr txBox="1"/>
        </xdr:nvSpPr>
        <xdr:spPr>
          <a:xfrm>
            <a:off x="794031" y="385609"/>
            <a:ext cx="5250857" cy="18721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800" b="1">
                <a:solidFill>
                  <a:schemeClr val="accent2">
                    <a:lumMod val="60000"/>
                    <a:lumOff val="40000"/>
                  </a:schemeClr>
                </a:solidFill>
                <a:latin typeface="Times New Roman" panose="02020603050405020304" pitchFamily="18" charset="0"/>
                <a:cs typeface="Times New Roman" panose="02020603050405020304" pitchFamily="18" charset="0"/>
              </a:rPr>
              <a:t>INTERACTIVE</a:t>
            </a:r>
            <a:endParaRPr lang="en-US" sz="4800" b="1" baseline="0">
              <a:solidFill>
                <a:schemeClr val="accent2">
                  <a:lumMod val="60000"/>
                  <a:lumOff val="40000"/>
                </a:schemeClr>
              </a:solidFill>
              <a:latin typeface="Times New Roman" panose="02020603050405020304" pitchFamily="18" charset="0"/>
              <a:cs typeface="Times New Roman" panose="02020603050405020304" pitchFamily="18" charset="0"/>
            </a:endParaRPr>
          </a:p>
          <a:p>
            <a:pPr algn="ctr"/>
            <a:r>
              <a:rPr lang="en-US" sz="4800" b="1" baseline="0">
                <a:solidFill>
                  <a:schemeClr val="accent2">
                    <a:lumMod val="60000"/>
                    <a:lumOff val="40000"/>
                  </a:schemeClr>
                </a:solidFill>
                <a:latin typeface="Times New Roman" panose="02020603050405020304" pitchFamily="18" charset="0"/>
                <a:cs typeface="Times New Roman" panose="02020603050405020304" pitchFamily="18" charset="0"/>
              </a:rPr>
              <a:t>BUTTON</a:t>
            </a:r>
            <a:endParaRPr lang="en-US" sz="4800" b="1">
              <a:solidFill>
                <a:schemeClr val="accent2">
                  <a:lumMod val="60000"/>
                  <a:lumOff val="40000"/>
                </a:schemeClr>
              </a:solidFill>
              <a:latin typeface="Times New Roman" panose="02020603050405020304" pitchFamily="18" charset="0"/>
              <a:cs typeface="Times New Roman" panose="02020603050405020304" pitchFamily="18" charset="0"/>
            </a:endParaRPr>
          </a:p>
        </xdr:txBody>
      </xdr:sp>
    </xdr:grpSp>
    <xdr:clientData/>
  </xdr:twoCellAnchor>
  <xdr:twoCellAnchor>
    <xdr:from>
      <xdr:col>0</xdr:col>
      <xdr:colOff>371557</xdr:colOff>
      <xdr:row>30</xdr:row>
      <xdr:rowOff>28247</xdr:rowOff>
    </xdr:from>
    <xdr:to>
      <xdr:col>5</xdr:col>
      <xdr:colOff>232167</xdr:colOff>
      <xdr:row>41</xdr:row>
      <xdr:rowOff>57235</xdr:rowOff>
    </xdr:to>
    <xdr:sp macro="" textlink="">
      <xdr:nvSpPr>
        <xdr:cNvPr id="42" name="Rectangle: Rounded Corners 41">
          <a:extLst>
            <a:ext uri="{FF2B5EF4-FFF2-40B4-BE49-F238E27FC236}">
              <a16:creationId xmlns:a16="http://schemas.microsoft.com/office/drawing/2014/main" id="{6ADD7A0A-9FF9-43FA-B7C1-F5094BC9C36E}"/>
            </a:ext>
          </a:extLst>
        </xdr:cNvPr>
        <xdr:cNvSpPr/>
      </xdr:nvSpPr>
      <xdr:spPr>
        <a:xfrm rot="5400000">
          <a:off x="836887" y="5058109"/>
          <a:ext cx="2043892" cy="2974552"/>
        </a:xfrm>
        <a:prstGeom prst="roundRect">
          <a:avLst/>
        </a:prstGeom>
        <a:solidFill>
          <a:srgbClr val="FFEEB9"/>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384414</xdr:colOff>
      <xdr:row>31</xdr:row>
      <xdr:rowOff>78130</xdr:rowOff>
    </xdr:from>
    <xdr:to>
      <xdr:col>5</xdr:col>
      <xdr:colOff>183398</xdr:colOff>
      <xdr:row>40</xdr:row>
      <xdr:rowOff>97847</xdr:rowOff>
    </xdr:to>
    <xdr:sp macro="" textlink="">
      <xdr:nvSpPr>
        <xdr:cNvPr id="43" name="TextBox 42">
          <a:hlinkClick xmlns:r="http://schemas.openxmlformats.org/officeDocument/2006/relationships" r:id="rId5"/>
          <a:extLst>
            <a:ext uri="{FF2B5EF4-FFF2-40B4-BE49-F238E27FC236}">
              <a16:creationId xmlns:a16="http://schemas.microsoft.com/office/drawing/2014/main" id="{0CB01393-7936-4259-8E5A-AD0BD651FF9D}"/>
            </a:ext>
          </a:extLst>
        </xdr:cNvPr>
        <xdr:cNvSpPr txBox="1"/>
      </xdr:nvSpPr>
      <xdr:spPr>
        <a:xfrm rot="5400000">
          <a:off x="1006739" y="5134170"/>
          <a:ext cx="1668275" cy="2912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lstStyle/>
        <a:p>
          <a:pPr algn="ctr"/>
          <a:r>
            <a:rPr lang="en-US" sz="4400" b="1">
              <a:solidFill>
                <a:schemeClr val="accent1"/>
              </a:solidFill>
              <a:latin typeface="Times New Roman" panose="02020603050405020304" pitchFamily="18" charset="0"/>
              <a:cs typeface="Times New Roman" panose="02020603050405020304" pitchFamily="18" charset="0"/>
            </a:rPr>
            <a:t>SALES REPORT</a:t>
          </a:r>
        </a:p>
      </xdr:txBody>
    </xdr:sp>
    <xdr:clientData/>
  </xdr:twoCellAnchor>
  <xdr:twoCellAnchor>
    <xdr:from>
      <xdr:col>6</xdr:col>
      <xdr:colOff>16744</xdr:colOff>
      <xdr:row>30</xdr:row>
      <xdr:rowOff>75834</xdr:rowOff>
    </xdr:from>
    <xdr:to>
      <xdr:col>11</xdr:col>
      <xdr:colOff>292508</xdr:colOff>
      <xdr:row>41</xdr:row>
      <xdr:rowOff>90754</xdr:rowOff>
    </xdr:to>
    <xdr:grpSp>
      <xdr:nvGrpSpPr>
        <xdr:cNvPr id="58" name="Group 57">
          <a:extLst>
            <a:ext uri="{FF2B5EF4-FFF2-40B4-BE49-F238E27FC236}">
              <a16:creationId xmlns:a16="http://schemas.microsoft.com/office/drawing/2014/main" id="{8C27726F-AB30-FE16-E6BE-B73D89C92A97}"/>
            </a:ext>
          </a:extLst>
        </xdr:cNvPr>
        <xdr:cNvGrpSpPr/>
      </xdr:nvGrpSpPr>
      <xdr:grpSpPr>
        <a:xfrm>
          <a:off x="3826744" y="6425834"/>
          <a:ext cx="3450764" cy="2343253"/>
          <a:chOff x="-2381525" y="7679205"/>
          <a:chExt cx="3308029" cy="2123090"/>
        </a:xfrm>
      </xdr:grpSpPr>
      <xdr:sp macro="" textlink="">
        <xdr:nvSpPr>
          <xdr:cNvPr id="45" name="Rectangle: Rounded Corners 44">
            <a:extLst>
              <a:ext uri="{FF2B5EF4-FFF2-40B4-BE49-F238E27FC236}">
                <a16:creationId xmlns:a16="http://schemas.microsoft.com/office/drawing/2014/main" id="{D6A4796B-025D-983D-67D1-B4DB6E6DED85}"/>
              </a:ext>
            </a:extLst>
          </xdr:cNvPr>
          <xdr:cNvSpPr/>
        </xdr:nvSpPr>
        <xdr:spPr>
          <a:xfrm rot="5400000">
            <a:off x="-1838416" y="7258103"/>
            <a:ext cx="2123090" cy="2965293"/>
          </a:xfrm>
          <a:prstGeom prst="round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6" name="TextBox 45">
            <a:extLst>
              <a:ext uri="{FF2B5EF4-FFF2-40B4-BE49-F238E27FC236}">
                <a16:creationId xmlns:a16="http://schemas.microsoft.com/office/drawing/2014/main" id="{86549307-BA86-3DCD-AADC-A78443465CF3}"/>
              </a:ext>
            </a:extLst>
          </xdr:cNvPr>
          <xdr:cNvSpPr txBox="1"/>
        </xdr:nvSpPr>
        <xdr:spPr>
          <a:xfrm rot="5400000">
            <a:off x="-1667238" y="7081250"/>
            <a:ext cx="1879456" cy="3308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lstStyle/>
          <a:p>
            <a:pPr algn="ctr"/>
            <a:r>
              <a:rPr lang="en-US" sz="4400" b="1">
                <a:solidFill>
                  <a:schemeClr val="accent1"/>
                </a:solidFill>
                <a:latin typeface="Times New Roman" panose="02020603050405020304" pitchFamily="18" charset="0"/>
                <a:cs typeface="Times New Roman" panose="02020603050405020304" pitchFamily="18" charset="0"/>
              </a:rPr>
              <a:t>PRODUCT</a:t>
            </a:r>
            <a:r>
              <a:rPr lang="en-US" sz="4400" b="1" baseline="0">
                <a:solidFill>
                  <a:schemeClr val="accent1"/>
                </a:solidFill>
                <a:latin typeface="Times New Roman" panose="02020603050405020304" pitchFamily="18" charset="0"/>
                <a:cs typeface="Times New Roman" panose="02020603050405020304" pitchFamily="18" charset="0"/>
              </a:rPr>
              <a:t> REPORT</a:t>
            </a:r>
            <a:endParaRPr lang="en-US" sz="4400" b="1">
              <a:solidFill>
                <a:schemeClr val="accent1"/>
              </a:solidFill>
              <a:latin typeface="Times New Roman" panose="02020603050405020304" pitchFamily="18" charset="0"/>
              <a:cs typeface="Times New Roman" panose="02020603050405020304" pitchFamily="18" charset="0"/>
            </a:endParaRPr>
          </a:p>
        </xdr:txBody>
      </xdr:sp>
    </xdr:grpSp>
    <xdr:clientData/>
  </xdr:twoCellAnchor>
  <xdr:twoCellAnchor>
    <xdr:from>
      <xdr:col>25</xdr:col>
      <xdr:colOff>434808</xdr:colOff>
      <xdr:row>30</xdr:row>
      <xdr:rowOff>152400</xdr:rowOff>
    </xdr:from>
    <xdr:to>
      <xdr:col>47</xdr:col>
      <xdr:colOff>76200</xdr:colOff>
      <xdr:row>76</xdr:row>
      <xdr:rowOff>114300</xdr:rowOff>
    </xdr:to>
    <xdr:grpSp>
      <xdr:nvGrpSpPr>
        <xdr:cNvPr id="62" name="Group 61">
          <a:extLst>
            <a:ext uri="{FF2B5EF4-FFF2-40B4-BE49-F238E27FC236}">
              <a16:creationId xmlns:a16="http://schemas.microsoft.com/office/drawing/2014/main" id="{1358536C-5A11-3C09-E059-75CE870E1D4E}"/>
            </a:ext>
          </a:extLst>
        </xdr:cNvPr>
        <xdr:cNvGrpSpPr/>
      </xdr:nvGrpSpPr>
      <xdr:grpSpPr>
        <a:xfrm>
          <a:off x="16309808" y="6502400"/>
          <a:ext cx="13611392" cy="9698567"/>
          <a:chOff x="8964676" y="2613522"/>
          <a:chExt cx="8764773" cy="5222448"/>
        </a:xfrm>
      </xdr:grpSpPr>
      <xdr:sp macro="" textlink="">
        <xdr:nvSpPr>
          <xdr:cNvPr id="22" name="Rectangle 21">
            <a:extLst>
              <a:ext uri="{FF2B5EF4-FFF2-40B4-BE49-F238E27FC236}">
                <a16:creationId xmlns:a16="http://schemas.microsoft.com/office/drawing/2014/main" id="{14AC18B9-63E8-47E4-8BD8-D7DBAD01A11F}"/>
              </a:ext>
            </a:extLst>
          </xdr:cNvPr>
          <xdr:cNvSpPr/>
        </xdr:nvSpPr>
        <xdr:spPr>
          <a:xfrm>
            <a:off x="8964676" y="2613522"/>
            <a:ext cx="8764773" cy="522244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400" b="1" i="0" kern="1200">
                <a:solidFill>
                  <a:schemeClr val="accent2">
                    <a:lumMod val="60000"/>
                    <a:lumOff val="40000"/>
                  </a:schemeClr>
                </a:solidFill>
                <a:latin typeface="Times New Roman" panose="02020603050405020304" pitchFamily="18" charset="0"/>
                <a:cs typeface="Times New Roman" panose="02020603050405020304" pitchFamily="18" charset="0"/>
              </a:rPr>
              <a:t>MONTHLY QUANTITY</a:t>
            </a:r>
          </a:p>
        </xdr:txBody>
      </xdr:sp>
      <xdr:graphicFrame macro="">
        <xdr:nvGraphicFramePr>
          <xdr:cNvPr id="48" name="Chart 47">
            <a:extLst>
              <a:ext uri="{FF2B5EF4-FFF2-40B4-BE49-F238E27FC236}">
                <a16:creationId xmlns:a16="http://schemas.microsoft.com/office/drawing/2014/main" id="{9F3F56E9-2040-4291-8AE1-57FEC453CA4A}"/>
              </a:ext>
            </a:extLst>
          </xdr:cNvPr>
          <xdr:cNvGraphicFramePr>
            <a:graphicFrameLocks/>
          </xdr:cNvGraphicFramePr>
        </xdr:nvGraphicFramePr>
        <xdr:xfrm>
          <a:off x="9214696" y="3580355"/>
          <a:ext cx="8258137" cy="4048131"/>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xdr:from>
      <xdr:col>1</xdr:col>
      <xdr:colOff>154501</xdr:colOff>
      <xdr:row>82</xdr:row>
      <xdr:rowOff>66897</xdr:rowOff>
    </xdr:from>
    <xdr:to>
      <xdr:col>16</xdr:col>
      <xdr:colOff>304800</xdr:colOff>
      <xdr:row>107</xdr:row>
      <xdr:rowOff>36635</xdr:rowOff>
    </xdr:to>
    <xdr:graphicFrame macro="">
      <xdr:nvGraphicFramePr>
        <xdr:cNvPr id="50" name="Chart 49">
          <a:extLst>
            <a:ext uri="{FF2B5EF4-FFF2-40B4-BE49-F238E27FC236}">
              <a16:creationId xmlns:a16="http://schemas.microsoft.com/office/drawing/2014/main" id="{112144BC-9253-4FDC-ABF9-011436FED8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549520</xdr:colOff>
      <xdr:row>30</xdr:row>
      <xdr:rowOff>100362</xdr:rowOff>
    </xdr:from>
    <xdr:to>
      <xdr:col>24</xdr:col>
      <xdr:colOff>329712</xdr:colOff>
      <xdr:row>41</xdr:row>
      <xdr:rowOff>174551</xdr:rowOff>
    </xdr:to>
    <xdr:grpSp>
      <xdr:nvGrpSpPr>
        <xdr:cNvPr id="57" name="Group 56">
          <a:extLst>
            <a:ext uri="{FF2B5EF4-FFF2-40B4-BE49-F238E27FC236}">
              <a16:creationId xmlns:a16="http://schemas.microsoft.com/office/drawing/2014/main" id="{BABA9D1F-0AFF-F0A8-3B58-8C98463F89C9}"/>
            </a:ext>
          </a:extLst>
        </xdr:cNvPr>
        <xdr:cNvGrpSpPr/>
      </xdr:nvGrpSpPr>
      <xdr:grpSpPr>
        <a:xfrm>
          <a:off x="7534520" y="6450362"/>
          <a:ext cx="8035192" cy="2402522"/>
          <a:chOff x="15279617" y="3118612"/>
          <a:chExt cx="7500055" cy="2482387"/>
        </a:xfrm>
      </xdr:grpSpPr>
      <xdr:sp macro="" textlink="">
        <xdr:nvSpPr>
          <xdr:cNvPr id="51" name="Rectangle 50">
            <a:extLst>
              <a:ext uri="{FF2B5EF4-FFF2-40B4-BE49-F238E27FC236}">
                <a16:creationId xmlns:a16="http://schemas.microsoft.com/office/drawing/2014/main" id="{103BDDEF-B4C5-4C6D-B97F-E34872948867}"/>
              </a:ext>
            </a:extLst>
          </xdr:cNvPr>
          <xdr:cNvSpPr/>
        </xdr:nvSpPr>
        <xdr:spPr>
          <a:xfrm>
            <a:off x="15279617" y="3118612"/>
            <a:ext cx="7500055" cy="248238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400" b="1" kern="1200">
                <a:solidFill>
                  <a:schemeClr val="accent2">
                    <a:lumMod val="60000"/>
                    <a:lumOff val="40000"/>
                  </a:schemeClr>
                </a:solidFill>
                <a:latin typeface="Times New Roman" panose="02020603050405020304" pitchFamily="18" charset="0"/>
                <a:cs typeface="Times New Roman" panose="02020603050405020304" pitchFamily="18" charset="0"/>
              </a:rPr>
              <a:t>TOTAL CATEGORY</a:t>
            </a:r>
          </a:p>
          <a:p>
            <a:pPr algn="l"/>
            <a:endParaRPr lang="en-US" sz="1100" kern="1200"/>
          </a:p>
        </xdr:txBody>
      </xdr:sp>
      <xdr:sp macro="" textlink="PivotPRODUCT!$C$3">
        <xdr:nvSpPr>
          <xdr:cNvPr id="52" name="TextBox 51">
            <a:extLst>
              <a:ext uri="{FF2B5EF4-FFF2-40B4-BE49-F238E27FC236}">
                <a16:creationId xmlns:a16="http://schemas.microsoft.com/office/drawing/2014/main" id="{FD28E085-F911-4BD4-AC72-093BDF14D5F2}"/>
              </a:ext>
            </a:extLst>
          </xdr:cNvPr>
          <xdr:cNvSpPr txBox="1"/>
        </xdr:nvSpPr>
        <xdr:spPr>
          <a:xfrm>
            <a:off x="16854128" y="4006169"/>
            <a:ext cx="4175535" cy="1412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54E8D51-526F-4AA0-B5C9-EF3BAA84014A}" type="TxLink">
              <a:rPr lang="en-US" sz="7200" b="1" i="0" u="none" strike="noStrike" kern="1200">
                <a:solidFill>
                  <a:schemeClr val="accent2">
                    <a:lumMod val="60000"/>
                    <a:lumOff val="40000"/>
                  </a:schemeClr>
                </a:solidFill>
                <a:latin typeface="Times New Roman" panose="02020603050405020304" pitchFamily="18" charset="0"/>
                <a:ea typeface="Calibri"/>
                <a:cs typeface="Times New Roman" panose="02020603050405020304" pitchFamily="18" charset="0"/>
              </a:rPr>
              <a:pPr algn="ctr"/>
              <a:t>5</a:t>
            </a:fld>
            <a:endParaRPr lang="en-US" sz="7200" b="1" i="0" u="none" strike="noStrike" kern="1200">
              <a:solidFill>
                <a:schemeClr val="accent2">
                  <a:lumMod val="60000"/>
                  <a:lumOff val="40000"/>
                </a:schemeClr>
              </a:solidFill>
              <a:latin typeface="Times New Roman" panose="02020603050405020304" pitchFamily="18" charset="0"/>
              <a:ea typeface="Calibri"/>
              <a:cs typeface="Times New Roman" panose="02020603050405020304" pitchFamily="18" charset="0"/>
            </a:endParaRPr>
          </a:p>
        </xdr:txBody>
      </xdr:sp>
    </xdr:grpSp>
    <xdr:clientData/>
  </xdr:twoCellAnchor>
  <xdr:twoCellAnchor>
    <xdr:from>
      <xdr:col>1</xdr:col>
      <xdr:colOff>265959</xdr:colOff>
      <xdr:row>47</xdr:row>
      <xdr:rowOff>102052</xdr:rowOff>
    </xdr:from>
    <xdr:to>
      <xdr:col>10</xdr:col>
      <xdr:colOff>266700</xdr:colOff>
      <xdr:row>74</xdr:row>
      <xdr:rowOff>152400</xdr:rowOff>
    </xdr:to>
    <xdr:graphicFrame macro="">
      <xdr:nvGraphicFramePr>
        <xdr:cNvPr id="53" name="Chart 52">
          <a:extLst>
            <a:ext uri="{FF2B5EF4-FFF2-40B4-BE49-F238E27FC236}">
              <a16:creationId xmlns:a16="http://schemas.microsoft.com/office/drawing/2014/main" id="{DCA85666-B74C-4572-91ED-2A2EC1BFA9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48</xdr:col>
      <xdr:colOff>108240</xdr:colOff>
      <xdr:row>71</xdr:row>
      <xdr:rowOff>86591</xdr:rowOff>
    </xdr:from>
    <xdr:to>
      <xdr:col>66</xdr:col>
      <xdr:colOff>64943</xdr:colOff>
      <xdr:row>106</xdr:row>
      <xdr:rowOff>173182</xdr:rowOff>
    </xdr:to>
    <xdr:graphicFrame macro="">
      <xdr:nvGraphicFramePr>
        <xdr:cNvPr id="54" name="Chart 53">
          <a:extLst>
            <a:ext uri="{FF2B5EF4-FFF2-40B4-BE49-F238E27FC236}">
              <a16:creationId xmlns:a16="http://schemas.microsoft.com/office/drawing/2014/main" id="{E0011847-7E5C-4C6B-AB73-CC7A016A1D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489753</xdr:colOff>
      <xdr:row>48</xdr:row>
      <xdr:rowOff>93889</xdr:rowOff>
    </xdr:from>
    <xdr:to>
      <xdr:col>23</xdr:col>
      <xdr:colOff>571500</xdr:colOff>
      <xdr:row>74</xdr:row>
      <xdr:rowOff>152400</xdr:rowOff>
    </xdr:to>
    <xdr:graphicFrame macro="">
      <xdr:nvGraphicFramePr>
        <xdr:cNvPr id="63" name="Chart 62">
          <a:extLst>
            <a:ext uri="{FF2B5EF4-FFF2-40B4-BE49-F238E27FC236}">
              <a16:creationId xmlns:a16="http://schemas.microsoft.com/office/drawing/2014/main" id="{544A0592-0850-4C63-83FA-5CD2FD0EA6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0</xdr:colOff>
      <xdr:row>82</xdr:row>
      <xdr:rowOff>55282</xdr:rowOff>
    </xdr:from>
    <xdr:to>
      <xdr:col>31</xdr:col>
      <xdr:colOff>211667</xdr:colOff>
      <xdr:row>107</xdr:row>
      <xdr:rowOff>70556</xdr:rowOff>
    </xdr:to>
    <xdr:graphicFrame macro="">
      <xdr:nvGraphicFramePr>
        <xdr:cNvPr id="65" name="Chart 64">
          <a:extLst>
            <a:ext uri="{FF2B5EF4-FFF2-40B4-BE49-F238E27FC236}">
              <a16:creationId xmlns:a16="http://schemas.microsoft.com/office/drawing/2014/main" id="{8C87FC18-9E02-4650-A99D-EE1D50933C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32</xdr:col>
      <xdr:colOff>289401</xdr:colOff>
      <xdr:row>77</xdr:row>
      <xdr:rowOff>88737</xdr:rowOff>
    </xdr:from>
    <xdr:to>
      <xdr:col>47</xdr:col>
      <xdr:colOff>105833</xdr:colOff>
      <xdr:row>109</xdr:row>
      <xdr:rowOff>25066</xdr:rowOff>
    </xdr:to>
    <xdr:sp macro="" textlink="">
      <xdr:nvSpPr>
        <xdr:cNvPr id="67" name="Rectangle 66">
          <a:extLst>
            <a:ext uri="{FF2B5EF4-FFF2-40B4-BE49-F238E27FC236}">
              <a16:creationId xmlns:a16="http://schemas.microsoft.com/office/drawing/2014/main" id="{4178650F-DEFC-42E9-847B-978363B00314}"/>
            </a:ext>
          </a:extLst>
        </xdr:cNvPr>
        <xdr:cNvSpPr/>
      </xdr:nvSpPr>
      <xdr:spPr>
        <a:xfrm>
          <a:off x="19539927" y="15529263"/>
          <a:ext cx="8840117" cy="635317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400" b="1" kern="1200">
              <a:solidFill>
                <a:schemeClr val="accent2">
                  <a:lumMod val="60000"/>
                  <a:lumOff val="40000"/>
                </a:schemeClr>
              </a:solidFill>
              <a:latin typeface="Times New Roman" panose="02020603050405020304" pitchFamily="18" charset="0"/>
              <a:cs typeface="Times New Roman" panose="02020603050405020304" pitchFamily="18" charset="0"/>
            </a:rPr>
            <a:t>PRODUCT</a:t>
          </a:r>
          <a:r>
            <a:rPr lang="en-US" sz="3400" b="1" kern="1200" baseline="0">
              <a:solidFill>
                <a:schemeClr val="accent2">
                  <a:lumMod val="60000"/>
                  <a:lumOff val="40000"/>
                </a:schemeClr>
              </a:solidFill>
              <a:latin typeface="Times New Roman" panose="02020603050405020304" pitchFamily="18" charset="0"/>
              <a:cs typeface="Times New Roman" panose="02020603050405020304" pitchFamily="18" charset="0"/>
            </a:rPr>
            <a:t> PRICING</a:t>
          </a:r>
          <a:endParaRPr lang="en-US" sz="3400" b="1" kern="1200">
            <a:solidFill>
              <a:schemeClr val="accent2">
                <a:lumMod val="60000"/>
                <a:lumOff val="40000"/>
              </a:schemeClr>
            </a:solidFill>
            <a:latin typeface="Times New Roman" panose="02020603050405020304" pitchFamily="18" charset="0"/>
            <a:cs typeface="Times New Roman" panose="02020603050405020304" pitchFamily="18" charset="0"/>
          </a:endParaRPr>
        </a:p>
      </xdr:txBody>
    </xdr:sp>
    <xdr:clientData/>
  </xdr:twoCellAnchor>
  <xdr:twoCellAnchor>
    <xdr:from>
      <xdr:col>33</xdr:col>
      <xdr:colOff>35277</xdr:colOff>
      <xdr:row>82</xdr:row>
      <xdr:rowOff>-1</xdr:rowOff>
    </xdr:from>
    <xdr:to>
      <xdr:col>46</xdr:col>
      <xdr:colOff>317499</xdr:colOff>
      <xdr:row>107</xdr:row>
      <xdr:rowOff>75197</xdr:rowOff>
    </xdr:to>
    <xdr:graphicFrame macro="">
      <xdr:nvGraphicFramePr>
        <xdr:cNvPr id="68" name="Chart 67">
          <a:extLst>
            <a:ext uri="{FF2B5EF4-FFF2-40B4-BE49-F238E27FC236}">
              <a16:creationId xmlns:a16="http://schemas.microsoft.com/office/drawing/2014/main" id="{545FC6E0-A313-403B-AB08-18EC88E189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674.421645486109" createdVersion="8" refreshedVersion="8" minRefreshableVersion="3" recordCount="527" xr:uid="{6BF7F142-2658-433C-8323-5B8928511243}">
  <cacheSource type="worksheet">
    <worksheetSource name="InputData"/>
  </cacheSource>
  <cacheFields count="22">
    <cacheField name="DATE" numFmtId="14">
      <sharedItems containsSemiMixedTypes="0" containsNonDate="0" containsDate="1" containsString="0" minDate="2021-01-01T00:00:00" maxDate="2023-01-01T00:00:00" count="374">
        <d v="2021-01-26T00:00:00"/>
        <d v="2021-03-26T00:00:00"/>
        <d v="2021-06-09T00:00:00"/>
        <d v="2021-08-01T00:00:00"/>
        <d v="2021-08-31T00:00:00"/>
        <d v="2021-09-10T00:00:00"/>
        <d v="2021-09-11T00:00:00"/>
        <d v="2021-10-17T00:00:00"/>
        <d v="2022-01-22T00:00:00"/>
        <d v="2022-03-25T00:00:00"/>
        <d v="2022-03-30T00:00:00"/>
        <d v="2022-06-22T00:00:00"/>
        <d v="2022-09-20T00:00:00"/>
        <d v="2021-02-25T00:00:00"/>
        <d v="2021-03-22T00:00:00"/>
        <d v="2021-07-05T00:00:00"/>
        <d v="2021-09-22T00:00:00"/>
        <d v="2022-01-23T00:00:00"/>
        <d v="2022-02-06T00:00:00"/>
        <d v="2022-02-19T00:00:00"/>
        <d v="2022-04-01T00:00:00"/>
        <d v="2022-04-02T00:00:00"/>
        <d v="2022-04-09T00:00:00"/>
        <d v="2022-05-25T00:00:00"/>
        <d v="2022-06-19T00:00:00"/>
        <d v="2022-09-04T00:00:00"/>
        <d v="2022-10-13T00:00:00"/>
        <d v="2022-11-14T00:00:00"/>
        <d v="2021-01-09T00:00:00"/>
        <d v="2021-01-21T00:00:00"/>
        <d v="2021-07-03T00:00:00"/>
        <d v="2021-08-16T00:00:00"/>
        <d v="2021-09-01T00:00:00"/>
        <d v="2021-12-18T00:00:00"/>
        <d v="2022-03-07T00:00:00"/>
        <d v="2022-04-25T00:00:00"/>
        <d v="2022-07-25T00:00:00"/>
        <d v="2022-07-26T00:00:00"/>
        <d v="2022-09-09T00:00:00"/>
        <d v="2021-01-03T00:00:00"/>
        <d v="2021-01-28T00:00:00"/>
        <d v="2021-06-08T00:00:00"/>
        <d v="2021-07-08T00:00:00"/>
        <d v="2021-10-26T00:00:00"/>
        <d v="2021-12-05T00:00:00"/>
        <d v="2022-02-08T00:00:00"/>
        <d v="2022-03-06T00:00:00"/>
        <d v="2022-03-09T00:00:00"/>
        <d v="2022-05-28T00:00:00"/>
        <d v="2022-06-23T00:00:00"/>
        <d v="2022-07-15T00:00:00"/>
        <d v="2022-11-25T00:00:00"/>
        <d v="2021-02-05T00:00:00"/>
        <d v="2021-02-23T00:00:00"/>
        <d v="2021-04-09T00:00:00"/>
        <d v="2021-06-27T00:00:00"/>
        <d v="2021-07-01T00:00:00"/>
        <d v="2021-08-10T00:00:00"/>
        <d v="2022-02-01T00:00:00"/>
        <d v="2022-02-27T00:00:00"/>
        <d v="2022-05-30T00:00:00"/>
        <d v="2022-08-24T00:00:00"/>
        <d v="2022-08-28T00:00:00"/>
        <d v="2022-09-06T00:00:00"/>
        <d v="2022-12-14T00:00:00"/>
        <d v="2021-03-25T00:00:00"/>
        <d v="2021-09-30T00:00:00"/>
        <d v="2021-11-21T00:00:00"/>
        <d v="2022-07-24T00:00:00"/>
        <d v="2022-08-30T00:00:00"/>
        <d v="2022-12-21T00:00:00"/>
        <d v="2021-03-28T00:00:00"/>
        <d v="2021-11-08T00:00:00"/>
        <d v="2022-07-04T00:00:00"/>
        <d v="2022-08-19T00:00:00"/>
        <d v="2022-10-04T00:00:00"/>
        <d v="2021-02-12T00:00:00"/>
        <d v="2021-05-06T00:00:00"/>
        <d v="2021-10-28T00:00:00"/>
        <d v="2021-11-20T00:00:00"/>
        <d v="2022-01-18T00:00:00"/>
        <d v="2022-05-14T00:00:00"/>
        <d v="2022-06-03T00:00:00"/>
        <d v="2022-10-11T00:00:00"/>
        <d v="2022-11-04T00:00:00"/>
        <d v="2022-12-29T00:00:00"/>
        <d v="2021-04-04T00:00:00"/>
        <d v="2021-05-05T00:00:00"/>
        <d v="2021-06-26T00:00:00"/>
        <d v="2021-07-11T00:00:00"/>
        <d v="2021-07-24T00:00:00"/>
        <d v="2021-10-22T00:00:00"/>
        <d v="2022-05-10T00:00:00"/>
        <d v="2022-12-15T00:00:00"/>
        <d v="2022-12-19T00:00:00"/>
        <d v="2021-02-02T00:00:00"/>
        <d v="2021-07-02T00:00:00"/>
        <d v="2021-11-12T00:00:00"/>
        <d v="2021-12-30T00:00:00"/>
        <d v="2022-01-02T00:00:00"/>
        <d v="2022-02-12T00:00:00"/>
        <d v="2022-05-16T00:00:00"/>
        <d v="2022-07-18T00:00:00"/>
        <d v="2022-08-18T00:00:00"/>
        <d v="2021-03-03T00:00:00"/>
        <d v="2021-06-24T00:00:00"/>
        <d v="2021-08-13T00:00:00"/>
        <d v="2021-10-11T00:00:00"/>
        <d v="2021-10-24T00:00:00"/>
        <d v="2021-12-19T00:00:00"/>
        <d v="2022-01-14T00:00:00"/>
        <d v="2022-05-12T00:00:00"/>
        <d v="2022-08-15T00:00:00"/>
        <d v="2022-10-03T00:00:00"/>
        <d v="2022-12-31T00:00:00"/>
        <d v="2021-03-16T00:00:00"/>
        <d v="2021-11-27T00:00:00"/>
        <d v="2021-12-20T00:00:00"/>
        <d v="2022-01-04T00:00:00"/>
        <d v="2022-02-20T00:00:00"/>
        <d v="2022-04-20T00:00:00"/>
        <d v="2022-05-13T00:00:00"/>
        <d v="2022-06-25T00:00:00"/>
        <d v="2022-08-03T00:00:00"/>
        <d v="2022-09-23T00:00:00"/>
        <d v="2022-11-01T00:00:00"/>
        <d v="2022-11-15T00:00:00"/>
        <d v="2021-01-02T00:00:00"/>
        <d v="2021-02-22T00:00:00"/>
        <d v="2021-05-30T00:00:00"/>
        <d v="2021-08-30T00:00:00"/>
        <d v="2021-11-03T00:00:00"/>
        <d v="2021-12-07T00:00:00"/>
        <d v="2022-02-23T00:00:00"/>
        <d v="2022-05-02T00:00:00"/>
        <d v="2022-12-11T00:00:00"/>
        <d v="2021-01-11T00:00:00"/>
        <d v="2021-05-04T00:00:00"/>
        <d v="2021-06-29T00:00:00"/>
        <d v="2021-10-02T00:00:00"/>
        <d v="2022-01-16T00:00:00"/>
        <d v="2022-01-20T00:00:00"/>
        <d v="2022-02-03T00:00:00"/>
        <d v="2022-04-28T00:00:00"/>
        <d v="2021-02-18T00:00:00"/>
        <d v="2021-06-16T00:00:00"/>
        <d v="2022-05-07T00:00:00"/>
        <d v="2022-05-22T00:00:00"/>
        <d v="2022-07-05T00:00:00"/>
        <d v="2022-08-31T00:00:00"/>
        <d v="2022-10-15T00:00:00"/>
        <d v="2022-11-02T00:00:00"/>
        <d v="2022-11-06T00:00:00"/>
        <d v="2022-11-30T00:00:00"/>
        <d v="2021-02-03T00:00:00"/>
        <d v="2021-05-09T00:00:00"/>
        <d v="2021-05-12T00:00:00"/>
        <d v="2021-06-20T00:00:00"/>
        <d v="2021-06-23T00:00:00"/>
        <d v="2021-12-02T00:00:00"/>
        <d v="2022-01-28T00:00:00"/>
        <d v="2022-03-14T00:00:00"/>
        <d v="2022-04-13T00:00:00"/>
        <d v="2022-04-30T00:00:00"/>
        <d v="2022-08-06T00:00:00"/>
        <d v="2022-08-08T00:00:00"/>
        <d v="2022-08-21T00:00:00"/>
        <d v="2022-12-07T00:00:00"/>
        <d v="2021-04-15T00:00:00"/>
        <d v="2022-01-25T00:00:00"/>
        <d v="2022-05-09T00:00:00"/>
        <d v="2022-06-21T00:00:00"/>
        <d v="2022-11-16T00:00:00"/>
        <d v="2021-02-27T00:00:00"/>
        <d v="2021-04-16T00:00:00"/>
        <d v="2021-05-01T00:00:00"/>
        <d v="2021-05-07T00:00:00"/>
        <d v="2021-09-23T00:00:00"/>
        <d v="2022-02-05T00:00:00"/>
        <d v="2022-06-24T00:00:00"/>
        <d v="2022-07-08T00:00:00"/>
        <d v="2022-07-23T00:00:00"/>
        <d v="2022-09-21T00:00:00"/>
        <d v="2022-11-10T00:00:00"/>
        <d v="2021-04-18T00:00:00"/>
        <d v="2021-07-13T00:00:00"/>
        <d v="2021-09-07T00:00:00"/>
        <d v="2021-10-03T00:00:00"/>
        <d v="2021-12-03T00:00:00"/>
        <d v="2022-01-13T00:00:00"/>
        <d v="2022-03-18T00:00:00"/>
        <d v="2022-08-26T00:00:00"/>
        <d v="2022-10-10T00:00:00"/>
        <d v="2022-11-05T00:00:00"/>
        <d v="2022-11-08T00:00:00"/>
        <d v="2021-01-20T00:00:00"/>
        <d v="2021-03-21T00:00:00"/>
        <d v="2021-06-04T00:00:00"/>
        <d v="2021-08-20T00:00:00"/>
        <d v="2021-09-21T00:00:00"/>
        <d v="2022-05-04T00:00:00"/>
        <d v="2022-05-15T00:00:00"/>
        <d v="2022-11-03T00:00:00"/>
        <d v="2022-11-21T00:00:00"/>
        <d v="2021-03-07T00:00:00"/>
        <d v="2021-06-03T00:00:00"/>
        <d v="2021-06-28T00:00:00"/>
        <d v="2021-10-18T00:00:00"/>
        <d v="2021-10-31T00:00:00"/>
        <d v="2022-06-11T00:00:00"/>
        <d v="2021-04-10T00:00:00"/>
        <d v="2021-06-05T00:00:00"/>
        <d v="2021-08-03T00:00:00"/>
        <d v="2022-01-01T00:00:00"/>
        <d v="2022-01-15T00:00:00"/>
        <d v="2022-05-08T00:00:00"/>
        <d v="2021-01-18T00:00:00"/>
        <d v="2021-07-16T00:00:00"/>
        <d v="2021-08-02T00:00:00"/>
        <d v="2021-08-11T00:00:00"/>
        <d v="2021-09-04T00:00:00"/>
        <d v="2022-01-31T00:00:00"/>
        <d v="2022-08-20T00:00:00"/>
        <d v="2021-01-01T00:00:00"/>
        <d v="2021-07-22T00:00:00"/>
        <d v="2022-10-23T00:00:00"/>
        <d v="2021-03-11T00:00:00"/>
        <d v="2021-06-14T00:00:00"/>
        <d v="2021-06-18T00:00:00"/>
        <d v="2021-08-18T00:00:00"/>
        <d v="2022-07-13T00:00:00"/>
        <d v="2021-10-07T00:00:00"/>
        <d v="2021-12-21T00:00:00"/>
        <d v="2022-02-14T00:00:00"/>
        <d v="2022-03-04T00:00:00"/>
        <d v="2022-04-07T00:00:00"/>
        <d v="2022-04-21T00:00:00"/>
        <d v="2022-06-13T00:00:00"/>
        <d v="2022-09-18T00:00:00"/>
        <d v="2022-12-04T00:00:00"/>
        <d v="2021-02-15T00:00:00"/>
        <d v="2021-03-08T00:00:00"/>
        <d v="2021-04-12T00:00:00"/>
        <d v="2021-07-18T00:00:00"/>
        <d v="2021-10-12T00:00:00"/>
        <d v="2022-04-26T00:00:00"/>
        <d v="2022-05-17T00:00:00"/>
        <d v="2022-05-18T00:00:00"/>
        <d v="2022-05-26T00:00:00"/>
        <d v="2022-11-09T00:00:00"/>
        <d v="2022-11-13T00:00:00"/>
        <d v="2021-03-13T00:00:00"/>
        <d v="2021-03-19T00:00:00"/>
        <d v="2021-04-23T00:00:00"/>
        <d v="2021-08-05T00:00:00"/>
        <d v="2022-06-10T00:00:00"/>
        <d v="2022-07-12T00:00:00"/>
        <d v="2022-12-03T00:00:00"/>
        <d v="2021-03-09T00:00:00"/>
        <d v="2021-04-30T00:00:00"/>
        <d v="2021-05-13T00:00:00"/>
        <d v="2021-07-21T00:00:00"/>
        <d v="2021-12-27T00:00:00"/>
        <d v="2021-12-28T00:00:00"/>
        <d v="2022-06-16T00:00:00"/>
        <d v="2022-08-23T00:00:00"/>
        <d v="2022-09-14T00:00:00"/>
        <d v="2021-02-20T00:00:00"/>
        <d v="2021-03-27T00:00:00"/>
        <d v="2021-04-24T00:00:00"/>
        <d v="2021-04-29T00:00:00"/>
        <d v="2021-10-01T00:00:00"/>
        <d v="2022-01-24T00:00:00"/>
        <d v="2022-08-14T00:00:00"/>
        <d v="2022-12-12T00:00:00"/>
        <d v="2021-01-25T00:00:00"/>
        <d v="2021-04-05T00:00:00"/>
        <d v="2022-11-28T00:00:00"/>
        <d v="2021-01-27T00:00:00"/>
        <d v="2021-06-11T00:00:00"/>
        <d v="2021-09-05T00:00:00"/>
        <d v="2021-10-09T00:00:00"/>
        <d v="2022-01-09T00:00:00"/>
        <d v="2022-01-11T00:00:00"/>
        <d v="2022-02-09T00:00:00"/>
        <d v="2022-02-16T00:00:00"/>
        <d v="2022-03-23T00:00:00"/>
        <d v="2022-03-29T00:00:00"/>
        <d v="2022-07-10T00:00:00"/>
        <d v="2022-09-24T00:00:00"/>
        <d v="2022-11-26T00:00:00"/>
        <d v="2021-06-06T00:00:00"/>
        <d v="2022-03-10T00:00:00"/>
        <d v="2022-05-01T00:00:00"/>
        <d v="2022-07-03T00:00:00"/>
        <d v="2022-07-14T00:00:00"/>
        <d v="2022-09-19T00:00:00"/>
        <d v="2021-02-09T00:00:00"/>
        <d v="2021-05-03T00:00:00"/>
        <d v="2021-07-10T00:00:00"/>
        <d v="2021-08-29T00:00:00"/>
        <d v="2021-09-27T00:00:00"/>
        <d v="2022-01-10T00:00:00"/>
        <d v="2022-04-24T00:00:00"/>
        <d v="2022-05-06T00:00:00"/>
        <d v="2022-06-26T00:00:00"/>
        <d v="2022-07-22T00:00:00"/>
        <d v="2022-09-29T00:00:00"/>
        <d v="2022-11-18T00:00:00"/>
        <d v="2022-11-27T00:00:00"/>
        <d v="2021-01-04T00:00:00"/>
        <d v="2021-01-19T00:00:00"/>
        <d v="2021-02-06T00:00:00"/>
        <d v="2021-10-06T00:00:00"/>
        <d v="2021-10-10T00:00:00"/>
        <d v="2022-09-10T00:00:00"/>
        <d v="2022-10-06T00:00:00"/>
        <d v="2021-07-23T00:00:00"/>
        <d v="2021-11-06T00:00:00"/>
        <d v="2021-12-24T00:00:00"/>
        <d v="2022-09-27T00:00:00"/>
        <d v="2022-10-16T00:00:00"/>
        <d v="2022-11-23T00:00:00"/>
        <d v="2021-02-04T00:00:00"/>
        <d v="2021-04-26T00:00:00"/>
        <d v="2021-08-06T00:00:00"/>
        <d v="2022-02-28T00:00:00"/>
        <d v="2022-09-15T00:00:00"/>
        <d v="2021-03-30T00:00:00"/>
        <d v="2021-07-20T00:00:00"/>
        <d v="2021-10-29T00:00:00"/>
        <d v="2022-10-09T00:00:00"/>
        <d v="2022-10-31T00:00:00"/>
        <d v="2021-03-15T00:00:00"/>
        <d v="2021-08-26T00:00:00"/>
        <d v="2021-11-30T00:00:00"/>
        <d v="2022-08-27T00:00:00"/>
        <d v="2021-05-23T00:00:00"/>
        <d v="2021-11-11T00:00:00"/>
        <d v="2021-11-28T00:00:00"/>
        <d v="2022-01-17T00:00:00"/>
        <d v="2022-04-06T00:00:00"/>
        <d v="2022-11-07T00:00:00"/>
        <d v="2021-06-12T00:00:00"/>
        <d v="2021-06-19T00:00:00"/>
        <d v="2021-07-06T00:00:00"/>
        <d v="2021-09-03T00:00:00"/>
        <d v="2021-09-13T00:00:00"/>
        <d v="2021-12-26T00:00:00"/>
        <d v="2022-03-19T00:00:00"/>
        <d v="2022-04-18T00:00:00"/>
        <d v="2022-07-06T00:00:00"/>
        <d v="2022-07-17T00:00:00"/>
        <d v="2022-12-30T00:00:00"/>
        <d v="2021-01-12T00:00:00"/>
        <d v="2021-03-18T00:00:00"/>
        <d v="2021-03-31T00:00:00"/>
        <d v="2021-05-20T00:00:00"/>
        <d v="2021-09-15T00:00:00"/>
        <d v="2021-11-10T00:00:00"/>
        <d v="2021-12-14T00:00:00"/>
        <d v="2022-06-15T00:00:00"/>
        <d v="2022-07-20T00:00:00"/>
        <d v="2022-10-30T00:00:00"/>
        <d v="2022-01-03T00:00:00"/>
        <d v="2022-09-22T00:00:00"/>
        <d v="2021-07-29T00:00:00"/>
        <d v="2021-09-09T00:00:00"/>
        <d v="2021-10-25T00:00:00"/>
        <d v="2021-12-08T00:00:00"/>
        <d v="2022-03-08T00:00:00"/>
        <d v="2022-04-23T00:00:00"/>
        <d v="2022-05-20T00:00:00"/>
        <d v="2022-10-14T00:00:00"/>
      </sharedItems>
      <fieldGroup par="21"/>
    </cacheField>
    <cacheField name="PRODUCT ID" numFmtId="0">
      <sharedItems count="44">
        <s v="P0001"/>
        <s v="P0002"/>
        <s v="P0003"/>
        <s v="P0004"/>
        <s v="P0005"/>
        <s v="P0006"/>
        <s v="P0007"/>
        <s v="P0008"/>
        <s v="P0009"/>
        <s v="P0010"/>
        <s v="P0011"/>
        <s v="P0012"/>
        <s v="P0013"/>
        <s v="P0014"/>
        <s v="P0015"/>
        <s v="P0016"/>
        <s v="P0017"/>
        <s v="P0018"/>
        <s v="P0019"/>
        <s v="P0020"/>
        <s v="P0021"/>
        <s v="P0022"/>
        <s v="P0023"/>
        <s v="P0024"/>
        <s v="P0025"/>
        <s v="P0026"/>
        <s v="P0027"/>
        <s v="P0028"/>
        <s v="P0029"/>
        <s v="P0030"/>
        <s v="P0031"/>
        <s v="P0032"/>
        <s v="P0033"/>
        <s v="P0034"/>
        <s v="P0035"/>
        <s v="P0036"/>
        <s v="P0037"/>
        <s v="P0038"/>
        <s v="P0039"/>
        <s v="P0040"/>
        <s v="P0041"/>
        <s v="P0042"/>
        <s v="P0043"/>
        <s v="P0044"/>
      </sharedItems>
    </cacheField>
    <cacheField name="QUANTITY" numFmtId="0">
      <sharedItems containsSemiMixedTypes="0" containsString="0" containsNumber="1" containsInteger="1" minValue="1" maxValue="15" count="15">
        <n v="7"/>
        <n v="4"/>
        <n v="11"/>
        <n v="2"/>
        <n v="9"/>
        <n v="6"/>
        <n v="13"/>
        <n v="10"/>
        <n v="8"/>
        <n v="5"/>
        <n v="3"/>
        <n v="1"/>
        <n v="15"/>
        <n v="14"/>
        <n v="12"/>
      </sharedItems>
    </cacheField>
    <cacheField name="SALE TYPE" numFmtId="0">
      <sharedItems count="3">
        <s v="Online"/>
        <s v="Direct Sales"/>
        <s v="Wholesaler"/>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01"/>
        <s v="Product02"/>
        <s v="Product03"/>
        <s v="Product04"/>
        <s v="Product05"/>
        <s v="Product06"/>
        <s v="Product07"/>
        <s v="Product08"/>
        <s v="Product09"/>
        <s v="Product10"/>
        <s v="Product11"/>
        <s v="Product12"/>
        <s v="Product13"/>
        <s v="Product14"/>
        <s v="Product15"/>
        <s v="Product16"/>
        <s v="Product17"/>
        <s v="Product18"/>
        <s v="Product19"/>
        <s v="Product20"/>
        <s v="Product21"/>
        <s v="Product22"/>
        <s v="Product23"/>
        <s v="Product24"/>
        <s v="Product25"/>
        <s v="Product26"/>
        <s v="Product27"/>
        <s v="Product28"/>
        <s v="Product29"/>
        <s v="Product30"/>
        <s v="Product31"/>
        <s v="Product32"/>
        <s v="Product33"/>
        <s v="Product34"/>
        <s v="Product35"/>
        <s v="Product36"/>
        <s v="Product37"/>
        <s v="Product38"/>
        <s v="Product39"/>
        <s v="Product40"/>
        <s v="Product41"/>
        <s v="Product42"/>
        <s v="Product43"/>
        <s v="Product44"/>
      </sharedItems>
    </cacheField>
    <cacheField name="CATEGORY" numFmtId="0">
      <sharedItems count="5">
        <s v="Category01"/>
        <s v="Category02"/>
        <s v="Category03"/>
        <s v="Category04"/>
        <s v="Category05"/>
      </sharedItems>
    </cacheField>
    <cacheField name="UOM" numFmtId="0">
      <sharedItems/>
    </cacheField>
    <cacheField name="BUYING PRIZE" numFmtId="0">
      <sharedItems containsSemiMixedTypes="0" containsString="0" containsNumber="1" containsInteger="1" minValue="5" maxValue="150" count="37">
        <n v="98"/>
        <n v="105"/>
        <n v="71"/>
        <n v="44"/>
        <n v="133"/>
        <n v="75"/>
        <n v="43"/>
        <n v="83"/>
        <n v="6"/>
        <n v="148"/>
        <n v="73"/>
        <n v="112"/>
        <n v="12"/>
        <n v="13"/>
        <n v="134"/>
        <n v="37"/>
        <n v="150"/>
        <n v="61"/>
        <n v="126"/>
        <n v="121"/>
        <n v="141"/>
        <n v="144"/>
        <n v="7"/>
        <n v="18"/>
        <n v="48"/>
        <n v="47"/>
        <n v="93"/>
        <n v="89"/>
        <n v="95"/>
        <n v="55"/>
        <n v="5"/>
        <n v="90"/>
        <n v="67"/>
        <n v="72"/>
        <n v="138"/>
        <n v="120"/>
        <n v="76"/>
      </sharedItems>
    </cacheField>
    <cacheField name="SELLING PRICE" numFmtId="0">
      <sharedItems containsSemiMixedTypes="0" containsString="0" containsNumber="1" minValue="6.7" maxValue="210" count="44">
        <n v="103.88"/>
        <n v="142.80000000000001"/>
        <n v="80.94"/>
        <n v="48.84"/>
        <n v="155.61000000000001"/>
        <n v="85.5"/>
        <n v="47.730000000000004"/>
        <n v="94.62"/>
        <n v="7.8599999999999994"/>
        <n v="164.28"/>
        <n v="48.4"/>
        <n v="94.17"/>
        <n v="122.08"/>
        <n v="146.72"/>
        <n v="15.719999999999999"/>
        <n v="16.64"/>
        <n v="156.78"/>
        <n v="49.21"/>
        <n v="210"/>
        <n v="76.25"/>
        <n v="162.54"/>
        <n v="141.57"/>
        <n v="149.46"/>
        <n v="156.96"/>
        <n v="8.33"/>
        <n v="24.66"/>
        <n v="57.120000000000005"/>
        <n v="41.81"/>
        <n v="53.11"/>
        <n v="201.28"/>
        <n v="104.16"/>
        <n v="117.48"/>
        <n v="119.7"/>
        <n v="58.3"/>
        <n v="6.7"/>
        <n v="96.3"/>
        <n v="85.76"/>
        <n v="79.92"/>
        <n v="42.55"/>
        <n v="115.2"/>
        <n v="173.88"/>
        <n v="162"/>
        <n v="83.08"/>
        <n v="82.08"/>
      </sharedItems>
    </cacheField>
    <cacheField name="SALES" numFmtId="0">
      <sharedItems containsSemiMixedTypes="0" containsString="0" containsNumber="1" minValue="6.7" maxValue="3150" count="362">
        <n v="727.16"/>
        <n v="415.52"/>
        <n v="1142.6799999999998"/>
        <n v="207.76"/>
        <n v="934.92"/>
        <n v="623.28"/>
        <n v="1350.44"/>
        <n v="1038.8"/>
        <n v="571.20000000000005"/>
        <n v="1142.4000000000001"/>
        <n v="714"/>
        <n v="856.80000000000007"/>
        <n v="1856.4"/>
        <n v="285.60000000000002"/>
        <n v="428.40000000000003"/>
        <n v="1285.2"/>
        <n v="999.60000000000014"/>
        <n v="142.80000000000001"/>
        <n v="2142"/>
        <n v="647.52"/>
        <n v="728.46"/>
        <n v="242.82"/>
        <n v="1133.1599999999999"/>
        <n v="161.88"/>
        <n v="80.94"/>
        <n v="1052.22"/>
        <n v="809.4"/>
        <n v="244.20000000000002"/>
        <n v="732.6"/>
        <n v="488.40000000000003"/>
        <n v="537.24"/>
        <n v="293.04000000000002"/>
        <n v="146.52000000000001"/>
        <n v="97.68"/>
        <n v="439.56000000000006"/>
        <n v="586.08000000000004"/>
        <n v="390.72"/>
        <n v="155.61000000000001"/>
        <n v="311.22000000000003"/>
        <n v="466.83000000000004"/>
        <n v="1711.71"/>
        <n v="622.44000000000005"/>
        <n v="1400.4900000000002"/>
        <n v="2334.15"/>
        <n v="778.05000000000007"/>
        <n v="1867.3200000000002"/>
        <n v="598.5"/>
        <n v="342"/>
        <n v="513"/>
        <n v="427.5"/>
        <n v="85.5"/>
        <n v="1197"/>
        <n v="855"/>
        <n v="381.84000000000003"/>
        <n v="715.95"/>
        <n v="334.11"/>
        <n v="143.19"/>
        <n v="662.34"/>
        <n v="1419.3000000000002"/>
        <n v="94.62"/>
        <n v="1040.8200000000002"/>
        <n v="851.58"/>
        <n v="1324.68"/>
        <n v="473.1"/>
        <n v="946.2"/>
        <n v="70.739999999999995"/>
        <n v="102.17999999999999"/>
        <n v="47.16"/>
        <n v="55.019999999999996"/>
        <n v="31.439999999999998"/>
        <n v="7.8599999999999994"/>
        <n v="86.46"/>
        <n v="1149.96"/>
        <n v="1478.52"/>
        <n v="1807.08"/>
        <n v="492.84000000000003"/>
        <n v="164.28"/>
        <n v="2135.64"/>
        <n v="1971.3600000000001"/>
        <n v="328.56"/>
        <n v="48.4"/>
        <n v="629.19999999999993"/>
        <n v="726"/>
        <n v="338.8"/>
        <n v="145.19999999999999"/>
        <n v="484"/>
        <n v="677.6"/>
        <n v="242"/>
        <n v="290.39999999999998"/>
        <n v="1318.38"/>
        <n v="376.68"/>
        <n v="753.36"/>
        <n v="565.02"/>
        <n v="659.19"/>
        <n v="470.85"/>
        <n v="1130.04"/>
        <n v="1412.55"/>
        <n v="732.48"/>
        <n v="610.4"/>
        <n v="1587.04"/>
        <n v="1464.96"/>
        <n v="976.64"/>
        <n v="488.32"/>
        <n v="1098.72"/>
        <n v="586.88"/>
        <n v="1320.48"/>
        <n v="2200.8000000000002"/>
        <n v="146.72"/>
        <n v="1613.92"/>
        <n v="1027.04"/>
        <n v="1173.76"/>
        <n v="2054.08"/>
        <n v="1467.2"/>
        <n v="94.32"/>
        <n v="204.35999999999999"/>
        <n v="188.64"/>
        <n v="62.879999999999995"/>
        <n v="125.75999999999999"/>
        <n v="110.03999999999999"/>
        <n v="157.19999999999999"/>
        <n v="235.79999999999998"/>
        <n v="216.32"/>
        <n v="99.84"/>
        <n v="49.92"/>
        <n v="16.64"/>
        <n v="66.56"/>
        <n v="166.4"/>
        <n v="183.04000000000002"/>
        <n v="249.60000000000002"/>
        <n v="33.28"/>
        <n v="232.96"/>
        <n v="149.76"/>
        <n v="470.34000000000003"/>
        <n v="2194.92"/>
        <n v="1881.3600000000001"/>
        <n v="1254.24"/>
        <n v="541.31000000000006"/>
        <n v="738.15"/>
        <n v="147.63"/>
        <n v="49.21"/>
        <n v="590.52"/>
        <n v="295.26"/>
        <n v="98.42"/>
        <n v="344.47"/>
        <n v="688.94"/>
        <n v="2730"/>
        <n v="1050"/>
        <n v="210"/>
        <n v="1890"/>
        <n v="1680"/>
        <n v="1260"/>
        <n v="420"/>
        <n v="3150"/>
        <n v="2100"/>
        <n v="305"/>
        <n v="991.25"/>
        <n v="610"/>
        <n v="915"/>
        <n v="1143.75"/>
        <n v="533.75"/>
        <n v="762.5"/>
        <n v="381.25"/>
        <n v="1067.5"/>
        <n v="838.75"/>
        <n v="457.5"/>
        <n v="1462.86"/>
        <n v="1625.3999999999999"/>
        <n v="325.08"/>
        <n v="1137.78"/>
        <n v="2113.02"/>
        <n v="975.24"/>
        <n v="1787.9399999999998"/>
        <n v="283.14"/>
        <n v="1981.98"/>
        <n v="2123.5499999999997"/>
        <n v="1840.4099999999999"/>
        <n v="1132.56"/>
        <n v="141.57"/>
        <n v="1415.6999999999998"/>
        <n v="990.99"/>
        <n v="448.38"/>
        <n v="1345.14"/>
        <n v="1942.98"/>
        <n v="1195.68"/>
        <n v="597.84"/>
        <n v="2241.9"/>
        <n v="1793.52"/>
        <n v="896.76"/>
        <n v="1412.64"/>
        <n v="2197.44"/>
        <n v="156.96"/>
        <n v="2040.48"/>
        <n v="33.32"/>
        <n v="24.990000000000002"/>
        <n v="91.63"/>
        <n v="83.3"/>
        <n v="108.29"/>
        <n v="49.980000000000004"/>
        <n v="58.31"/>
        <n v="41.65"/>
        <n v="73.98"/>
        <n v="49.32"/>
        <n v="147.96"/>
        <n v="246.6"/>
        <n v="197.28"/>
        <n v="320.58"/>
        <n v="172.62"/>
        <n v="345.24"/>
        <n v="24.66"/>
        <n v="123.3"/>
        <n v="228.48000000000002"/>
        <n v="342.72"/>
        <n v="514.08000000000004"/>
        <n v="799.68000000000006"/>
        <n v="456.96000000000004"/>
        <n v="114.24000000000001"/>
        <n v="57.120000000000005"/>
        <n v="418.1"/>
        <n v="376.29"/>
        <n v="334.48"/>
        <n v="459.91"/>
        <n v="585.34"/>
        <n v="543.53"/>
        <n v="292.67"/>
        <n v="125.43"/>
        <n v="83.62"/>
        <n v="501.72"/>
        <n v="209.05"/>
        <n v="106.22"/>
        <n v="318.65999999999997"/>
        <n v="424.88"/>
        <n v="212.44"/>
        <n v="53.11"/>
        <n v="796.65"/>
        <n v="159.32999999999998"/>
        <n v="743.54"/>
        <n v="2214.08"/>
        <n v="402.56"/>
        <n v="603.84"/>
        <n v="1408.96"/>
        <n v="1207.68"/>
        <n v="2817.92"/>
        <n v="3019.2"/>
        <n v="1811.52"/>
        <n v="104.16"/>
        <n v="1458.24"/>
        <n v="1562.3999999999999"/>
        <n v="937.43999999999994"/>
        <n v="1354.08"/>
        <n v="833.28"/>
        <n v="352.44"/>
        <n v="1292.28"/>
        <n v="1409.76"/>
        <n v="117.48"/>
        <n v="234.96"/>
        <n v="1644.72"/>
        <n v="1057.32"/>
        <n v="939.84"/>
        <n v="587.4"/>
        <n v="1556.1000000000001"/>
        <n v="718.2"/>
        <n v="1077.3"/>
        <n v="119.7"/>
        <n v="1436.4"/>
        <n v="359.1"/>
        <n v="1795.5"/>
        <n v="1675.8"/>
        <n v="957.6"/>
        <n v="233.2"/>
        <n v="349.79999999999995"/>
        <n v="816.19999999999993"/>
        <n v="174.89999999999998"/>
        <n v="699.59999999999991"/>
        <n v="58.3"/>
        <n v="116.6"/>
        <n v="524.69999999999993"/>
        <n v="408.09999999999997"/>
        <n v="757.9"/>
        <n v="466.4"/>
        <n v="874.5"/>
        <n v="80.400000000000006"/>
        <n v="40.200000000000003"/>
        <n v="46.9"/>
        <n v="6.7"/>
        <n v="100.5"/>
        <n v="67"/>
        <n v="73.7"/>
        <n v="93.8"/>
        <n v="33.5"/>
        <n v="674.1"/>
        <n v="1155.5999999999999"/>
        <n v="963"/>
        <n v="770.4"/>
        <n v="385.2"/>
        <n v="288.89999999999998"/>
        <n v="1059.3"/>
        <n v="257.28000000000003"/>
        <n v="343.04"/>
        <n v="686.08"/>
        <n v="85.76"/>
        <n v="1286.4000000000001"/>
        <n v="1198.8"/>
        <n v="159.84"/>
        <n v="79.92"/>
        <n v="719.28"/>
        <n v="879.12"/>
        <n v="399.6"/>
        <n v="1118.8800000000001"/>
        <n v="639.36"/>
        <n v="319.68"/>
        <n v="239.76"/>
        <n v="959.04"/>
        <n v="468.04999999999995"/>
        <n v="297.84999999999997"/>
        <n v="170.2"/>
        <n v="638.25"/>
        <n v="510.59999999999997"/>
        <n v="553.15"/>
        <n v="212.75"/>
        <n v="806.4"/>
        <n v="460.8"/>
        <n v="1267.2"/>
        <n v="230.4"/>
        <n v="1382.4"/>
        <n v="1152"/>
        <n v="1497.6000000000001"/>
        <n v="1043.28"/>
        <n v="869.4"/>
        <n v="2608.1999999999998"/>
        <n v="1391.04"/>
        <n v="1217.1599999999999"/>
        <n v="2434.3199999999997"/>
        <n v="1564.92"/>
        <n v="1738.8"/>
        <n v="347.76"/>
        <n v="648"/>
        <n v="1620"/>
        <n v="972"/>
        <n v="1296"/>
        <n v="162"/>
        <n v="486"/>
        <n v="324"/>
        <n v="2268"/>
        <n v="2430"/>
        <n v="2106"/>
        <n v="581.55999999999995"/>
        <n v="747.72"/>
        <n v="415.4"/>
        <n v="996.96"/>
        <n v="498.48"/>
        <n v="1080.04"/>
        <n v="1067.04"/>
        <n v="738.72"/>
        <n v="1231.2"/>
        <n v="820.8"/>
        <n v="328.32"/>
        <n v="1149.1199999999999"/>
        <n v="492.48"/>
        <n v="164.16"/>
        <n v="902.88"/>
        <n v="984.96"/>
        <n v="574.55999999999995"/>
      </sharedItems>
    </cacheField>
    <cacheField name="PROFIT" numFmtId="0">
      <sharedItems containsSemiMixedTypes="0" containsString="0" containsNumber="1" minValue="1.7000000000000002" maxValue="900"/>
    </cacheField>
    <cacheField name="%PROFIT" numFmtId="43">
      <sharedItems containsSemiMixedTypes="0" containsString="0" containsNumber="1" minValue="5.6603773584905523" maxValue="28.571428571428569"/>
    </cacheField>
    <cacheField name="Day" numFmtId="0">
      <sharedItems containsSemiMixedTypes="0" containsString="0" containsNumber="1" containsInteger="1" minValue="1" maxValue="31" count="31">
        <n v="26"/>
        <n v="9"/>
        <n v="1"/>
        <n v="31"/>
        <n v="10"/>
        <n v="11"/>
        <n v="17"/>
        <n v="22"/>
        <n v="25"/>
        <n v="30"/>
        <n v="20"/>
        <n v="5"/>
        <n v="23"/>
        <n v="6"/>
        <n v="19"/>
        <n v="2"/>
        <n v="4"/>
        <n v="13"/>
        <n v="14"/>
        <n v="21"/>
        <n v="3"/>
        <n v="16"/>
        <n v="18"/>
        <n v="7"/>
        <n v="28"/>
        <n v="8"/>
        <n v="15"/>
        <n v="27"/>
        <n v="24"/>
        <n v="12"/>
        <n v="29"/>
      </sharedItems>
    </cacheField>
    <cacheField name="Month" numFmtId="0">
      <sharedItems containsSemiMixedTypes="0" containsString="0" containsNumber="1" containsInteger="1" minValue="1" maxValue="12" count="12">
        <n v="1"/>
        <n v="3"/>
        <n v="6"/>
        <n v="8"/>
        <n v="9"/>
        <n v="10"/>
        <n v="2"/>
        <n v="7"/>
        <n v="4"/>
        <n v="5"/>
        <n v="11"/>
        <n v="12"/>
      </sharedItems>
    </cacheField>
    <cacheField name="Year" numFmtId="0">
      <sharedItems containsSemiMixedTypes="0" containsString="0" containsNumber="1" containsInteger="1" minValue="2021" maxValue="2022" count="2">
        <n v="2021"/>
        <n v="2022"/>
      </sharedItems>
    </cacheField>
    <cacheField name="Cost" numFmtId="0">
      <sharedItems containsSemiMixedTypes="0" containsString="0" containsNumber="1" containsInteger="1" minValue="5" maxValue="2250"/>
    </cacheField>
    <cacheField name="% Cost" numFmtId="10">
      <sharedItems containsSemiMixedTypes="0" containsString="0" containsNumber="1" minValue="0.7142857142857143" maxValue="0.94339622641509446"/>
    </cacheField>
    <cacheField name="Months (DATE)" numFmtId="0" databaseField="0">
      <fieldGroup base="0">
        <rangePr groupBy="months" startDate="2021-01-01T00:00:00" endDate="2023-01-01T00:00:00"/>
        <groupItems count="14">
          <s v="&lt;1/1/2021"/>
          <s v="Jan"/>
          <s v="Feb"/>
          <s v="Mar"/>
          <s v="Apr"/>
          <s v="May"/>
          <s v="Jun"/>
          <s v="Jul"/>
          <s v="Aug"/>
          <s v="Sep"/>
          <s v="Oct"/>
          <s v="Nov"/>
          <s v="Dec"/>
          <s v="&gt;1/1/2023"/>
        </groupItems>
      </fieldGroup>
    </cacheField>
    <cacheField name="Quarters (DATE)" numFmtId="0" databaseField="0">
      <fieldGroup base="0">
        <rangePr groupBy="quarters" startDate="2021-01-01T00:00:00" endDate="2023-01-01T00:00:00"/>
        <groupItems count="6">
          <s v="&lt;1/1/2021"/>
          <s v="Qtr1"/>
          <s v="Qtr2"/>
          <s v="Qtr3"/>
          <s v="Qtr4"/>
          <s v="&gt;1/1/2023"/>
        </groupItems>
      </fieldGroup>
    </cacheField>
    <cacheField name="Years (DATE)" numFmtId="0" databaseField="0">
      <fieldGroup base="0">
        <rangePr groupBy="years" startDate="2021-01-01T00:00:00" endDate="2023-01-01T00:00:00"/>
        <groupItems count="5">
          <s v="&lt;1/1/2021"/>
          <s v="2021"/>
          <s v="2022"/>
          <s v="2023"/>
          <s v="&gt;1/1/2023"/>
        </groupItems>
      </fieldGroup>
    </cacheField>
  </cacheFields>
  <extLst>
    <ext xmlns:x14="http://schemas.microsoft.com/office/spreadsheetml/2009/9/main" uri="{725AE2AE-9491-48be-B2B4-4EB974FC3084}">
      <x14:pivotCacheDefinition pivotCacheId="2473138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x v="0"/>
    <x v="0"/>
    <x v="0"/>
    <x v="0"/>
    <x v="0"/>
    <n v="0"/>
    <x v="0"/>
    <x v="0"/>
    <s v="Kg"/>
    <x v="0"/>
    <x v="0"/>
    <x v="0"/>
    <n v="41.159999999999968"/>
    <n v="5.6603773584905621"/>
    <x v="0"/>
    <x v="0"/>
    <x v="0"/>
    <n v="686"/>
    <n v="0.94339622641509435"/>
  </r>
  <r>
    <x v="1"/>
    <x v="0"/>
    <x v="1"/>
    <x v="1"/>
    <x v="1"/>
    <n v="0"/>
    <x v="0"/>
    <x v="0"/>
    <s v="Kg"/>
    <x v="0"/>
    <x v="0"/>
    <x v="1"/>
    <n v="23.519999999999982"/>
    <n v="5.6603773584905621"/>
    <x v="0"/>
    <x v="1"/>
    <x v="0"/>
    <n v="392"/>
    <n v="0.94339622641509435"/>
  </r>
  <r>
    <x v="2"/>
    <x v="0"/>
    <x v="0"/>
    <x v="1"/>
    <x v="0"/>
    <n v="0"/>
    <x v="0"/>
    <x v="0"/>
    <s v="Kg"/>
    <x v="0"/>
    <x v="0"/>
    <x v="0"/>
    <n v="41.159999999999968"/>
    <n v="5.6603773584905621"/>
    <x v="1"/>
    <x v="2"/>
    <x v="0"/>
    <n v="686"/>
    <n v="0.94339622641509435"/>
  </r>
  <r>
    <x v="3"/>
    <x v="0"/>
    <x v="2"/>
    <x v="1"/>
    <x v="1"/>
    <n v="0"/>
    <x v="0"/>
    <x v="0"/>
    <s v="Kg"/>
    <x v="0"/>
    <x v="0"/>
    <x v="2"/>
    <n v="64.679999999999836"/>
    <n v="5.6603773584905523"/>
    <x v="2"/>
    <x v="3"/>
    <x v="0"/>
    <n v="1078"/>
    <n v="0.94339622641509446"/>
  </r>
  <r>
    <x v="4"/>
    <x v="0"/>
    <x v="3"/>
    <x v="1"/>
    <x v="0"/>
    <n v="0"/>
    <x v="0"/>
    <x v="0"/>
    <s v="Kg"/>
    <x v="0"/>
    <x v="0"/>
    <x v="3"/>
    <n v="11.759999999999991"/>
    <n v="5.6603773584905621"/>
    <x v="3"/>
    <x v="3"/>
    <x v="0"/>
    <n v="196"/>
    <n v="0.94339622641509435"/>
  </r>
  <r>
    <x v="5"/>
    <x v="0"/>
    <x v="4"/>
    <x v="2"/>
    <x v="0"/>
    <n v="0"/>
    <x v="0"/>
    <x v="0"/>
    <s v="Kg"/>
    <x v="0"/>
    <x v="0"/>
    <x v="4"/>
    <n v="52.919999999999959"/>
    <n v="5.6603773584905621"/>
    <x v="4"/>
    <x v="4"/>
    <x v="0"/>
    <n v="882"/>
    <n v="0.94339622641509435"/>
  </r>
  <r>
    <x v="6"/>
    <x v="0"/>
    <x v="5"/>
    <x v="2"/>
    <x v="0"/>
    <n v="0"/>
    <x v="0"/>
    <x v="0"/>
    <s v="Kg"/>
    <x v="0"/>
    <x v="0"/>
    <x v="5"/>
    <n v="35.279999999999973"/>
    <n v="5.6603773584905621"/>
    <x v="5"/>
    <x v="4"/>
    <x v="0"/>
    <n v="588"/>
    <n v="0.94339622641509435"/>
  </r>
  <r>
    <x v="7"/>
    <x v="0"/>
    <x v="6"/>
    <x v="1"/>
    <x v="0"/>
    <n v="0"/>
    <x v="0"/>
    <x v="0"/>
    <s v="Kg"/>
    <x v="0"/>
    <x v="0"/>
    <x v="6"/>
    <n v="76.440000000000055"/>
    <n v="5.6603773584905692"/>
    <x v="6"/>
    <x v="5"/>
    <x v="0"/>
    <n v="1274"/>
    <n v="0.94339622641509435"/>
  </r>
  <r>
    <x v="8"/>
    <x v="0"/>
    <x v="5"/>
    <x v="0"/>
    <x v="1"/>
    <n v="0"/>
    <x v="0"/>
    <x v="0"/>
    <s v="Kg"/>
    <x v="0"/>
    <x v="0"/>
    <x v="5"/>
    <n v="35.279999999999973"/>
    <n v="5.6603773584905621"/>
    <x v="7"/>
    <x v="0"/>
    <x v="1"/>
    <n v="588"/>
    <n v="0.94339622641509435"/>
  </r>
  <r>
    <x v="9"/>
    <x v="0"/>
    <x v="3"/>
    <x v="2"/>
    <x v="0"/>
    <n v="0"/>
    <x v="0"/>
    <x v="0"/>
    <s v="Kg"/>
    <x v="0"/>
    <x v="0"/>
    <x v="3"/>
    <n v="11.759999999999991"/>
    <n v="5.6603773584905621"/>
    <x v="8"/>
    <x v="1"/>
    <x v="1"/>
    <n v="196"/>
    <n v="0.94339622641509435"/>
  </r>
  <r>
    <x v="10"/>
    <x v="0"/>
    <x v="6"/>
    <x v="0"/>
    <x v="1"/>
    <n v="0"/>
    <x v="0"/>
    <x v="0"/>
    <s v="Kg"/>
    <x v="0"/>
    <x v="0"/>
    <x v="6"/>
    <n v="76.440000000000055"/>
    <n v="5.6603773584905692"/>
    <x v="9"/>
    <x v="1"/>
    <x v="1"/>
    <n v="1274"/>
    <n v="0.94339622641509435"/>
  </r>
  <r>
    <x v="11"/>
    <x v="0"/>
    <x v="1"/>
    <x v="1"/>
    <x v="1"/>
    <n v="0"/>
    <x v="0"/>
    <x v="0"/>
    <s v="Kg"/>
    <x v="0"/>
    <x v="0"/>
    <x v="1"/>
    <n v="23.519999999999982"/>
    <n v="5.6603773584905621"/>
    <x v="7"/>
    <x v="2"/>
    <x v="1"/>
    <n v="392"/>
    <n v="0.94339622641509435"/>
  </r>
  <r>
    <x v="12"/>
    <x v="0"/>
    <x v="7"/>
    <x v="1"/>
    <x v="0"/>
    <n v="0"/>
    <x v="0"/>
    <x v="0"/>
    <s v="Kg"/>
    <x v="0"/>
    <x v="0"/>
    <x v="7"/>
    <n v="58.799999999999955"/>
    <n v="5.6603773584905621"/>
    <x v="10"/>
    <x v="4"/>
    <x v="1"/>
    <n v="980"/>
    <n v="0.94339622641509435"/>
  </r>
  <r>
    <x v="13"/>
    <x v="1"/>
    <x v="1"/>
    <x v="2"/>
    <x v="0"/>
    <n v="0"/>
    <x v="1"/>
    <x v="0"/>
    <s v="Kg"/>
    <x v="1"/>
    <x v="1"/>
    <x v="8"/>
    <n v="151.20000000000005"/>
    <n v="26.470588235294123"/>
    <x v="8"/>
    <x v="6"/>
    <x v="0"/>
    <n v="420"/>
    <n v="0.73529411764705876"/>
  </r>
  <r>
    <x v="14"/>
    <x v="1"/>
    <x v="8"/>
    <x v="0"/>
    <x v="0"/>
    <n v="0"/>
    <x v="1"/>
    <x v="0"/>
    <s v="Kg"/>
    <x v="1"/>
    <x v="1"/>
    <x v="9"/>
    <n v="302.40000000000009"/>
    <n v="26.470588235294123"/>
    <x v="7"/>
    <x v="1"/>
    <x v="0"/>
    <n v="840"/>
    <n v="0.73529411764705876"/>
  </r>
  <r>
    <x v="15"/>
    <x v="1"/>
    <x v="8"/>
    <x v="1"/>
    <x v="0"/>
    <n v="0"/>
    <x v="1"/>
    <x v="0"/>
    <s v="Kg"/>
    <x v="1"/>
    <x v="1"/>
    <x v="9"/>
    <n v="302.40000000000009"/>
    <n v="26.470588235294123"/>
    <x v="11"/>
    <x v="7"/>
    <x v="0"/>
    <n v="840"/>
    <n v="0.73529411764705876"/>
  </r>
  <r>
    <x v="16"/>
    <x v="1"/>
    <x v="1"/>
    <x v="1"/>
    <x v="1"/>
    <n v="0"/>
    <x v="1"/>
    <x v="0"/>
    <s v="Kg"/>
    <x v="1"/>
    <x v="1"/>
    <x v="8"/>
    <n v="151.20000000000005"/>
    <n v="26.470588235294123"/>
    <x v="7"/>
    <x v="4"/>
    <x v="0"/>
    <n v="420"/>
    <n v="0.73529411764705876"/>
  </r>
  <r>
    <x v="17"/>
    <x v="1"/>
    <x v="9"/>
    <x v="2"/>
    <x v="1"/>
    <n v="0"/>
    <x v="1"/>
    <x v="0"/>
    <s v="Kg"/>
    <x v="1"/>
    <x v="1"/>
    <x v="10"/>
    <n v="189"/>
    <n v="26.47058823529412"/>
    <x v="12"/>
    <x v="0"/>
    <x v="1"/>
    <n v="525"/>
    <n v="0.73529411764705888"/>
  </r>
  <r>
    <x v="18"/>
    <x v="1"/>
    <x v="5"/>
    <x v="1"/>
    <x v="1"/>
    <n v="0"/>
    <x v="1"/>
    <x v="0"/>
    <s v="Kg"/>
    <x v="1"/>
    <x v="1"/>
    <x v="11"/>
    <n v="226.80000000000007"/>
    <n v="26.470588235294123"/>
    <x v="13"/>
    <x v="6"/>
    <x v="1"/>
    <n v="630"/>
    <n v="0.73529411764705876"/>
  </r>
  <r>
    <x v="19"/>
    <x v="1"/>
    <x v="6"/>
    <x v="0"/>
    <x v="1"/>
    <n v="0"/>
    <x v="1"/>
    <x v="0"/>
    <s v="Kg"/>
    <x v="1"/>
    <x v="1"/>
    <x v="12"/>
    <n v="491.40000000000009"/>
    <n v="26.470588235294123"/>
    <x v="14"/>
    <x v="6"/>
    <x v="1"/>
    <n v="1365"/>
    <n v="0.73529411764705876"/>
  </r>
  <r>
    <x v="20"/>
    <x v="1"/>
    <x v="3"/>
    <x v="0"/>
    <x v="1"/>
    <n v="0"/>
    <x v="1"/>
    <x v="0"/>
    <s v="Kg"/>
    <x v="1"/>
    <x v="1"/>
    <x v="13"/>
    <n v="75.600000000000023"/>
    <n v="26.470588235294123"/>
    <x v="2"/>
    <x v="8"/>
    <x v="1"/>
    <n v="210"/>
    <n v="0.73529411764705876"/>
  </r>
  <r>
    <x v="21"/>
    <x v="1"/>
    <x v="10"/>
    <x v="1"/>
    <x v="1"/>
    <n v="0"/>
    <x v="1"/>
    <x v="0"/>
    <s v="Kg"/>
    <x v="1"/>
    <x v="1"/>
    <x v="14"/>
    <n v="113.40000000000003"/>
    <n v="26.470588235294123"/>
    <x v="15"/>
    <x v="8"/>
    <x v="1"/>
    <n v="315"/>
    <n v="0.73529411764705876"/>
  </r>
  <r>
    <x v="22"/>
    <x v="1"/>
    <x v="4"/>
    <x v="0"/>
    <x v="0"/>
    <n v="0"/>
    <x v="1"/>
    <x v="0"/>
    <s v="Kg"/>
    <x v="1"/>
    <x v="1"/>
    <x v="15"/>
    <n v="340.20000000000005"/>
    <n v="26.47058823529412"/>
    <x v="1"/>
    <x v="8"/>
    <x v="1"/>
    <n v="945"/>
    <n v="0.73529411764705876"/>
  </r>
  <r>
    <x v="23"/>
    <x v="1"/>
    <x v="0"/>
    <x v="0"/>
    <x v="0"/>
    <n v="0"/>
    <x v="1"/>
    <x v="0"/>
    <s v="Kg"/>
    <x v="1"/>
    <x v="1"/>
    <x v="16"/>
    <n v="264.60000000000014"/>
    <n v="26.47058823529413"/>
    <x v="8"/>
    <x v="9"/>
    <x v="1"/>
    <n v="735"/>
    <n v="0.73529411764705876"/>
  </r>
  <r>
    <x v="24"/>
    <x v="1"/>
    <x v="8"/>
    <x v="1"/>
    <x v="1"/>
    <n v="0"/>
    <x v="1"/>
    <x v="0"/>
    <s v="Kg"/>
    <x v="1"/>
    <x v="1"/>
    <x v="9"/>
    <n v="302.40000000000009"/>
    <n v="26.470588235294123"/>
    <x v="14"/>
    <x v="2"/>
    <x v="1"/>
    <n v="840"/>
    <n v="0.73529411764705876"/>
  </r>
  <r>
    <x v="25"/>
    <x v="1"/>
    <x v="11"/>
    <x v="1"/>
    <x v="1"/>
    <n v="0"/>
    <x v="1"/>
    <x v="0"/>
    <s v="Kg"/>
    <x v="1"/>
    <x v="1"/>
    <x v="17"/>
    <n v="37.800000000000011"/>
    <n v="26.470588235294123"/>
    <x v="16"/>
    <x v="4"/>
    <x v="1"/>
    <n v="105"/>
    <n v="0.73529411764705876"/>
  </r>
  <r>
    <x v="26"/>
    <x v="1"/>
    <x v="12"/>
    <x v="0"/>
    <x v="0"/>
    <n v="0"/>
    <x v="1"/>
    <x v="0"/>
    <s v="Kg"/>
    <x v="1"/>
    <x v="1"/>
    <x v="18"/>
    <n v="567"/>
    <n v="26.47058823529412"/>
    <x v="17"/>
    <x v="5"/>
    <x v="1"/>
    <n v="1575"/>
    <n v="0.73529411764705888"/>
  </r>
  <r>
    <x v="27"/>
    <x v="1"/>
    <x v="11"/>
    <x v="1"/>
    <x v="1"/>
    <n v="0"/>
    <x v="1"/>
    <x v="0"/>
    <s v="Kg"/>
    <x v="1"/>
    <x v="1"/>
    <x v="17"/>
    <n v="37.800000000000011"/>
    <n v="26.470588235294123"/>
    <x v="18"/>
    <x v="10"/>
    <x v="1"/>
    <n v="105"/>
    <n v="0.73529411764705876"/>
  </r>
  <r>
    <x v="28"/>
    <x v="2"/>
    <x v="8"/>
    <x v="1"/>
    <x v="1"/>
    <n v="0"/>
    <x v="2"/>
    <x v="0"/>
    <s v="Kg"/>
    <x v="2"/>
    <x v="2"/>
    <x v="19"/>
    <n v="79.519999999999982"/>
    <n v="12.280701754385962"/>
    <x v="1"/>
    <x v="0"/>
    <x v="0"/>
    <n v="568"/>
    <n v="0.87719298245614041"/>
  </r>
  <r>
    <x v="29"/>
    <x v="2"/>
    <x v="4"/>
    <x v="1"/>
    <x v="0"/>
    <n v="0"/>
    <x v="2"/>
    <x v="0"/>
    <s v="Kg"/>
    <x v="2"/>
    <x v="2"/>
    <x v="20"/>
    <n v="89.460000000000036"/>
    <n v="12.280701754385969"/>
    <x v="19"/>
    <x v="0"/>
    <x v="0"/>
    <n v="639"/>
    <n v="0.8771929824561403"/>
  </r>
  <r>
    <x v="30"/>
    <x v="2"/>
    <x v="8"/>
    <x v="0"/>
    <x v="1"/>
    <n v="0"/>
    <x v="2"/>
    <x v="0"/>
    <s v="Kg"/>
    <x v="2"/>
    <x v="2"/>
    <x v="19"/>
    <n v="79.519999999999982"/>
    <n v="12.280701754385962"/>
    <x v="20"/>
    <x v="7"/>
    <x v="0"/>
    <n v="568"/>
    <n v="0.87719298245614041"/>
  </r>
  <r>
    <x v="31"/>
    <x v="2"/>
    <x v="10"/>
    <x v="0"/>
    <x v="0"/>
    <n v="0"/>
    <x v="2"/>
    <x v="0"/>
    <s v="Kg"/>
    <x v="2"/>
    <x v="2"/>
    <x v="21"/>
    <n v="29.819999999999993"/>
    <n v="12.280701754385962"/>
    <x v="21"/>
    <x v="3"/>
    <x v="0"/>
    <n v="213"/>
    <n v="0.87719298245614041"/>
  </r>
  <r>
    <x v="32"/>
    <x v="2"/>
    <x v="13"/>
    <x v="0"/>
    <x v="0"/>
    <n v="0"/>
    <x v="2"/>
    <x v="0"/>
    <s v="Kg"/>
    <x v="2"/>
    <x v="2"/>
    <x v="22"/>
    <n v="139.15999999999985"/>
    <n v="12.280701754385953"/>
    <x v="2"/>
    <x v="4"/>
    <x v="0"/>
    <n v="994"/>
    <n v="0.87719298245614041"/>
  </r>
  <r>
    <x v="33"/>
    <x v="2"/>
    <x v="3"/>
    <x v="1"/>
    <x v="1"/>
    <n v="0"/>
    <x v="2"/>
    <x v="0"/>
    <s v="Kg"/>
    <x v="2"/>
    <x v="2"/>
    <x v="23"/>
    <n v="19.879999999999995"/>
    <n v="12.280701754385962"/>
    <x v="22"/>
    <x v="11"/>
    <x v="0"/>
    <n v="142"/>
    <n v="0.87719298245614041"/>
  </r>
  <r>
    <x v="34"/>
    <x v="2"/>
    <x v="11"/>
    <x v="1"/>
    <x v="1"/>
    <n v="0"/>
    <x v="2"/>
    <x v="0"/>
    <s v="Kg"/>
    <x v="2"/>
    <x v="2"/>
    <x v="24"/>
    <n v="9.9399999999999977"/>
    <n v="12.280701754385962"/>
    <x v="23"/>
    <x v="1"/>
    <x v="1"/>
    <n v="71"/>
    <n v="0.87719298245614041"/>
  </r>
  <r>
    <x v="35"/>
    <x v="2"/>
    <x v="8"/>
    <x v="0"/>
    <x v="0"/>
    <n v="0"/>
    <x v="2"/>
    <x v="0"/>
    <s v="Kg"/>
    <x v="2"/>
    <x v="2"/>
    <x v="19"/>
    <n v="79.519999999999982"/>
    <n v="12.280701754385962"/>
    <x v="8"/>
    <x v="8"/>
    <x v="1"/>
    <n v="568"/>
    <n v="0.87719298245614041"/>
  </r>
  <r>
    <x v="36"/>
    <x v="2"/>
    <x v="6"/>
    <x v="0"/>
    <x v="1"/>
    <n v="0"/>
    <x v="2"/>
    <x v="0"/>
    <s v="Kg"/>
    <x v="2"/>
    <x v="2"/>
    <x v="25"/>
    <n v="129.22000000000003"/>
    <n v="12.280701754385968"/>
    <x v="8"/>
    <x v="7"/>
    <x v="1"/>
    <n v="923"/>
    <n v="0.8771929824561403"/>
  </r>
  <r>
    <x v="37"/>
    <x v="2"/>
    <x v="7"/>
    <x v="0"/>
    <x v="0"/>
    <n v="0"/>
    <x v="2"/>
    <x v="0"/>
    <s v="Kg"/>
    <x v="2"/>
    <x v="2"/>
    <x v="26"/>
    <n v="99.399999999999977"/>
    <n v="12.280701754385962"/>
    <x v="0"/>
    <x v="7"/>
    <x v="1"/>
    <n v="710"/>
    <n v="0.87719298245614041"/>
  </r>
  <r>
    <x v="38"/>
    <x v="2"/>
    <x v="10"/>
    <x v="1"/>
    <x v="0"/>
    <n v="0"/>
    <x v="2"/>
    <x v="0"/>
    <s v="Kg"/>
    <x v="2"/>
    <x v="2"/>
    <x v="21"/>
    <n v="29.819999999999993"/>
    <n v="12.280701754385962"/>
    <x v="1"/>
    <x v="4"/>
    <x v="1"/>
    <n v="213"/>
    <n v="0.87719298245614041"/>
  </r>
  <r>
    <x v="39"/>
    <x v="3"/>
    <x v="9"/>
    <x v="1"/>
    <x v="0"/>
    <n v="0"/>
    <x v="3"/>
    <x v="0"/>
    <s v="Lt"/>
    <x v="3"/>
    <x v="3"/>
    <x v="27"/>
    <n v="24.200000000000017"/>
    <n v="9.9099099099099153"/>
    <x v="20"/>
    <x v="0"/>
    <x v="0"/>
    <n v="220"/>
    <n v="0.9009009009009008"/>
  </r>
  <r>
    <x v="29"/>
    <x v="3"/>
    <x v="12"/>
    <x v="2"/>
    <x v="1"/>
    <n v="0"/>
    <x v="3"/>
    <x v="0"/>
    <s v="Lt"/>
    <x v="3"/>
    <x v="3"/>
    <x v="28"/>
    <n v="72.600000000000023"/>
    <n v="9.9099099099099135"/>
    <x v="19"/>
    <x v="0"/>
    <x v="0"/>
    <n v="660"/>
    <n v="0.90090090090090091"/>
  </r>
  <r>
    <x v="40"/>
    <x v="3"/>
    <x v="7"/>
    <x v="0"/>
    <x v="1"/>
    <n v="0"/>
    <x v="3"/>
    <x v="0"/>
    <s v="Lt"/>
    <x v="3"/>
    <x v="3"/>
    <x v="29"/>
    <n v="48.400000000000034"/>
    <n v="9.9099099099099153"/>
    <x v="24"/>
    <x v="0"/>
    <x v="0"/>
    <n v="440"/>
    <n v="0.9009009009009008"/>
  </r>
  <r>
    <x v="41"/>
    <x v="3"/>
    <x v="2"/>
    <x v="2"/>
    <x v="1"/>
    <n v="0"/>
    <x v="3"/>
    <x v="0"/>
    <s v="Lt"/>
    <x v="3"/>
    <x v="3"/>
    <x v="30"/>
    <n v="53.240000000000009"/>
    <n v="9.9099099099099117"/>
    <x v="25"/>
    <x v="2"/>
    <x v="0"/>
    <n v="484"/>
    <n v="0.90090090090090091"/>
  </r>
  <r>
    <x v="42"/>
    <x v="3"/>
    <x v="7"/>
    <x v="1"/>
    <x v="0"/>
    <n v="0"/>
    <x v="3"/>
    <x v="0"/>
    <s v="Lt"/>
    <x v="3"/>
    <x v="3"/>
    <x v="29"/>
    <n v="48.400000000000034"/>
    <n v="9.9099099099099153"/>
    <x v="25"/>
    <x v="7"/>
    <x v="0"/>
    <n v="440"/>
    <n v="0.9009009009009008"/>
  </r>
  <r>
    <x v="43"/>
    <x v="3"/>
    <x v="5"/>
    <x v="2"/>
    <x v="1"/>
    <n v="0"/>
    <x v="3"/>
    <x v="0"/>
    <s v="Lt"/>
    <x v="3"/>
    <x v="3"/>
    <x v="31"/>
    <n v="29.04000000000002"/>
    <n v="9.9099099099099153"/>
    <x v="0"/>
    <x v="5"/>
    <x v="0"/>
    <n v="264"/>
    <n v="0.9009009009009008"/>
  </r>
  <r>
    <x v="44"/>
    <x v="3"/>
    <x v="12"/>
    <x v="1"/>
    <x v="1"/>
    <n v="0"/>
    <x v="3"/>
    <x v="0"/>
    <s v="Lt"/>
    <x v="3"/>
    <x v="3"/>
    <x v="28"/>
    <n v="72.600000000000023"/>
    <n v="9.9099099099099135"/>
    <x v="11"/>
    <x v="11"/>
    <x v="0"/>
    <n v="660"/>
    <n v="0.90090090090090091"/>
  </r>
  <r>
    <x v="45"/>
    <x v="3"/>
    <x v="10"/>
    <x v="0"/>
    <x v="1"/>
    <n v="0"/>
    <x v="3"/>
    <x v="0"/>
    <s v="Lt"/>
    <x v="3"/>
    <x v="3"/>
    <x v="32"/>
    <n v="14.52000000000001"/>
    <n v="9.9099099099099153"/>
    <x v="25"/>
    <x v="6"/>
    <x v="1"/>
    <n v="132"/>
    <n v="0.9009009009009008"/>
  </r>
  <r>
    <x v="46"/>
    <x v="3"/>
    <x v="3"/>
    <x v="1"/>
    <x v="1"/>
    <n v="0"/>
    <x v="3"/>
    <x v="0"/>
    <s v="Lt"/>
    <x v="3"/>
    <x v="3"/>
    <x v="33"/>
    <n v="9.6800000000000068"/>
    <n v="9.9099099099099153"/>
    <x v="13"/>
    <x v="1"/>
    <x v="1"/>
    <n v="88"/>
    <n v="0.9009009009009008"/>
  </r>
  <r>
    <x v="47"/>
    <x v="3"/>
    <x v="2"/>
    <x v="0"/>
    <x v="1"/>
    <n v="0"/>
    <x v="3"/>
    <x v="0"/>
    <s v="Lt"/>
    <x v="3"/>
    <x v="3"/>
    <x v="30"/>
    <n v="53.240000000000009"/>
    <n v="9.9099099099099117"/>
    <x v="1"/>
    <x v="1"/>
    <x v="1"/>
    <n v="484"/>
    <n v="0.90090090090090091"/>
  </r>
  <r>
    <x v="35"/>
    <x v="3"/>
    <x v="4"/>
    <x v="1"/>
    <x v="1"/>
    <n v="0"/>
    <x v="3"/>
    <x v="0"/>
    <s v="Lt"/>
    <x v="3"/>
    <x v="3"/>
    <x v="34"/>
    <n v="43.560000000000059"/>
    <n v="9.9099099099099224"/>
    <x v="8"/>
    <x v="8"/>
    <x v="1"/>
    <n v="396"/>
    <n v="0.9009009009009008"/>
  </r>
  <r>
    <x v="48"/>
    <x v="3"/>
    <x v="14"/>
    <x v="0"/>
    <x v="0"/>
    <n v="0"/>
    <x v="3"/>
    <x v="0"/>
    <s v="Lt"/>
    <x v="3"/>
    <x v="3"/>
    <x v="35"/>
    <n v="58.080000000000041"/>
    <n v="9.9099099099099153"/>
    <x v="24"/>
    <x v="9"/>
    <x v="1"/>
    <n v="528"/>
    <n v="0.9009009009009008"/>
  </r>
  <r>
    <x v="49"/>
    <x v="3"/>
    <x v="8"/>
    <x v="1"/>
    <x v="0"/>
    <n v="0"/>
    <x v="3"/>
    <x v="0"/>
    <s v="Lt"/>
    <x v="3"/>
    <x v="3"/>
    <x v="36"/>
    <n v="38.720000000000027"/>
    <n v="9.9099099099099153"/>
    <x v="12"/>
    <x v="2"/>
    <x v="1"/>
    <n v="352"/>
    <n v="0.9009009009009008"/>
  </r>
  <r>
    <x v="50"/>
    <x v="3"/>
    <x v="3"/>
    <x v="0"/>
    <x v="0"/>
    <n v="0"/>
    <x v="3"/>
    <x v="0"/>
    <s v="Lt"/>
    <x v="3"/>
    <x v="3"/>
    <x v="33"/>
    <n v="9.6800000000000068"/>
    <n v="9.9099099099099153"/>
    <x v="26"/>
    <x v="7"/>
    <x v="1"/>
    <n v="88"/>
    <n v="0.9009009009009008"/>
  </r>
  <r>
    <x v="51"/>
    <x v="3"/>
    <x v="9"/>
    <x v="1"/>
    <x v="1"/>
    <n v="0"/>
    <x v="3"/>
    <x v="0"/>
    <s v="Lt"/>
    <x v="3"/>
    <x v="3"/>
    <x v="27"/>
    <n v="24.200000000000017"/>
    <n v="9.9099099099099153"/>
    <x v="8"/>
    <x v="10"/>
    <x v="1"/>
    <n v="220"/>
    <n v="0.9009009009009008"/>
  </r>
  <r>
    <x v="52"/>
    <x v="4"/>
    <x v="11"/>
    <x v="1"/>
    <x v="1"/>
    <n v="0"/>
    <x v="4"/>
    <x v="0"/>
    <s v="Ft"/>
    <x v="4"/>
    <x v="4"/>
    <x v="37"/>
    <n v="22.610000000000014"/>
    <n v="14.529914529914537"/>
    <x v="11"/>
    <x v="6"/>
    <x v="0"/>
    <n v="133"/>
    <n v="0.85470085470085466"/>
  </r>
  <r>
    <x v="53"/>
    <x v="4"/>
    <x v="3"/>
    <x v="1"/>
    <x v="0"/>
    <n v="0"/>
    <x v="4"/>
    <x v="0"/>
    <s v="Ft"/>
    <x v="4"/>
    <x v="4"/>
    <x v="38"/>
    <n v="45.220000000000027"/>
    <n v="14.529914529914537"/>
    <x v="12"/>
    <x v="6"/>
    <x v="0"/>
    <n v="266"/>
    <n v="0.85470085470085466"/>
  </r>
  <r>
    <x v="54"/>
    <x v="4"/>
    <x v="10"/>
    <x v="0"/>
    <x v="0"/>
    <n v="0"/>
    <x v="4"/>
    <x v="0"/>
    <s v="Ft"/>
    <x v="4"/>
    <x v="4"/>
    <x v="39"/>
    <n v="67.830000000000041"/>
    <n v="14.529914529914537"/>
    <x v="1"/>
    <x v="8"/>
    <x v="0"/>
    <n v="399"/>
    <n v="0.85470085470085466"/>
  </r>
  <r>
    <x v="55"/>
    <x v="4"/>
    <x v="2"/>
    <x v="1"/>
    <x v="1"/>
    <n v="0"/>
    <x v="4"/>
    <x v="0"/>
    <s v="Ft"/>
    <x v="4"/>
    <x v="4"/>
    <x v="40"/>
    <n v="248.71000000000004"/>
    <n v="14.529914529914532"/>
    <x v="27"/>
    <x v="2"/>
    <x v="0"/>
    <n v="1463"/>
    <n v="0.85470085470085466"/>
  </r>
  <r>
    <x v="56"/>
    <x v="4"/>
    <x v="2"/>
    <x v="1"/>
    <x v="1"/>
    <n v="0"/>
    <x v="4"/>
    <x v="0"/>
    <s v="Ft"/>
    <x v="4"/>
    <x v="4"/>
    <x v="40"/>
    <n v="248.71000000000004"/>
    <n v="14.529914529914532"/>
    <x v="2"/>
    <x v="7"/>
    <x v="0"/>
    <n v="1463"/>
    <n v="0.85470085470085466"/>
  </r>
  <r>
    <x v="57"/>
    <x v="4"/>
    <x v="1"/>
    <x v="2"/>
    <x v="1"/>
    <n v="0"/>
    <x v="4"/>
    <x v="0"/>
    <s v="Ft"/>
    <x v="4"/>
    <x v="4"/>
    <x v="41"/>
    <n v="90.440000000000055"/>
    <n v="14.529914529914537"/>
    <x v="4"/>
    <x v="3"/>
    <x v="0"/>
    <n v="532"/>
    <n v="0.85470085470085466"/>
  </r>
  <r>
    <x v="58"/>
    <x v="4"/>
    <x v="4"/>
    <x v="1"/>
    <x v="1"/>
    <n v="0"/>
    <x v="4"/>
    <x v="0"/>
    <s v="Ft"/>
    <x v="4"/>
    <x v="4"/>
    <x v="42"/>
    <n v="203.49000000000024"/>
    <n v="14.529914529914546"/>
    <x v="2"/>
    <x v="6"/>
    <x v="1"/>
    <n v="1197"/>
    <n v="0.85470085470085455"/>
  </r>
  <r>
    <x v="45"/>
    <x v="4"/>
    <x v="2"/>
    <x v="0"/>
    <x v="1"/>
    <n v="0"/>
    <x v="4"/>
    <x v="0"/>
    <s v="Ft"/>
    <x v="4"/>
    <x v="4"/>
    <x v="40"/>
    <n v="248.71000000000004"/>
    <n v="14.529914529914532"/>
    <x v="25"/>
    <x v="6"/>
    <x v="1"/>
    <n v="1463"/>
    <n v="0.85470085470085466"/>
  </r>
  <r>
    <x v="59"/>
    <x v="4"/>
    <x v="12"/>
    <x v="1"/>
    <x v="0"/>
    <n v="0"/>
    <x v="4"/>
    <x v="0"/>
    <s v="Ft"/>
    <x v="4"/>
    <x v="4"/>
    <x v="43"/>
    <n v="339.15000000000009"/>
    <n v="14.529914529914533"/>
    <x v="27"/>
    <x v="6"/>
    <x v="1"/>
    <n v="1995"/>
    <n v="0.85470085470085466"/>
  </r>
  <r>
    <x v="60"/>
    <x v="4"/>
    <x v="1"/>
    <x v="2"/>
    <x v="1"/>
    <n v="0"/>
    <x v="4"/>
    <x v="0"/>
    <s v="Ft"/>
    <x v="4"/>
    <x v="4"/>
    <x v="41"/>
    <n v="90.440000000000055"/>
    <n v="14.529914529914537"/>
    <x v="9"/>
    <x v="9"/>
    <x v="1"/>
    <n v="532"/>
    <n v="0.85470085470085466"/>
  </r>
  <r>
    <x v="61"/>
    <x v="4"/>
    <x v="9"/>
    <x v="1"/>
    <x v="1"/>
    <n v="0"/>
    <x v="4"/>
    <x v="0"/>
    <s v="Ft"/>
    <x v="4"/>
    <x v="4"/>
    <x v="44"/>
    <n v="113.05000000000007"/>
    <n v="14.529914529914537"/>
    <x v="28"/>
    <x v="3"/>
    <x v="1"/>
    <n v="665"/>
    <n v="0.85470085470085466"/>
  </r>
  <r>
    <x v="62"/>
    <x v="4"/>
    <x v="4"/>
    <x v="0"/>
    <x v="0"/>
    <n v="0"/>
    <x v="4"/>
    <x v="0"/>
    <s v="Ft"/>
    <x v="4"/>
    <x v="4"/>
    <x v="42"/>
    <n v="203.49000000000024"/>
    <n v="14.529914529914546"/>
    <x v="24"/>
    <x v="3"/>
    <x v="1"/>
    <n v="1197"/>
    <n v="0.85470085470085455"/>
  </r>
  <r>
    <x v="63"/>
    <x v="4"/>
    <x v="14"/>
    <x v="2"/>
    <x v="0"/>
    <n v="0"/>
    <x v="4"/>
    <x v="0"/>
    <s v="Ft"/>
    <x v="4"/>
    <x v="4"/>
    <x v="45"/>
    <n v="271.32000000000016"/>
    <n v="14.529914529914537"/>
    <x v="13"/>
    <x v="4"/>
    <x v="1"/>
    <n v="1596"/>
    <n v="0.85470085470085466"/>
  </r>
  <r>
    <x v="64"/>
    <x v="4"/>
    <x v="1"/>
    <x v="1"/>
    <x v="1"/>
    <n v="0"/>
    <x v="4"/>
    <x v="0"/>
    <s v="Ft"/>
    <x v="4"/>
    <x v="4"/>
    <x v="41"/>
    <n v="90.440000000000055"/>
    <n v="14.529914529914537"/>
    <x v="18"/>
    <x v="11"/>
    <x v="1"/>
    <n v="532"/>
    <n v="0.85470085470085466"/>
  </r>
  <r>
    <x v="0"/>
    <x v="5"/>
    <x v="0"/>
    <x v="0"/>
    <x v="1"/>
    <n v="0"/>
    <x v="5"/>
    <x v="0"/>
    <s v="Kg"/>
    <x v="5"/>
    <x v="5"/>
    <x v="46"/>
    <n v="73.5"/>
    <n v="12.280701754385964"/>
    <x v="0"/>
    <x v="0"/>
    <x v="0"/>
    <n v="525"/>
    <n v="0.8771929824561403"/>
  </r>
  <r>
    <x v="65"/>
    <x v="5"/>
    <x v="1"/>
    <x v="1"/>
    <x v="1"/>
    <n v="0"/>
    <x v="5"/>
    <x v="0"/>
    <s v="Kg"/>
    <x v="5"/>
    <x v="5"/>
    <x v="47"/>
    <n v="42"/>
    <n v="12.280701754385964"/>
    <x v="8"/>
    <x v="1"/>
    <x v="0"/>
    <n v="300"/>
    <n v="0.8771929824561403"/>
  </r>
  <r>
    <x v="57"/>
    <x v="5"/>
    <x v="5"/>
    <x v="1"/>
    <x v="1"/>
    <n v="0"/>
    <x v="5"/>
    <x v="0"/>
    <s v="Kg"/>
    <x v="5"/>
    <x v="5"/>
    <x v="48"/>
    <n v="63"/>
    <n v="12.280701754385964"/>
    <x v="4"/>
    <x v="3"/>
    <x v="0"/>
    <n v="450"/>
    <n v="0.8771929824561403"/>
  </r>
  <r>
    <x v="66"/>
    <x v="5"/>
    <x v="9"/>
    <x v="0"/>
    <x v="0"/>
    <n v="0"/>
    <x v="5"/>
    <x v="0"/>
    <s v="Kg"/>
    <x v="5"/>
    <x v="5"/>
    <x v="49"/>
    <n v="52.5"/>
    <n v="12.280701754385964"/>
    <x v="9"/>
    <x v="4"/>
    <x v="0"/>
    <n v="375"/>
    <n v="0.8771929824561403"/>
  </r>
  <r>
    <x v="67"/>
    <x v="5"/>
    <x v="11"/>
    <x v="0"/>
    <x v="1"/>
    <n v="0"/>
    <x v="5"/>
    <x v="0"/>
    <s v="Kg"/>
    <x v="5"/>
    <x v="5"/>
    <x v="50"/>
    <n v="10.5"/>
    <n v="12.280701754385964"/>
    <x v="19"/>
    <x v="10"/>
    <x v="0"/>
    <n v="75"/>
    <n v="0.8771929824561403"/>
  </r>
  <r>
    <x v="68"/>
    <x v="5"/>
    <x v="13"/>
    <x v="1"/>
    <x v="1"/>
    <n v="0"/>
    <x v="5"/>
    <x v="0"/>
    <s v="Kg"/>
    <x v="5"/>
    <x v="5"/>
    <x v="51"/>
    <n v="147"/>
    <n v="12.280701754385964"/>
    <x v="28"/>
    <x v="7"/>
    <x v="1"/>
    <n v="1050"/>
    <n v="0.8771929824561403"/>
  </r>
  <r>
    <x v="69"/>
    <x v="5"/>
    <x v="5"/>
    <x v="0"/>
    <x v="1"/>
    <n v="0"/>
    <x v="5"/>
    <x v="0"/>
    <s v="Kg"/>
    <x v="5"/>
    <x v="5"/>
    <x v="48"/>
    <n v="63"/>
    <n v="12.280701754385964"/>
    <x v="9"/>
    <x v="3"/>
    <x v="1"/>
    <n v="450"/>
    <n v="0.8771929824561403"/>
  </r>
  <r>
    <x v="70"/>
    <x v="5"/>
    <x v="7"/>
    <x v="1"/>
    <x v="0"/>
    <n v="0"/>
    <x v="5"/>
    <x v="0"/>
    <s v="Kg"/>
    <x v="5"/>
    <x v="5"/>
    <x v="52"/>
    <n v="105"/>
    <n v="12.280701754385964"/>
    <x v="19"/>
    <x v="11"/>
    <x v="1"/>
    <n v="750"/>
    <n v="0.8771929824561403"/>
  </r>
  <r>
    <x v="71"/>
    <x v="6"/>
    <x v="8"/>
    <x v="0"/>
    <x v="1"/>
    <n v="0"/>
    <x v="6"/>
    <x v="0"/>
    <s v="Lt"/>
    <x v="6"/>
    <x v="6"/>
    <x v="53"/>
    <n v="37.840000000000032"/>
    <n v="9.909909909909917"/>
    <x v="24"/>
    <x v="1"/>
    <x v="0"/>
    <n v="344"/>
    <n v="0.9009009009009008"/>
  </r>
  <r>
    <x v="72"/>
    <x v="6"/>
    <x v="12"/>
    <x v="1"/>
    <x v="0"/>
    <n v="0"/>
    <x v="6"/>
    <x v="0"/>
    <s v="Lt"/>
    <x v="6"/>
    <x v="6"/>
    <x v="54"/>
    <n v="70.950000000000045"/>
    <n v="9.9099099099099153"/>
    <x v="25"/>
    <x v="10"/>
    <x v="0"/>
    <n v="645"/>
    <n v="0.9009009009009008"/>
  </r>
  <r>
    <x v="73"/>
    <x v="6"/>
    <x v="0"/>
    <x v="1"/>
    <x v="0"/>
    <n v="0"/>
    <x v="6"/>
    <x v="0"/>
    <s v="Lt"/>
    <x v="6"/>
    <x v="6"/>
    <x v="55"/>
    <n v="33.110000000000014"/>
    <n v="9.9099099099099135"/>
    <x v="16"/>
    <x v="7"/>
    <x v="1"/>
    <n v="301"/>
    <n v="0.90090090090090091"/>
  </r>
  <r>
    <x v="74"/>
    <x v="6"/>
    <x v="10"/>
    <x v="0"/>
    <x v="0"/>
    <n v="0"/>
    <x v="6"/>
    <x v="0"/>
    <s v="Lt"/>
    <x v="6"/>
    <x v="6"/>
    <x v="56"/>
    <n v="14.189999999999998"/>
    <n v="9.9099099099099082"/>
    <x v="14"/>
    <x v="3"/>
    <x v="1"/>
    <n v="129"/>
    <n v="0.90090090090090091"/>
  </r>
  <r>
    <x v="75"/>
    <x v="6"/>
    <x v="12"/>
    <x v="1"/>
    <x v="0"/>
    <n v="0"/>
    <x v="6"/>
    <x v="0"/>
    <s v="Lt"/>
    <x v="6"/>
    <x v="6"/>
    <x v="54"/>
    <n v="70.950000000000045"/>
    <n v="9.9099099099099153"/>
    <x v="16"/>
    <x v="5"/>
    <x v="1"/>
    <n v="645"/>
    <n v="0.9009009009009008"/>
  </r>
  <r>
    <x v="76"/>
    <x v="7"/>
    <x v="0"/>
    <x v="1"/>
    <x v="1"/>
    <n v="0"/>
    <x v="7"/>
    <x v="0"/>
    <s v="Kg"/>
    <x v="7"/>
    <x v="7"/>
    <x v="57"/>
    <n v="81.340000000000032"/>
    <n v="12.280701754385969"/>
    <x v="29"/>
    <x v="6"/>
    <x v="0"/>
    <n v="581"/>
    <n v="0.8771929824561403"/>
  </r>
  <r>
    <x v="77"/>
    <x v="7"/>
    <x v="12"/>
    <x v="1"/>
    <x v="0"/>
    <n v="0"/>
    <x v="7"/>
    <x v="0"/>
    <s v="Kg"/>
    <x v="7"/>
    <x v="7"/>
    <x v="58"/>
    <n v="174.30000000000018"/>
    <n v="12.280701754385976"/>
    <x v="13"/>
    <x v="9"/>
    <x v="0"/>
    <n v="1245"/>
    <n v="0.87719298245614019"/>
  </r>
  <r>
    <x v="78"/>
    <x v="7"/>
    <x v="11"/>
    <x v="1"/>
    <x v="1"/>
    <n v="0"/>
    <x v="7"/>
    <x v="0"/>
    <s v="Kg"/>
    <x v="7"/>
    <x v="7"/>
    <x v="59"/>
    <n v="11.620000000000005"/>
    <n v="12.280701754385969"/>
    <x v="24"/>
    <x v="5"/>
    <x v="0"/>
    <n v="83"/>
    <n v="0.8771929824561403"/>
  </r>
  <r>
    <x v="79"/>
    <x v="7"/>
    <x v="2"/>
    <x v="0"/>
    <x v="1"/>
    <n v="0"/>
    <x v="7"/>
    <x v="0"/>
    <s v="Kg"/>
    <x v="7"/>
    <x v="7"/>
    <x v="60"/>
    <n v="127.82000000000016"/>
    <n v="12.280701754385978"/>
    <x v="10"/>
    <x v="10"/>
    <x v="0"/>
    <n v="913"/>
    <n v="0.87719298245614019"/>
  </r>
  <r>
    <x v="80"/>
    <x v="7"/>
    <x v="4"/>
    <x v="2"/>
    <x v="1"/>
    <n v="0"/>
    <x v="7"/>
    <x v="0"/>
    <s v="Kg"/>
    <x v="7"/>
    <x v="7"/>
    <x v="61"/>
    <n v="104.58000000000004"/>
    <n v="12.280701754385969"/>
    <x v="22"/>
    <x v="0"/>
    <x v="1"/>
    <n v="747"/>
    <n v="0.8771929824561403"/>
  </r>
  <r>
    <x v="81"/>
    <x v="7"/>
    <x v="13"/>
    <x v="1"/>
    <x v="1"/>
    <n v="0"/>
    <x v="7"/>
    <x v="0"/>
    <s v="Kg"/>
    <x v="7"/>
    <x v="7"/>
    <x v="62"/>
    <n v="162.68000000000006"/>
    <n v="12.280701754385969"/>
    <x v="18"/>
    <x v="9"/>
    <x v="1"/>
    <n v="1162"/>
    <n v="0.8771929824561403"/>
  </r>
  <r>
    <x v="48"/>
    <x v="7"/>
    <x v="9"/>
    <x v="2"/>
    <x v="0"/>
    <n v="0"/>
    <x v="7"/>
    <x v="0"/>
    <s v="Kg"/>
    <x v="7"/>
    <x v="7"/>
    <x v="63"/>
    <n v="58.100000000000023"/>
    <n v="12.280701754385969"/>
    <x v="24"/>
    <x v="9"/>
    <x v="1"/>
    <n v="415"/>
    <n v="0.8771929824561403"/>
  </r>
  <r>
    <x v="82"/>
    <x v="7"/>
    <x v="13"/>
    <x v="0"/>
    <x v="0"/>
    <n v="0"/>
    <x v="7"/>
    <x v="0"/>
    <s v="Kg"/>
    <x v="7"/>
    <x v="7"/>
    <x v="62"/>
    <n v="162.68000000000006"/>
    <n v="12.280701754385969"/>
    <x v="20"/>
    <x v="2"/>
    <x v="1"/>
    <n v="1162"/>
    <n v="0.8771929824561403"/>
  </r>
  <r>
    <x v="83"/>
    <x v="7"/>
    <x v="7"/>
    <x v="1"/>
    <x v="0"/>
    <n v="0"/>
    <x v="7"/>
    <x v="0"/>
    <s v="Kg"/>
    <x v="7"/>
    <x v="7"/>
    <x v="64"/>
    <n v="116.20000000000005"/>
    <n v="12.280701754385969"/>
    <x v="5"/>
    <x v="5"/>
    <x v="1"/>
    <n v="830"/>
    <n v="0.8771929824561403"/>
  </r>
  <r>
    <x v="84"/>
    <x v="7"/>
    <x v="7"/>
    <x v="1"/>
    <x v="0"/>
    <n v="0"/>
    <x v="7"/>
    <x v="0"/>
    <s v="Kg"/>
    <x v="7"/>
    <x v="7"/>
    <x v="64"/>
    <n v="116.20000000000005"/>
    <n v="12.280701754385969"/>
    <x v="16"/>
    <x v="10"/>
    <x v="1"/>
    <n v="830"/>
    <n v="0.8771929824561403"/>
  </r>
  <r>
    <x v="85"/>
    <x v="7"/>
    <x v="12"/>
    <x v="1"/>
    <x v="0"/>
    <n v="0"/>
    <x v="7"/>
    <x v="0"/>
    <s v="Kg"/>
    <x v="7"/>
    <x v="7"/>
    <x v="58"/>
    <n v="174.30000000000018"/>
    <n v="12.280701754385976"/>
    <x v="30"/>
    <x v="11"/>
    <x v="1"/>
    <n v="1245"/>
    <n v="0.87719298245614019"/>
  </r>
  <r>
    <x v="86"/>
    <x v="8"/>
    <x v="4"/>
    <x v="0"/>
    <x v="1"/>
    <n v="0"/>
    <x v="8"/>
    <x v="0"/>
    <s v="No."/>
    <x v="8"/>
    <x v="8"/>
    <x v="65"/>
    <n v="16.739999999999995"/>
    <n v="23.664122137404576"/>
    <x v="16"/>
    <x v="8"/>
    <x v="0"/>
    <n v="54"/>
    <n v="0.76335877862595425"/>
  </r>
  <r>
    <x v="87"/>
    <x v="8"/>
    <x v="6"/>
    <x v="1"/>
    <x v="1"/>
    <n v="0"/>
    <x v="8"/>
    <x v="0"/>
    <s v="No."/>
    <x v="8"/>
    <x v="8"/>
    <x v="66"/>
    <n v="24.179999999999993"/>
    <n v="23.664122137404576"/>
    <x v="11"/>
    <x v="9"/>
    <x v="0"/>
    <n v="78"/>
    <n v="0.76335877862595425"/>
  </r>
  <r>
    <x v="77"/>
    <x v="8"/>
    <x v="5"/>
    <x v="0"/>
    <x v="0"/>
    <n v="0"/>
    <x v="8"/>
    <x v="0"/>
    <s v="No."/>
    <x v="8"/>
    <x v="8"/>
    <x v="67"/>
    <n v="11.159999999999997"/>
    <n v="23.664122137404576"/>
    <x v="13"/>
    <x v="9"/>
    <x v="0"/>
    <n v="36"/>
    <n v="0.76335877862595425"/>
  </r>
  <r>
    <x v="88"/>
    <x v="8"/>
    <x v="0"/>
    <x v="0"/>
    <x v="0"/>
    <n v="0"/>
    <x v="8"/>
    <x v="0"/>
    <s v="No."/>
    <x v="8"/>
    <x v="8"/>
    <x v="68"/>
    <n v="13.019999999999996"/>
    <n v="23.664122137404576"/>
    <x v="0"/>
    <x v="2"/>
    <x v="0"/>
    <n v="42"/>
    <n v="0.76335877862595425"/>
  </r>
  <r>
    <x v="89"/>
    <x v="8"/>
    <x v="1"/>
    <x v="2"/>
    <x v="0"/>
    <n v="0"/>
    <x v="8"/>
    <x v="0"/>
    <s v="No."/>
    <x v="8"/>
    <x v="8"/>
    <x v="69"/>
    <n v="7.4399999999999977"/>
    <n v="23.664122137404576"/>
    <x v="5"/>
    <x v="7"/>
    <x v="0"/>
    <n v="24"/>
    <n v="0.76335877862595425"/>
  </r>
  <r>
    <x v="90"/>
    <x v="8"/>
    <x v="1"/>
    <x v="0"/>
    <x v="1"/>
    <n v="0"/>
    <x v="8"/>
    <x v="0"/>
    <s v="No."/>
    <x v="8"/>
    <x v="8"/>
    <x v="69"/>
    <n v="7.4399999999999977"/>
    <n v="23.664122137404576"/>
    <x v="28"/>
    <x v="7"/>
    <x v="0"/>
    <n v="24"/>
    <n v="0.76335877862595425"/>
  </r>
  <r>
    <x v="91"/>
    <x v="8"/>
    <x v="11"/>
    <x v="1"/>
    <x v="1"/>
    <n v="0"/>
    <x v="8"/>
    <x v="0"/>
    <s v="No."/>
    <x v="8"/>
    <x v="8"/>
    <x v="70"/>
    <n v="1.8599999999999994"/>
    <n v="23.664122137404576"/>
    <x v="7"/>
    <x v="5"/>
    <x v="0"/>
    <n v="6"/>
    <n v="0.76335877862595425"/>
  </r>
  <r>
    <x v="92"/>
    <x v="8"/>
    <x v="5"/>
    <x v="1"/>
    <x v="0"/>
    <n v="0"/>
    <x v="8"/>
    <x v="0"/>
    <s v="No."/>
    <x v="8"/>
    <x v="8"/>
    <x v="67"/>
    <n v="11.159999999999997"/>
    <n v="23.664122137404576"/>
    <x v="4"/>
    <x v="9"/>
    <x v="1"/>
    <n v="36"/>
    <n v="0.76335877862595425"/>
  </r>
  <r>
    <x v="93"/>
    <x v="8"/>
    <x v="6"/>
    <x v="1"/>
    <x v="0"/>
    <n v="0"/>
    <x v="8"/>
    <x v="0"/>
    <s v="No."/>
    <x v="8"/>
    <x v="8"/>
    <x v="66"/>
    <n v="24.179999999999993"/>
    <n v="23.664122137404576"/>
    <x v="26"/>
    <x v="11"/>
    <x v="1"/>
    <n v="78"/>
    <n v="0.76335877862595425"/>
  </r>
  <r>
    <x v="94"/>
    <x v="8"/>
    <x v="2"/>
    <x v="0"/>
    <x v="0"/>
    <n v="0"/>
    <x v="8"/>
    <x v="0"/>
    <s v="No."/>
    <x v="8"/>
    <x v="8"/>
    <x v="71"/>
    <n v="20.459999999999994"/>
    <n v="23.664122137404576"/>
    <x v="14"/>
    <x v="11"/>
    <x v="1"/>
    <n v="66"/>
    <n v="0.76335877862595425"/>
  </r>
  <r>
    <x v="95"/>
    <x v="9"/>
    <x v="0"/>
    <x v="0"/>
    <x v="0"/>
    <n v="0"/>
    <x v="9"/>
    <x v="1"/>
    <s v="Ft"/>
    <x v="9"/>
    <x v="9"/>
    <x v="72"/>
    <n v="113.96000000000004"/>
    <n v="9.9099099099099135"/>
    <x v="15"/>
    <x v="6"/>
    <x v="0"/>
    <n v="1036"/>
    <n v="0.90090090090090091"/>
  </r>
  <r>
    <x v="1"/>
    <x v="9"/>
    <x v="4"/>
    <x v="1"/>
    <x v="0"/>
    <n v="0"/>
    <x v="9"/>
    <x v="1"/>
    <s v="Ft"/>
    <x v="9"/>
    <x v="9"/>
    <x v="73"/>
    <n v="146.51999999999998"/>
    <n v="9.9099099099099082"/>
    <x v="0"/>
    <x v="1"/>
    <x v="0"/>
    <n v="1332"/>
    <n v="0.90090090090090091"/>
  </r>
  <r>
    <x v="96"/>
    <x v="9"/>
    <x v="2"/>
    <x v="1"/>
    <x v="1"/>
    <n v="0"/>
    <x v="9"/>
    <x v="1"/>
    <s v="Ft"/>
    <x v="9"/>
    <x v="9"/>
    <x v="74"/>
    <n v="179.07999999999993"/>
    <n v="9.9099099099099064"/>
    <x v="15"/>
    <x v="7"/>
    <x v="0"/>
    <n v="1628"/>
    <n v="0.90090090090090091"/>
  </r>
  <r>
    <x v="97"/>
    <x v="9"/>
    <x v="10"/>
    <x v="0"/>
    <x v="1"/>
    <n v="0"/>
    <x v="9"/>
    <x v="1"/>
    <s v="Ft"/>
    <x v="9"/>
    <x v="9"/>
    <x v="75"/>
    <n v="48.840000000000032"/>
    <n v="9.9099099099099153"/>
    <x v="29"/>
    <x v="10"/>
    <x v="0"/>
    <n v="444"/>
    <n v="0.9009009009009008"/>
  </r>
  <r>
    <x v="44"/>
    <x v="9"/>
    <x v="11"/>
    <x v="1"/>
    <x v="0"/>
    <n v="0"/>
    <x v="9"/>
    <x v="1"/>
    <s v="Ft"/>
    <x v="9"/>
    <x v="9"/>
    <x v="76"/>
    <n v="16.28"/>
    <n v="9.9099099099099099"/>
    <x v="11"/>
    <x v="11"/>
    <x v="0"/>
    <n v="148"/>
    <n v="0.90090090090090091"/>
  </r>
  <r>
    <x v="98"/>
    <x v="9"/>
    <x v="6"/>
    <x v="0"/>
    <x v="0"/>
    <n v="0"/>
    <x v="9"/>
    <x v="1"/>
    <s v="Ft"/>
    <x v="9"/>
    <x v="9"/>
    <x v="77"/>
    <n v="211.63999999999987"/>
    <n v="9.9099099099099046"/>
    <x v="9"/>
    <x v="11"/>
    <x v="0"/>
    <n v="1924"/>
    <n v="0.90090090090090091"/>
  </r>
  <r>
    <x v="99"/>
    <x v="9"/>
    <x v="0"/>
    <x v="1"/>
    <x v="1"/>
    <n v="0"/>
    <x v="9"/>
    <x v="1"/>
    <s v="Ft"/>
    <x v="9"/>
    <x v="9"/>
    <x v="72"/>
    <n v="113.96000000000004"/>
    <n v="9.9099099099099135"/>
    <x v="15"/>
    <x v="0"/>
    <x v="1"/>
    <n v="1036"/>
    <n v="0.90090090090090091"/>
  </r>
  <r>
    <x v="100"/>
    <x v="9"/>
    <x v="6"/>
    <x v="1"/>
    <x v="1"/>
    <n v="0"/>
    <x v="9"/>
    <x v="1"/>
    <s v="Ft"/>
    <x v="9"/>
    <x v="9"/>
    <x v="77"/>
    <n v="211.63999999999987"/>
    <n v="9.9099099099099046"/>
    <x v="29"/>
    <x v="6"/>
    <x v="1"/>
    <n v="1924"/>
    <n v="0.90090090090090091"/>
  </r>
  <r>
    <x v="101"/>
    <x v="9"/>
    <x v="6"/>
    <x v="1"/>
    <x v="1"/>
    <n v="0"/>
    <x v="9"/>
    <x v="1"/>
    <s v="Ft"/>
    <x v="9"/>
    <x v="9"/>
    <x v="77"/>
    <n v="211.63999999999987"/>
    <n v="9.9099099099099046"/>
    <x v="21"/>
    <x v="9"/>
    <x v="1"/>
    <n v="1924"/>
    <n v="0.90090090090090091"/>
  </r>
  <r>
    <x v="48"/>
    <x v="9"/>
    <x v="4"/>
    <x v="0"/>
    <x v="1"/>
    <n v="0"/>
    <x v="9"/>
    <x v="1"/>
    <s v="Ft"/>
    <x v="9"/>
    <x v="9"/>
    <x v="73"/>
    <n v="146.51999999999998"/>
    <n v="9.9099099099099082"/>
    <x v="24"/>
    <x v="9"/>
    <x v="1"/>
    <n v="1332"/>
    <n v="0.90090090090090091"/>
  </r>
  <r>
    <x v="102"/>
    <x v="9"/>
    <x v="14"/>
    <x v="1"/>
    <x v="0"/>
    <n v="0"/>
    <x v="9"/>
    <x v="1"/>
    <s v="Ft"/>
    <x v="9"/>
    <x v="9"/>
    <x v="78"/>
    <n v="195.36000000000013"/>
    <n v="9.9099099099099153"/>
    <x v="22"/>
    <x v="7"/>
    <x v="1"/>
    <n v="1776"/>
    <n v="0.9009009009009008"/>
  </r>
  <r>
    <x v="103"/>
    <x v="9"/>
    <x v="3"/>
    <x v="0"/>
    <x v="1"/>
    <n v="0"/>
    <x v="9"/>
    <x v="1"/>
    <s v="Ft"/>
    <x v="9"/>
    <x v="9"/>
    <x v="79"/>
    <n v="32.56"/>
    <n v="9.9099099099099099"/>
    <x v="22"/>
    <x v="3"/>
    <x v="1"/>
    <n v="296"/>
    <n v="0.90090090090090091"/>
  </r>
  <r>
    <x v="104"/>
    <x v="10"/>
    <x v="11"/>
    <x v="1"/>
    <x v="0"/>
    <n v="0"/>
    <x v="10"/>
    <x v="1"/>
    <s v="Lt"/>
    <x v="3"/>
    <x v="10"/>
    <x v="80"/>
    <n v="4.3999999999999986"/>
    <n v="9.0909090909090882"/>
    <x v="20"/>
    <x v="1"/>
    <x v="0"/>
    <n v="44"/>
    <n v="0.90909090909090917"/>
  </r>
  <r>
    <x v="105"/>
    <x v="10"/>
    <x v="6"/>
    <x v="1"/>
    <x v="0"/>
    <n v="0"/>
    <x v="10"/>
    <x v="1"/>
    <s v="Lt"/>
    <x v="3"/>
    <x v="10"/>
    <x v="81"/>
    <n v="57.199999999999932"/>
    <n v="9.0909090909090811"/>
    <x v="28"/>
    <x v="2"/>
    <x v="0"/>
    <n v="572"/>
    <n v="0.90909090909090917"/>
  </r>
  <r>
    <x v="106"/>
    <x v="10"/>
    <x v="6"/>
    <x v="1"/>
    <x v="0"/>
    <n v="0"/>
    <x v="10"/>
    <x v="1"/>
    <s v="Lt"/>
    <x v="3"/>
    <x v="10"/>
    <x v="81"/>
    <n v="57.199999999999932"/>
    <n v="9.0909090909090811"/>
    <x v="17"/>
    <x v="3"/>
    <x v="0"/>
    <n v="572"/>
    <n v="0.90909090909090917"/>
  </r>
  <r>
    <x v="107"/>
    <x v="10"/>
    <x v="12"/>
    <x v="1"/>
    <x v="1"/>
    <n v="0"/>
    <x v="10"/>
    <x v="1"/>
    <s v="Lt"/>
    <x v="3"/>
    <x v="10"/>
    <x v="82"/>
    <n v="66"/>
    <n v="9.0909090909090917"/>
    <x v="5"/>
    <x v="5"/>
    <x v="0"/>
    <n v="660"/>
    <n v="0.90909090909090906"/>
  </r>
  <r>
    <x v="91"/>
    <x v="10"/>
    <x v="0"/>
    <x v="1"/>
    <x v="1"/>
    <n v="0"/>
    <x v="10"/>
    <x v="1"/>
    <s v="Lt"/>
    <x v="3"/>
    <x v="10"/>
    <x v="83"/>
    <n v="30.800000000000011"/>
    <n v="9.0909090909090935"/>
    <x v="7"/>
    <x v="5"/>
    <x v="0"/>
    <n v="308"/>
    <n v="0.90909090909090906"/>
  </r>
  <r>
    <x v="108"/>
    <x v="10"/>
    <x v="10"/>
    <x v="2"/>
    <x v="1"/>
    <n v="0"/>
    <x v="10"/>
    <x v="1"/>
    <s v="Lt"/>
    <x v="3"/>
    <x v="10"/>
    <x v="84"/>
    <n v="13.199999999999989"/>
    <n v="9.0909090909090846"/>
    <x v="28"/>
    <x v="5"/>
    <x v="0"/>
    <n v="132"/>
    <n v="0.90909090909090917"/>
  </r>
  <r>
    <x v="109"/>
    <x v="10"/>
    <x v="7"/>
    <x v="0"/>
    <x v="0"/>
    <n v="0"/>
    <x v="10"/>
    <x v="1"/>
    <s v="Lt"/>
    <x v="3"/>
    <x v="10"/>
    <x v="85"/>
    <n v="44"/>
    <n v="9.0909090909090917"/>
    <x v="14"/>
    <x v="11"/>
    <x v="0"/>
    <n v="440"/>
    <n v="0.90909090909090906"/>
  </r>
  <r>
    <x v="110"/>
    <x v="10"/>
    <x v="13"/>
    <x v="1"/>
    <x v="0"/>
    <n v="0"/>
    <x v="10"/>
    <x v="1"/>
    <s v="Lt"/>
    <x v="3"/>
    <x v="10"/>
    <x v="86"/>
    <n v="61.600000000000023"/>
    <n v="9.0909090909090935"/>
    <x v="18"/>
    <x v="0"/>
    <x v="1"/>
    <n v="616"/>
    <n v="0.90909090909090906"/>
  </r>
  <r>
    <x v="111"/>
    <x v="10"/>
    <x v="0"/>
    <x v="0"/>
    <x v="1"/>
    <n v="0"/>
    <x v="10"/>
    <x v="1"/>
    <s v="Lt"/>
    <x v="3"/>
    <x v="10"/>
    <x v="83"/>
    <n v="30.800000000000011"/>
    <n v="9.0909090909090935"/>
    <x v="29"/>
    <x v="9"/>
    <x v="1"/>
    <n v="308"/>
    <n v="0.90909090909090906"/>
  </r>
  <r>
    <x v="112"/>
    <x v="10"/>
    <x v="7"/>
    <x v="2"/>
    <x v="1"/>
    <n v="0"/>
    <x v="10"/>
    <x v="1"/>
    <s v="Lt"/>
    <x v="3"/>
    <x v="10"/>
    <x v="85"/>
    <n v="44"/>
    <n v="9.0909090909090917"/>
    <x v="26"/>
    <x v="3"/>
    <x v="1"/>
    <n v="440"/>
    <n v="0.90909090909090906"/>
  </r>
  <r>
    <x v="113"/>
    <x v="10"/>
    <x v="9"/>
    <x v="1"/>
    <x v="1"/>
    <n v="0"/>
    <x v="10"/>
    <x v="1"/>
    <s v="Lt"/>
    <x v="3"/>
    <x v="10"/>
    <x v="87"/>
    <n v="22"/>
    <n v="9.0909090909090917"/>
    <x v="20"/>
    <x v="5"/>
    <x v="1"/>
    <n v="220"/>
    <n v="0.90909090909090906"/>
  </r>
  <r>
    <x v="94"/>
    <x v="10"/>
    <x v="13"/>
    <x v="1"/>
    <x v="1"/>
    <n v="0"/>
    <x v="10"/>
    <x v="1"/>
    <s v="Lt"/>
    <x v="3"/>
    <x v="10"/>
    <x v="86"/>
    <n v="61.600000000000023"/>
    <n v="9.0909090909090935"/>
    <x v="14"/>
    <x v="11"/>
    <x v="1"/>
    <n v="616"/>
    <n v="0.90909090909090906"/>
  </r>
  <r>
    <x v="114"/>
    <x v="10"/>
    <x v="5"/>
    <x v="0"/>
    <x v="0"/>
    <n v="0"/>
    <x v="10"/>
    <x v="1"/>
    <s v="Lt"/>
    <x v="3"/>
    <x v="10"/>
    <x v="88"/>
    <n v="26.399999999999977"/>
    <n v="9.0909090909090846"/>
    <x v="3"/>
    <x v="11"/>
    <x v="1"/>
    <n v="264"/>
    <n v="0.90909090909090917"/>
  </r>
  <r>
    <x v="114"/>
    <x v="10"/>
    <x v="10"/>
    <x v="2"/>
    <x v="1"/>
    <n v="0"/>
    <x v="10"/>
    <x v="1"/>
    <s v="Lt"/>
    <x v="3"/>
    <x v="10"/>
    <x v="84"/>
    <n v="13.199999999999989"/>
    <n v="9.0909090909090846"/>
    <x v="3"/>
    <x v="11"/>
    <x v="1"/>
    <n v="132"/>
    <n v="0.90909090909090917"/>
  </r>
  <r>
    <x v="115"/>
    <x v="11"/>
    <x v="13"/>
    <x v="1"/>
    <x v="1"/>
    <n v="0"/>
    <x v="11"/>
    <x v="1"/>
    <s v="Kg"/>
    <x v="10"/>
    <x v="11"/>
    <x v="89"/>
    <n v="296.38000000000011"/>
    <n v="22.480620155038768"/>
    <x v="21"/>
    <x v="1"/>
    <x v="0"/>
    <n v="1022"/>
    <n v="0.77519379844961234"/>
  </r>
  <r>
    <x v="14"/>
    <x v="11"/>
    <x v="1"/>
    <x v="0"/>
    <x v="0"/>
    <n v="0"/>
    <x v="11"/>
    <x v="1"/>
    <s v="Kg"/>
    <x v="10"/>
    <x v="11"/>
    <x v="90"/>
    <n v="84.68"/>
    <n v="22.480620155038761"/>
    <x v="7"/>
    <x v="1"/>
    <x v="0"/>
    <n v="292"/>
    <n v="0.77519379844961234"/>
  </r>
  <r>
    <x v="116"/>
    <x v="11"/>
    <x v="8"/>
    <x v="0"/>
    <x v="0"/>
    <n v="0"/>
    <x v="11"/>
    <x v="1"/>
    <s v="Kg"/>
    <x v="10"/>
    <x v="11"/>
    <x v="91"/>
    <n v="169.36"/>
    <n v="22.480620155038761"/>
    <x v="27"/>
    <x v="10"/>
    <x v="0"/>
    <n v="584"/>
    <n v="0.77519379844961234"/>
  </r>
  <r>
    <x v="117"/>
    <x v="11"/>
    <x v="13"/>
    <x v="1"/>
    <x v="0"/>
    <n v="0"/>
    <x v="11"/>
    <x v="1"/>
    <s v="Kg"/>
    <x v="10"/>
    <x v="11"/>
    <x v="89"/>
    <n v="296.38000000000011"/>
    <n v="22.480620155038768"/>
    <x v="10"/>
    <x v="11"/>
    <x v="0"/>
    <n v="1022"/>
    <n v="0.77519379844961234"/>
  </r>
  <r>
    <x v="118"/>
    <x v="11"/>
    <x v="8"/>
    <x v="1"/>
    <x v="0"/>
    <n v="0"/>
    <x v="11"/>
    <x v="1"/>
    <s v="Kg"/>
    <x v="10"/>
    <x v="11"/>
    <x v="91"/>
    <n v="169.36"/>
    <n v="22.480620155038761"/>
    <x v="16"/>
    <x v="0"/>
    <x v="1"/>
    <n v="584"/>
    <n v="0.77519379844961234"/>
  </r>
  <r>
    <x v="119"/>
    <x v="11"/>
    <x v="5"/>
    <x v="1"/>
    <x v="1"/>
    <n v="0"/>
    <x v="11"/>
    <x v="1"/>
    <s v="Kg"/>
    <x v="10"/>
    <x v="11"/>
    <x v="92"/>
    <n v="127.01999999999998"/>
    <n v="22.480620155038757"/>
    <x v="10"/>
    <x v="6"/>
    <x v="1"/>
    <n v="438"/>
    <n v="0.77519379844961245"/>
  </r>
  <r>
    <x v="59"/>
    <x v="11"/>
    <x v="0"/>
    <x v="1"/>
    <x v="1"/>
    <n v="0"/>
    <x v="11"/>
    <x v="1"/>
    <s v="Kg"/>
    <x v="10"/>
    <x v="11"/>
    <x v="93"/>
    <n v="148.19000000000005"/>
    <n v="22.480620155038768"/>
    <x v="27"/>
    <x v="6"/>
    <x v="1"/>
    <n v="511"/>
    <n v="0.77519379844961234"/>
  </r>
  <r>
    <x v="120"/>
    <x v="11"/>
    <x v="1"/>
    <x v="1"/>
    <x v="0"/>
    <n v="0"/>
    <x v="11"/>
    <x v="1"/>
    <s v="Kg"/>
    <x v="10"/>
    <x v="11"/>
    <x v="90"/>
    <n v="84.68"/>
    <n v="22.480620155038761"/>
    <x v="10"/>
    <x v="8"/>
    <x v="1"/>
    <n v="292"/>
    <n v="0.77519379844961234"/>
  </r>
  <r>
    <x v="121"/>
    <x v="11"/>
    <x v="9"/>
    <x v="1"/>
    <x v="0"/>
    <n v="0"/>
    <x v="11"/>
    <x v="1"/>
    <s v="Kg"/>
    <x v="10"/>
    <x v="11"/>
    <x v="94"/>
    <n v="105.85000000000002"/>
    <n v="22.480620155038764"/>
    <x v="17"/>
    <x v="9"/>
    <x v="1"/>
    <n v="365"/>
    <n v="0.77519379844961234"/>
  </r>
  <r>
    <x v="122"/>
    <x v="11"/>
    <x v="0"/>
    <x v="0"/>
    <x v="0"/>
    <n v="0"/>
    <x v="11"/>
    <x v="1"/>
    <s v="Kg"/>
    <x v="10"/>
    <x v="11"/>
    <x v="93"/>
    <n v="148.19000000000005"/>
    <n v="22.480620155038768"/>
    <x v="8"/>
    <x v="2"/>
    <x v="1"/>
    <n v="511"/>
    <n v="0.77519379844961234"/>
  </r>
  <r>
    <x v="123"/>
    <x v="11"/>
    <x v="9"/>
    <x v="1"/>
    <x v="1"/>
    <n v="0"/>
    <x v="11"/>
    <x v="1"/>
    <s v="Kg"/>
    <x v="10"/>
    <x v="11"/>
    <x v="94"/>
    <n v="105.85000000000002"/>
    <n v="22.480620155038764"/>
    <x v="20"/>
    <x v="3"/>
    <x v="1"/>
    <n v="365"/>
    <n v="0.77519379844961234"/>
  </r>
  <r>
    <x v="124"/>
    <x v="11"/>
    <x v="14"/>
    <x v="1"/>
    <x v="0"/>
    <n v="0"/>
    <x v="11"/>
    <x v="1"/>
    <s v="Kg"/>
    <x v="10"/>
    <x v="11"/>
    <x v="95"/>
    <n v="254.03999999999996"/>
    <n v="22.480620155038757"/>
    <x v="12"/>
    <x v="4"/>
    <x v="1"/>
    <n v="876"/>
    <n v="0.77519379844961245"/>
  </r>
  <r>
    <x v="125"/>
    <x v="11"/>
    <x v="12"/>
    <x v="2"/>
    <x v="0"/>
    <n v="0"/>
    <x v="11"/>
    <x v="1"/>
    <s v="Kg"/>
    <x v="10"/>
    <x v="11"/>
    <x v="96"/>
    <n v="317.54999999999995"/>
    <n v="22.480620155038757"/>
    <x v="2"/>
    <x v="10"/>
    <x v="1"/>
    <n v="1095"/>
    <n v="0.77519379844961245"/>
  </r>
  <r>
    <x v="126"/>
    <x v="11"/>
    <x v="13"/>
    <x v="1"/>
    <x v="1"/>
    <n v="0"/>
    <x v="11"/>
    <x v="1"/>
    <s v="Kg"/>
    <x v="10"/>
    <x v="11"/>
    <x v="89"/>
    <n v="296.38000000000011"/>
    <n v="22.480620155038768"/>
    <x v="26"/>
    <x v="10"/>
    <x v="1"/>
    <n v="1022"/>
    <n v="0.77519379844961234"/>
  </r>
  <r>
    <x v="127"/>
    <x v="12"/>
    <x v="5"/>
    <x v="1"/>
    <x v="1"/>
    <n v="0"/>
    <x v="12"/>
    <x v="1"/>
    <s v="Kg"/>
    <x v="11"/>
    <x v="12"/>
    <x v="97"/>
    <n v="60.480000000000018"/>
    <n v="8.2568807339449553"/>
    <x v="15"/>
    <x v="0"/>
    <x v="0"/>
    <n v="672"/>
    <n v="0.9174311926605504"/>
  </r>
  <r>
    <x v="128"/>
    <x v="12"/>
    <x v="9"/>
    <x v="0"/>
    <x v="1"/>
    <n v="0"/>
    <x v="12"/>
    <x v="1"/>
    <s v="Kg"/>
    <x v="11"/>
    <x v="12"/>
    <x v="98"/>
    <n v="50.399999999999977"/>
    <n v="8.2568807339449499"/>
    <x v="7"/>
    <x v="6"/>
    <x v="0"/>
    <n v="560"/>
    <n v="0.91743119266055051"/>
  </r>
  <r>
    <x v="129"/>
    <x v="12"/>
    <x v="5"/>
    <x v="0"/>
    <x v="1"/>
    <n v="0"/>
    <x v="12"/>
    <x v="1"/>
    <s v="Kg"/>
    <x v="11"/>
    <x v="12"/>
    <x v="97"/>
    <n v="60.480000000000018"/>
    <n v="8.2568807339449553"/>
    <x v="9"/>
    <x v="9"/>
    <x v="0"/>
    <n v="672"/>
    <n v="0.9174311926605504"/>
  </r>
  <r>
    <x v="130"/>
    <x v="12"/>
    <x v="6"/>
    <x v="1"/>
    <x v="0"/>
    <n v="0"/>
    <x v="12"/>
    <x v="1"/>
    <s v="Kg"/>
    <x v="11"/>
    <x v="12"/>
    <x v="99"/>
    <n v="131.03999999999996"/>
    <n v="8.2568807339449517"/>
    <x v="9"/>
    <x v="3"/>
    <x v="0"/>
    <n v="1456"/>
    <n v="0.91743119266055051"/>
  </r>
  <r>
    <x v="131"/>
    <x v="12"/>
    <x v="14"/>
    <x v="1"/>
    <x v="1"/>
    <n v="0"/>
    <x v="12"/>
    <x v="1"/>
    <s v="Kg"/>
    <x v="11"/>
    <x v="12"/>
    <x v="100"/>
    <n v="120.96000000000004"/>
    <n v="8.2568807339449553"/>
    <x v="20"/>
    <x v="10"/>
    <x v="0"/>
    <n v="1344"/>
    <n v="0.9174311926605504"/>
  </r>
  <r>
    <x v="132"/>
    <x v="12"/>
    <x v="8"/>
    <x v="1"/>
    <x v="0"/>
    <n v="0"/>
    <x v="12"/>
    <x v="1"/>
    <s v="Kg"/>
    <x v="11"/>
    <x v="12"/>
    <x v="101"/>
    <n v="80.639999999999986"/>
    <n v="8.2568807339449535"/>
    <x v="23"/>
    <x v="11"/>
    <x v="0"/>
    <n v="896"/>
    <n v="0.91743119266055051"/>
  </r>
  <r>
    <x v="133"/>
    <x v="12"/>
    <x v="5"/>
    <x v="0"/>
    <x v="0"/>
    <n v="0"/>
    <x v="12"/>
    <x v="1"/>
    <s v="Kg"/>
    <x v="11"/>
    <x v="12"/>
    <x v="97"/>
    <n v="60.480000000000018"/>
    <n v="8.2568807339449553"/>
    <x v="12"/>
    <x v="6"/>
    <x v="1"/>
    <n v="672"/>
    <n v="0.9174311926605504"/>
  </r>
  <r>
    <x v="134"/>
    <x v="12"/>
    <x v="1"/>
    <x v="0"/>
    <x v="1"/>
    <n v="0"/>
    <x v="12"/>
    <x v="1"/>
    <s v="Kg"/>
    <x v="11"/>
    <x v="12"/>
    <x v="102"/>
    <n v="40.319999999999993"/>
    <n v="8.2568807339449535"/>
    <x v="15"/>
    <x v="9"/>
    <x v="1"/>
    <n v="448"/>
    <n v="0.91743119266055051"/>
  </r>
  <r>
    <x v="135"/>
    <x v="12"/>
    <x v="4"/>
    <x v="2"/>
    <x v="0"/>
    <n v="0"/>
    <x v="12"/>
    <x v="1"/>
    <s v="Kg"/>
    <x v="11"/>
    <x v="12"/>
    <x v="103"/>
    <n v="90.720000000000027"/>
    <n v="8.2568807339449553"/>
    <x v="5"/>
    <x v="11"/>
    <x v="1"/>
    <n v="1008"/>
    <n v="0.9174311926605504"/>
  </r>
  <r>
    <x v="136"/>
    <x v="13"/>
    <x v="1"/>
    <x v="2"/>
    <x v="0"/>
    <n v="0"/>
    <x v="13"/>
    <x v="1"/>
    <s v="Kg"/>
    <x v="11"/>
    <x v="13"/>
    <x v="104"/>
    <n v="138.88"/>
    <n v="23.664122137404579"/>
    <x v="5"/>
    <x v="0"/>
    <x v="0"/>
    <n v="448"/>
    <n v="0.76335877862595425"/>
  </r>
  <r>
    <x v="137"/>
    <x v="13"/>
    <x v="1"/>
    <x v="1"/>
    <x v="1"/>
    <n v="0"/>
    <x v="13"/>
    <x v="1"/>
    <s v="Kg"/>
    <x v="11"/>
    <x v="13"/>
    <x v="104"/>
    <n v="138.88"/>
    <n v="23.664122137404579"/>
    <x v="16"/>
    <x v="9"/>
    <x v="0"/>
    <n v="448"/>
    <n v="0.76335877862595425"/>
  </r>
  <r>
    <x v="138"/>
    <x v="13"/>
    <x v="1"/>
    <x v="1"/>
    <x v="0"/>
    <n v="0"/>
    <x v="13"/>
    <x v="1"/>
    <s v="Kg"/>
    <x v="11"/>
    <x v="13"/>
    <x v="104"/>
    <n v="138.88"/>
    <n v="23.664122137404579"/>
    <x v="30"/>
    <x v="2"/>
    <x v="0"/>
    <n v="448"/>
    <n v="0.76335877862595425"/>
  </r>
  <r>
    <x v="66"/>
    <x v="13"/>
    <x v="4"/>
    <x v="0"/>
    <x v="0"/>
    <n v="0"/>
    <x v="13"/>
    <x v="1"/>
    <s v="Kg"/>
    <x v="11"/>
    <x v="13"/>
    <x v="105"/>
    <n v="312.48"/>
    <n v="23.664122137404579"/>
    <x v="9"/>
    <x v="4"/>
    <x v="0"/>
    <n v="1008"/>
    <n v="0.76335877862595414"/>
  </r>
  <r>
    <x v="139"/>
    <x v="13"/>
    <x v="12"/>
    <x v="1"/>
    <x v="0"/>
    <n v="0"/>
    <x v="13"/>
    <x v="1"/>
    <s v="Kg"/>
    <x v="11"/>
    <x v="13"/>
    <x v="106"/>
    <n v="520.80000000000018"/>
    <n v="23.664122137404586"/>
    <x v="15"/>
    <x v="5"/>
    <x v="0"/>
    <n v="1680"/>
    <n v="0.76335877862595414"/>
  </r>
  <r>
    <x v="67"/>
    <x v="13"/>
    <x v="11"/>
    <x v="2"/>
    <x v="0"/>
    <n v="0"/>
    <x v="13"/>
    <x v="1"/>
    <s v="Kg"/>
    <x v="11"/>
    <x v="13"/>
    <x v="107"/>
    <n v="34.72"/>
    <n v="23.664122137404579"/>
    <x v="19"/>
    <x v="10"/>
    <x v="0"/>
    <n v="112"/>
    <n v="0.76335877862595425"/>
  </r>
  <r>
    <x v="140"/>
    <x v="13"/>
    <x v="2"/>
    <x v="0"/>
    <x v="1"/>
    <n v="0"/>
    <x v="13"/>
    <x v="1"/>
    <s v="Kg"/>
    <x v="11"/>
    <x v="13"/>
    <x v="108"/>
    <n v="381.92000000000007"/>
    <n v="23.664122137404583"/>
    <x v="21"/>
    <x v="0"/>
    <x v="1"/>
    <n v="1232"/>
    <n v="0.76335877862595414"/>
  </r>
  <r>
    <x v="141"/>
    <x v="13"/>
    <x v="0"/>
    <x v="0"/>
    <x v="0"/>
    <n v="0"/>
    <x v="13"/>
    <x v="1"/>
    <s v="Kg"/>
    <x v="11"/>
    <x v="13"/>
    <x v="109"/>
    <n v="243.03999999999996"/>
    <n v="23.664122137404579"/>
    <x v="10"/>
    <x v="0"/>
    <x v="1"/>
    <n v="784"/>
    <n v="0.76335877862595425"/>
  </r>
  <r>
    <x v="142"/>
    <x v="13"/>
    <x v="8"/>
    <x v="1"/>
    <x v="0"/>
    <n v="0"/>
    <x v="13"/>
    <x v="1"/>
    <s v="Kg"/>
    <x v="11"/>
    <x v="13"/>
    <x v="110"/>
    <n v="277.76"/>
    <n v="23.664122137404579"/>
    <x v="20"/>
    <x v="6"/>
    <x v="1"/>
    <n v="896"/>
    <n v="0.76335877862595425"/>
  </r>
  <r>
    <x v="143"/>
    <x v="13"/>
    <x v="13"/>
    <x v="1"/>
    <x v="1"/>
    <n v="0"/>
    <x v="13"/>
    <x v="1"/>
    <s v="Kg"/>
    <x v="11"/>
    <x v="13"/>
    <x v="111"/>
    <n v="486.07999999999993"/>
    <n v="23.664122137404579"/>
    <x v="24"/>
    <x v="8"/>
    <x v="1"/>
    <n v="1568"/>
    <n v="0.76335877862595425"/>
  </r>
  <r>
    <x v="135"/>
    <x v="13"/>
    <x v="7"/>
    <x v="0"/>
    <x v="1"/>
    <n v="0"/>
    <x v="13"/>
    <x v="1"/>
    <s v="Kg"/>
    <x v="11"/>
    <x v="13"/>
    <x v="112"/>
    <n v="347.20000000000005"/>
    <n v="23.664122137404583"/>
    <x v="5"/>
    <x v="11"/>
    <x v="1"/>
    <n v="1120"/>
    <n v="0.76335877862595414"/>
  </r>
  <r>
    <x v="144"/>
    <x v="14"/>
    <x v="5"/>
    <x v="0"/>
    <x v="1"/>
    <n v="0"/>
    <x v="14"/>
    <x v="1"/>
    <s v="No."/>
    <x v="12"/>
    <x v="14"/>
    <x v="113"/>
    <n v="22.319999999999993"/>
    <n v="23.664122137404576"/>
    <x v="22"/>
    <x v="6"/>
    <x v="0"/>
    <n v="72"/>
    <n v="0.76335877862595425"/>
  </r>
  <r>
    <x v="137"/>
    <x v="14"/>
    <x v="6"/>
    <x v="0"/>
    <x v="0"/>
    <n v="0"/>
    <x v="14"/>
    <x v="1"/>
    <s v="No."/>
    <x v="12"/>
    <x v="14"/>
    <x v="114"/>
    <n v="48.359999999999985"/>
    <n v="23.664122137404576"/>
    <x v="16"/>
    <x v="9"/>
    <x v="0"/>
    <n v="156"/>
    <n v="0.76335877862595425"/>
  </r>
  <r>
    <x v="145"/>
    <x v="14"/>
    <x v="14"/>
    <x v="0"/>
    <x v="1"/>
    <n v="0"/>
    <x v="14"/>
    <x v="1"/>
    <s v="No."/>
    <x v="12"/>
    <x v="14"/>
    <x v="115"/>
    <n v="44.639999999999986"/>
    <n v="23.664122137404576"/>
    <x v="21"/>
    <x v="2"/>
    <x v="0"/>
    <n v="144"/>
    <n v="0.76335877862595425"/>
  </r>
  <r>
    <x v="99"/>
    <x v="14"/>
    <x v="3"/>
    <x v="0"/>
    <x v="1"/>
    <n v="0"/>
    <x v="14"/>
    <x v="1"/>
    <s v="No."/>
    <x v="12"/>
    <x v="14"/>
    <x v="69"/>
    <n v="7.4399999999999977"/>
    <n v="23.664122137404576"/>
    <x v="15"/>
    <x v="0"/>
    <x v="1"/>
    <n v="24"/>
    <n v="0.76335877862595425"/>
  </r>
  <r>
    <x v="146"/>
    <x v="14"/>
    <x v="1"/>
    <x v="0"/>
    <x v="1"/>
    <n v="0"/>
    <x v="14"/>
    <x v="1"/>
    <s v="No."/>
    <x v="12"/>
    <x v="14"/>
    <x v="116"/>
    <n v="14.879999999999995"/>
    <n v="23.664122137404576"/>
    <x v="23"/>
    <x v="9"/>
    <x v="1"/>
    <n v="48"/>
    <n v="0.76335877862595425"/>
  </r>
  <r>
    <x v="147"/>
    <x v="14"/>
    <x v="14"/>
    <x v="1"/>
    <x v="0"/>
    <n v="0"/>
    <x v="14"/>
    <x v="1"/>
    <s v="No."/>
    <x v="12"/>
    <x v="14"/>
    <x v="115"/>
    <n v="44.639999999999986"/>
    <n v="23.664122137404576"/>
    <x v="7"/>
    <x v="9"/>
    <x v="1"/>
    <n v="144"/>
    <n v="0.76335877862595425"/>
  </r>
  <r>
    <x v="148"/>
    <x v="14"/>
    <x v="8"/>
    <x v="1"/>
    <x v="0"/>
    <n v="0"/>
    <x v="14"/>
    <x v="1"/>
    <s v="No."/>
    <x v="12"/>
    <x v="14"/>
    <x v="117"/>
    <n v="29.759999999999991"/>
    <n v="23.664122137404576"/>
    <x v="11"/>
    <x v="7"/>
    <x v="1"/>
    <n v="96"/>
    <n v="0.76335877862595425"/>
  </r>
  <r>
    <x v="112"/>
    <x v="14"/>
    <x v="0"/>
    <x v="1"/>
    <x v="0"/>
    <n v="0"/>
    <x v="14"/>
    <x v="1"/>
    <s v="No."/>
    <x v="12"/>
    <x v="14"/>
    <x v="118"/>
    <n v="26.039999999999992"/>
    <n v="23.664122137404576"/>
    <x v="26"/>
    <x v="3"/>
    <x v="1"/>
    <n v="84"/>
    <n v="0.76335877862595425"/>
  </r>
  <r>
    <x v="149"/>
    <x v="14"/>
    <x v="6"/>
    <x v="1"/>
    <x v="1"/>
    <n v="0"/>
    <x v="14"/>
    <x v="1"/>
    <s v="No."/>
    <x v="12"/>
    <x v="14"/>
    <x v="114"/>
    <n v="48.359999999999985"/>
    <n v="23.664122137404576"/>
    <x v="3"/>
    <x v="3"/>
    <x v="1"/>
    <n v="156"/>
    <n v="0.76335877862595425"/>
  </r>
  <r>
    <x v="150"/>
    <x v="14"/>
    <x v="7"/>
    <x v="1"/>
    <x v="1"/>
    <n v="0"/>
    <x v="14"/>
    <x v="1"/>
    <s v="No."/>
    <x v="12"/>
    <x v="14"/>
    <x v="119"/>
    <n v="37.199999999999989"/>
    <n v="23.664122137404576"/>
    <x v="26"/>
    <x v="5"/>
    <x v="1"/>
    <n v="120"/>
    <n v="0.76335877862595425"/>
  </r>
  <r>
    <x v="151"/>
    <x v="14"/>
    <x v="12"/>
    <x v="2"/>
    <x v="1"/>
    <n v="0"/>
    <x v="14"/>
    <x v="1"/>
    <s v="No."/>
    <x v="12"/>
    <x v="14"/>
    <x v="120"/>
    <n v="55.799999999999983"/>
    <n v="23.664122137404576"/>
    <x v="15"/>
    <x v="10"/>
    <x v="1"/>
    <n v="180"/>
    <n v="0.76335877862595425"/>
  </r>
  <r>
    <x v="152"/>
    <x v="14"/>
    <x v="6"/>
    <x v="0"/>
    <x v="0"/>
    <n v="0"/>
    <x v="14"/>
    <x v="1"/>
    <s v="No."/>
    <x v="12"/>
    <x v="14"/>
    <x v="114"/>
    <n v="48.359999999999985"/>
    <n v="23.664122137404576"/>
    <x v="13"/>
    <x v="10"/>
    <x v="1"/>
    <n v="156"/>
    <n v="0.76335877862595425"/>
  </r>
  <r>
    <x v="153"/>
    <x v="14"/>
    <x v="3"/>
    <x v="1"/>
    <x v="0"/>
    <n v="0"/>
    <x v="14"/>
    <x v="1"/>
    <s v="No."/>
    <x v="12"/>
    <x v="14"/>
    <x v="69"/>
    <n v="7.4399999999999977"/>
    <n v="23.664122137404576"/>
    <x v="9"/>
    <x v="10"/>
    <x v="1"/>
    <n v="24"/>
    <n v="0.76335877862595425"/>
  </r>
  <r>
    <x v="154"/>
    <x v="15"/>
    <x v="6"/>
    <x v="1"/>
    <x v="0"/>
    <n v="0"/>
    <x v="15"/>
    <x v="1"/>
    <s v="No."/>
    <x v="13"/>
    <x v="15"/>
    <x v="121"/>
    <n v="47.319999999999993"/>
    <n v="21.874999999999996"/>
    <x v="20"/>
    <x v="6"/>
    <x v="0"/>
    <n v="169"/>
    <n v="0.78125"/>
  </r>
  <r>
    <x v="155"/>
    <x v="15"/>
    <x v="5"/>
    <x v="0"/>
    <x v="0"/>
    <n v="0"/>
    <x v="15"/>
    <x v="1"/>
    <s v="No."/>
    <x v="13"/>
    <x v="15"/>
    <x v="122"/>
    <n v="21.840000000000003"/>
    <n v="21.875000000000004"/>
    <x v="1"/>
    <x v="9"/>
    <x v="0"/>
    <n v="78"/>
    <n v="0.78125"/>
  </r>
  <r>
    <x v="156"/>
    <x v="15"/>
    <x v="10"/>
    <x v="1"/>
    <x v="0"/>
    <n v="0"/>
    <x v="15"/>
    <x v="1"/>
    <s v="No."/>
    <x v="13"/>
    <x v="15"/>
    <x v="123"/>
    <n v="10.920000000000002"/>
    <n v="21.875000000000004"/>
    <x v="29"/>
    <x v="9"/>
    <x v="0"/>
    <n v="39"/>
    <n v="0.78125"/>
  </r>
  <r>
    <x v="157"/>
    <x v="15"/>
    <x v="11"/>
    <x v="2"/>
    <x v="1"/>
    <n v="0"/>
    <x v="15"/>
    <x v="1"/>
    <s v="No."/>
    <x v="13"/>
    <x v="15"/>
    <x v="124"/>
    <n v="3.6400000000000006"/>
    <n v="21.875000000000004"/>
    <x v="10"/>
    <x v="2"/>
    <x v="0"/>
    <n v="13"/>
    <n v="0.78125"/>
  </r>
  <r>
    <x v="158"/>
    <x v="15"/>
    <x v="1"/>
    <x v="1"/>
    <x v="0"/>
    <n v="0"/>
    <x v="15"/>
    <x v="1"/>
    <s v="No."/>
    <x v="13"/>
    <x v="15"/>
    <x v="125"/>
    <n v="14.560000000000002"/>
    <n v="21.875000000000004"/>
    <x v="12"/>
    <x v="2"/>
    <x v="0"/>
    <n v="52"/>
    <n v="0.78125"/>
  </r>
  <r>
    <x v="159"/>
    <x v="15"/>
    <x v="7"/>
    <x v="1"/>
    <x v="1"/>
    <n v="0"/>
    <x v="15"/>
    <x v="1"/>
    <s v="No."/>
    <x v="13"/>
    <x v="15"/>
    <x v="126"/>
    <n v="36.400000000000006"/>
    <n v="21.875000000000004"/>
    <x v="15"/>
    <x v="11"/>
    <x v="0"/>
    <n v="130"/>
    <n v="0.78125"/>
  </r>
  <r>
    <x v="160"/>
    <x v="15"/>
    <x v="2"/>
    <x v="1"/>
    <x v="0"/>
    <n v="0"/>
    <x v="15"/>
    <x v="1"/>
    <s v="No."/>
    <x v="13"/>
    <x v="15"/>
    <x v="127"/>
    <n v="40.04000000000002"/>
    <n v="21.875000000000007"/>
    <x v="24"/>
    <x v="0"/>
    <x v="1"/>
    <n v="143"/>
    <n v="0.78124999999999989"/>
  </r>
  <r>
    <x v="133"/>
    <x v="15"/>
    <x v="12"/>
    <x v="0"/>
    <x v="1"/>
    <n v="0"/>
    <x v="15"/>
    <x v="1"/>
    <s v="No."/>
    <x v="13"/>
    <x v="15"/>
    <x v="128"/>
    <n v="54.600000000000023"/>
    <n v="21.875000000000007"/>
    <x v="12"/>
    <x v="6"/>
    <x v="1"/>
    <n v="195"/>
    <n v="0.78124999999999989"/>
  </r>
  <r>
    <x v="161"/>
    <x v="15"/>
    <x v="3"/>
    <x v="1"/>
    <x v="1"/>
    <n v="0"/>
    <x v="15"/>
    <x v="1"/>
    <s v="No."/>
    <x v="13"/>
    <x v="15"/>
    <x v="129"/>
    <n v="7.2800000000000011"/>
    <n v="21.875000000000004"/>
    <x v="18"/>
    <x v="1"/>
    <x v="1"/>
    <n v="26"/>
    <n v="0.78125"/>
  </r>
  <r>
    <x v="162"/>
    <x v="15"/>
    <x v="13"/>
    <x v="2"/>
    <x v="0"/>
    <n v="0"/>
    <x v="15"/>
    <x v="1"/>
    <s v="No."/>
    <x v="13"/>
    <x v="15"/>
    <x v="130"/>
    <n v="50.960000000000008"/>
    <n v="21.875000000000004"/>
    <x v="17"/>
    <x v="8"/>
    <x v="1"/>
    <n v="182"/>
    <n v="0.78125"/>
  </r>
  <r>
    <x v="163"/>
    <x v="15"/>
    <x v="6"/>
    <x v="0"/>
    <x v="0"/>
    <n v="0"/>
    <x v="15"/>
    <x v="1"/>
    <s v="No."/>
    <x v="13"/>
    <x v="15"/>
    <x v="121"/>
    <n v="47.319999999999993"/>
    <n v="21.874999999999996"/>
    <x v="9"/>
    <x v="8"/>
    <x v="1"/>
    <n v="169"/>
    <n v="0.78125"/>
  </r>
  <r>
    <x v="164"/>
    <x v="15"/>
    <x v="4"/>
    <x v="0"/>
    <x v="0"/>
    <n v="0"/>
    <x v="15"/>
    <x v="1"/>
    <s v="No."/>
    <x v="13"/>
    <x v="15"/>
    <x v="131"/>
    <n v="32.759999999999991"/>
    <n v="21.874999999999993"/>
    <x v="13"/>
    <x v="3"/>
    <x v="1"/>
    <n v="117"/>
    <n v="0.78125"/>
  </r>
  <r>
    <x v="165"/>
    <x v="15"/>
    <x v="3"/>
    <x v="1"/>
    <x v="0"/>
    <n v="0"/>
    <x v="15"/>
    <x v="1"/>
    <s v="No."/>
    <x v="13"/>
    <x v="15"/>
    <x v="129"/>
    <n v="7.2800000000000011"/>
    <n v="21.875000000000004"/>
    <x v="25"/>
    <x v="3"/>
    <x v="1"/>
    <n v="26"/>
    <n v="0.78125"/>
  </r>
  <r>
    <x v="166"/>
    <x v="15"/>
    <x v="1"/>
    <x v="1"/>
    <x v="0"/>
    <n v="0"/>
    <x v="15"/>
    <x v="1"/>
    <s v="No."/>
    <x v="13"/>
    <x v="15"/>
    <x v="125"/>
    <n v="14.560000000000002"/>
    <n v="21.875000000000004"/>
    <x v="19"/>
    <x v="3"/>
    <x v="1"/>
    <n v="52"/>
    <n v="0.78125"/>
  </r>
  <r>
    <x v="167"/>
    <x v="15"/>
    <x v="6"/>
    <x v="1"/>
    <x v="0"/>
    <n v="0"/>
    <x v="15"/>
    <x v="1"/>
    <s v="No."/>
    <x v="13"/>
    <x v="15"/>
    <x v="121"/>
    <n v="47.319999999999993"/>
    <n v="21.874999999999996"/>
    <x v="23"/>
    <x v="11"/>
    <x v="1"/>
    <n v="169"/>
    <n v="0.78125"/>
  </r>
  <r>
    <x v="168"/>
    <x v="16"/>
    <x v="10"/>
    <x v="1"/>
    <x v="0"/>
    <n v="0"/>
    <x v="16"/>
    <x v="1"/>
    <s v="Ft"/>
    <x v="14"/>
    <x v="16"/>
    <x v="132"/>
    <n v="68.340000000000032"/>
    <n v="14.529914529914537"/>
    <x v="26"/>
    <x v="8"/>
    <x v="0"/>
    <n v="402"/>
    <n v="0.85470085470085466"/>
  </r>
  <r>
    <x v="169"/>
    <x v="16"/>
    <x v="13"/>
    <x v="1"/>
    <x v="1"/>
    <n v="0"/>
    <x v="16"/>
    <x v="1"/>
    <s v="Ft"/>
    <x v="14"/>
    <x v="16"/>
    <x v="133"/>
    <n v="318.92000000000007"/>
    <n v="14.529914529914533"/>
    <x v="8"/>
    <x v="0"/>
    <x v="1"/>
    <n v="1876"/>
    <n v="0.85470085470085466"/>
  </r>
  <r>
    <x v="170"/>
    <x v="16"/>
    <x v="14"/>
    <x v="2"/>
    <x v="1"/>
    <n v="0"/>
    <x v="16"/>
    <x v="1"/>
    <s v="Ft"/>
    <x v="14"/>
    <x v="16"/>
    <x v="134"/>
    <n v="273.36000000000013"/>
    <n v="14.529914529914537"/>
    <x v="1"/>
    <x v="9"/>
    <x v="1"/>
    <n v="1608"/>
    <n v="0.85470085470085466"/>
  </r>
  <r>
    <x v="171"/>
    <x v="16"/>
    <x v="13"/>
    <x v="1"/>
    <x v="1"/>
    <n v="0"/>
    <x v="16"/>
    <x v="1"/>
    <s v="Ft"/>
    <x v="14"/>
    <x v="16"/>
    <x v="133"/>
    <n v="318.92000000000007"/>
    <n v="14.529914529914533"/>
    <x v="19"/>
    <x v="2"/>
    <x v="1"/>
    <n v="1876"/>
    <n v="0.85470085470085466"/>
  </r>
  <r>
    <x v="36"/>
    <x v="16"/>
    <x v="14"/>
    <x v="1"/>
    <x v="1"/>
    <n v="0"/>
    <x v="16"/>
    <x v="1"/>
    <s v="Ft"/>
    <x v="14"/>
    <x v="16"/>
    <x v="134"/>
    <n v="273.36000000000013"/>
    <n v="14.529914529914537"/>
    <x v="8"/>
    <x v="7"/>
    <x v="1"/>
    <n v="1608"/>
    <n v="0.85470085470085466"/>
  </r>
  <r>
    <x v="172"/>
    <x v="16"/>
    <x v="8"/>
    <x v="0"/>
    <x v="0"/>
    <n v="0"/>
    <x v="16"/>
    <x v="1"/>
    <s v="Ft"/>
    <x v="14"/>
    <x v="16"/>
    <x v="135"/>
    <n v="182.24"/>
    <n v="14.529914529914532"/>
    <x v="21"/>
    <x v="10"/>
    <x v="1"/>
    <n v="1072"/>
    <n v="0.85470085470085466"/>
  </r>
  <r>
    <x v="173"/>
    <x v="17"/>
    <x v="2"/>
    <x v="2"/>
    <x v="0"/>
    <n v="0"/>
    <x v="17"/>
    <x v="1"/>
    <s v="No."/>
    <x v="15"/>
    <x v="17"/>
    <x v="136"/>
    <n v="134.31000000000006"/>
    <n v="24.812030075187977"/>
    <x v="27"/>
    <x v="6"/>
    <x v="0"/>
    <n v="407"/>
    <n v="0.75187969924812026"/>
  </r>
  <r>
    <x v="174"/>
    <x v="17"/>
    <x v="12"/>
    <x v="1"/>
    <x v="1"/>
    <n v="0"/>
    <x v="17"/>
    <x v="1"/>
    <s v="No."/>
    <x v="15"/>
    <x v="17"/>
    <x v="137"/>
    <n v="183.14999999999998"/>
    <n v="24.81203007518797"/>
    <x v="21"/>
    <x v="8"/>
    <x v="0"/>
    <n v="555"/>
    <n v="0.75187969924812037"/>
  </r>
  <r>
    <x v="175"/>
    <x v="17"/>
    <x v="10"/>
    <x v="0"/>
    <x v="1"/>
    <n v="0"/>
    <x v="17"/>
    <x v="1"/>
    <s v="No."/>
    <x v="15"/>
    <x v="17"/>
    <x v="138"/>
    <n v="36.629999999999995"/>
    <n v="24.81203007518797"/>
    <x v="2"/>
    <x v="9"/>
    <x v="0"/>
    <n v="111"/>
    <n v="0.75187969924812037"/>
  </r>
  <r>
    <x v="176"/>
    <x v="17"/>
    <x v="11"/>
    <x v="1"/>
    <x v="1"/>
    <n v="0"/>
    <x v="17"/>
    <x v="1"/>
    <s v="No."/>
    <x v="15"/>
    <x v="17"/>
    <x v="139"/>
    <n v="12.21"/>
    <n v="24.81203007518797"/>
    <x v="23"/>
    <x v="9"/>
    <x v="0"/>
    <n v="37"/>
    <n v="0.75187969924812026"/>
  </r>
  <r>
    <x v="177"/>
    <x v="17"/>
    <x v="14"/>
    <x v="1"/>
    <x v="1"/>
    <n v="0"/>
    <x v="17"/>
    <x v="1"/>
    <s v="No."/>
    <x v="15"/>
    <x v="17"/>
    <x v="140"/>
    <n v="146.51999999999998"/>
    <n v="24.81203007518797"/>
    <x v="12"/>
    <x v="4"/>
    <x v="0"/>
    <n v="444"/>
    <n v="0.75187969924812037"/>
  </r>
  <r>
    <x v="178"/>
    <x v="17"/>
    <x v="5"/>
    <x v="1"/>
    <x v="1"/>
    <n v="0"/>
    <x v="17"/>
    <x v="1"/>
    <s v="No."/>
    <x v="15"/>
    <x v="17"/>
    <x v="141"/>
    <n v="73.259999999999991"/>
    <n v="24.81203007518797"/>
    <x v="11"/>
    <x v="6"/>
    <x v="1"/>
    <n v="222"/>
    <n v="0.75187969924812037"/>
  </r>
  <r>
    <x v="120"/>
    <x v="17"/>
    <x v="3"/>
    <x v="2"/>
    <x v="0"/>
    <n v="0"/>
    <x v="17"/>
    <x v="1"/>
    <s v="No."/>
    <x v="15"/>
    <x v="17"/>
    <x v="142"/>
    <n v="24.42"/>
    <n v="24.81203007518797"/>
    <x v="10"/>
    <x v="8"/>
    <x v="1"/>
    <n v="74"/>
    <n v="0.75187969924812026"/>
  </r>
  <r>
    <x v="179"/>
    <x v="17"/>
    <x v="0"/>
    <x v="1"/>
    <x v="1"/>
    <n v="0"/>
    <x v="17"/>
    <x v="1"/>
    <s v="No."/>
    <x v="15"/>
    <x v="17"/>
    <x v="143"/>
    <n v="85.470000000000027"/>
    <n v="24.812030075187977"/>
    <x v="28"/>
    <x v="2"/>
    <x v="1"/>
    <n v="259"/>
    <n v="0.75187969924812026"/>
  </r>
  <r>
    <x v="180"/>
    <x v="17"/>
    <x v="3"/>
    <x v="1"/>
    <x v="0"/>
    <n v="0"/>
    <x v="17"/>
    <x v="1"/>
    <s v="No."/>
    <x v="15"/>
    <x v="17"/>
    <x v="142"/>
    <n v="24.42"/>
    <n v="24.81203007518797"/>
    <x v="25"/>
    <x v="7"/>
    <x v="1"/>
    <n v="74"/>
    <n v="0.75187969924812026"/>
  </r>
  <r>
    <x v="181"/>
    <x v="17"/>
    <x v="3"/>
    <x v="0"/>
    <x v="0"/>
    <n v="0"/>
    <x v="17"/>
    <x v="1"/>
    <s v="No."/>
    <x v="15"/>
    <x v="17"/>
    <x v="142"/>
    <n v="24.42"/>
    <n v="24.81203007518797"/>
    <x v="12"/>
    <x v="7"/>
    <x v="1"/>
    <n v="74"/>
    <n v="0.75187969924812026"/>
  </r>
  <r>
    <x v="182"/>
    <x v="17"/>
    <x v="13"/>
    <x v="0"/>
    <x v="0"/>
    <n v="0"/>
    <x v="17"/>
    <x v="1"/>
    <s v="No."/>
    <x v="15"/>
    <x v="17"/>
    <x v="144"/>
    <n v="170.94000000000005"/>
    <n v="24.812030075187977"/>
    <x v="19"/>
    <x v="4"/>
    <x v="1"/>
    <n v="518"/>
    <n v="0.75187969924812026"/>
  </r>
  <r>
    <x v="183"/>
    <x v="17"/>
    <x v="0"/>
    <x v="1"/>
    <x v="0"/>
    <n v="0"/>
    <x v="17"/>
    <x v="1"/>
    <s v="No."/>
    <x v="15"/>
    <x v="17"/>
    <x v="143"/>
    <n v="85.470000000000027"/>
    <n v="24.812030075187977"/>
    <x v="4"/>
    <x v="10"/>
    <x v="1"/>
    <n v="259"/>
    <n v="0.75187969924812026"/>
  </r>
  <r>
    <x v="184"/>
    <x v="18"/>
    <x v="6"/>
    <x v="1"/>
    <x v="1"/>
    <n v="0"/>
    <x v="18"/>
    <x v="1"/>
    <s v="Ft"/>
    <x v="16"/>
    <x v="18"/>
    <x v="145"/>
    <n v="780"/>
    <n v="28.571428571428569"/>
    <x v="22"/>
    <x v="8"/>
    <x v="0"/>
    <n v="1950"/>
    <n v="0.7142857142857143"/>
  </r>
  <r>
    <x v="145"/>
    <x v="18"/>
    <x v="9"/>
    <x v="2"/>
    <x v="1"/>
    <n v="0"/>
    <x v="18"/>
    <x v="1"/>
    <s v="Ft"/>
    <x v="16"/>
    <x v="18"/>
    <x v="146"/>
    <n v="300"/>
    <n v="28.571428571428569"/>
    <x v="21"/>
    <x v="2"/>
    <x v="0"/>
    <n v="750"/>
    <n v="0.7142857142857143"/>
  </r>
  <r>
    <x v="185"/>
    <x v="18"/>
    <x v="11"/>
    <x v="1"/>
    <x v="1"/>
    <n v="0"/>
    <x v="18"/>
    <x v="1"/>
    <s v="Ft"/>
    <x v="16"/>
    <x v="18"/>
    <x v="147"/>
    <n v="60"/>
    <n v="28.571428571428569"/>
    <x v="17"/>
    <x v="7"/>
    <x v="0"/>
    <n v="150"/>
    <n v="0.7142857142857143"/>
  </r>
  <r>
    <x v="186"/>
    <x v="18"/>
    <x v="9"/>
    <x v="1"/>
    <x v="0"/>
    <n v="0"/>
    <x v="18"/>
    <x v="1"/>
    <s v="Ft"/>
    <x v="16"/>
    <x v="18"/>
    <x v="146"/>
    <n v="300"/>
    <n v="28.571428571428569"/>
    <x v="23"/>
    <x v="4"/>
    <x v="0"/>
    <n v="750"/>
    <n v="0.7142857142857143"/>
  </r>
  <r>
    <x v="187"/>
    <x v="18"/>
    <x v="4"/>
    <x v="1"/>
    <x v="0"/>
    <n v="0"/>
    <x v="18"/>
    <x v="1"/>
    <s v="Ft"/>
    <x v="16"/>
    <x v="18"/>
    <x v="148"/>
    <n v="540"/>
    <n v="28.571428571428569"/>
    <x v="20"/>
    <x v="5"/>
    <x v="0"/>
    <n v="1350"/>
    <n v="0.7142857142857143"/>
  </r>
  <r>
    <x v="188"/>
    <x v="18"/>
    <x v="8"/>
    <x v="0"/>
    <x v="0"/>
    <n v="0"/>
    <x v="18"/>
    <x v="1"/>
    <s v="Ft"/>
    <x v="16"/>
    <x v="18"/>
    <x v="149"/>
    <n v="480"/>
    <n v="28.571428571428569"/>
    <x v="20"/>
    <x v="11"/>
    <x v="0"/>
    <n v="1200"/>
    <n v="0.7142857142857143"/>
  </r>
  <r>
    <x v="189"/>
    <x v="18"/>
    <x v="5"/>
    <x v="0"/>
    <x v="0"/>
    <n v="0"/>
    <x v="18"/>
    <x v="1"/>
    <s v="Ft"/>
    <x v="16"/>
    <x v="18"/>
    <x v="150"/>
    <n v="360"/>
    <n v="28.571428571428569"/>
    <x v="17"/>
    <x v="0"/>
    <x v="1"/>
    <n v="900"/>
    <n v="0.7142857142857143"/>
  </r>
  <r>
    <x v="190"/>
    <x v="18"/>
    <x v="3"/>
    <x v="0"/>
    <x v="1"/>
    <n v="0"/>
    <x v="18"/>
    <x v="1"/>
    <s v="Ft"/>
    <x v="16"/>
    <x v="18"/>
    <x v="151"/>
    <n v="120"/>
    <n v="28.571428571428569"/>
    <x v="22"/>
    <x v="1"/>
    <x v="1"/>
    <n v="300"/>
    <n v="0.7142857142857143"/>
  </r>
  <r>
    <x v="191"/>
    <x v="18"/>
    <x v="6"/>
    <x v="2"/>
    <x v="1"/>
    <n v="0"/>
    <x v="18"/>
    <x v="1"/>
    <s v="Ft"/>
    <x v="16"/>
    <x v="18"/>
    <x v="145"/>
    <n v="780"/>
    <n v="28.571428571428569"/>
    <x v="0"/>
    <x v="3"/>
    <x v="1"/>
    <n v="1950"/>
    <n v="0.7142857142857143"/>
  </r>
  <r>
    <x v="192"/>
    <x v="18"/>
    <x v="4"/>
    <x v="1"/>
    <x v="0"/>
    <n v="0"/>
    <x v="18"/>
    <x v="1"/>
    <s v="Ft"/>
    <x v="16"/>
    <x v="18"/>
    <x v="148"/>
    <n v="540"/>
    <n v="28.571428571428569"/>
    <x v="4"/>
    <x v="5"/>
    <x v="1"/>
    <n v="1350"/>
    <n v="0.7142857142857143"/>
  </r>
  <r>
    <x v="193"/>
    <x v="18"/>
    <x v="12"/>
    <x v="1"/>
    <x v="1"/>
    <n v="0"/>
    <x v="18"/>
    <x v="1"/>
    <s v="Ft"/>
    <x v="16"/>
    <x v="18"/>
    <x v="152"/>
    <n v="900"/>
    <n v="28.571428571428569"/>
    <x v="11"/>
    <x v="10"/>
    <x v="1"/>
    <n v="2250"/>
    <n v="0.7142857142857143"/>
  </r>
  <r>
    <x v="194"/>
    <x v="18"/>
    <x v="7"/>
    <x v="2"/>
    <x v="0"/>
    <n v="0"/>
    <x v="18"/>
    <x v="1"/>
    <s v="Ft"/>
    <x v="16"/>
    <x v="18"/>
    <x v="153"/>
    <n v="600"/>
    <n v="28.571428571428569"/>
    <x v="25"/>
    <x v="10"/>
    <x v="1"/>
    <n v="1500"/>
    <n v="0.7142857142857143"/>
  </r>
  <r>
    <x v="195"/>
    <x v="19"/>
    <x v="1"/>
    <x v="1"/>
    <x v="1"/>
    <n v="0"/>
    <x v="19"/>
    <x v="2"/>
    <s v="Lt"/>
    <x v="17"/>
    <x v="19"/>
    <x v="154"/>
    <n v="61"/>
    <n v="20"/>
    <x v="10"/>
    <x v="0"/>
    <x v="0"/>
    <n v="244"/>
    <n v="0.8"/>
  </r>
  <r>
    <x v="196"/>
    <x v="19"/>
    <x v="6"/>
    <x v="0"/>
    <x v="0"/>
    <n v="0"/>
    <x v="19"/>
    <x v="2"/>
    <s v="Lt"/>
    <x v="17"/>
    <x v="19"/>
    <x v="155"/>
    <n v="198.25"/>
    <n v="20"/>
    <x v="19"/>
    <x v="1"/>
    <x v="0"/>
    <n v="793"/>
    <n v="0.8"/>
  </r>
  <r>
    <x v="197"/>
    <x v="19"/>
    <x v="8"/>
    <x v="2"/>
    <x v="0"/>
    <n v="0"/>
    <x v="19"/>
    <x v="2"/>
    <s v="Lt"/>
    <x v="17"/>
    <x v="19"/>
    <x v="156"/>
    <n v="122"/>
    <n v="20"/>
    <x v="16"/>
    <x v="2"/>
    <x v="0"/>
    <n v="488"/>
    <n v="0.8"/>
  </r>
  <r>
    <x v="197"/>
    <x v="19"/>
    <x v="14"/>
    <x v="0"/>
    <x v="1"/>
    <n v="0"/>
    <x v="19"/>
    <x v="2"/>
    <s v="Lt"/>
    <x v="17"/>
    <x v="19"/>
    <x v="157"/>
    <n v="183"/>
    <n v="20"/>
    <x v="16"/>
    <x v="2"/>
    <x v="0"/>
    <n v="732"/>
    <n v="0.8"/>
  </r>
  <r>
    <x v="198"/>
    <x v="19"/>
    <x v="12"/>
    <x v="1"/>
    <x v="1"/>
    <n v="0"/>
    <x v="19"/>
    <x v="2"/>
    <s v="Lt"/>
    <x v="17"/>
    <x v="19"/>
    <x v="158"/>
    <n v="228.75"/>
    <n v="20"/>
    <x v="10"/>
    <x v="3"/>
    <x v="0"/>
    <n v="915"/>
    <n v="0.8"/>
  </r>
  <r>
    <x v="199"/>
    <x v="19"/>
    <x v="0"/>
    <x v="2"/>
    <x v="1"/>
    <n v="0"/>
    <x v="19"/>
    <x v="2"/>
    <s v="Lt"/>
    <x v="17"/>
    <x v="19"/>
    <x v="159"/>
    <n v="106.75"/>
    <n v="20"/>
    <x v="19"/>
    <x v="4"/>
    <x v="0"/>
    <n v="427"/>
    <n v="0.8"/>
  </r>
  <r>
    <x v="200"/>
    <x v="19"/>
    <x v="7"/>
    <x v="1"/>
    <x v="0"/>
    <n v="0"/>
    <x v="19"/>
    <x v="2"/>
    <s v="Lt"/>
    <x v="17"/>
    <x v="19"/>
    <x v="160"/>
    <n v="152.5"/>
    <n v="20"/>
    <x v="16"/>
    <x v="9"/>
    <x v="1"/>
    <n v="610"/>
    <n v="0.8"/>
  </r>
  <r>
    <x v="201"/>
    <x v="19"/>
    <x v="9"/>
    <x v="0"/>
    <x v="0"/>
    <n v="0"/>
    <x v="19"/>
    <x v="2"/>
    <s v="Lt"/>
    <x v="17"/>
    <x v="19"/>
    <x v="161"/>
    <n v="76.25"/>
    <n v="20"/>
    <x v="26"/>
    <x v="9"/>
    <x v="1"/>
    <n v="305"/>
    <n v="0.8"/>
  </r>
  <r>
    <x v="48"/>
    <x v="19"/>
    <x v="13"/>
    <x v="1"/>
    <x v="1"/>
    <n v="0"/>
    <x v="19"/>
    <x v="2"/>
    <s v="Lt"/>
    <x v="17"/>
    <x v="19"/>
    <x v="162"/>
    <n v="213.5"/>
    <n v="20"/>
    <x v="24"/>
    <x v="9"/>
    <x v="1"/>
    <n v="854"/>
    <n v="0.8"/>
  </r>
  <r>
    <x v="202"/>
    <x v="19"/>
    <x v="2"/>
    <x v="0"/>
    <x v="0"/>
    <n v="0"/>
    <x v="19"/>
    <x v="2"/>
    <s v="Lt"/>
    <x v="17"/>
    <x v="19"/>
    <x v="163"/>
    <n v="167.75"/>
    <n v="20"/>
    <x v="20"/>
    <x v="10"/>
    <x v="1"/>
    <n v="671"/>
    <n v="0.8"/>
  </r>
  <r>
    <x v="203"/>
    <x v="19"/>
    <x v="5"/>
    <x v="1"/>
    <x v="1"/>
    <n v="0"/>
    <x v="19"/>
    <x v="2"/>
    <s v="Lt"/>
    <x v="17"/>
    <x v="19"/>
    <x v="164"/>
    <n v="91.5"/>
    <n v="20"/>
    <x v="19"/>
    <x v="10"/>
    <x v="1"/>
    <n v="366"/>
    <n v="0.8"/>
  </r>
  <r>
    <x v="204"/>
    <x v="20"/>
    <x v="4"/>
    <x v="1"/>
    <x v="1"/>
    <n v="0"/>
    <x v="20"/>
    <x v="2"/>
    <s v="Ft"/>
    <x v="18"/>
    <x v="20"/>
    <x v="165"/>
    <n v="328.8599999999999"/>
    <n v="22.480620155038757"/>
    <x v="23"/>
    <x v="1"/>
    <x v="0"/>
    <n v="1134"/>
    <n v="0.77519379844961245"/>
  </r>
  <r>
    <x v="205"/>
    <x v="20"/>
    <x v="7"/>
    <x v="1"/>
    <x v="1"/>
    <n v="0"/>
    <x v="20"/>
    <x v="2"/>
    <s v="Ft"/>
    <x v="18"/>
    <x v="20"/>
    <x v="166"/>
    <n v="365.39999999999986"/>
    <n v="22.480620155038753"/>
    <x v="20"/>
    <x v="2"/>
    <x v="0"/>
    <n v="1260"/>
    <n v="0.77519379844961245"/>
  </r>
  <r>
    <x v="206"/>
    <x v="20"/>
    <x v="3"/>
    <x v="0"/>
    <x v="1"/>
    <n v="0"/>
    <x v="20"/>
    <x v="2"/>
    <s v="Ft"/>
    <x v="18"/>
    <x v="20"/>
    <x v="167"/>
    <n v="73.079999999999984"/>
    <n v="22.480620155038757"/>
    <x v="24"/>
    <x v="2"/>
    <x v="0"/>
    <n v="252"/>
    <n v="0.77519379844961245"/>
  </r>
  <r>
    <x v="177"/>
    <x v="20"/>
    <x v="0"/>
    <x v="0"/>
    <x v="0"/>
    <n v="0"/>
    <x v="20"/>
    <x v="2"/>
    <s v="Ft"/>
    <x v="18"/>
    <x v="20"/>
    <x v="168"/>
    <n v="255.77999999999997"/>
    <n v="22.480620155038757"/>
    <x v="12"/>
    <x v="4"/>
    <x v="0"/>
    <n v="882"/>
    <n v="0.77519379844961245"/>
  </r>
  <r>
    <x v="207"/>
    <x v="20"/>
    <x v="6"/>
    <x v="0"/>
    <x v="1"/>
    <n v="0"/>
    <x v="20"/>
    <x v="2"/>
    <s v="Ft"/>
    <x v="18"/>
    <x v="20"/>
    <x v="169"/>
    <n v="475.02"/>
    <n v="22.480620155038757"/>
    <x v="22"/>
    <x v="5"/>
    <x v="0"/>
    <n v="1638"/>
    <n v="0.77519379844961245"/>
  </r>
  <r>
    <x v="208"/>
    <x v="20"/>
    <x v="5"/>
    <x v="0"/>
    <x v="1"/>
    <n v="0"/>
    <x v="20"/>
    <x v="2"/>
    <s v="Ft"/>
    <x v="18"/>
    <x v="20"/>
    <x v="170"/>
    <n v="219.24"/>
    <n v="22.480620155038761"/>
    <x v="3"/>
    <x v="5"/>
    <x v="0"/>
    <n v="756"/>
    <n v="0.77519379844961245"/>
  </r>
  <r>
    <x v="141"/>
    <x v="20"/>
    <x v="3"/>
    <x v="1"/>
    <x v="1"/>
    <n v="0"/>
    <x v="20"/>
    <x v="2"/>
    <s v="Ft"/>
    <x v="18"/>
    <x v="20"/>
    <x v="167"/>
    <n v="73.079999999999984"/>
    <n v="22.480620155038757"/>
    <x v="10"/>
    <x v="0"/>
    <x v="1"/>
    <n v="252"/>
    <n v="0.77519379844961245"/>
  </r>
  <r>
    <x v="209"/>
    <x v="20"/>
    <x v="5"/>
    <x v="1"/>
    <x v="0"/>
    <n v="0"/>
    <x v="20"/>
    <x v="2"/>
    <s v="Ft"/>
    <x v="18"/>
    <x v="20"/>
    <x v="170"/>
    <n v="219.24"/>
    <n v="22.480620155038761"/>
    <x v="5"/>
    <x v="2"/>
    <x v="1"/>
    <n v="756"/>
    <n v="0.77519379844961245"/>
  </r>
  <r>
    <x v="165"/>
    <x v="20"/>
    <x v="2"/>
    <x v="1"/>
    <x v="1"/>
    <n v="0"/>
    <x v="20"/>
    <x v="2"/>
    <s v="Ft"/>
    <x v="18"/>
    <x v="20"/>
    <x v="171"/>
    <n v="401.93999999999983"/>
    <n v="22.480620155038753"/>
    <x v="25"/>
    <x v="3"/>
    <x v="1"/>
    <n v="1386"/>
    <n v="0.77519379844961245"/>
  </r>
  <r>
    <x v="154"/>
    <x v="21"/>
    <x v="3"/>
    <x v="2"/>
    <x v="1"/>
    <n v="0"/>
    <x v="21"/>
    <x v="2"/>
    <s v="Ft"/>
    <x v="19"/>
    <x v="21"/>
    <x v="172"/>
    <n v="41.139999999999986"/>
    <n v="14.529914529914526"/>
    <x v="20"/>
    <x v="6"/>
    <x v="0"/>
    <n v="242"/>
    <n v="0.85470085470085477"/>
  </r>
  <r>
    <x v="210"/>
    <x v="21"/>
    <x v="13"/>
    <x v="1"/>
    <x v="0"/>
    <n v="0"/>
    <x v="21"/>
    <x v="2"/>
    <s v="Ft"/>
    <x v="19"/>
    <x v="21"/>
    <x v="173"/>
    <n v="287.98"/>
    <n v="14.529914529914532"/>
    <x v="4"/>
    <x v="8"/>
    <x v="0"/>
    <n v="1694"/>
    <n v="0.85470085470085466"/>
  </r>
  <r>
    <x v="211"/>
    <x v="21"/>
    <x v="12"/>
    <x v="2"/>
    <x v="0"/>
    <n v="0"/>
    <x v="21"/>
    <x v="2"/>
    <s v="Ft"/>
    <x v="19"/>
    <x v="21"/>
    <x v="174"/>
    <n v="308.54999999999973"/>
    <n v="14.529914529914519"/>
    <x v="11"/>
    <x v="2"/>
    <x v="0"/>
    <n v="1815"/>
    <n v="0.85470085470085477"/>
  </r>
  <r>
    <x v="212"/>
    <x v="21"/>
    <x v="6"/>
    <x v="0"/>
    <x v="0"/>
    <n v="0"/>
    <x v="21"/>
    <x v="2"/>
    <s v="Ft"/>
    <x v="19"/>
    <x v="21"/>
    <x v="175"/>
    <n v="267.40999999999985"/>
    <n v="14.529914529914523"/>
    <x v="20"/>
    <x v="3"/>
    <x v="0"/>
    <n v="1573"/>
    <n v="0.85470085470085477"/>
  </r>
  <r>
    <x v="33"/>
    <x v="21"/>
    <x v="8"/>
    <x v="0"/>
    <x v="1"/>
    <n v="0"/>
    <x v="21"/>
    <x v="2"/>
    <s v="Ft"/>
    <x v="19"/>
    <x v="21"/>
    <x v="176"/>
    <n v="164.55999999999995"/>
    <n v="14.529914529914526"/>
    <x v="22"/>
    <x v="11"/>
    <x v="0"/>
    <n v="968"/>
    <n v="0.85470085470085477"/>
  </r>
  <r>
    <x v="213"/>
    <x v="21"/>
    <x v="11"/>
    <x v="2"/>
    <x v="1"/>
    <n v="0"/>
    <x v="21"/>
    <x v="2"/>
    <s v="Ft"/>
    <x v="19"/>
    <x v="21"/>
    <x v="177"/>
    <n v="20.569999999999993"/>
    <n v="14.529914529914526"/>
    <x v="2"/>
    <x v="0"/>
    <x v="1"/>
    <n v="121"/>
    <n v="0.85470085470085477"/>
  </r>
  <r>
    <x v="214"/>
    <x v="21"/>
    <x v="7"/>
    <x v="1"/>
    <x v="1"/>
    <n v="0"/>
    <x v="21"/>
    <x v="2"/>
    <s v="Ft"/>
    <x v="19"/>
    <x v="21"/>
    <x v="178"/>
    <n v="205.69999999999982"/>
    <n v="14.529914529914519"/>
    <x v="26"/>
    <x v="0"/>
    <x v="1"/>
    <n v="1210"/>
    <n v="0.85470085470085477"/>
  </r>
  <r>
    <x v="215"/>
    <x v="21"/>
    <x v="0"/>
    <x v="0"/>
    <x v="0"/>
    <n v="0"/>
    <x v="21"/>
    <x v="2"/>
    <s v="Ft"/>
    <x v="19"/>
    <x v="21"/>
    <x v="179"/>
    <n v="143.99"/>
    <n v="14.529914529914532"/>
    <x v="25"/>
    <x v="9"/>
    <x v="1"/>
    <n v="847"/>
    <n v="0.85470085470085466"/>
  </r>
  <r>
    <x v="216"/>
    <x v="22"/>
    <x v="10"/>
    <x v="0"/>
    <x v="1"/>
    <n v="0"/>
    <x v="22"/>
    <x v="2"/>
    <s v="Ft"/>
    <x v="20"/>
    <x v="22"/>
    <x v="180"/>
    <n v="25.379999999999995"/>
    <n v="5.6603773584905648"/>
    <x v="22"/>
    <x v="0"/>
    <x v="0"/>
    <n v="423"/>
    <n v="0.94339622641509435"/>
  </r>
  <r>
    <x v="76"/>
    <x v="22"/>
    <x v="4"/>
    <x v="0"/>
    <x v="1"/>
    <n v="0"/>
    <x v="22"/>
    <x v="2"/>
    <s v="Ft"/>
    <x v="20"/>
    <x v="22"/>
    <x v="181"/>
    <n v="76.1400000000001"/>
    <n v="5.6603773584905728"/>
    <x v="29"/>
    <x v="6"/>
    <x v="0"/>
    <n v="1269"/>
    <n v="0.94339622641509424"/>
  </r>
  <r>
    <x v="129"/>
    <x v="22"/>
    <x v="6"/>
    <x v="0"/>
    <x v="0"/>
    <n v="0"/>
    <x v="22"/>
    <x v="2"/>
    <s v="Ft"/>
    <x v="20"/>
    <x v="22"/>
    <x v="182"/>
    <n v="109.98000000000002"/>
    <n v="5.6603773584905666"/>
    <x v="9"/>
    <x v="9"/>
    <x v="0"/>
    <n v="1833"/>
    <n v="0.94339622641509435"/>
  </r>
  <r>
    <x v="217"/>
    <x v="22"/>
    <x v="8"/>
    <x v="2"/>
    <x v="1"/>
    <n v="0"/>
    <x v="22"/>
    <x v="2"/>
    <s v="Ft"/>
    <x v="20"/>
    <x v="22"/>
    <x v="183"/>
    <n v="67.680000000000064"/>
    <n v="5.660377358490571"/>
    <x v="21"/>
    <x v="7"/>
    <x v="0"/>
    <n v="1128"/>
    <n v="0.94339622641509424"/>
  </r>
  <r>
    <x v="218"/>
    <x v="22"/>
    <x v="10"/>
    <x v="1"/>
    <x v="0"/>
    <n v="0"/>
    <x v="22"/>
    <x v="2"/>
    <s v="Ft"/>
    <x v="20"/>
    <x v="22"/>
    <x v="180"/>
    <n v="25.379999999999995"/>
    <n v="5.6603773584905648"/>
    <x v="15"/>
    <x v="3"/>
    <x v="0"/>
    <n v="423"/>
    <n v="0.94339622641509435"/>
  </r>
  <r>
    <x v="219"/>
    <x v="22"/>
    <x v="1"/>
    <x v="1"/>
    <x v="0"/>
    <n v="0"/>
    <x v="22"/>
    <x v="2"/>
    <s v="Ft"/>
    <x v="20"/>
    <x v="22"/>
    <x v="184"/>
    <n v="33.840000000000032"/>
    <n v="5.660377358490571"/>
    <x v="5"/>
    <x v="3"/>
    <x v="0"/>
    <n v="564"/>
    <n v="0.94339622641509424"/>
  </r>
  <r>
    <x v="220"/>
    <x v="22"/>
    <x v="12"/>
    <x v="1"/>
    <x v="0"/>
    <n v="0"/>
    <x v="22"/>
    <x v="2"/>
    <s v="Ft"/>
    <x v="20"/>
    <x v="22"/>
    <x v="185"/>
    <n v="126.90000000000009"/>
    <n v="5.6603773584905692"/>
    <x v="16"/>
    <x v="4"/>
    <x v="0"/>
    <n v="2115"/>
    <n v="0.94339622641509435"/>
  </r>
  <r>
    <x v="109"/>
    <x v="22"/>
    <x v="14"/>
    <x v="1"/>
    <x v="0"/>
    <n v="0"/>
    <x v="22"/>
    <x v="2"/>
    <s v="Ft"/>
    <x v="20"/>
    <x v="22"/>
    <x v="186"/>
    <n v="101.51999999999998"/>
    <n v="5.6603773584905648"/>
    <x v="14"/>
    <x v="11"/>
    <x v="0"/>
    <n v="1692"/>
    <n v="0.94339622641509435"/>
  </r>
  <r>
    <x v="221"/>
    <x v="22"/>
    <x v="5"/>
    <x v="0"/>
    <x v="1"/>
    <n v="0"/>
    <x v="22"/>
    <x v="2"/>
    <s v="Ft"/>
    <x v="20"/>
    <x v="22"/>
    <x v="187"/>
    <n v="50.759999999999991"/>
    <n v="5.6603773584905648"/>
    <x v="3"/>
    <x v="0"/>
    <x v="1"/>
    <n v="846"/>
    <n v="0.94339622641509435"/>
  </r>
  <r>
    <x v="222"/>
    <x v="22"/>
    <x v="6"/>
    <x v="1"/>
    <x v="0"/>
    <n v="0"/>
    <x v="22"/>
    <x v="2"/>
    <s v="Ft"/>
    <x v="20"/>
    <x v="22"/>
    <x v="182"/>
    <n v="109.98000000000002"/>
    <n v="5.6603773584905666"/>
    <x v="10"/>
    <x v="3"/>
    <x v="1"/>
    <n v="1833"/>
    <n v="0.94339622641509435"/>
  </r>
  <r>
    <x v="223"/>
    <x v="23"/>
    <x v="4"/>
    <x v="2"/>
    <x v="0"/>
    <n v="0"/>
    <x v="23"/>
    <x v="2"/>
    <s v="Ft"/>
    <x v="21"/>
    <x v="23"/>
    <x v="188"/>
    <n v="116.6400000000001"/>
    <n v="8.2568807339449606"/>
    <x v="2"/>
    <x v="0"/>
    <x v="0"/>
    <n v="1296"/>
    <n v="0.9174311926605504"/>
  </r>
  <r>
    <x v="65"/>
    <x v="23"/>
    <x v="13"/>
    <x v="0"/>
    <x v="1"/>
    <n v="0"/>
    <x v="23"/>
    <x v="2"/>
    <s v="Ft"/>
    <x v="21"/>
    <x v="23"/>
    <x v="189"/>
    <n v="181.44000000000005"/>
    <n v="8.2568807339449553"/>
    <x v="8"/>
    <x v="1"/>
    <x v="0"/>
    <n v="2016"/>
    <n v="0.9174311926605504"/>
  </r>
  <r>
    <x v="224"/>
    <x v="23"/>
    <x v="13"/>
    <x v="0"/>
    <x v="1"/>
    <n v="0"/>
    <x v="23"/>
    <x v="2"/>
    <s v="Ft"/>
    <x v="21"/>
    <x v="23"/>
    <x v="189"/>
    <n v="181.44000000000005"/>
    <n v="8.2568807339449553"/>
    <x v="7"/>
    <x v="7"/>
    <x v="0"/>
    <n v="2016"/>
    <n v="0.9174311926605504"/>
  </r>
  <r>
    <x v="32"/>
    <x v="23"/>
    <x v="11"/>
    <x v="2"/>
    <x v="1"/>
    <n v="0"/>
    <x v="23"/>
    <x v="2"/>
    <s v="Ft"/>
    <x v="21"/>
    <x v="23"/>
    <x v="190"/>
    <n v="12.960000000000008"/>
    <n v="8.2568807339449588"/>
    <x v="2"/>
    <x v="4"/>
    <x v="0"/>
    <n v="144"/>
    <n v="0.9174311926605504"/>
  </r>
  <r>
    <x v="91"/>
    <x v="23"/>
    <x v="6"/>
    <x v="0"/>
    <x v="1"/>
    <n v="0"/>
    <x v="23"/>
    <x v="2"/>
    <s v="Ft"/>
    <x v="21"/>
    <x v="23"/>
    <x v="191"/>
    <n v="168.48000000000002"/>
    <n v="8.2568807339449553"/>
    <x v="7"/>
    <x v="5"/>
    <x v="0"/>
    <n v="1872"/>
    <n v="0.9174311926605504"/>
  </r>
  <r>
    <x v="225"/>
    <x v="23"/>
    <x v="13"/>
    <x v="0"/>
    <x v="1"/>
    <n v="0"/>
    <x v="23"/>
    <x v="2"/>
    <s v="Ft"/>
    <x v="21"/>
    <x v="23"/>
    <x v="189"/>
    <n v="181.44000000000005"/>
    <n v="8.2568807339449553"/>
    <x v="12"/>
    <x v="5"/>
    <x v="1"/>
    <n v="2016"/>
    <n v="0.9174311926605504"/>
  </r>
  <r>
    <x v="28"/>
    <x v="24"/>
    <x v="1"/>
    <x v="1"/>
    <x v="0"/>
    <n v="0"/>
    <x v="24"/>
    <x v="2"/>
    <s v="No."/>
    <x v="22"/>
    <x v="24"/>
    <x v="192"/>
    <n v="5.32"/>
    <n v="15.966386554621851"/>
    <x v="1"/>
    <x v="0"/>
    <x v="0"/>
    <n v="28"/>
    <n v="0.84033613445378152"/>
  </r>
  <r>
    <x v="53"/>
    <x v="24"/>
    <x v="10"/>
    <x v="1"/>
    <x v="1"/>
    <n v="0"/>
    <x v="24"/>
    <x v="2"/>
    <s v="No."/>
    <x v="22"/>
    <x v="24"/>
    <x v="193"/>
    <n v="3.990000000000002"/>
    <n v="15.966386554621856"/>
    <x v="12"/>
    <x v="6"/>
    <x v="0"/>
    <n v="21"/>
    <n v="0.84033613445378141"/>
  </r>
  <r>
    <x v="226"/>
    <x v="24"/>
    <x v="2"/>
    <x v="1"/>
    <x v="1"/>
    <n v="0"/>
    <x v="24"/>
    <x v="2"/>
    <s v="No."/>
    <x v="22"/>
    <x v="24"/>
    <x v="194"/>
    <n v="14.629999999999995"/>
    <n v="15.966386554621845"/>
    <x v="5"/>
    <x v="1"/>
    <x v="0"/>
    <n v="77"/>
    <n v="0.84033613445378152"/>
  </r>
  <r>
    <x v="227"/>
    <x v="24"/>
    <x v="7"/>
    <x v="0"/>
    <x v="1"/>
    <n v="0"/>
    <x v="24"/>
    <x v="2"/>
    <s v="No."/>
    <x v="22"/>
    <x v="24"/>
    <x v="195"/>
    <n v="13.299999999999997"/>
    <n v="15.966386554621845"/>
    <x v="18"/>
    <x v="2"/>
    <x v="0"/>
    <n v="70"/>
    <n v="0.84033613445378152"/>
  </r>
  <r>
    <x v="228"/>
    <x v="24"/>
    <x v="6"/>
    <x v="1"/>
    <x v="1"/>
    <n v="0"/>
    <x v="24"/>
    <x v="2"/>
    <s v="No."/>
    <x v="22"/>
    <x v="24"/>
    <x v="196"/>
    <n v="17.290000000000006"/>
    <n v="15.966386554621852"/>
    <x v="22"/>
    <x v="2"/>
    <x v="0"/>
    <n v="91"/>
    <n v="0.84033613445378141"/>
  </r>
  <r>
    <x v="229"/>
    <x v="24"/>
    <x v="5"/>
    <x v="1"/>
    <x v="0"/>
    <n v="0"/>
    <x v="24"/>
    <x v="2"/>
    <s v="No."/>
    <x v="22"/>
    <x v="24"/>
    <x v="197"/>
    <n v="7.980000000000004"/>
    <n v="15.966386554621856"/>
    <x v="22"/>
    <x v="3"/>
    <x v="0"/>
    <n v="42"/>
    <n v="0.84033613445378141"/>
  </r>
  <r>
    <x v="207"/>
    <x v="24"/>
    <x v="5"/>
    <x v="0"/>
    <x v="1"/>
    <n v="0"/>
    <x v="24"/>
    <x v="2"/>
    <s v="No."/>
    <x v="22"/>
    <x v="24"/>
    <x v="197"/>
    <n v="7.980000000000004"/>
    <n v="15.966386554621856"/>
    <x v="22"/>
    <x v="5"/>
    <x v="0"/>
    <n v="42"/>
    <n v="0.84033613445378141"/>
  </r>
  <r>
    <x v="148"/>
    <x v="24"/>
    <x v="0"/>
    <x v="0"/>
    <x v="1"/>
    <n v="0"/>
    <x v="24"/>
    <x v="2"/>
    <s v="No."/>
    <x v="22"/>
    <x v="24"/>
    <x v="198"/>
    <n v="9.3100000000000023"/>
    <n v="15.966386554621852"/>
    <x v="11"/>
    <x v="7"/>
    <x v="1"/>
    <n v="49"/>
    <n v="0.84033613445378152"/>
  </r>
  <r>
    <x v="230"/>
    <x v="24"/>
    <x v="0"/>
    <x v="1"/>
    <x v="0"/>
    <n v="0"/>
    <x v="24"/>
    <x v="2"/>
    <s v="No."/>
    <x v="22"/>
    <x v="24"/>
    <x v="198"/>
    <n v="9.3100000000000023"/>
    <n v="15.966386554621852"/>
    <x v="17"/>
    <x v="7"/>
    <x v="1"/>
    <n v="49"/>
    <n v="0.84033613445378152"/>
  </r>
  <r>
    <x v="69"/>
    <x v="24"/>
    <x v="9"/>
    <x v="1"/>
    <x v="1"/>
    <n v="0"/>
    <x v="24"/>
    <x v="2"/>
    <s v="No."/>
    <x v="22"/>
    <x v="24"/>
    <x v="199"/>
    <n v="6.6499999999999986"/>
    <n v="15.966386554621845"/>
    <x v="9"/>
    <x v="3"/>
    <x v="1"/>
    <n v="35"/>
    <n v="0.84033613445378152"/>
  </r>
  <r>
    <x v="224"/>
    <x v="25"/>
    <x v="10"/>
    <x v="2"/>
    <x v="1"/>
    <n v="0"/>
    <x v="25"/>
    <x v="3"/>
    <s v="No."/>
    <x v="23"/>
    <x v="25"/>
    <x v="200"/>
    <n v="19.980000000000004"/>
    <n v="27.007299270072998"/>
    <x v="7"/>
    <x v="7"/>
    <x v="0"/>
    <n v="54"/>
    <n v="0.72992700729927007"/>
  </r>
  <r>
    <x v="5"/>
    <x v="25"/>
    <x v="3"/>
    <x v="1"/>
    <x v="0"/>
    <n v="0"/>
    <x v="25"/>
    <x v="3"/>
    <s v="No."/>
    <x v="23"/>
    <x v="25"/>
    <x v="201"/>
    <n v="13.32"/>
    <n v="27.007299270072991"/>
    <x v="4"/>
    <x v="4"/>
    <x v="0"/>
    <n v="36"/>
    <n v="0.72992700729927007"/>
  </r>
  <r>
    <x v="231"/>
    <x v="25"/>
    <x v="5"/>
    <x v="1"/>
    <x v="1"/>
    <n v="0"/>
    <x v="25"/>
    <x v="3"/>
    <s v="No."/>
    <x v="23"/>
    <x v="25"/>
    <x v="202"/>
    <n v="39.960000000000008"/>
    <n v="27.007299270072998"/>
    <x v="23"/>
    <x v="5"/>
    <x v="0"/>
    <n v="108"/>
    <n v="0.72992700729927007"/>
  </r>
  <r>
    <x v="232"/>
    <x v="25"/>
    <x v="7"/>
    <x v="0"/>
    <x v="1"/>
    <n v="0"/>
    <x v="25"/>
    <x v="3"/>
    <s v="No."/>
    <x v="23"/>
    <x v="25"/>
    <x v="203"/>
    <n v="66.599999999999994"/>
    <n v="27.007299270072991"/>
    <x v="19"/>
    <x v="11"/>
    <x v="0"/>
    <n v="180"/>
    <n v="0.72992700729927007"/>
  </r>
  <r>
    <x v="233"/>
    <x v="25"/>
    <x v="8"/>
    <x v="0"/>
    <x v="1"/>
    <n v="0"/>
    <x v="25"/>
    <x v="3"/>
    <s v="No."/>
    <x v="23"/>
    <x v="25"/>
    <x v="204"/>
    <n v="53.28"/>
    <n v="27.007299270072991"/>
    <x v="18"/>
    <x v="6"/>
    <x v="1"/>
    <n v="144"/>
    <n v="0.72992700729927007"/>
  </r>
  <r>
    <x v="234"/>
    <x v="25"/>
    <x v="6"/>
    <x v="2"/>
    <x v="0"/>
    <n v="0"/>
    <x v="25"/>
    <x v="3"/>
    <s v="No."/>
    <x v="23"/>
    <x v="25"/>
    <x v="205"/>
    <n v="86.579999999999984"/>
    <n v="27.007299270072988"/>
    <x v="16"/>
    <x v="1"/>
    <x v="1"/>
    <n v="234"/>
    <n v="0.72992700729927007"/>
  </r>
  <r>
    <x v="161"/>
    <x v="25"/>
    <x v="6"/>
    <x v="1"/>
    <x v="0"/>
    <n v="0"/>
    <x v="25"/>
    <x v="3"/>
    <s v="No."/>
    <x v="23"/>
    <x v="25"/>
    <x v="205"/>
    <n v="86.579999999999984"/>
    <n v="27.007299270072988"/>
    <x v="18"/>
    <x v="1"/>
    <x v="1"/>
    <n v="234"/>
    <n v="0.72992700729927007"/>
  </r>
  <r>
    <x v="235"/>
    <x v="25"/>
    <x v="0"/>
    <x v="1"/>
    <x v="0"/>
    <n v="0"/>
    <x v="25"/>
    <x v="3"/>
    <s v="No."/>
    <x v="23"/>
    <x v="25"/>
    <x v="206"/>
    <n v="46.620000000000005"/>
    <n v="27.007299270072991"/>
    <x v="23"/>
    <x v="8"/>
    <x v="1"/>
    <n v="126"/>
    <n v="0.72992700729927007"/>
  </r>
  <r>
    <x v="236"/>
    <x v="25"/>
    <x v="13"/>
    <x v="0"/>
    <x v="0"/>
    <n v="0"/>
    <x v="25"/>
    <x v="3"/>
    <s v="No."/>
    <x v="23"/>
    <x v="25"/>
    <x v="207"/>
    <n v="93.240000000000009"/>
    <n v="27.007299270072991"/>
    <x v="19"/>
    <x v="8"/>
    <x v="1"/>
    <n v="252"/>
    <n v="0.72992700729927007"/>
  </r>
  <r>
    <x v="237"/>
    <x v="25"/>
    <x v="5"/>
    <x v="1"/>
    <x v="1"/>
    <n v="0"/>
    <x v="25"/>
    <x v="3"/>
    <s v="No."/>
    <x v="23"/>
    <x v="25"/>
    <x v="202"/>
    <n v="39.960000000000008"/>
    <n v="27.007299270072998"/>
    <x v="17"/>
    <x v="2"/>
    <x v="1"/>
    <n v="108"/>
    <n v="0.72992700729927007"/>
  </r>
  <r>
    <x v="37"/>
    <x v="25"/>
    <x v="11"/>
    <x v="0"/>
    <x v="1"/>
    <n v="0"/>
    <x v="25"/>
    <x v="3"/>
    <s v="No."/>
    <x v="23"/>
    <x v="25"/>
    <x v="208"/>
    <n v="6.66"/>
    <n v="27.007299270072991"/>
    <x v="0"/>
    <x v="7"/>
    <x v="1"/>
    <n v="18"/>
    <n v="0.72992700729927007"/>
  </r>
  <r>
    <x v="238"/>
    <x v="25"/>
    <x v="13"/>
    <x v="0"/>
    <x v="1"/>
    <n v="0"/>
    <x v="25"/>
    <x v="3"/>
    <s v="No."/>
    <x v="23"/>
    <x v="25"/>
    <x v="207"/>
    <n v="93.240000000000009"/>
    <n v="27.007299270072991"/>
    <x v="22"/>
    <x v="4"/>
    <x v="1"/>
    <n v="252"/>
    <n v="0.72992700729927007"/>
  </r>
  <r>
    <x v="182"/>
    <x v="25"/>
    <x v="9"/>
    <x v="1"/>
    <x v="1"/>
    <n v="0"/>
    <x v="25"/>
    <x v="3"/>
    <s v="No."/>
    <x v="23"/>
    <x v="25"/>
    <x v="209"/>
    <n v="33.299999999999997"/>
    <n v="27.007299270072991"/>
    <x v="19"/>
    <x v="4"/>
    <x v="1"/>
    <n v="90"/>
    <n v="0.72992700729927007"/>
  </r>
  <r>
    <x v="239"/>
    <x v="25"/>
    <x v="7"/>
    <x v="1"/>
    <x v="1"/>
    <n v="0"/>
    <x v="25"/>
    <x v="3"/>
    <s v="No."/>
    <x v="23"/>
    <x v="25"/>
    <x v="203"/>
    <n v="66.599999999999994"/>
    <n v="27.007299270072991"/>
    <x v="16"/>
    <x v="11"/>
    <x v="1"/>
    <n v="180"/>
    <n v="0.72992700729927007"/>
  </r>
  <r>
    <x v="240"/>
    <x v="26"/>
    <x v="1"/>
    <x v="1"/>
    <x v="0"/>
    <n v="0"/>
    <x v="26"/>
    <x v="3"/>
    <s v="Lt"/>
    <x v="24"/>
    <x v="26"/>
    <x v="210"/>
    <n v="36.480000000000018"/>
    <n v="15.966386554621856"/>
    <x v="26"/>
    <x v="6"/>
    <x v="0"/>
    <n v="192"/>
    <n v="0.84033613445378141"/>
  </r>
  <r>
    <x v="241"/>
    <x v="26"/>
    <x v="5"/>
    <x v="0"/>
    <x v="1"/>
    <n v="0"/>
    <x v="26"/>
    <x v="3"/>
    <s v="Lt"/>
    <x v="24"/>
    <x v="26"/>
    <x v="211"/>
    <n v="54.720000000000027"/>
    <n v="15.966386554621856"/>
    <x v="25"/>
    <x v="1"/>
    <x v="0"/>
    <n v="288"/>
    <n v="0.84033613445378141"/>
  </r>
  <r>
    <x v="242"/>
    <x v="26"/>
    <x v="4"/>
    <x v="1"/>
    <x v="0"/>
    <n v="0"/>
    <x v="26"/>
    <x v="3"/>
    <s v="Lt"/>
    <x v="24"/>
    <x v="26"/>
    <x v="212"/>
    <n v="82.080000000000041"/>
    <n v="15.966386554621856"/>
    <x v="29"/>
    <x v="8"/>
    <x v="0"/>
    <n v="432"/>
    <n v="0.84033613445378141"/>
  </r>
  <r>
    <x v="243"/>
    <x v="26"/>
    <x v="13"/>
    <x v="0"/>
    <x v="0"/>
    <n v="0"/>
    <x v="26"/>
    <x v="3"/>
    <s v="Lt"/>
    <x v="24"/>
    <x v="26"/>
    <x v="213"/>
    <n v="127.68000000000006"/>
    <n v="15.966386554621856"/>
    <x v="22"/>
    <x v="7"/>
    <x v="0"/>
    <n v="672"/>
    <n v="0.84033613445378141"/>
  </r>
  <r>
    <x v="106"/>
    <x v="26"/>
    <x v="4"/>
    <x v="1"/>
    <x v="0"/>
    <n v="0"/>
    <x v="26"/>
    <x v="3"/>
    <s v="Lt"/>
    <x v="24"/>
    <x v="26"/>
    <x v="212"/>
    <n v="82.080000000000041"/>
    <n v="15.966386554621856"/>
    <x v="17"/>
    <x v="3"/>
    <x v="0"/>
    <n v="432"/>
    <n v="0.84033613445378141"/>
  </r>
  <r>
    <x v="244"/>
    <x v="26"/>
    <x v="8"/>
    <x v="0"/>
    <x v="0"/>
    <n v="0"/>
    <x v="26"/>
    <x v="3"/>
    <s v="Lt"/>
    <x v="24"/>
    <x v="26"/>
    <x v="214"/>
    <n v="72.960000000000036"/>
    <n v="15.966386554621856"/>
    <x v="29"/>
    <x v="5"/>
    <x v="0"/>
    <n v="384"/>
    <n v="0.84033613445378141"/>
  </r>
  <r>
    <x v="190"/>
    <x v="26"/>
    <x v="7"/>
    <x v="1"/>
    <x v="1"/>
    <n v="0"/>
    <x v="26"/>
    <x v="3"/>
    <s v="Lt"/>
    <x v="24"/>
    <x v="26"/>
    <x v="8"/>
    <n v="91.200000000000045"/>
    <n v="15.966386554621856"/>
    <x v="22"/>
    <x v="1"/>
    <x v="1"/>
    <n v="480"/>
    <n v="0.84033613445378141"/>
  </r>
  <r>
    <x v="245"/>
    <x v="26"/>
    <x v="3"/>
    <x v="1"/>
    <x v="1"/>
    <n v="0"/>
    <x v="26"/>
    <x v="3"/>
    <s v="Lt"/>
    <x v="24"/>
    <x v="26"/>
    <x v="215"/>
    <n v="18.240000000000009"/>
    <n v="15.966386554621856"/>
    <x v="0"/>
    <x v="8"/>
    <x v="1"/>
    <n v="96"/>
    <n v="0.84033613445378141"/>
  </r>
  <r>
    <x v="163"/>
    <x v="26"/>
    <x v="8"/>
    <x v="1"/>
    <x v="0"/>
    <n v="0"/>
    <x v="26"/>
    <x v="3"/>
    <s v="Lt"/>
    <x v="24"/>
    <x v="26"/>
    <x v="214"/>
    <n v="72.960000000000036"/>
    <n v="15.966386554621856"/>
    <x v="9"/>
    <x v="8"/>
    <x v="1"/>
    <n v="384"/>
    <n v="0.84033613445378141"/>
  </r>
  <r>
    <x v="146"/>
    <x v="26"/>
    <x v="11"/>
    <x v="0"/>
    <x v="0"/>
    <n v="0"/>
    <x v="26"/>
    <x v="3"/>
    <s v="Lt"/>
    <x v="24"/>
    <x v="26"/>
    <x v="216"/>
    <n v="9.1200000000000045"/>
    <n v="15.966386554621856"/>
    <x v="23"/>
    <x v="9"/>
    <x v="1"/>
    <n v="48"/>
    <n v="0.84033613445378141"/>
  </r>
  <r>
    <x v="246"/>
    <x v="26"/>
    <x v="8"/>
    <x v="1"/>
    <x v="1"/>
    <n v="0"/>
    <x v="26"/>
    <x v="3"/>
    <s v="Lt"/>
    <x v="24"/>
    <x v="26"/>
    <x v="214"/>
    <n v="72.960000000000036"/>
    <n v="15.966386554621856"/>
    <x v="6"/>
    <x v="9"/>
    <x v="1"/>
    <n v="384"/>
    <n v="0.84033613445378141"/>
  </r>
  <r>
    <x v="247"/>
    <x v="26"/>
    <x v="1"/>
    <x v="2"/>
    <x v="0"/>
    <n v="0"/>
    <x v="26"/>
    <x v="3"/>
    <s v="Lt"/>
    <x v="24"/>
    <x v="26"/>
    <x v="210"/>
    <n v="36.480000000000018"/>
    <n v="15.966386554621856"/>
    <x v="22"/>
    <x v="9"/>
    <x v="1"/>
    <n v="192"/>
    <n v="0.84033613445378141"/>
  </r>
  <r>
    <x v="248"/>
    <x v="26"/>
    <x v="3"/>
    <x v="0"/>
    <x v="0"/>
    <n v="0"/>
    <x v="26"/>
    <x v="3"/>
    <s v="Lt"/>
    <x v="24"/>
    <x v="26"/>
    <x v="215"/>
    <n v="18.240000000000009"/>
    <n v="15.966386554621856"/>
    <x v="0"/>
    <x v="9"/>
    <x v="1"/>
    <n v="96"/>
    <n v="0.84033613445378141"/>
  </r>
  <r>
    <x v="68"/>
    <x v="26"/>
    <x v="11"/>
    <x v="0"/>
    <x v="0"/>
    <n v="0"/>
    <x v="26"/>
    <x v="3"/>
    <s v="Lt"/>
    <x v="24"/>
    <x v="26"/>
    <x v="216"/>
    <n v="9.1200000000000045"/>
    <n v="15.966386554621856"/>
    <x v="28"/>
    <x v="7"/>
    <x v="1"/>
    <n v="48"/>
    <n v="0.84033613445378141"/>
  </r>
  <r>
    <x v="249"/>
    <x v="26"/>
    <x v="8"/>
    <x v="0"/>
    <x v="1"/>
    <n v="0"/>
    <x v="26"/>
    <x v="3"/>
    <s v="Lt"/>
    <x v="24"/>
    <x v="26"/>
    <x v="214"/>
    <n v="72.960000000000036"/>
    <n v="15.966386554621856"/>
    <x v="1"/>
    <x v="10"/>
    <x v="1"/>
    <n v="384"/>
    <n v="0.84033613445378141"/>
  </r>
  <r>
    <x v="250"/>
    <x v="26"/>
    <x v="7"/>
    <x v="2"/>
    <x v="1"/>
    <n v="0"/>
    <x v="26"/>
    <x v="3"/>
    <s v="Lt"/>
    <x v="24"/>
    <x v="26"/>
    <x v="8"/>
    <n v="91.200000000000045"/>
    <n v="15.966386554621856"/>
    <x v="17"/>
    <x v="10"/>
    <x v="1"/>
    <n v="480"/>
    <n v="0.84033613445378141"/>
  </r>
  <r>
    <x v="135"/>
    <x v="26"/>
    <x v="9"/>
    <x v="1"/>
    <x v="0"/>
    <n v="0"/>
    <x v="26"/>
    <x v="3"/>
    <s v="Lt"/>
    <x v="24"/>
    <x v="26"/>
    <x v="13"/>
    <n v="45.600000000000023"/>
    <n v="15.966386554621856"/>
    <x v="5"/>
    <x v="11"/>
    <x v="1"/>
    <n v="240"/>
    <n v="0.84033613445378141"/>
  </r>
  <r>
    <x v="251"/>
    <x v="27"/>
    <x v="7"/>
    <x v="2"/>
    <x v="1"/>
    <n v="0"/>
    <x v="27"/>
    <x v="3"/>
    <s v="No."/>
    <x v="15"/>
    <x v="27"/>
    <x v="217"/>
    <n v="48.100000000000023"/>
    <n v="11.504424778761067"/>
    <x v="17"/>
    <x v="1"/>
    <x v="0"/>
    <n v="370"/>
    <n v="0.88495575221238931"/>
  </r>
  <r>
    <x v="252"/>
    <x v="27"/>
    <x v="4"/>
    <x v="0"/>
    <x v="1"/>
    <n v="0"/>
    <x v="27"/>
    <x v="3"/>
    <s v="No."/>
    <x v="15"/>
    <x v="27"/>
    <x v="218"/>
    <n v="43.29000000000002"/>
    <n v="11.504424778761067"/>
    <x v="14"/>
    <x v="1"/>
    <x v="0"/>
    <n v="333"/>
    <n v="0.88495575221238931"/>
  </r>
  <r>
    <x v="253"/>
    <x v="27"/>
    <x v="7"/>
    <x v="1"/>
    <x v="0"/>
    <n v="0"/>
    <x v="27"/>
    <x v="3"/>
    <s v="No."/>
    <x v="15"/>
    <x v="27"/>
    <x v="217"/>
    <n v="48.100000000000023"/>
    <n v="11.504424778761067"/>
    <x v="12"/>
    <x v="8"/>
    <x v="0"/>
    <n v="370"/>
    <n v="0.88495575221238931"/>
  </r>
  <r>
    <x v="155"/>
    <x v="27"/>
    <x v="8"/>
    <x v="1"/>
    <x v="1"/>
    <n v="0"/>
    <x v="27"/>
    <x v="3"/>
    <s v="No."/>
    <x v="15"/>
    <x v="27"/>
    <x v="219"/>
    <n v="38.480000000000018"/>
    <n v="11.504424778761067"/>
    <x v="1"/>
    <x v="9"/>
    <x v="0"/>
    <n v="296"/>
    <n v="0.88495575221238931"/>
  </r>
  <r>
    <x v="41"/>
    <x v="27"/>
    <x v="2"/>
    <x v="1"/>
    <x v="0"/>
    <n v="0"/>
    <x v="27"/>
    <x v="3"/>
    <s v="No."/>
    <x v="15"/>
    <x v="27"/>
    <x v="220"/>
    <n v="52.910000000000025"/>
    <n v="11.504424778761067"/>
    <x v="25"/>
    <x v="2"/>
    <x v="0"/>
    <n v="407"/>
    <n v="0.88495575221238931"/>
  </r>
  <r>
    <x v="254"/>
    <x v="27"/>
    <x v="13"/>
    <x v="1"/>
    <x v="1"/>
    <n v="0"/>
    <x v="27"/>
    <x v="3"/>
    <s v="No."/>
    <x v="15"/>
    <x v="27"/>
    <x v="221"/>
    <n v="67.340000000000032"/>
    <n v="11.504424778761067"/>
    <x v="11"/>
    <x v="3"/>
    <x v="0"/>
    <n v="518"/>
    <n v="0.88495575221238931"/>
  </r>
  <r>
    <x v="198"/>
    <x v="27"/>
    <x v="6"/>
    <x v="1"/>
    <x v="0"/>
    <n v="0"/>
    <x v="27"/>
    <x v="3"/>
    <s v="No."/>
    <x v="15"/>
    <x v="27"/>
    <x v="222"/>
    <n v="62.529999999999973"/>
    <n v="11.504424778761058"/>
    <x v="10"/>
    <x v="3"/>
    <x v="0"/>
    <n v="481"/>
    <n v="0.88495575221238942"/>
  </r>
  <r>
    <x v="220"/>
    <x v="27"/>
    <x v="0"/>
    <x v="1"/>
    <x v="0"/>
    <n v="0"/>
    <x v="27"/>
    <x v="3"/>
    <s v="No."/>
    <x v="15"/>
    <x v="27"/>
    <x v="223"/>
    <n v="33.670000000000016"/>
    <n v="11.504424778761067"/>
    <x v="16"/>
    <x v="4"/>
    <x v="0"/>
    <n v="259"/>
    <n v="0.88495575221238931"/>
  </r>
  <r>
    <x v="233"/>
    <x v="27"/>
    <x v="10"/>
    <x v="1"/>
    <x v="1"/>
    <n v="0"/>
    <x v="27"/>
    <x v="3"/>
    <s v="No."/>
    <x v="15"/>
    <x v="27"/>
    <x v="224"/>
    <n v="14.430000000000007"/>
    <n v="11.504424778761067"/>
    <x v="18"/>
    <x v="6"/>
    <x v="1"/>
    <n v="111"/>
    <n v="0.88495575221238931"/>
  </r>
  <r>
    <x v="248"/>
    <x v="27"/>
    <x v="3"/>
    <x v="1"/>
    <x v="0"/>
    <n v="0"/>
    <x v="27"/>
    <x v="3"/>
    <s v="No."/>
    <x v="15"/>
    <x v="27"/>
    <x v="225"/>
    <n v="9.6200000000000045"/>
    <n v="11.504424778761067"/>
    <x v="0"/>
    <x v="9"/>
    <x v="1"/>
    <n v="74"/>
    <n v="0.88495575221238931"/>
  </r>
  <r>
    <x v="255"/>
    <x v="27"/>
    <x v="8"/>
    <x v="2"/>
    <x v="0"/>
    <n v="0"/>
    <x v="27"/>
    <x v="3"/>
    <s v="No."/>
    <x v="15"/>
    <x v="27"/>
    <x v="219"/>
    <n v="38.480000000000018"/>
    <n v="11.504424778761067"/>
    <x v="4"/>
    <x v="2"/>
    <x v="1"/>
    <n v="296"/>
    <n v="0.88495575221238931"/>
  </r>
  <r>
    <x v="256"/>
    <x v="27"/>
    <x v="14"/>
    <x v="1"/>
    <x v="1"/>
    <n v="0"/>
    <x v="27"/>
    <x v="3"/>
    <s v="No."/>
    <x v="15"/>
    <x v="27"/>
    <x v="226"/>
    <n v="57.720000000000027"/>
    <n v="11.504424778761067"/>
    <x v="29"/>
    <x v="7"/>
    <x v="1"/>
    <n v="444"/>
    <n v="0.88495575221238931"/>
  </r>
  <r>
    <x v="257"/>
    <x v="27"/>
    <x v="9"/>
    <x v="2"/>
    <x v="1"/>
    <n v="0"/>
    <x v="27"/>
    <x v="3"/>
    <s v="No."/>
    <x v="15"/>
    <x v="27"/>
    <x v="227"/>
    <n v="24.050000000000011"/>
    <n v="11.504424778761067"/>
    <x v="20"/>
    <x v="11"/>
    <x v="1"/>
    <n v="185"/>
    <n v="0.88495575221238931"/>
  </r>
  <r>
    <x v="40"/>
    <x v="28"/>
    <x v="3"/>
    <x v="1"/>
    <x v="1"/>
    <n v="0"/>
    <x v="28"/>
    <x v="3"/>
    <s v="Lt"/>
    <x v="25"/>
    <x v="28"/>
    <x v="228"/>
    <n v="12.219999999999999"/>
    <n v="11.504424778761061"/>
    <x v="24"/>
    <x v="0"/>
    <x v="0"/>
    <n v="94"/>
    <n v="0.88495575221238942"/>
  </r>
  <r>
    <x v="258"/>
    <x v="28"/>
    <x v="5"/>
    <x v="2"/>
    <x v="0"/>
    <n v="0"/>
    <x v="28"/>
    <x v="3"/>
    <s v="Lt"/>
    <x v="25"/>
    <x v="28"/>
    <x v="229"/>
    <n v="36.659999999999968"/>
    <n v="11.504424778761054"/>
    <x v="1"/>
    <x v="1"/>
    <x v="0"/>
    <n v="282"/>
    <n v="0.88495575221238942"/>
  </r>
  <r>
    <x v="65"/>
    <x v="28"/>
    <x v="8"/>
    <x v="1"/>
    <x v="1"/>
    <n v="0"/>
    <x v="28"/>
    <x v="3"/>
    <s v="Lt"/>
    <x v="25"/>
    <x v="28"/>
    <x v="230"/>
    <n v="48.879999999999995"/>
    <n v="11.504424778761061"/>
    <x v="8"/>
    <x v="1"/>
    <x v="0"/>
    <n v="376"/>
    <n v="0.88495575221238942"/>
  </r>
  <r>
    <x v="242"/>
    <x v="28"/>
    <x v="1"/>
    <x v="1"/>
    <x v="0"/>
    <n v="0"/>
    <x v="28"/>
    <x v="3"/>
    <s v="Lt"/>
    <x v="25"/>
    <x v="28"/>
    <x v="231"/>
    <n v="24.439999999999998"/>
    <n v="11.504424778761061"/>
    <x v="29"/>
    <x v="8"/>
    <x v="0"/>
    <n v="188"/>
    <n v="0.88495575221238942"/>
  </r>
  <r>
    <x v="259"/>
    <x v="28"/>
    <x v="11"/>
    <x v="1"/>
    <x v="0"/>
    <n v="0"/>
    <x v="28"/>
    <x v="3"/>
    <s v="Lt"/>
    <x v="25"/>
    <x v="28"/>
    <x v="232"/>
    <n v="6.1099999999999994"/>
    <n v="11.504424778761061"/>
    <x v="9"/>
    <x v="8"/>
    <x v="0"/>
    <n v="47"/>
    <n v="0.88495575221238942"/>
  </r>
  <r>
    <x v="260"/>
    <x v="28"/>
    <x v="1"/>
    <x v="1"/>
    <x v="0"/>
    <n v="0"/>
    <x v="28"/>
    <x v="3"/>
    <s v="Lt"/>
    <x v="25"/>
    <x v="28"/>
    <x v="231"/>
    <n v="24.439999999999998"/>
    <n v="11.504424778761061"/>
    <x v="17"/>
    <x v="9"/>
    <x v="0"/>
    <n v="188"/>
    <n v="0.88495575221238942"/>
  </r>
  <r>
    <x v="261"/>
    <x v="28"/>
    <x v="12"/>
    <x v="1"/>
    <x v="0"/>
    <n v="0"/>
    <x v="28"/>
    <x v="3"/>
    <s v="Lt"/>
    <x v="25"/>
    <x v="28"/>
    <x v="233"/>
    <n v="91.649999999999977"/>
    <n v="11.504424778761059"/>
    <x v="19"/>
    <x v="7"/>
    <x v="0"/>
    <n v="705"/>
    <n v="0.88495575221238942"/>
  </r>
  <r>
    <x v="109"/>
    <x v="28"/>
    <x v="10"/>
    <x v="2"/>
    <x v="0"/>
    <n v="0"/>
    <x v="28"/>
    <x v="3"/>
    <s v="Lt"/>
    <x v="25"/>
    <x v="28"/>
    <x v="234"/>
    <n v="18.329999999999984"/>
    <n v="11.504424778761054"/>
    <x v="14"/>
    <x v="11"/>
    <x v="0"/>
    <n v="141"/>
    <n v="0.88495575221238942"/>
  </r>
  <r>
    <x v="262"/>
    <x v="28"/>
    <x v="13"/>
    <x v="1"/>
    <x v="1"/>
    <n v="0"/>
    <x v="28"/>
    <x v="3"/>
    <s v="Lt"/>
    <x v="25"/>
    <x v="28"/>
    <x v="235"/>
    <n v="85.539999999999964"/>
    <n v="11.504424778761058"/>
    <x v="27"/>
    <x v="11"/>
    <x v="0"/>
    <n v="658"/>
    <n v="0.88495575221238942"/>
  </r>
  <r>
    <x v="263"/>
    <x v="28"/>
    <x v="5"/>
    <x v="1"/>
    <x v="1"/>
    <n v="0"/>
    <x v="28"/>
    <x v="3"/>
    <s v="Lt"/>
    <x v="25"/>
    <x v="28"/>
    <x v="229"/>
    <n v="36.659999999999968"/>
    <n v="11.504424778761054"/>
    <x v="24"/>
    <x v="11"/>
    <x v="0"/>
    <n v="282"/>
    <n v="0.88495575221238942"/>
  </r>
  <r>
    <x v="118"/>
    <x v="28"/>
    <x v="11"/>
    <x v="0"/>
    <x v="0"/>
    <n v="0"/>
    <x v="28"/>
    <x v="3"/>
    <s v="Lt"/>
    <x v="25"/>
    <x v="28"/>
    <x v="232"/>
    <n v="6.1099999999999994"/>
    <n v="11.504424778761061"/>
    <x v="16"/>
    <x v="0"/>
    <x v="1"/>
    <n v="47"/>
    <n v="0.88495575221238942"/>
  </r>
  <r>
    <x v="264"/>
    <x v="28"/>
    <x v="12"/>
    <x v="0"/>
    <x v="1"/>
    <n v="0"/>
    <x v="28"/>
    <x v="3"/>
    <s v="Lt"/>
    <x v="25"/>
    <x v="28"/>
    <x v="233"/>
    <n v="91.649999999999977"/>
    <n v="11.504424778761059"/>
    <x v="21"/>
    <x v="2"/>
    <x v="1"/>
    <n v="705"/>
    <n v="0.88495575221238942"/>
  </r>
  <r>
    <x v="103"/>
    <x v="28"/>
    <x v="8"/>
    <x v="0"/>
    <x v="0"/>
    <n v="0"/>
    <x v="28"/>
    <x v="3"/>
    <s v="Lt"/>
    <x v="25"/>
    <x v="28"/>
    <x v="230"/>
    <n v="48.879999999999995"/>
    <n v="11.504424778761061"/>
    <x v="22"/>
    <x v="3"/>
    <x v="1"/>
    <n v="376"/>
    <n v="0.88495575221238942"/>
  </r>
  <r>
    <x v="265"/>
    <x v="28"/>
    <x v="13"/>
    <x v="1"/>
    <x v="1"/>
    <n v="0"/>
    <x v="28"/>
    <x v="3"/>
    <s v="Lt"/>
    <x v="25"/>
    <x v="28"/>
    <x v="235"/>
    <n v="85.539999999999964"/>
    <n v="11.504424778761058"/>
    <x v="12"/>
    <x v="3"/>
    <x v="1"/>
    <n v="658"/>
    <n v="0.88495575221238942"/>
  </r>
  <r>
    <x v="266"/>
    <x v="28"/>
    <x v="10"/>
    <x v="1"/>
    <x v="1"/>
    <n v="0"/>
    <x v="28"/>
    <x v="3"/>
    <s v="Lt"/>
    <x v="25"/>
    <x v="28"/>
    <x v="234"/>
    <n v="18.329999999999984"/>
    <n v="11.504424778761054"/>
    <x v="18"/>
    <x v="4"/>
    <x v="1"/>
    <n v="141"/>
    <n v="0.88495575221238942"/>
  </r>
  <r>
    <x v="267"/>
    <x v="29"/>
    <x v="2"/>
    <x v="0"/>
    <x v="1"/>
    <n v="0"/>
    <x v="29"/>
    <x v="3"/>
    <s v="Ft"/>
    <x v="9"/>
    <x v="29"/>
    <x v="236"/>
    <n v="586.07999999999993"/>
    <n v="26.47058823529412"/>
    <x v="10"/>
    <x v="6"/>
    <x v="0"/>
    <n v="1628"/>
    <n v="0.73529411764705888"/>
  </r>
  <r>
    <x v="13"/>
    <x v="29"/>
    <x v="3"/>
    <x v="1"/>
    <x v="0"/>
    <n v="0"/>
    <x v="29"/>
    <x v="3"/>
    <s v="Ft"/>
    <x v="9"/>
    <x v="29"/>
    <x v="237"/>
    <n v="106.56"/>
    <n v="26.47058823529412"/>
    <x v="8"/>
    <x v="6"/>
    <x v="0"/>
    <n v="296"/>
    <n v="0.73529411764705876"/>
  </r>
  <r>
    <x v="268"/>
    <x v="29"/>
    <x v="10"/>
    <x v="1"/>
    <x v="0"/>
    <n v="0"/>
    <x v="29"/>
    <x v="3"/>
    <s v="Ft"/>
    <x v="9"/>
    <x v="29"/>
    <x v="238"/>
    <n v="159.84000000000003"/>
    <n v="26.470588235294123"/>
    <x v="27"/>
    <x v="1"/>
    <x v="0"/>
    <n v="444"/>
    <n v="0.73529411764705876"/>
  </r>
  <r>
    <x v="269"/>
    <x v="29"/>
    <x v="3"/>
    <x v="0"/>
    <x v="0"/>
    <n v="0"/>
    <x v="29"/>
    <x v="3"/>
    <s v="Ft"/>
    <x v="9"/>
    <x v="29"/>
    <x v="237"/>
    <n v="106.56"/>
    <n v="26.47058823529412"/>
    <x v="28"/>
    <x v="8"/>
    <x v="0"/>
    <n v="296"/>
    <n v="0.73529411764705876"/>
  </r>
  <r>
    <x v="270"/>
    <x v="29"/>
    <x v="0"/>
    <x v="1"/>
    <x v="0"/>
    <n v="0"/>
    <x v="29"/>
    <x v="3"/>
    <s v="Ft"/>
    <x v="9"/>
    <x v="29"/>
    <x v="239"/>
    <n v="372.96000000000004"/>
    <n v="26.47058823529412"/>
    <x v="30"/>
    <x v="8"/>
    <x v="0"/>
    <n v="1036"/>
    <n v="0.73529411764705876"/>
  </r>
  <r>
    <x v="5"/>
    <x v="29"/>
    <x v="5"/>
    <x v="1"/>
    <x v="0"/>
    <n v="0"/>
    <x v="29"/>
    <x v="3"/>
    <s v="Ft"/>
    <x v="9"/>
    <x v="29"/>
    <x v="240"/>
    <n v="319.68000000000006"/>
    <n v="26.470588235294123"/>
    <x v="4"/>
    <x v="4"/>
    <x v="0"/>
    <n v="888"/>
    <n v="0.73529411764705876"/>
  </r>
  <r>
    <x v="271"/>
    <x v="29"/>
    <x v="13"/>
    <x v="0"/>
    <x v="1"/>
    <n v="0"/>
    <x v="29"/>
    <x v="3"/>
    <s v="Ft"/>
    <x v="9"/>
    <x v="29"/>
    <x v="241"/>
    <n v="745.92000000000007"/>
    <n v="26.47058823529412"/>
    <x v="2"/>
    <x v="5"/>
    <x v="0"/>
    <n v="2072"/>
    <n v="0.73529411764705876"/>
  </r>
  <r>
    <x v="272"/>
    <x v="29"/>
    <x v="12"/>
    <x v="0"/>
    <x v="0"/>
    <n v="0"/>
    <x v="29"/>
    <x v="3"/>
    <s v="Ft"/>
    <x v="9"/>
    <x v="29"/>
    <x v="242"/>
    <n v="799.19999999999982"/>
    <n v="26.470588235294112"/>
    <x v="28"/>
    <x v="0"/>
    <x v="1"/>
    <n v="2220"/>
    <n v="0.73529411764705888"/>
  </r>
  <r>
    <x v="47"/>
    <x v="29"/>
    <x v="10"/>
    <x v="1"/>
    <x v="0"/>
    <n v="0"/>
    <x v="29"/>
    <x v="3"/>
    <s v="Ft"/>
    <x v="9"/>
    <x v="29"/>
    <x v="238"/>
    <n v="159.84000000000003"/>
    <n v="26.470588235294123"/>
    <x v="1"/>
    <x v="1"/>
    <x v="1"/>
    <n v="444"/>
    <n v="0.73529411764705876"/>
  </r>
  <r>
    <x v="9"/>
    <x v="29"/>
    <x v="2"/>
    <x v="1"/>
    <x v="0"/>
    <n v="0"/>
    <x v="29"/>
    <x v="3"/>
    <s v="Ft"/>
    <x v="9"/>
    <x v="29"/>
    <x v="236"/>
    <n v="586.07999999999993"/>
    <n v="26.47058823529412"/>
    <x v="8"/>
    <x v="1"/>
    <x v="1"/>
    <n v="1628"/>
    <n v="0.73529411764705888"/>
  </r>
  <r>
    <x v="236"/>
    <x v="29"/>
    <x v="3"/>
    <x v="1"/>
    <x v="1"/>
    <n v="0"/>
    <x v="29"/>
    <x v="3"/>
    <s v="Ft"/>
    <x v="9"/>
    <x v="29"/>
    <x v="237"/>
    <n v="106.56"/>
    <n v="26.47058823529412"/>
    <x v="19"/>
    <x v="8"/>
    <x v="1"/>
    <n v="296"/>
    <n v="0.73529411764705876"/>
  </r>
  <r>
    <x v="273"/>
    <x v="29"/>
    <x v="13"/>
    <x v="1"/>
    <x v="1"/>
    <n v="0"/>
    <x v="29"/>
    <x v="3"/>
    <s v="Ft"/>
    <x v="9"/>
    <x v="29"/>
    <x v="241"/>
    <n v="745.92000000000007"/>
    <n v="26.47058823529412"/>
    <x v="18"/>
    <x v="3"/>
    <x v="1"/>
    <n v="2072"/>
    <n v="0.73529411764705876"/>
  </r>
  <r>
    <x v="151"/>
    <x v="29"/>
    <x v="12"/>
    <x v="1"/>
    <x v="1"/>
    <n v="0"/>
    <x v="29"/>
    <x v="3"/>
    <s v="Ft"/>
    <x v="9"/>
    <x v="29"/>
    <x v="242"/>
    <n v="799.19999999999982"/>
    <n v="26.470588235294112"/>
    <x v="15"/>
    <x v="10"/>
    <x v="1"/>
    <n v="2220"/>
    <n v="0.73529411764705888"/>
  </r>
  <r>
    <x v="274"/>
    <x v="29"/>
    <x v="4"/>
    <x v="2"/>
    <x v="1"/>
    <n v="0"/>
    <x v="29"/>
    <x v="3"/>
    <s v="Ft"/>
    <x v="9"/>
    <x v="29"/>
    <x v="243"/>
    <n v="479.52"/>
    <n v="26.47058823529412"/>
    <x v="29"/>
    <x v="11"/>
    <x v="1"/>
    <n v="1332"/>
    <n v="0.73529411764705888"/>
  </r>
  <r>
    <x v="28"/>
    <x v="30"/>
    <x v="11"/>
    <x v="1"/>
    <x v="1"/>
    <n v="0"/>
    <x v="30"/>
    <x v="3"/>
    <s v="Kg"/>
    <x v="26"/>
    <x v="30"/>
    <x v="244"/>
    <n v="11.159999999999997"/>
    <n v="10.714285714285712"/>
    <x v="1"/>
    <x v="0"/>
    <x v="0"/>
    <n v="93"/>
    <n v="0.8928571428571429"/>
  </r>
  <r>
    <x v="275"/>
    <x v="30"/>
    <x v="13"/>
    <x v="1"/>
    <x v="0"/>
    <n v="0"/>
    <x v="30"/>
    <x v="3"/>
    <s v="Kg"/>
    <x v="26"/>
    <x v="30"/>
    <x v="245"/>
    <n v="156.24"/>
    <n v="10.714285714285715"/>
    <x v="8"/>
    <x v="0"/>
    <x v="0"/>
    <n v="1302"/>
    <n v="0.8928571428571429"/>
  </r>
  <r>
    <x v="276"/>
    <x v="30"/>
    <x v="12"/>
    <x v="0"/>
    <x v="0"/>
    <n v="0"/>
    <x v="30"/>
    <x v="3"/>
    <s v="Kg"/>
    <x v="26"/>
    <x v="30"/>
    <x v="246"/>
    <n v="167.39999999999986"/>
    <n v="10.714285714285706"/>
    <x v="11"/>
    <x v="8"/>
    <x v="0"/>
    <n v="1395"/>
    <n v="0.8928571428571429"/>
  </r>
  <r>
    <x v="198"/>
    <x v="30"/>
    <x v="4"/>
    <x v="1"/>
    <x v="0"/>
    <n v="0"/>
    <x v="30"/>
    <x v="3"/>
    <s v="Kg"/>
    <x v="26"/>
    <x v="30"/>
    <x v="247"/>
    <n v="100.43999999999994"/>
    <n v="10.714285714285708"/>
    <x v="10"/>
    <x v="3"/>
    <x v="0"/>
    <n v="837"/>
    <n v="0.8928571428571429"/>
  </r>
  <r>
    <x v="101"/>
    <x v="30"/>
    <x v="6"/>
    <x v="0"/>
    <x v="0"/>
    <n v="0"/>
    <x v="30"/>
    <x v="3"/>
    <s v="Kg"/>
    <x v="26"/>
    <x v="30"/>
    <x v="248"/>
    <n v="145.07999999999993"/>
    <n v="10.71428571428571"/>
    <x v="21"/>
    <x v="9"/>
    <x v="1"/>
    <n v="1209"/>
    <n v="0.8928571428571429"/>
  </r>
  <r>
    <x v="277"/>
    <x v="30"/>
    <x v="8"/>
    <x v="1"/>
    <x v="1"/>
    <n v="0"/>
    <x v="30"/>
    <x v="3"/>
    <s v="Kg"/>
    <x v="26"/>
    <x v="30"/>
    <x v="249"/>
    <n v="89.279999999999973"/>
    <n v="10.714285714285712"/>
    <x v="24"/>
    <x v="10"/>
    <x v="1"/>
    <n v="744"/>
    <n v="0.8928571428571429"/>
  </r>
  <r>
    <x v="278"/>
    <x v="31"/>
    <x v="10"/>
    <x v="2"/>
    <x v="0"/>
    <n v="0"/>
    <x v="31"/>
    <x v="3"/>
    <s v="Kg"/>
    <x v="27"/>
    <x v="31"/>
    <x v="250"/>
    <n v="85.44"/>
    <n v="24.242424242424242"/>
    <x v="27"/>
    <x v="0"/>
    <x v="0"/>
    <n v="267"/>
    <n v="0.75757575757575757"/>
  </r>
  <r>
    <x v="13"/>
    <x v="31"/>
    <x v="2"/>
    <x v="0"/>
    <x v="1"/>
    <n v="0"/>
    <x v="31"/>
    <x v="3"/>
    <s v="Kg"/>
    <x v="27"/>
    <x v="31"/>
    <x v="251"/>
    <n v="313.27999999999997"/>
    <n v="24.242424242424239"/>
    <x v="8"/>
    <x v="6"/>
    <x v="0"/>
    <n v="979"/>
    <n v="0.75757575757575757"/>
  </r>
  <r>
    <x v="279"/>
    <x v="31"/>
    <x v="14"/>
    <x v="2"/>
    <x v="1"/>
    <n v="0"/>
    <x v="31"/>
    <x v="3"/>
    <s v="Kg"/>
    <x v="27"/>
    <x v="31"/>
    <x v="252"/>
    <n v="341.76"/>
    <n v="24.242424242424242"/>
    <x v="5"/>
    <x v="2"/>
    <x v="0"/>
    <n v="1068"/>
    <n v="0.75757575757575757"/>
  </r>
  <r>
    <x v="280"/>
    <x v="31"/>
    <x v="11"/>
    <x v="1"/>
    <x v="1"/>
    <n v="0"/>
    <x v="31"/>
    <x v="3"/>
    <s v="Kg"/>
    <x v="27"/>
    <x v="31"/>
    <x v="253"/>
    <n v="28.480000000000004"/>
    <n v="24.242424242424246"/>
    <x v="11"/>
    <x v="4"/>
    <x v="0"/>
    <n v="89"/>
    <n v="0.75757575757575757"/>
  </r>
  <r>
    <x v="281"/>
    <x v="31"/>
    <x v="2"/>
    <x v="0"/>
    <x v="1"/>
    <n v="0"/>
    <x v="31"/>
    <x v="3"/>
    <s v="Kg"/>
    <x v="27"/>
    <x v="31"/>
    <x v="251"/>
    <n v="313.27999999999997"/>
    <n v="24.242424242424239"/>
    <x v="1"/>
    <x v="5"/>
    <x v="0"/>
    <n v="979"/>
    <n v="0.75757575757575757"/>
  </r>
  <r>
    <x v="282"/>
    <x v="31"/>
    <x v="14"/>
    <x v="1"/>
    <x v="0"/>
    <n v="0"/>
    <x v="31"/>
    <x v="3"/>
    <s v="Kg"/>
    <x v="27"/>
    <x v="31"/>
    <x v="252"/>
    <n v="341.76"/>
    <n v="24.242424242424242"/>
    <x v="1"/>
    <x v="0"/>
    <x v="1"/>
    <n v="1068"/>
    <n v="0.75757575757575757"/>
  </r>
  <r>
    <x v="283"/>
    <x v="31"/>
    <x v="3"/>
    <x v="1"/>
    <x v="0"/>
    <n v="0"/>
    <x v="31"/>
    <x v="3"/>
    <s v="Kg"/>
    <x v="27"/>
    <x v="31"/>
    <x v="254"/>
    <n v="56.960000000000008"/>
    <n v="24.242424242424246"/>
    <x v="5"/>
    <x v="0"/>
    <x v="1"/>
    <n v="178"/>
    <n v="0.75757575757575757"/>
  </r>
  <r>
    <x v="284"/>
    <x v="31"/>
    <x v="13"/>
    <x v="0"/>
    <x v="0"/>
    <n v="0"/>
    <x v="31"/>
    <x v="3"/>
    <s v="Kg"/>
    <x v="27"/>
    <x v="31"/>
    <x v="255"/>
    <n v="398.72"/>
    <n v="24.242424242424242"/>
    <x v="1"/>
    <x v="6"/>
    <x v="1"/>
    <n v="1246"/>
    <n v="0.75757575757575757"/>
  </r>
  <r>
    <x v="285"/>
    <x v="31"/>
    <x v="11"/>
    <x v="0"/>
    <x v="1"/>
    <n v="0"/>
    <x v="31"/>
    <x v="3"/>
    <s v="Kg"/>
    <x v="27"/>
    <x v="31"/>
    <x v="253"/>
    <n v="28.480000000000004"/>
    <n v="24.242424242424246"/>
    <x v="21"/>
    <x v="6"/>
    <x v="1"/>
    <n v="89"/>
    <n v="0.75757575757575757"/>
  </r>
  <r>
    <x v="286"/>
    <x v="31"/>
    <x v="4"/>
    <x v="1"/>
    <x v="1"/>
    <n v="0"/>
    <x v="31"/>
    <x v="3"/>
    <s v="Kg"/>
    <x v="27"/>
    <x v="31"/>
    <x v="256"/>
    <n v="256.31999999999994"/>
    <n v="24.242424242424239"/>
    <x v="12"/>
    <x v="1"/>
    <x v="1"/>
    <n v="801"/>
    <n v="0.75757575757575757"/>
  </r>
  <r>
    <x v="287"/>
    <x v="31"/>
    <x v="14"/>
    <x v="0"/>
    <x v="0"/>
    <n v="0"/>
    <x v="31"/>
    <x v="3"/>
    <s v="Kg"/>
    <x v="27"/>
    <x v="31"/>
    <x v="252"/>
    <n v="341.76"/>
    <n v="24.242424242424242"/>
    <x v="30"/>
    <x v="1"/>
    <x v="1"/>
    <n v="1068"/>
    <n v="0.75757575757575757"/>
  </r>
  <r>
    <x v="288"/>
    <x v="31"/>
    <x v="14"/>
    <x v="0"/>
    <x v="1"/>
    <n v="0"/>
    <x v="31"/>
    <x v="3"/>
    <s v="Kg"/>
    <x v="27"/>
    <x v="31"/>
    <x v="252"/>
    <n v="341.76"/>
    <n v="24.242424242424242"/>
    <x v="4"/>
    <x v="7"/>
    <x v="1"/>
    <n v="1068"/>
    <n v="0.75757575757575757"/>
  </r>
  <r>
    <x v="165"/>
    <x v="31"/>
    <x v="14"/>
    <x v="1"/>
    <x v="1"/>
    <n v="0"/>
    <x v="31"/>
    <x v="3"/>
    <s v="Kg"/>
    <x v="27"/>
    <x v="31"/>
    <x v="252"/>
    <n v="341.76"/>
    <n v="24.242424242424242"/>
    <x v="25"/>
    <x v="3"/>
    <x v="1"/>
    <n v="1068"/>
    <n v="0.75757575757575757"/>
  </r>
  <r>
    <x v="289"/>
    <x v="31"/>
    <x v="13"/>
    <x v="1"/>
    <x v="0"/>
    <n v="0"/>
    <x v="31"/>
    <x v="3"/>
    <s v="Kg"/>
    <x v="27"/>
    <x v="31"/>
    <x v="255"/>
    <n v="398.72"/>
    <n v="24.242424242424242"/>
    <x v="28"/>
    <x v="4"/>
    <x v="1"/>
    <n v="1246"/>
    <n v="0.75757575757575757"/>
  </r>
  <r>
    <x v="289"/>
    <x v="31"/>
    <x v="8"/>
    <x v="1"/>
    <x v="1"/>
    <n v="0"/>
    <x v="31"/>
    <x v="3"/>
    <s v="Kg"/>
    <x v="27"/>
    <x v="31"/>
    <x v="257"/>
    <n v="227.84000000000003"/>
    <n v="24.242424242424246"/>
    <x v="28"/>
    <x v="4"/>
    <x v="1"/>
    <n v="712"/>
    <n v="0.75757575757575757"/>
  </r>
  <r>
    <x v="290"/>
    <x v="31"/>
    <x v="9"/>
    <x v="1"/>
    <x v="0"/>
    <n v="0"/>
    <x v="31"/>
    <x v="3"/>
    <s v="Kg"/>
    <x v="27"/>
    <x v="31"/>
    <x v="258"/>
    <n v="142.39999999999998"/>
    <n v="24.242424242424239"/>
    <x v="0"/>
    <x v="10"/>
    <x v="1"/>
    <n v="445"/>
    <n v="0.75757575757575757"/>
  </r>
  <r>
    <x v="242"/>
    <x v="32"/>
    <x v="6"/>
    <x v="1"/>
    <x v="1"/>
    <n v="0"/>
    <x v="32"/>
    <x v="3"/>
    <s v="Kg"/>
    <x v="28"/>
    <x v="32"/>
    <x v="259"/>
    <n v="321.10000000000014"/>
    <n v="20.634920634920643"/>
    <x v="29"/>
    <x v="8"/>
    <x v="0"/>
    <n v="1235"/>
    <n v="0.79365079365079361"/>
  </r>
  <r>
    <x v="291"/>
    <x v="32"/>
    <x v="5"/>
    <x v="1"/>
    <x v="0"/>
    <n v="0"/>
    <x v="32"/>
    <x v="3"/>
    <s v="Kg"/>
    <x v="28"/>
    <x v="32"/>
    <x v="260"/>
    <n v="148.20000000000005"/>
    <n v="20.63492063492064"/>
    <x v="13"/>
    <x v="2"/>
    <x v="0"/>
    <n v="570"/>
    <n v="0.79365079365079361"/>
  </r>
  <r>
    <x v="30"/>
    <x v="32"/>
    <x v="4"/>
    <x v="0"/>
    <x v="1"/>
    <n v="0"/>
    <x v="32"/>
    <x v="3"/>
    <s v="Kg"/>
    <x v="28"/>
    <x v="32"/>
    <x v="261"/>
    <n v="222.29999999999995"/>
    <n v="20.634920634920633"/>
    <x v="20"/>
    <x v="7"/>
    <x v="0"/>
    <n v="855"/>
    <n v="0.79365079365079372"/>
  </r>
  <r>
    <x v="99"/>
    <x v="32"/>
    <x v="11"/>
    <x v="1"/>
    <x v="1"/>
    <n v="0"/>
    <x v="32"/>
    <x v="3"/>
    <s v="Kg"/>
    <x v="28"/>
    <x v="32"/>
    <x v="262"/>
    <n v="24.700000000000003"/>
    <n v="20.634920634920636"/>
    <x v="15"/>
    <x v="0"/>
    <x v="1"/>
    <n v="95"/>
    <n v="0.79365079365079361"/>
  </r>
  <r>
    <x v="292"/>
    <x v="32"/>
    <x v="14"/>
    <x v="2"/>
    <x v="0"/>
    <n v="0"/>
    <x v="32"/>
    <x v="3"/>
    <s v="Kg"/>
    <x v="28"/>
    <x v="32"/>
    <x v="263"/>
    <n v="296.40000000000009"/>
    <n v="20.63492063492064"/>
    <x v="4"/>
    <x v="1"/>
    <x v="1"/>
    <n v="1140"/>
    <n v="0.79365079365079361"/>
  </r>
  <r>
    <x v="293"/>
    <x v="32"/>
    <x v="5"/>
    <x v="0"/>
    <x v="0"/>
    <n v="0"/>
    <x v="32"/>
    <x v="3"/>
    <s v="Kg"/>
    <x v="28"/>
    <x v="32"/>
    <x v="260"/>
    <n v="148.20000000000005"/>
    <n v="20.63492063492064"/>
    <x v="2"/>
    <x v="9"/>
    <x v="1"/>
    <n v="570"/>
    <n v="0.79365079365079361"/>
  </r>
  <r>
    <x v="60"/>
    <x v="32"/>
    <x v="10"/>
    <x v="0"/>
    <x v="1"/>
    <n v="0"/>
    <x v="32"/>
    <x v="3"/>
    <s v="Kg"/>
    <x v="28"/>
    <x v="32"/>
    <x v="264"/>
    <n v="74.100000000000023"/>
    <n v="20.63492063492064"/>
    <x v="9"/>
    <x v="9"/>
    <x v="1"/>
    <n v="285"/>
    <n v="0.79365079365079361"/>
  </r>
  <r>
    <x v="294"/>
    <x v="32"/>
    <x v="12"/>
    <x v="1"/>
    <x v="1"/>
    <n v="0"/>
    <x v="32"/>
    <x v="3"/>
    <s v="Kg"/>
    <x v="28"/>
    <x v="32"/>
    <x v="265"/>
    <n v="370.5"/>
    <n v="20.634920634920633"/>
    <x v="20"/>
    <x v="7"/>
    <x v="1"/>
    <n v="1425"/>
    <n v="0.79365079365079361"/>
  </r>
  <r>
    <x v="295"/>
    <x v="32"/>
    <x v="4"/>
    <x v="1"/>
    <x v="0"/>
    <n v="0"/>
    <x v="32"/>
    <x v="3"/>
    <s v="Kg"/>
    <x v="28"/>
    <x v="32"/>
    <x v="261"/>
    <n v="222.29999999999995"/>
    <n v="20.634920634920633"/>
    <x v="18"/>
    <x v="7"/>
    <x v="1"/>
    <n v="855"/>
    <n v="0.79365079365079372"/>
  </r>
  <r>
    <x v="222"/>
    <x v="32"/>
    <x v="13"/>
    <x v="1"/>
    <x v="0"/>
    <n v="0"/>
    <x v="32"/>
    <x v="3"/>
    <s v="Kg"/>
    <x v="28"/>
    <x v="32"/>
    <x v="266"/>
    <n v="345.79999999999995"/>
    <n v="20.634920634920633"/>
    <x v="10"/>
    <x v="3"/>
    <x v="1"/>
    <n v="1330"/>
    <n v="0.79365079365079372"/>
  </r>
  <r>
    <x v="296"/>
    <x v="32"/>
    <x v="8"/>
    <x v="2"/>
    <x v="1"/>
    <n v="0"/>
    <x v="32"/>
    <x v="3"/>
    <s v="Kg"/>
    <x v="28"/>
    <x v="32"/>
    <x v="267"/>
    <n v="197.60000000000002"/>
    <n v="20.634920634920636"/>
    <x v="14"/>
    <x v="4"/>
    <x v="1"/>
    <n v="760"/>
    <n v="0.79365079365079361"/>
  </r>
  <r>
    <x v="12"/>
    <x v="32"/>
    <x v="5"/>
    <x v="1"/>
    <x v="0"/>
    <n v="0"/>
    <x v="32"/>
    <x v="3"/>
    <s v="Kg"/>
    <x v="28"/>
    <x v="32"/>
    <x v="260"/>
    <n v="148.20000000000005"/>
    <n v="20.63492063492064"/>
    <x v="10"/>
    <x v="4"/>
    <x v="1"/>
    <n v="570"/>
    <n v="0.79365079365079361"/>
  </r>
  <r>
    <x v="114"/>
    <x v="32"/>
    <x v="14"/>
    <x v="0"/>
    <x v="0"/>
    <n v="0"/>
    <x v="32"/>
    <x v="3"/>
    <s v="Kg"/>
    <x v="28"/>
    <x v="32"/>
    <x v="263"/>
    <n v="296.40000000000009"/>
    <n v="20.63492063492064"/>
    <x v="3"/>
    <x v="11"/>
    <x v="1"/>
    <n v="1140"/>
    <n v="0.79365079365079361"/>
  </r>
  <r>
    <x v="195"/>
    <x v="33"/>
    <x v="1"/>
    <x v="1"/>
    <x v="1"/>
    <n v="0"/>
    <x v="33"/>
    <x v="3"/>
    <s v="Lt"/>
    <x v="29"/>
    <x v="33"/>
    <x v="268"/>
    <n v="13.199999999999989"/>
    <n v="5.6603773584905612"/>
    <x v="10"/>
    <x v="0"/>
    <x v="0"/>
    <n v="220"/>
    <n v="0.94339622641509435"/>
  </r>
  <r>
    <x v="275"/>
    <x v="33"/>
    <x v="5"/>
    <x v="1"/>
    <x v="1"/>
    <n v="0"/>
    <x v="33"/>
    <x v="3"/>
    <s v="Lt"/>
    <x v="29"/>
    <x v="33"/>
    <x v="269"/>
    <n v="19.799999999999955"/>
    <n v="5.6603773584905532"/>
    <x v="8"/>
    <x v="0"/>
    <x v="0"/>
    <n v="330"/>
    <n v="0.94339622641509446"/>
  </r>
  <r>
    <x v="297"/>
    <x v="33"/>
    <x v="13"/>
    <x v="1"/>
    <x v="0"/>
    <n v="0"/>
    <x v="33"/>
    <x v="3"/>
    <s v="Lt"/>
    <x v="29"/>
    <x v="33"/>
    <x v="270"/>
    <n v="46.199999999999932"/>
    <n v="5.6603773584905577"/>
    <x v="1"/>
    <x v="6"/>
    <x v="0"/>
    <n v="770"/>
    <n v="0.94339622641509446"/>
  </r>
  <r>
    <x v="298"/>
    <x v="33"/>
    <x v="10"/>
    <x v="0"/>
    <x v="0"/>
    <n v="0"/>
    <x v="33"/>
    <x v="3"/>
    <s v="Lt"/>
    <x v="29"/>
    <x v="33"/>
    <x v="271"/>
    <n v="9.8999999999999773"/>
    <n v="5.6603773584905532"/>
    <x v="20"/>
    <x v="9"/>
    <x v="0"/>
    <n v="165"/>
    <n v="0.94339622641509446"/>
  </r>
  <r>
    <x v="299"/>
    <x v="33"/>
    <x v="5"/>
    <x v="2"/>
    <x v="1"/>
    <n v="0"/>
    <x v="33"/>
    <x v="3"/>
    <s v="Lt"/>
    <x v="29"/>
    <x v="33"/>
    <x v="269"/>
    <n v="19.799999999999955"/>
    <n v="5.6603773584905532"/>
    <x v="4"/>
    <x v="7"/>
    <x v="0"/>
    <n v="330"/>
    <n v="0.94339622641509446"/>
  </r>
  <r>
    <x v="212"/>
    <x v="33"/>
    <x v="14"/>
    <x v="0"/>
    <x v="0"/>
    <n v="0"/>
    <x v="33"/>
    <x v="3"/>
    <s v="Lt"/>
    <x v="29"/>
    <x v="33"/>
    <x v="272"/>
    <n v="39.599999999999909"/>
    <n v="5.6603773584905532"/>
    <x v="20"/>
    <x v="3"/>
    <x v="0"/>
    <n v="660"/>
    <n v="0.94339622641509446"/>
  </r>
  <r>
    <x v="300"/>
    <x v="33"/>
    <x v="14"/>
    <x v="2"/>
    <x v="0"/>
    <n v="0"/>
    <x v="33"/>
    <x v="3"/>
    <s v="Lt"/>
    <x v="29"/>
    <x v="33"/>
    <x v="272"/>
    <n v="39.599999999999909"/>
    <n v="5.6603773584905532"/>
    <x v="30"/>
    <x v="3"/>
    <x v="0"/>
    <n v="660"/>
    <n v="0.94339622641509446"/>
  </r>
  <r>
    <x v="301"/>
    <x v="33"/>
    <x v="11"/>
    <x v="1"/>
    <x v="1"/>
    <n v="0"/>
    <x v="33"/>
    <x v="3"/>
    <s v="Lt"/>
    <x v="29"/>
    <x v="33"/>
    <x v="273"/>
    <n v="3.2999999999999972"/>
    <n v="5.6603773584905612"/>
    <x v="27"/>
    <x v="4"/>
    <x v="0"/>
    <n v="55"/>
    <n v="0.94339622641509435"/>
  </r>
  <r>
    <x v="79"/>
    <x v="33"/>
    <x v="13"/>
    <x v="0"/>
    <x v="0"/>
    <n v="0"/>
    <x v="33"/>
    <x v="3"/>
    <s v="Lt"/>
    <x v="29"/>
    <x v="33"/>
    <x v="270"/>
    <n v="46.199999999999932"/>
    <n v="5.6603773584905577"/>
    <x v="10"/>
    <x v="10"/>
    <x v="0"/>
    <n v="770"/>
    <n v="0.94339622641509446"/>
  </r>
  <r>
    <x v="188"/>
    <x v="33"/>
    <x v="3"/>
    <x v="0"/>
    <x v="1"/>
    <n v="0"/>
    <x v="33"/>
    <x v="3"/>
    <s v="Lt"/>
    <x v="29"/>
    <x v="33"/>
    <x v="274"/>
    <n v="6.5999999999999943"/>
    <n v="5.6603773584905612"/>
    <x v="20"/>
    <x v="11"/>
    <x v="0"/>
    <n v="110"/>
    <n v="0.94339622641509435"/>
  </r>
  <r>
    <x v="302"/>
    <x v="33"/>
    <x v="13"/>
    <x v="0"/>
    <x v="0"/>
    <n v="0"/>
    <x v="33"/>
    <x v="3"/>
    <s v="Lt"/>
    <x v="29"/>
    <x v="33"/>
    <x v="270"/>
    <n v="46.199999999999932"/>
    <n v="5.6603773584905577"/>
    <x v="4"/>
    <x v="0"/>
    <x v="1"/>
    <n v="770"/>
    <n v="0.94339622641509446"/>
  </r>
  <r>
    <x v="303"/>
    <x v="33"/>
    <x v="1"/>
    <x v="1"/>
    <x v="0"/>
    <n v="0"/>
    <x v="33"/>
    <x v="3"/>
    <s v="Lt"/>
    <x v="29"/>
    <x v="33"/>
    <x v="268"/>
    <n v="13.199999999999989"/>
    <n v="5.6603773584905612"/>
    <x v="28"/>
    <x v="8"/>
    <x v="1"/>
    <n v="220"/>
    <n v="0.94339622641509435"/>
  </r>
  <r>
    <x v="293"/>
    <x v="33"/>
    <x v="4"/>
    <x v="2"/>
    <x v="0"/>
    <n v="0"/>
    <x v="33"/>
    <x v="3"/>
    <s v="Lt"/>
    <x v="29"/>
    <x v="33"/>
    <x v="275"/>
    <n v="29.699999999999932"/>
    <n v="5.6603773584905532"/>
    <x v="2"/>
    <x v="9"/>
    <x v="1"/>
    <n v="495"/>
    <n v="0.94339622641509446"/>
  </r>
  <r>
    <x v="304"/>
    <x v="33"/>
    <x v="0"/>
    <x v="1"/>
    <x v="0"/>
    <n v="0"/>
    <x v="33"/>
    <x v="3"/>
    <s v="Lt"/>
    <x v="29"/>
    <x v="33"/>
    <x v="276"/>
    <n v="23.099999999999966"/>
    <n v="5.6603773584905577"/>
    <x v="13"/>
    <x v="9"/>
    <x v="1"/>
    <n v="385"/>
    <n v="0.94339622641509446"/>
  </r>
  <r>
    <x v="305"/>
    <x v="33"/>
    <x v="1"/>
    <x v="1"/>
    <x v="1"/>
    <n v="0"/>
    <x v="33"/>
    <x v="3"/>
    <s v="Lt"/>
    <x v="29"/>
    <x v="33"/>
    <x v="268"/>
    <n v="13.199999999999989"/>
    <n v="5.6603773584905612"/>
    <x v="0"/>
    <x v="2"/>
    <x v="1"/>
    <n v="220"/>
    <n v="0.94339622641509435"/>
  </r>
  <r>
    <x v="306"/>
    <x v="33"/>
    <x v="5"/>
    <x v="1"/>
    <x v="1"/>
    <n v="0"/>
    <x v="33"/>
    <x v="3"/>
    <s v="Lt"/>
    <x v="29"/>
    <x v="33"/>
    <x v="269"/>
    <n v="19.799999999999955"/>
    <n v="5.6603773584905532"/>
    <x v="7"/>
    <x v="7"/>
    <x v="1"/>
    <n v="330"/>
    <n v="0.94339622641509446"/>
  </r>
  <r>
    <x v="307"/>
    <x v="33"/>
    <x v="6"/>
    <x v="1"/>
    <x v="0"/>
    <n v="0"/>
    <x v="33"/>
    <x v="3"/>
    <s v="Lt"/>
    <x v="29"/>
    <x v="33"/>
    <x v="277"/>
    <n v="42.899999999999977"/>
    <n v="5.660377358490563"/>
    <x v="30"/>
    <x v="4"/>
    <x v="1"/>
    <n v="715"/>
    <n v="0.94339622641509435"/>
  </r>
  <r>
    <x v="308"/>
    <x v="33"/>
    <x v="8"/>
    <x v="1"/>
    <x v="1"/>
    <n v="0"/>
    <x v="33"/>
    <x v="3"/>
    <s v="Lt"/>
    <x v="29"/>
    <x v="33"/>
    <x v="278"/>
    <n v="26.399999999999977"/>
    <n v="5.6603773584905612"/>
    <x v="22"/>
    <x v="10"/>
    <x v="1"/>
    <n v="440"/>
    <n v="0.94339622641509435"/>
  </r>
  <r>
    <x v="309"/>
    <x v="33"/>
    <x v="12"/>
    <x v="1"/>
    <x v="0"/>
    <n v="0"/>
    <x v="33"/>
    <x v="3"/>
    <s v="Lt"/>
    <x v="29"/>
    <x v="33"/>
    <x v="279"/>
    <n v="49.5"/>
    <n v="5.6603773584905666"/>
    <x v="27"/>
    <x v="10"/>
    <x v="1"/>
    <n v="825"/>
    <n v="0.94339622641509435"/>
  </r>
  <r>
    <x v="310"/>
    <x v="34"/>
    <x v="14"/>
    <x v="0"/>
    <x v="0"/>
    <n v="0"/>
    <x v="34"/>
    <x v="3"/>
    <s v="No."/>
    <x v="30"/>
    <x v="34"/>
    <x v="280"/>
    <n v="20.400000000000006"/>
    <n v="25.373134328358216"/>
    <x v="16"/>
    <x v="0"/>
    <x v="0"/>
    <n v="60"/>
    <n v="0.74626865671641784"/>
  </r>
  <r>
    <x v="311"/>
    <x v="34"/>
    <x v="5"/>
    <x v="1"/>
    <x v="1"/>
    <n v="0"/>
    <x v="34"/>
    <x v="3"/>
    <s v="No."/>
    <x v="30"/>
    <x v="34"/>
    <x v="281"/>
    <n v="10.200000000000003"/>
    <n v="25.373134328358216"/>
    <x v="14"/>
    <x v="0"/>
    <x v="0"/>
    <n v="30"/>
    <n v="0.74626865671641784"/>
  </r>
  <r>
    <x v="275"/>
    <x v="34"/>
    <x v="0"/>
    <x v="1"/>
    <x v="0"/>
    <n v="0"/>
    <x v="34"/>
    <x v="3"/>
    <s v="No."/>
    <x v="30"/>
    <x v="34"/>
    <x v="282"/>
    <n v="11.899999999999999"/>
    <n v="25.373134328358205"/>
    <x v="8"/>
    <x v="0"/>
    <x v="0"/>
    <n v="35"/>
    <n v="0.74626865671641796"/>
  </r>
  <r>
    <x v="312"/>
    <x v="34"/>
    <x v="11"/>
    <x v="1"/>
    <x v="1"/>
    <n v="0"/>
    <x v="34"/>
    <x v="3"/>
    <s v="No."/>
    <x v="30"/>
    <x v="34"/>
    <x v="283"/>
    <n v="1.7000000000000002"/>
    <n v="25.373134328358208"/>
    <x v="13"/>
    <x v="6"/>
    <x v="0"/>
    <n v="5"/>
    <n v="0.74626865671641784"/>
  </r>
  <r>
    <x v="156"/>
    <x v="34"/>
    <x v="12"/>
    <x v="1"/>
    <x v="0"/>
    <n v="0"/>
    <x v="34"/>
    <x v="3"/>
    <s v="No."/>
    <x v="30"/>
    <x v="34"/>
    <x v="284"/>
    <n v="25.5"/>
    <n v="25.373134328358208"/>
    <x v="29"/>
    <x v="9"/>
    <x v="0"/>
    <n v="75"/>
    <n v="0.74626865671641796"/>
  </r>
  <r>
    <x v="211"/>
    <x v="34"/>
    <x v="7"/>
    <x v="1"/>
    <x v="0"/>
    <n v="0"/>
    <x v="34"/>
    <x v="3"/>
    <s v="No."/>
    <x v="30"/>
    <x v="34"/>
    <x v="285"/>
    <n v="17"/>
    <n v="25.373134328358208"/>
    <x v="11"/>
    <x v="2"/>
    <x v="0"/>
    <n v="50"/>
    <n v="0.74626865671641796"/>
  </r>
  <r>
    <x v="206"/>
    <x v="34"/>
    <x v="0"/>
    <x v="0"/>
    <x v="0"/>
    <n v="0"/>
    <x v="34"/>
    <x v="3"/>
    <s v="No."/>
    <x v="30"/>
    <x v="34"/>
    <x v="282"/>
    <n v="11.899999999999999"/>
    <n v="25.373134328358205"/>
    <x v="24"/>
    <x v="2"/>
    <x v="0"/>
    <n v="35"/>
    <n v="0.74626865671641796"/>
  </r>
  <r>
    <x v="4"/>
    <x v="34"/>
    <x v="2"/>
    <x v="1"/>
    <x v="0"/>
    <n v="0"/>
    <x v="34"/>
    <x v="3"/>
    <s v="No."/>
    <x v="30"/>
    <x v="34"/>
    <x v="286"/>
    <n v="18.700000000000003"/>
    <n v="25.373134328358208"/>
    <x v="3"/>
    <x v="3"/>
    <x v="0"/>
    <n v="55"/>
    <n v="0.74626865671641784"/>
  </r>
  <r>
    <x v="313"/>
    <x v="34"/>
    <x v="11"/>
    <x v="1"/>
    <x v="0"/>
    <n v="0"/>
    <x v="34"/>
    <x v="3"/>
    <s v="No."/>
    <x v="30"/>
    <x v="34"/>
    <x v="283"/>
    <n v="1.7000000000000002"/>
    <n v="25.373134328358208"/>
    <x v="13"/>
    <x v="5"/>
    <x v="0"/>
    <n v="5"/>
    <n v="0.74626865671641784"/>
  </r>
  <r>
    <x v="314"/>
    <x v="34"/>
    <x v="13"/>
    <x v="1"/>
    <x v="1"/>
    <n v="0"/>
    <x v="34"/>
    <x v="3"/>
    <s v="No."/>
    <x v="30"/>
    <x v="34"/>
    <x v="287"/>
    <n v="23.799999999999997"/>
    <n v="25.373134328358205"/>
    <x v="4"/>
    <x v="5"/>
    <x v="0"/>
    <n v="70"/>
    <n v="0.74626865671641796"/>
  </r>
  <r>
    <x v="315"/>
    <x v="34"/>
    <x v="12"/>
    <x v="0"/>
    <x v="1"/>
    <n v="0"/>
    <x v="34"/>
    <x v="3"/>
    <s v="No."/>
    <x v="30"/>
    <x v="34"/>
    <x v="284"/>
    <n v="25.5"/>
    <n v="25.373134328358208"/>
    <x v="4"/>
    <x v="4"/>
    <x v="1"/>
    <n v="75"/>
    <n v="0.74626865671641796"/>
  </r>
  <r>
    <x v="316"/>
    <x v="34"/>
    <x v="11"/>
    <x v="1"/>
    <x v="0"/>
    <n v="0"/>
    <x v="34"/>
    <x v="3"/>
    <s v="No."/>
    <x v="30"/>
    <x v="34"/>
    <x v="283"/>
    <n v="1.7000000000000002"/>
    <n v="25.373134328358208"/>
    <x v="13"/>
    <x v="5"/>
    <x v="1"/>
    <n v="5"/>
    <n v="0.74626865671641784"/>
  </r>
  <r>
    <x v="151"/>
    <x v="34"/>
    <x v="9"/>
    <x v="1"/>
    <x v="1"/>
    <n v="0"/>
    <x v="34"/>
    <x v="3"/>
    <s v="No."/>
    <x v="30"/>
    <x v="34"/>
    <x v="288"/>
    <n v="8.5"/>
    <n v="25.373134328358208"/>
    <x v="15"/>
    <x v="10"/>
    <x v="1"/>
    <n v="25"/>
    <n v="0.74626865671641796"/>
  </r>
  <r>
    <x v="317"/>
    <x v="35"/>
    <x v="0"/>
    <x v="2"/>
    <x v="0"/>
    <n v="0"/>
    <x v="35"/>
    <x v="3"/>
    <s v="Kg"/>
    <x v="31"/>
    <x v="35"/>
    <x v="289"/>
    <n v="44.100000000000023"/>
    <n v="6.542056074766359"/>
    <x v="12"/>
    <x v="7"/>
    <x v="0"/>
    <n v="630"/>
    <n v="0.93457943925233644"/>
  </r>
  <r>
    <x v="313"/>
    <x v="35"/>
    <x v="14"/>
    <x v="0"/>
    <x v="0"/>
    <n v="0"/>
    <x v="35"/>
    <x v="3"/>
    <s v="Kg"/>
    <x v="31"/>
    <x v="35"/>
    <x v="290"/>
    <n v="75.599999999999909"/>
    <n v="6.5420560747663474"/>
    <x v="13"/>
    <x v="5"/>
    <x v="0"/>
    <n v="1080"/>
    <n v="0.93457943925233655"/>
  </r>
  <r>
    <x v="318"/>
    <x v="35"/>
    <x v="7"/>
    <x v="1"/>
    <x v="0"/>
    <n v="0"/>
    <x v="35"/>
    <x v="3"/>
    <s v="Kg"/>
    <x v="31"/>
    <x v="35"/>
    <x v="291"/>
    <n v="63"/>
    <n v="6.5420560747663545"/>
    <x v="13"/>
    <x v="10"/>
    <x v="0"/>
    <n v="900"/>
    <n v="0.93457943925233644"/>
  </r>
  <r>
    <x v="319"/>
    <x v="35"/>
    <x v="8"/>
    <x v="2"/>
    <x v="0"/>
    <n v="0"/>
    <x v="35"/>
    <x v="3"/>
    <s v="Kg"/>
    <x v="31"/>
    <x v="35"/>
    <x v="292"/>
    <n v="50.399999999999977"/>
    <n v="6.5420560747663519"/>
    <x v="28"/>
    <x v="11"/>
    <x v="0"/>
    <n v="720"/>
    <n v="0.93457943925233644"/>
  </r>
  <r>
    <x v="133"/>
    <x v="35"/>
    <x v="8"/>
    <x v="1"/>
    <x v="0"/>
    <n v="0"/>
    <x v="35"/>
    <x v="3"/>
    <s v="Kg"/>
    <x v="31"/>
    <x v="35"/>
    <x v="292"/>
    <n v="50.399999999999977"/>
    <n v="6.5420560747663519"/>
    <x v="12"/>
    <x v="6"/>
    <x v="1"/>
    <n v="720"/>
    <n v="0.93457943925233644"/>
  </r>
  <r>
    <x v="320"/>
    <x v="35"/>
    <x v="1"/>
    <x v="1"/>
    <x v="1"/>
    <n v="0"/>
    <x v="35"/>
    <x v="3"/>
    <s v="Kg"/>
    <x v="31"/>
    <x v="35"/>
    <x v="293"/>
    <n v="25.199999999999989"/>
    <n v="6.5420560747663519"/>
    <x v="27"/>
    <x v="4"/>
    <x v="1"/>
    <n v="360"/>
    <n v="0.93457943925233644"/>
  </r>
  <r>
    <x v="321"/>
    <x v="35"/>
    <x v="10"/>
    <x v="0"/>
    <x v="0"/>
    <n v="0"/>
    <x v="35"/>
    <x v="3"/>
    <s v="Kg"/>
    <x v="31"/>
    <x v="35"/>
    <x v="294"/>
    <n v="18.899999999999977"/>
    <n v="6.5420560747663474"/>
    <x v="21"/>
    <x v="5"/>
    <x v="1"/>
    <n v="270"/>
    <n v="0.93457943925233655"/>
  </r>
  <r>
    <x v="194"/>
    <x v="35"/>
    <x v="2"/>
    <x v="2"/>
    <x v="1"/>
    <n v="0"/>
    <x v="35"/>
    <x v="3"/>
    <s v="Kg"/>
    <x v="31"/>
    <x v="35"/>
    <x v="295"/>
    <n v="69.299999999999955"/>
    <n v="6.5420560747663519"/>
    <x v="25"/>
    <x v="10"/>
    <x v="1"/>
    <n v="990"/>
    <n v="0.93457943925233644"/>
  </r>
  <r>
    <x v="322"/>
    <x v="35"/>
    <x v="14"/>
    <x v="0"/>
    <x v="0"/>
    <n v="0"/>
    <x v="35"/>
    <x v="3"/>
    <s v="Kg"/>
    <x v="31"/>
    <x v="35"/>
    <x v="290"/>
    <n v="75.599999999999909"/>
    <n v="6.5420560747663474"/>
    <x v="12"/>
    <x v="10"/>
    <x v="1"/>
    <n v="1080"/>
    <n v="0.93457943925233655"/>
  </r>
  <r>
    <x v="136"/>
    <x v="36"/>
    <x v="10"/>
    <x v="1"/>
    <x v="1"/>
    <n v="0"/>
    <x v="36"/>
    <x v="4"/>
    <s v="Kg"/>
    <x v="32"/>
    <x v="36"/>
    <x v="296"/>
    <n v="56.28000000000003"/>
    <n v="21.875000000000007"/>
    <x v="5"/>
    <x v="0"/>
    <x v="0"/>
    <n v="201"/>
    <n v="0.78124999999999989"/>
  </r>
  <r>
    <x v="323"/>
    <x v="36"/>
    <x v="1"/>
    <x v="0"/>
    <x v="0"/>
    <n v="0"/>
    <x v="36"/>
    <x v="4"/>
    <s v="Kg"/>
    <x v="32"/>
    <x v="36"/>
    <x v="297"/>
    <n v="75.04000000000002"/>
    <n v="21.875000000000007"/>
    <x v="16"/>
    <x v="6"/>
    <x v="0"/>
    <n v="268"/>
    <n v="0.78125"/>
  </r>
  <r>
    <x v="242"/>
    <x v="36"/>
    <x v="10"/>
    <x v="1"/>
    <x v="1"/>
    <n v="0"/>
    <x v="36"/>
    <x v="4"/>
    <s v="Kg"/>
    <x v="32"/>
    <x v="36"/>
    <x v="296"/>
    <n v="56.28000000000003"/>
    <n v="21.875000000000007"/>
    <x v="29"/>
    <x v="8"/>
    <x v="0"/>
    <n v="201"/>
    <n v="0.78124999999999989"/>
  </r>
  <r>
    <x v="324"/>
    <x v="36"/>
    <x v="10"/>
    <x v="1"/>
    <x v="0"/>
    <n v="0"/>
    <x v="36"/>
    <x v="4"/>
    <s v="Kg"/>
    <x v="32"/>
    <x v="36"/>
    <x v="296"/>
    <n v="56.28000000000003"/>
    <n v="21.875000000000007"/>
    <x v="0"/>
    <x v="8"/>
    <x v="0"/>
    <n v="201"/>
    <n v="0.78124999999999989"/>
  </r>
  <r>
    <x v="317"/>
    <x v="36"/>
    <x v="8"/>
    <x v="1"/>
    <x v="0"/>
    <n v="0"/>
    <x v="36"/>
    <x v="4"/>
    <s v="Kg"/>
    <x v="32"/>
    <x v="36"/>
    <x v="298"/>
    <n v="150.08000000000004"/>
    <n v="21.875000000000007"/>
    <x v="12"/>
    <x v="7"/>
    <x v="0"/>
    <n v="536"/>
    <n v="0.78125"/>
  </r>
  <r>
    <x v="325"/>
    <x v="36"/>
    <x v="11"/>
    <x v="2"/>
    <x v="1"/>
    <n v="0"/>
    <x v="36"/>
    <x v="4"/>
    <s v="Kg"/>
    <x v="32"/>
    <x v="36"/>
    <x v="299"/>
    <n v="18.760000000000005"/>
    <n v="21.875000000000007"/>
    <x v="13"/>
    <x v="3"/>
    <x v="0"/>
    <n v="67"/>
    <n v="0.78125"/>
  </r>
  <r>
    <x v="326"/>
    <x v="36"/>
    <x v="12"/>
    <x v="1"/>
    <x v="1"/>
    <n v="0"/>
    <x v="36"/>
    <x v="4"/>
    <s v="Kg"/>
    <x v="32"/>
    <x v="36"/>
    <x v="300"/>
    <n v="281.40000000000009"/>
    <n v="21.875000000000007"/>
    <x v="24"/>
    <x v="6"/>
    <x v="1"/>
    <n v="1005"/>
    <n v="0.78125"/>
  </r>
  <r>
    <x v="191"/>
    <x v="36"/>
    <x v="8"/>
    <x v="0"/>
    <x v="0"/>
    <n v="0"/>
    <x v="36"/>
    <x v="4"/>
    <s v="Kg"/>
    <x v="32"/>
    <x v="36"/>
    <x v="298"/>
    <n v="150.08000000000004"/>
    <n v="21.875000000000007"/>
    <x v="0"/>
    <x v="3"/>
    <x v="1"/>
    <n v="536"/>
    <n v="0.78125"/>
  </r>
  <r>
    <x v="327"/>
    <x v="36"/>
    <x v="12"/>
    <x v="0"/>
    <x v="0"/>
    <n v="0"/>
    <x v="36"/>
    <x v="4"/>
    <s v="Kg"/>
    <x v="32"/>
    <x v="36"/>
    <x v="300"/>
    <n v="281.40000000000009"/>
    <n v="21.875000000000007"/>
    <x v="26"/>
    <x v="4"/>
    <x v="1"/>
    <n v="1005"/>
    <n v="0.78125"/>
  </r>
  <r>
    <x v="127"/>
    <x v="37"/>
    <x v="12"/>
    <x v="0"/>
    <x v="1"/>
    <n v="0"/>
    <x v="37"/>
    <x v="4"/>
    <s v="Kg"/>
    <x v="33"/>
    <x v="37"/>
    <x v="301"/>
    <n v="118.79999999999995"/>
    <n v="9.9099099099099064"/>
    <x v="15"/>
    <x v="0"/>
    <x v="0"/>
    <n v="1080"/>
    <n v="0.90090090090090091"/>
  </r>
  <r>
    <x v="65"/>
    <x v="37"/>
    <x v="3"/>
    <x v="1"/>
    <x v="0"/>
    <n v="0"/>
    <x v="37"/>
    <x v="4"/>
    <s v="Kg"/>
    <x v="33"/>
    <x v="37"/>
    <x v="302"/>
    <n v="15.840000000000003"/>
    <n v="9.9099099099099117"/>
    <x v="8"/>
    <x v="1"/>
    <x v="0"/>
    <n v="144"/>
    <n v="0.90090090090090091"/>
  </r>
  <r>
    <x v="328"/>
    <x v="37"/>
    <x v="11"/>
    <x v="0"/>
    <x v="1"/>
    <n v="0"/>
    <x v="37"/>
    <x v="4"/>
    <s v="Kg"/>
    <x v="33"/>
    <x v="37"/>
    <x v="303"/>
    <n v="7.9200000000000017"/>
    <n v="9.9099099099099117"/>
    <x v="9"/>
    <x v="1"/>
    <x v="0"/>
    <n v="72"/>
    <n v="0.90090090090090091"/>
  </r>
  <r>
    <x v="184"/>
    <x v="37"/>
    <x v="4"/>
    <x v="2"/>
    <x v="0"/>
    <n v="0"/>
    <x v="37"/>
    <x v="4"/>
    <s v="Kg"/>
    <x v="33"/>
    <x v="37"/>
    <x v="304"/>
    <n v="71.279999999999973"/>
    <n v="9.9099099099099064"/>
    <x v="22"/>
    <x v="8"/>
    <x v="0"/>
    <n v="648"/>
    <n v="0.90090090090090091"/>
  </r>
  <r>
    <x v="329"/>
    <x v="37"/>
    <x v="2"/>
    <x v="0"/>
    <x v="0"/>
    <n v="0"/>
    <x v="37"/>
    <x v="4"/>
    <s v="Kg"/>
    <x v="33"/>
    <x v="37"/>
    <x v="305"/>
    <n v="87.12"/>
    <n v="9.9099099099099099"/>
    <x v="10"/>
    <x v="7"/>
    <x v="0"/>
    <n v="792"/>
    <n v="0.90090090090090091"/>
  </r>
  <r>
    <x v="281"/>
    <x v="37"/>
    <x v="9"/>
    <x v="1"/>
    <x v="1"/>
    <n v="0"/>
    <x v="37"/>
    <x v="4"/>
    <s v="Kg"/>
    <x v="33"/>
    <x v="37"/>
    <x v="306"/>
    <n v="39.600000000000023"/>
    <n v="9.9099099099099153"/>
    <x v="1"/>
    <x v="5"/>
    <x v="0"/>
    <n v="360"/>
    <n v="0.9009009009009008"/>
  </r>
  <r>
    <x v="330"/>
    <x v="37"/>
    <x v="13"/>
    <x v="0"/>
    <x v="0"/>
    <n v="0"/>
    <x v="37"/>
    <x v="4"/>
    <s v="Kg"/>
    <x v="33"/>
    <x v="37"/>
    <x v="307"/>
    <n v="110.88000000000011"/>
    <n v="9.9099099099099188"/>
    <x v="30"/>
    <x v="5"/>
    <x v="0"/>
    <n v="1008"/>
    <n v="0.9009009009009008"/>
  </r>
  <r>
    <x v="247"/>
    <x v="37"/>
    <x v="8"/>
    <x v="2"/>
    <x v="0"/>
    <n v="0"/>
    <x v="37"/>
    <x v="4"/>
    <s v="Kg"/>
    <x v="33"/>
    <x v="37"/>
    <x v="308"/>
    <n v="63.360000000000014"/>
    <n v="9.9099099099099117"/>
    <x v="22"/>
    <x v="9"/>
    <x v="1"/>
    <n v="576"/>
    <n v="0.90090090090090091"/>
  </r>
  <r>
    <x v="315"/>
    <x v="37"/>
    <x v="1"/>
    <x v="1"/>
    <x v="1"/>
    <n v="0"/>
    <x v="37"/>
    <x v="4"/>
    <s v="Kg"/>
    <x v="33"/>
    <x v="37"/>
    <x v="309"/>
    <n v="31.680000000000007"/>
    <n v="9.9099099099099117"/>
    <x v="4"/>
    <x v="4"/>
    <x v="1"/>
    <n v="288"/>
    <n v="0.90090090090090091"/>
  </r>
  <r>
    <x v="320"/>
    <x v="37"/>
    <x v="10"/>
    <x v="2"/>
    <x v="1"/>
    <n v="0"/>
    <x v="37"/>
    <x v="4"/>
    <s v="Kg"/>
    <x v="33"/>
    <x v="37"/>
    <x v="310"/>
    <n v="23.759999999999991"/>
    <n v="9.9099099099099064"/>
    <x v="27"/>
    <x v="4"/>
    <x v="1"/>
    <n v="216"/>
    <n v="0.90090090090090091"/>
  </r>
  <r>
    <x v="331"/>
    <x v="37"/>
    <x v="13"/>
    <x v="0"/>
    <x v="0"/>
    <n v="0"/>
    <x v="37"/>
    <x v="4"/>
    <s v="Kg"/>
    <x v="33"/>
    <x v="37"/>
    <x v="307"/>
    <n v="110.88000000000011"/>
    <n v="9.9099099099099188"/>
    <x v="1"/>
    <x v="5"/>
    <x v="1"/>
    <n v="1008"/>
    <n v="0.9009009009009008"/>
  </r>
  <r>
    <x v="332"/>
    <x v="37"/>
    <x v="8"/>
    <x v="1"/>
    <x v="0"/>
    <n v="0"/>
    <x v="37"/>
    <x v="4"/>
    <s v="Kg"/>
    <x v="33"/>
    <x v="37"/>
    <x v="308"/>
    <n v="63.360000000000014"/>
    <n v="9.9099099099099117"/>
    <x v="3"/>
    <x v="5"/>
    <x v="1"/>
    <n v="576"/>
    <n v="0.90090090090090091"/>
  </r>
  <r>
    <x v="167"/>
    <x v="37"/>
    <x v="14"/>
    <x v="1"/>
    <x v="1"/>
    <n v="0"/>
    <x v="37"/>
    <x v="4"/>
    <s v="Kg"/>
    <x v="33"/>
    <x v="37"/>
    <x v="311"/>
    <n v="95.039999999999964"/>
    <n v="9.9099099099099064"/>
    <x v="23"/>
    <x v="11"/>
    <x v="1"/>
    <n v="864"/>
    <n v="0.90090090090090091"/>
  </r>
  <r>
    <x v="167"/>
    <x v="37"/>
    <x v="9"/>
    <x v="1"/>
    <x v="1"/>
    <n v="0"/>
    <x v="37"/>
    <x v="4"/>
    <s v="Kg"/>
    <x v="33"/>
    <x v="37"/>
    <x v="306"/>
    <n v="39.600000000000023"/>
    <n v="9.9099099099099153"/>
    <x v="23"/>
    <x v="11"/>
    <x v="1"/>
    <n v="360"/>
    <n v="0.9009009009009008"/>
  </r>
  <r>
    <x v="333"/>
    <x v="38"/>
    <x v="2"/>
    <x v="0"/>
    <x v="1"/>
    <n v="0"/>
    <x v="38"/>
    <x v="4"/>
    <s v="No."/>
    <x v="15"/>
    <x v="38"/>
    <x v="312"/>
    <n v="61.049999999999955"/>
    <n v="13.043478260869556"/>
    <x v="26"/>
    <x v="1"/>
    <x v="0"/>
    <n v="407"/>
    <n v="0.86956521739130443"/>
  </r>
  <r>
    <x v="196"/>
    <x v="38"/>
    <x v="0"/>
    <x v="1"/>
    <x v="0"/>
    <n v="0"/>
    <x v="38"/>
    <x v="4"/>
    <s v="No."/>
    <x v="15"/>
    <x v="38"/>
    <x v="313"/>
    <n v="38.849999999999966"/>
    <n v="13.043478260869556"/>
    <x v="19"/>
    <x v="1"/>
    <x v="0"/>
    <n v="259"/>
    <n v="0.86956521739130443"/>
  </r>
  <r>
    <x v="145"/>
    <x v="38"/>
    <x v="2"/>
    <x v="1"/>
    <x v="1"/>
    <n v="0"/>
    <x v="38"/>
    <x v="4"/>
    <s v="No."/>
    <x v="15"/>
    <x v="38"/>
    <x v="312"/>
    <n v="61.049999999999955"/>
    <n v="13.043478260869556"/>
    <x v="21"/>
    <x v="2"/>
    <x v="0"/>
    <n v="407"/>
    <n v="0.86956521739130443"/>
  </r>
  <r>
    <x v="334"/>
    <x v="38"/>
    <x v="1"/>
    <x v="1"/>
    <x v="0"/>
    <n v="0"/>
    <x v="38"/>
    <x v="4"/>
    <s v="No."/>
    <x v="15"/>
    <x v="38"/>
    <x v="314"/>
    <n v="22.199999999999989"/>
    <n v="13.043478260869559"/>
    <x v="0"/>
    <x v="3"/>
    <x v="0"/>
    <n v="148"/>
    <n v="0.86956521739130443"/>
  </r>
  <r>
    <x v="335"/>
    <x v="38"/>
    <x v="12"/>
    <x v="1"/>
    <x v="0"/>
    <n v="0"/>
    <x v="38"/>
    <x v="4"/>
    <s v="No."/>
    <x v="15"/>
    <x v="38"/>
    <x v="315"/>
    <n v="83.25"/>
    <n v="13.043478260869565"/>
    <x v="9"/>
    <x v="10"/>
    <x v="0"/>
    <n v="555"/>
    <n v="0.86956521739130432"/>
  </r>
  <r>
    <x v="22"/>
    <x v="38"/>
    <x v="14"/>
    <x v="2"/>
    <x v="1"/>
    <n v="0"/>
    <x v="38"/>
    <x v="4"/>
    <s v="No."/>
    <x v="15"/>
    <x v="38"/>
    <x v="316"/>
    <n v="66.599999999999966"/>
    <n v="13.043478260869559"/>
    <x v="1"/>
    <x v="8"/>
    <x v="1"/>
    <n v="444"/>
    <n v="0.86956521739130443"/>
  </r>
  <r>
    <x v="209"/>
    <x v="38"/>
    <x v="6"/>
    <x v="0"/>
    <x v="1"/>
    <n v="0"/>
    <x v="38"/>
    <x v="4"/>
    <s v="No."/>
    <x v="15"/>
    <x v="38"/>
    <x v="317"/>
    <n v="72.149999999999977"/>
    <n v="13.043478260869563"/>
    <x v="5"/>
    <x v="2"/>
    <x v="1"/>
    <n v="481"/>
    <n v="0.86956521739130443"/>
  </r>
  <r>
    <x v="336"/>
    <x v="38"/>
    <x v="12"/>
    <x v="2"/>
    <x v="0"/>
    <n v="0"/>
    <x v="38"/>
    <x v="4"/>
    <s v="No."/>
    <x v="15"/>
    <x v="38"/>
    <x v="315"/>
    <n v="83.25"/>
    <n v="13.043478260869565"/>
    <x v="27"/>
    <x v="3"/>
    <x v="1"/>
    <n v="555"/>
    <n v="0.86956521739130432"/>
  </r>
  <r>
    <x v="62"/>
    <x v="38"/>
    <x v="9"/>
    <x v="1"/>
    <x v="0"/>
    <n v="0"/>
    <x v="38"/>
    <x v="4"/>
    <s v="No."/>
    <x v="15"/>
    <x v="38"/>
    <x v="318"/>
    <n v="27.75"/>
    <n v="13.043478260869565"/>
    <x v="24"/>
    <x v="3"/>
    <x v="1"/>
    <n v="185"/>
    <n v="0.86956521739130432"/>
  </r>
  <r>
    <x v="278"/>
    <x v="39"/>
    <x v="0"/>
    <x v="2"/>
    <x v="0"/>
    <n v="0"/>
    <x v="39"/>
    <x v="4"/>
    <s v="Kg"/>
    <x v="31"/>
    <x v="39"/>
    <x v="319"/>
    <n v="176.39999999999998"/>
    <n v="21.874999999999996"/>
    <x v="27"/>
    <x v="0"/>
    <x v="0"/>
    <n v="630"/>
    <n v="0.78125"/>
  </r>
  <r>
    <x v="86"/>
    <x v="39"/>
    <x v="1"/>
    <x v="1"/>
    <x v="1"/>
    <n v="0"/>
    <x v="39"/>
    <x v="4"/>
    <s v="Kg"/>
    <x v="31"/>
    <x v="39"/>
    <x v="320"/>
    <n v="100.80000000000001"/>
    <n v="21.875000000000004"/>
    <x v="16"/>
    <x v="8"/>
    <x v="0"/>
    <n v="360"/>
    <n v="0.78125"/>
  </r>
  <r>
    <x v="337"/>
    <x v="39"/>
    <x v="2"/>
    <x v="1"/>
    <x v="0"/>
    <n v="0"/>
    <x v="39"/>
    <x v="4"/>
    <s v="Kg"/>
    <x v="31"/>
    <x v="39"/>
    <x v="321"/>
    <n v="277.20000000000005"/>
    <n v="21.875000000000004"/>
    <x v="12"/>
    <x v="9"/>
    <x v="0"/>
    <n v="990"/>
    <n v="0.78125"/>
  </r>
  <r>
    <x v="16"/>
    <x v="39"/>
    <x v="3"/>
    <x v="0"/>
    <x v="1"/>
    <n v="0"/>
    <x v="39"/>
    <x v="4"/>
    <s v="Kg"/>
    <x v="31"/>
    <x v="39"/>
    <x v="322"/>
    <n v="50.400000000000006"/>
    <n v="21.875000000000004"/>
    <x v="7"/>
    <x v="4"/>
    <x v="0"/>
    <n v="180"/>
    <n v="0.78125"/>
  </r>
  <r>
    <x v="338"/>
    <x v="39"/>
    <x v="14"/>
    <x v="2"/>
    <x v="0"/>
    <n v="0"/>
    <x v="39"/>
    <x v="4"/>
    <s v="Kg"/>
    <x v="31"/>
    <x v="39"/>
    <x v="323"/>
    <n v="302.40000000000009"/>
    <n v="21.875000000000007"/>
    <x v="5"/>
    <x v="10"/>
    <x v="0"/>
    <n v="1080"/>
    <n v="0.78125"/>
  </r>
  <r>
    <x v="339"/>
    <x v="39"/>
    <x v="3"/>
    <x v="1"/>
    <x v="1"/>
    <n v="0"/>
    <x v="39"/>
    <x v="4"/>
    <s v="Kg"/>
    <x v="31"/>
    <x v="39"/>
    <x v="322"/>
    <n v="50.400000000000006"/>
    <n v="21.875000000000004"/>
    <x v="24"/>
    <x v="10"/>
    <x v="0"/>
    <n v="180"/>
    <n v="0.78125"/>
  </r>
  <r>
    <x v="340"/>
    <x v="39"/>
    <x v="1"/>
    <x v="0"/>
    <x v="0"/>
    <n v="0"/>
    <x v="39"/>
    <x v="4"/>
    <s v="Kg"/>
    <x v="31"/>
    <x v="39"/>
    <x v="320"/>
    <n v="100.80000000000001"/>
    <n v="21.875000000000004"/>
    <x v="6"/>
    <x v="0"/>
    <x v="1"/>
    <n v="360"/>
    <n v="0.78125"/>
  </r>
  <r>
    <x v="341"/>
    <x v="39"/>
    <x v="3"/>
    <x v="2"/>
    <x v="1"/>
    <n v="0"/>
    <x v="39"/>
    <x v="4"/>
    <s v="Kg"/>
    <x v="31"/>
    <x v="39"/>
    <x v="322"/>
    <n v="50.400000000000006"/>
    <n v="21.875000000000004"/>
    <x v="13"/>
    <x v="8"/>
    <x v="1"/>
    <n v="180"/>
    <n v="0.78125"/>
  </r>
  <r>
    <x v="11"/>
    <x v="39"/>
    <x v="7"/>
    <x v="0"/>
    <x v="1"/>
    <n v="0"/>
    <x v="39"/>
    <x v="4"/>
    <s v="Kg"/>
    <x v="31"/>
    <x v="39"/>
    <x v="324"/>
    <n v="252"/>
    <n v="21.875"/>
    <x v="7"/>
    <x v="2"/>
    <x v="1"/>
    <n v="900"/>
    <n v="0.78125"/>
  </r>
  <r>
    <x v="342"/>
    <x v="39"/>
    <x v="6"/>
    <x v="0"/>
    <x v="1"/>
    <n v="0"/>
    <x v="39"/>
    <x v="4"/>
    <s v="Kg"/>
    <x v="31"/>
    <x v="39"/>
    <x v="325"/>
    <n v="327.60000000000014"/>
    <n v="21.875000000000007"/>
    <x v="23"/>
    <x v="10"/>
    <x v="1"/>
    <n v="1170"/>
    <n v="0.78124999999999989"/>
  </r>
  <r>
    <x v="343"/>
    <x v="40"/>
    <x v="5"/>
    <x v="1"/>
    <x v="0"/>
    <n v="0"/>
    <x v="40"/>
    <x v="4"/>
    <s v="Ft"/>
    <x v="34"/>
    <x v="40"/>
    <x v="326"/>
    <n v="215.27999999999997"/>
    <n v="20.634920634920633"/>
    <x v="29"/>
    <x v="2"/>
    <x v="0"/>
    <n v="828"/>
    <n v="0.79365079365079372"/>
  </r>
  <r>
    <x v="344"/>
    <x v="40"/>
    <x v="9"/>
    <x v="1"/>
    <x v="0"/>
    <n v="0"/>
    <x v="40"/>
    <x v="4"/>
    <s v="Ft"/>
    <x v="34"/>
    <x v="40"/>
    <x v="327"/>
    <n v="179.39999999999998"/>
    <n v="20.634920634920633"/>
    <x v="14"/>
    <x v="2"/>
    <x v="0"/>
    <n v="690"/>
    <n v="0.79365079365079372"/>
  </r>
  <r>
    <x v="345"/>
    <x v="40"/>
    <x v="12"/>
    <x v="1"/>
    <x v="1"/>
    <n v="0"/>
    <x v="40"/>
    <x v="4"/>
    <s v="Ft"/>
    <x v="34"/>
    <x v="40"/>
    <x v="328"/>
    <n v="538.19999999999982"/>
    <n v="20.634920634920629"/>
    <x v="13"/>
    <x v="7"/>
    <x v="0"/>
    <n v="2070"/>
    <n v="0.79365079365079372"/>
  </r>
  <r>
    <x v="346"/>
    <x v="40"/>
    <x v="8"/>
    <x v="1"/>
    <x v="0"/>
    <n v="0"/>
    <x v="40"/>
    <x v="4"/>
    <s v="Ft"/>
    <x v="34"/>
    <x v="40"/>
    <x v="329"/>
    <n v="287.03999999999996"/>
    <n v="20.634920634920633"/>
    <x v="20"/>
    <x v="4"/>
    <x v="0"/>
    <n v="1104"/>
    <n v="0.79365079365079372"/>
  </r>
  <r>
    <x v="347"/>
    <x v="40"/>
    <x v="0"/>
    <x v="1"/>
    <x v="1"/>
    <n v="0"/>
    <x v="40"/>
    <x v="4"/>
    <s v="Ft"/>
    <x v="34"/>
    <x v="40"/>
    <x v="330"/>
    <n v="251.15999999999985"/>
    <n v="20.634920634920626"/>
    <x v="17"/>
    <x v="4"/>
    <x v="0"/>
    <n v="966"/>
    <n v="0.79365079365079372"/>
  </r>
  <r>
    <x v="348"/>
    <x v="40"/>
    <x v="13"/>
    <x v="0"/>
    <x v="1"/>
    <n v="0"/>
    <x v="40"/>
    <x v="4"/>
    <s v="Ft"/>
    <x v="34"/>
    <x v="40"/>
    <x v="331"/>
    <n v="502.31999999999971"/>
    <n v="20.634920634920626"/>
    <x v="0"/>
    <x v="11"/>
    <x v="0"/>
    <n v="1932"/>
    <n v="0.79365079365079372"/>
  </r>
  <r>
    <x v="221"/>
    <x v="40"/>
    <x v="4"/>
    <x v="1"/>
    <x v="1"/>
    <n v="0"/>
    <x v="40"/>
    <x v="4"/>
    <s v="Ft"/>
    <x v="34"/>
    <x v="40"/>
    <x v="332"/>
    <n v="322.92000000000007"/>
    <n v="20.63492063492064"/>
    <x v="3"/>
    <x v="0"/>
    <x v="1"/>
    <n v="1242"/>
    <n v="0.79365079365079361"/>
  </r>
  <r>
    <x v="349"/>
    <x v="40"/>
    <x v="5"/>
    <x v="2"/>
    <x v="1"/>
    <n v="0"/>
    <x v="40"/>
    <x v="4"/>
    <s v="Ft"/>
    <x v="34"/>
    <x v="40"/>
    <x v="326"/>
    <n v="215.27999999999997"/>
    <n v="20.634920634920633"/>
    <x v="14"/>
    <x v="1"/>
    <x v="1"/>
    <n v="828"/>
    <n v="0.79365079365079372"/>
  </r>
  <r>
    <x v="350"/>
    <x v="40"/>
    <x v="4"/>
    <x v="1"/>
    <x v="1"/>
    <n v="0"/>
    <x v="40"/>
    <x v="4"/>
    <s v="Ft"/>
    <x v="34"/>
    <x v="40"/>
    <x v="332"/>
    <n v="322.92000000000007"/>
    <n v="20.63492063492064"/>
    <x v="22"/>
    <x v="8"/>
    <x v="1"/>
    <n v="1242"/>
    <n v="0.79365079365079361"/>
  </r>
  <r>
    <x v="48"/>
    <x v="40"/>
    <x v="7"/>
    <x v="2"/>
    <x v="1"/>
    <n v="0"/>
    <x v="40"/>
    <x v="4"/>
    <s v="Ft"/>
    <x v="34"/>
    <x v="40"/>
    <x v="333"/>
    <n v="358.79999999999995"/>
    <n v="20.634920634920633"/>
    <x v="24"/>
    <x v="9"/>
    <x v="1"/>
    <n v="1380"/>
    <n v="0.79365079365079372"/>
  </r>
  <r>
    <x v="351"/>
    <x v="40"/>
    <x v="3"/>
    <x v="1"/>
    <x v="1"/>
    <n v="0"/>
    <x v="40"/>
    <x v="4"/>
    <s v="Ft"/>
    <x v="34"/>
    <x v="40"/>
    <x v="334"/>
    <n v="71.759999999999991"/>
    <n v="20.634920634920633"/>
    <x v="13"/>
    <x v="7"/>
    <x v="1"/>
    <n v="276"/>
    <n v="0.79365079365079372"/>
  </r>
  <r>
    <x v="352"/>
    <x v="40"/>
    <x v="8"/>
    <x v="0"/>
    <x v="1"/>
    <n v="0"/>
    <x v="40"/>
    <x v="4"/>
    <s v="Ft"/>
    <x v="34"/>
    <x v="40"/>
    <x v="329"/>
    <n v="287.03999999999996"/>
    <n v="20.634920634920633"/>
    <x v="6"/>
    <x v="7"/>
    <x v="1"/>
    <n v="1104"/>
    <n v="0.79365079365079372"/>
  </r>
  <r>
    <x v="38"/>
    <x v="40"/>
    <x v="4"/>
    <x v="1"/>
    <x v="0"/>
    <n v="0"/>
    <x v="40"/>
    <x v="4"/>
    <s v="Ft"/>
    <x v="34"/>
    <x v="40"/>
    <x v="332"/>
    <n v="322.92000000000007"/>
    <n v="20.63492063492064"/>
    <x v="1"/>
    <x v="4"/>
    <x v="1"/>
    <n v="1242"/>
    <n v="0.79365079365079361"/>
  </r>
  <r>
    <x v="274"/>
    <x v="40"/>
    <x v="7"/>
    <x v="2"/>
    <x v="0"/>
    <n v="0"/>
    <x v="40"/>
    <x v="4"/>
    <s v="Ft"/>
    <x v="34"/>
    <x v="40"/>
    <x v="333"/>
    <n v="358.79999999999995"/>
    <n v="20.634920634920633"/>
    <x v="29"/>
    <x v="11"/>
    <x v="1"/>
    <n v="1380"/>
    <n v="0.79365079365079372"/>
  </r>
  <r>
    <x v="353"/>
    <x v="40"/>
    <x v="13"/>
    <x v="1"/>
    <x v="0"/>
    <n v="0"/>
    <x v="40"/>
    <x v="4"/>
    <s v="Ft"/>
    <x v="34"/>
    <x v="40"/>
    <x v="331"/>
    <n v="502.31999999999971"/>
    <n v="20.634920634920626"/>
    <x v="9"/>
    <x v="11"/>
    <x v="1"/>
    <n v="1932"/>
    <n v="0.79365079365079372"/>
  </r>
  <r>
    <x v="136"/>
    <x v="41"/>
    <x v="1"/>
    <x v="1"/>
    <x v="0"/>
    <n v="0"/>
    <x v="41"/>
    <x v="4"/>
    <s v="Ft"/>
    <x v="35"/>
    <x v="41"/>
    <x v="335"/>
    <n v="168"/>
    <n v="25.925925925925924"/>
    <x v="5"/>
    <x v="0"/>
    <x v="0"/>
    <n v="480"/>
    <n v="0.7407407407407407"/>
  </r>
  <r>
    <x v="354"/>
    <x v="41"/>
    <x v="7"/>
    <x v="0"/>
    <x v="1"/>
    <n v="0"/>
    <x v="41"/>
    <x v="4"/>
    <s v="Ft"/>
    <x v="35"/>
    <x v="41"/>
    <x v="336"/>
    <n v="420"/>
    <n v="25.925925925925924"/>
    <x v="29"/>
    <x v="0"/>
    <x v="0"/>
    <n v="1200"/>
    <n v="0.7407407407407407"/>
  </r>
  <r>
    <x v="29"/>
    <x v="41"/>
    <x v="5"/>
    <x v="1"/>
    <x v="0"/>
    <n v="0"/>
    <x v="41"/>
    <x v="4"/>
    <s v="Ft"/>
    <x v="35"/>
    <x v="41"/>
    <x v="337"/>
    <n v="252"/>
    <n v="25.925925925925924"/>
    <x v="19"/>
    <x v="0"/>
    <x v="0"/>
    <n v="720"/>
    <n v="0.7407407407407407"/>
  </r>
  <r>
    <x v="355"/>
    <x v="41"/>
    <x v="8"/>
    <x v="2"/>
    <x v="1"/>
    <n v="0"/>
    <x v="41"/>
    <x v="4"/>
    <s v="Ft"/>
    <x v="35"/>
    <x v="41"/>
    <x v="338"/>
    <n v="336"/>
    <n v="25.925925925925924"/>
    <x v="22"/>
    <x v="1"/>
    <x v="0"/>
    <n v="960"/>
    <n v="0.7407407407407407"/>
  </r>
  <r>
    <x v="1"/>
    <x v="41"/>
    <x v="11"/>
    <x v="1"/>
    <x v="1"/>
    <n v="0"/>
    <x v="41"/>
    <x v="4"/>
    <s v="Ft"/>
    <x v="35"/>
    <x v="41"/>
    <x v="339"/>
    <n v="42"/>
    <n v="25.925925925925924"/>
    <x v="0"/>
    <x v="1"/>
    <x v="0"/>
    <n v="120"/>
    <n v="0.7407407407407407"/>
  </r>
  <r>
    <x v="356"/>
    <x v="41"/>
    <x v="10"/>
    <x v="1"/>
    <x v="1"/>
    <n v="0"/>
    <x v="41"/>
    <x v="4"/>
    <s v="Ft"/>
    <x v="35"/>
    <x v="41"/>
    <x v="340"/>
    <n v="126"/>
    <n v="25.925925925925924"/>
    <x v="3"/>
    <x v="1"/>
    <x v="0"/>
    <n v="360"/>
    <n v="0.7407407407407407"/>
  </r>
  <r>
    <x v="253"/>
    <x v="41"/>
    <x v="5"/>
    <x v="1"/>
    <x v="0"/>
    <n v="0"/>
    <x v="41"/>
    <x v="4"/>
    <s v="Ft"/>
    <x v="35"/>
    <x v="41"/>
    <x v="337"/>
    <n v="252"/>
    <n v="25.925925925925924"/>
    <x v="12"/>
    <x v="8"/>
    <x v="0"/>
    <n v="720"/>
    <n v="0.7407407407407407"/>
  </r>
  <r>
    <x v="175"/>
    <x v="41"/>
    <x v="11"/>
    <x v="0"/>
    <x v="1"/>
    <n v="0"/>
    <x v="41"/>
    <x v="4"/>
    <s v="Ft"/>
    <x v="35"/>
    <x v="41"/>
    <x v="339"/>
    <n v="42"/>
    <n v="25.925925925925924"/>
    <x v="2"/>
    <x v="9"/>
    <x v="0"/>
    <n v="120"/>
    <n v="0.7407407407407407"/>
  </r>
  <r>
    <x v="357"/>
    <x v="41"/>
    <x v="3"/>
    <x v="0"/>
    <x v="1"/>
    <n v="0"/>
    <x v="41"/>
    <x v="4"/>
    <s v="Ft"/>
    <x v="35"/>
    <x v="41"/>
    <x v="341"/>
    <n v="84"/>
    <n v="25.925925925925924"/>
    <x v="10"/>
    <x v="9"/>
    <x v="0"/>
    <n v="240"/>
    <n v="0.7407407407407407"/>
  </r>
  <r>
    <x v="358"/>
    <x v="41"/>
    <x v="5"/>
    <x v="1"/>
    <x v="0"/>
    <n v="0"/>
    <x v="41"/>
    <x v="4"/>
    <s v="Ft"/>
    <x v="35"/>
    <x v="41"/>
    <x v="337"/>
    <n v="252"/>
    <n v="25.925925925925924"/>
    <x v="26"/>
    <x v="4"/>
    <x v="0"/>
    <n v="720"/>
    <n v="0.7407407407407407"/>
  </r>
  <r>
    <x v="358"/>
    <x v="41"/>
    <x v="13"/>
    <x v="1"/>
    <x v="0"/>
    <n v="0"/>
    <x v="41"/>
    <x v="4"/>
    <s v="Ft"/>
    <x v="35"/>
    <x v="41"/>
    <x v="342"/>
    <n v="588"/>
    <n v="25.925925925925924"/>
    <x v="26"/>
    <x v="4"/>
    <x v="0"/>
    <n v="1680"/>
    <n v="0.7407407407407407"/>
  </r>
  <r>
    <x v="359"/>
    <x v="41"/>
    <x v="5"/>
    <x v="0"/>
    <x v="1"/>
    <n v="0"/>
    <x v="41"/>
    <x v="4"/>
    <s v="Ft"/>
    <x v="35"/>
    <x v="41"/>
    <x v="337"/>
    <n v="252"/>
    <n v="25.925925925925924"/>
    <x v="4"/>
    <x v="10"/>
    <x v="0"/>
    <n v="720"/>
    <n v="0.7407407407407407"/>
  </r>
  <r>
    <x v="360"/>
    <x v="41"/>
    <x v="1"/>
    <x v="1"/>
    <x v="0"/>
    <n v="0"/>
    <x v="41"/>
    <x v="4"/>
    <s v="Ft"/>
    <x v="35"/>
    <x v="41"/>
    <x v="335"/>
    <n v="168"/>
    <n v="25.925925925925924"/>
    <x v="18"/>
    <x v="11"/>
    <x v="0"/>
    <n v="480"/>
    <n v="0.7407407407407407"/>
  </r>
  <r>
    <x v="319"/>
    <x v="41"/>
    <x v="8"/>
    <x v="2"/>
    <x v="1"/>
    <n v="0"/>
    <x v="41"/>
    <x v="4"/>
    <s v="Ft"/>
    <x v="35"/>
    <x v="41"/>
    <x v="338"/>
    <n v="336"/>
    <n v="25.925925925925924"/>
    <x v="28"/>
    <x v="11"/>
    <x v="0"/>
    <n v="960"/>
    <n v="0.7407407407407407"/>
  </r>
  <r>
    <x v="17"/>
    <x v="41"/>
    <x v="8"/>
    <x v="1"/>
    <x v="0"/>
    <n v="0"/>
    <x v="41"/>
    <x v="4"/>
    <s v="Ft"/>
    <x v="35"/>
    <x v="41"/>
    <x v="338"/>
    <n v="336"/>
    <n v="25.925925925925924"/>
    <x v="12"/>
    <x v="0"/>
    <x v="1"/>
    <n v="960"/>
    <n v="0.7407407407407407"/>
  </r>
  <r>
    <x v="361"/>
    <x v="41"/>
    <x v="12"/>
    <x v="2"/>
    <x v="0"/>
    <n v="0"/>
    <x v="41"/>
    <x v="4"/>
    <s v="Ft"/>
    <x v="35"/>
    <x v="41"/>
    <x v="343"/>
    <n v="630"/>
    <n v="25.925925925925924"/>
    <x v="26"/>
    <x v="2"/>
    <x v="1"/>
    <n v="1800"/>
    <n v="0.7407407407407407"/>
  </r>
  <r>
    <x v="362"/>
    <x v="41"/>
    <x v="8"/>
    <x v="2"/>
    <x v="0"/>
    <n v="0"/>
    <x v="41"/>
    <x v="4"/>
    <s v="Ft"/>
    <x v="35"/>
    <x v="41"/>
    <x v="338"/>
    <n v="336"/>
    <n v="25.925925925925924"/>
    <x v="10"/>
    <x v="7"/>
    <x v="1"/>
    <n v="960"/>
    <n v="0.7407407407407407"/>
  </r>
  <r>
    <x v="363"/>
    <x v="41"/>
    <x v="10"/>
    <x v="1"/>
    <x v="1"/>
    <n v="0"/>
    <x v="41"/>
    <x v="4"/>
    <s v="Ft"/>
    <x v="35"/>
    <x v="41"/>
    <x v="340"/>
    <n v="126"/>
    <n v="25.925925925925924"/>
    <x v="9"/>
    <x v="5"/>
    <x v="1"/>
    <n v="360"/>
    <n v="0.7407407407407407"/>
  </r>
  <r>
    <x v="152"/>
    <x v="41"/>
    <x v="6"/>
    <x v="1"/>
    <x v="1"/>
    <n v="0"/>
    <x v="41"/>
    <x v="4"/>
    <s v="Ft"/>
    <x v="35"/>
    <x v="41"/>
    <x v="344"/>
    <n v="546"/>
    <n v="25.925925925925924"/>
    <x v="13"/>
    <x v="10"/>
    <x v="1"/>
    <n v="1560"/>
    <n v="0.7407407407407407"/>
  </r>
  <r>
    <x v="85"/>
    <x v="41"/>
    <x v="11"/>
    <x v="2"/>
    <x v="1"/>
    <n v="0"/>
    <x v="41"/>
    <x v="4"/>
    <s v="Ft"/>
    <x v="35"/>
    <x v="41"/>
    <x v="339"/>
    <n v="42"/>
    <n v="25.925925925925924"/>
    <x v="30"/>
    <x v="11"/>
    <x v="1"/>
    <n v="120"/>
    <n v="0.7407407407407407"/>
  </r>
  <r>
    <x v="52"/>
    <x v="42"/>
    <x v="0"/>
    <x v="0"/>
    <x v="1"/>
    <n v="0"/>
    <x v="42"/>
    <x v="4"/>
    <s v="Kg"/>
    <x v="32"/>
    <x v="42"/>
    <x v="345"/>
    <n v="112.55999999999995"/>
    <n v="19.354838709677409"/>
    <x v="11"/>
    <x v="6"/>
    <x v="0"/>
    <n v="469"/>
    <n v="0.80645161290322587"/>
  </r>
  <r>
    <x v="52"/>
    <x v="42"/>
    <x v="4"/>
    <x v="1"/>
    <x v="1"/>
    <n v="0"/>
    <x v="42"/>
    <x v="4"/>
    <s v="Kg"/>
    <x v="32"/>
    <x v="42"/>
    <x v="346"/>
    <n v="144.72000000000003"/>
    <n v="19.35483870967742"/>
    <x v="11"/>
    <x v="6"/>
    <x v="0"/>
    <n v="603"/>
    <n v="0.80645161290322576"/>
  </r>
  <r>
    <x v="329"/>
    <x v="42"/>
    <x v="9"/>
    <x v="1"/>
    <x v="0"/>
    <n v="0"/>
    <x v="42"/>
    <x v="4"/>
    <s v="Kg"/>
    <x v="32"/>
    <x v="42"/>
    <x v="347"/>
    <n v="80.399999999999977"/>
    <n v="19.354838709677416"/>
    <x v="10"/>
    <x v="7"/>
    <x v="0"/>
    <n v="335"/>
    <n v="0.80645161290322587"/>
  </r>
  <r>
    <x v="364"/>
    <x v="42"/>
    <x v="4"/>
    <x v="1"/>
    <x v="1"/>
    <n v="0"/>
    <x v="42"/>
    <x v="4"/>
    <s v="Kg"/>
    <x v="32"/>
    <x v="42"/>
    <x v="346"/>
    <n v="144.72000000000003"/>
    <n v="19.35483870967742"/>
    <x v="20"/>
    <x v="0"/>
    <x v="1"/>
    <n v="603"/>
    <n v="0.80645161290322576"/>
  </r>
  <r>
    <x v="305"/>
    <x v="42"/>
    <x v="14"/>
    <x v="1"/>
    <x v="0"/>
    <n v="0"/>
    <x v="42"/>
    <x v="4"/>
    <s v="Kg"/>
    <x v="32"/>
    <x v="42"/>
    <x v="348"/>
    <n v="192.96000000000004"/>
    <n v="19.35483870967742"/>
    <x v="0"/>
    <x v="2"/>
    <x v="1"/>
    <n v="804"/>
    <n v="0.80645161290322576"/>
  </r>
  <r>
    <x v="69"/>
    <x v="42"/>
    <x v="5"/>
    <x v="1"/>
    <x v="1"/>
    <n v="0"/>
    <x v="42"/>
    <x v="4"/>
    <s v="Kg"/>
    <x v="32"/>
    <x v="42"/>
    <x v="349"/>
    <n v="96.480000000000018"/>
    <n v="19.35483870967742"/>
    <x v="9"/>
    <x v="3"/>
    <x v="1"/>
    <n v="402"/>
    <n v="0.80645161290322576"/>
  </r>
  <r>
    <x v="365"/>
    <x v="42"/>
    <x v="14"/>
    <x v="0"/>
    <x v="0"/>
    <n v="0"/>
    <x v="42"/>
    <x v="4"/>
    <s v="Kg"/>
    <x v="32"/>
    <x v="42"/>
    <x v="348"/>
    <n v="192.96000000000004"/>
    <n v="19.35483870967742"/>
    <x v="7"/>
    <x v="4"/>
    <x v="1"/>
    <n v="804"/>
    <n v="0.80645161290322576"/>
  </r>
  <r>
    <x v="152"/>
    <x v="42"/>
    <x v="6"/>
    <x v="1"/>
    <x v="1"/>
    <n v="0"/>
    <x v="42"/>
    <x v="4"/>
    <s v="Kg"/>
    <x v="32"/>
    <x v="42"/>
    <x v="350"/>
    <n v="209.03999999999996"/>
    <n v="19.354838709677416"/>
    <x v="13"/>
    <x v="10"/>
    <x v="1"/>
    <n v="871"/>
    <n v="0.80645161290322587"/>
  </r>
  <r>
    <x v="216"/>
    <x v="43"/>
    <x v="6"/>
    <x v="1"/>
    <x v="0"/>
    <n v="0"/>
    <x v="43"/>
    <x v="4"/>
    <s v="Kg"/>
    <x v="36"/>
    <x v="43"/>
    <x v="351"/>
    <n v="79.039999999999964"/>
    <n v="7.4074074074074039"/>
    <x v="22"/>
    <x v="0"/>
    <x v="0"/>
    <n v="988"/>
    <n v="0.92592592592592593"/>
  </r>
  <r>
    <x v="0"/>
    <x v="43"/>
    <x v="4"/>
    <x v="2"/>
    <x v="1"/>
    <n v="0"/>
    <x v="43"/>
    <x v="4"/>
    <s v="Kg"/>
    <x v="36"/>
    <x v="43"/>
    <x v="352"/>
    <n v="54.720000000000027"/>
    <n v="7.407407407407411"/>
    <x v="0"/>
    <x v="0"/>
    <x v="0"/>
    <n v="684"/>
    <n v="0.92592592592592593"/>
  </r>
  <r>
    <x v="241"/>
    <x v="43"/>
    <x v="4"/>
    <x v="0"/>
    <x v="0"/>
    <n v="0"/>
    <x v="43"/>
    <x v="4"/>
    <s v="Kg"/>
    <x v="36"/>
    <x v="43"/>
    <x v="352"/>
    <n v="54.720000000000027"/>
    <n v="7.407407407407411"/>
    <x v="25"/>
    <x v="1"/>
    <x v="0"/>
    <n v="684"/>
    <n v="0.92592592592592593"/>
  </r>
  <r>
    <x v="366"/>
    <x v="43"/>
    <x v="12"/>
    <x v="0"/>
    <x v="1"/>
    <n v="0"/>
    <x v="43"/>
    <x v="4"/>
    <s v="Kg"/>
    <x v="36"/>
    <x v="43"/>
    <x v="353"/>
    <n v="91.200000000000045"/>
    <n v="7.407407407407411"/>
    <x v="30"/>
    <x v="7"/>
    <x v="0"/>
    <n v="1140"/>
    <n v="0.92592592592592593"/>
  </r>
  <r>
    <x v="57"/>
    <x v="43"/>
    <x v="7"/>
    <x v="0"/>
    <x v="1"/>
    <n v="0"/>
    <x v="43"/>
    <x v="4"/>
    <s v="Kg"/>
    <x v="36"/>
    <x v="43"/>
    <x v="354"/>
    <n v="60.799999999999955"/>
    <n v="7.407407407407403"/>
    <x v="4"/>
    <x v="3"/>
    <x v="0"/>
    <n v="760"/>
    <n v="0.92592592592592593"/>
  </r>
  <r>
    <x v="367"/>
    <x v="43"/>
    <x v="1"/>
    <x v="1"/>
    <x v="0"/>
    <n v="0"/>
    <x v="43"/>
    <x v="4"/>
    <s v="Kg"/>
    <x v="36"/>
    <x v="43"/>
    <x v="355"/>
    <n v="24.319999999999993"/>
    <n v="7.4074074074074057"/>
    <x v="1"/>
    <x v="4"/>
    <x v="0"/>
    <n v="304"/>
    <n v="0.92592592592592593"/>
  </r>
  <r>
    <x v="368"/>
    <x v="43"/>
    <x v="4"/>
    <x v="0"/>
    <x v="1"/>
    <n v="0"/>
    <x v="43"/>
    <x v="4"/>
    <s v="Kg"/>
    <x v="36"/>
    <x v="43"/>
    <x v="352"/>
    <n v="54.720000000000027"/>
    <n v="7.407407407407411"/>
    <x v="8"/>
    <x v="5"/>
    <x v="0"/>
    <n v="684"/>
    <n v="0.92592592592592593"/>
  </r>
  <r>
    <x v="369"/>
    <x v="43"/>
    <x v="13"/>
    <x v="1"/>
    <x v="0"/>
    <n v="0"/>
    <x v="43"/>
    <x v="4"/>
    <s v="Kg"/>
    <x v="36"/>
    <x v="43"/>
    <x v="356"/>
    <n v="85.119999999999891"/>
    <n v="7.4074074074073986"/>
    <x v="25"/>
    <x v="11"/>
    <x v="0"/>
    <n v="1064"/>
    <n v="0.92592592592592604"/>
  </r>
  <r>
    <x v="370"/>
    <x v="43"/>
    <x v="5"/>
    <x v="1"/>
    <x v="0"/>
    <n v="0"/>
    <x v="43"/>
    <x v="4"/>
    <s v="Kg"/>
    <x v="36"/>
    <x v="43"/>
    <x v="357"/>
    <n v="36.480000000000018"/>
    <n v="7.407407407407411"/>
    <x v="25"/>
    <x v="1"/>
    <x v="1"/>
    <n v="456"/>
    <n v="0.92592592592592593"/>
  </r>
  <r>
    <x v="371"/>
    <x v="43"/>
    <x v="12"/>
    <x v="0"/>
    <x v="0"/>
    <n v="0"/>
    <x v="43"/>
    <x v="4"/>
    <s v="Kg"/>
    <x v="36"/>
    <x v="43"/>
    <x v="353"/>
    <n v="91.200000000000045"/>
    <n v="7.407407407407411"/>
    <x v="12"/>
    <x v="8"/>
    <x v="1"/>
    <n v="1140"/>
    <n v="0.92592592592592593"/>
  </r>
  <r>
    <x v="372"/>
    <x v="43"/>
    <x v="12"/>
    <x v="0"/>
    <x v="1"/>
    <n v="0"/>
    <x v="43"/>
    <x v="4"/>
    <s v="Kg"/>
    <x v="36"/>
    <x v="43"/>
    <x v="353"/>
    <n v="91.200000000000045"/>
    <n v="7.407407407407411"/>
    <x v="10"/>
    <x v="9"/>
    <x v="1"/>
    <n v="1140"/>
    <n v="0.92592592592592593"/>
  </r>
  <r>
    <x v="60"/>
    <x v="43"/>
    <x v="4"/>
    <x v="1"/>
    <x v="0"/>
    <n v="0"/>
    <x v="43"/>
    <x v="4"/>
    <s v="Kg"/>
    <x v="36"/>
    <x v="43"/>
    <x v="352"/>
    <n v="54.720000000000027"/>
    <n v="7.407407407407411"/>
    <x v="9"/>
    <x v="9"/>
    <x v="1"/>
    <n v="684"/>
    <n v="0.92592592592592593"/>
  </r>
  <r>
    <x v="36"/>
    <x v="43"/>
    <x v="3"/>
    <x v="1"/>
    <x v="1"/>
    <n v="0"/>
    <x v="43"/>
    <x v="4"/>
    <s v="Kg"/>
    <x v="36"/>
    <x v="43"/>
    <x v="358"/>
    <n v="12.159999999999997"/>
    <n v="7.4074074074074057"/>
    <x v="8"/>
    <x v="7"/>
    <x v="1"/>
    <n v="152"/>
    <n v="0.92592592592592593"/>
  </r>
  <r>
    <x v="265"/>
    <x v="43"/>
    <x v="2"/>
    <x v="0"/>
    <x v="0"/>
    <n v="0"/>
    <x v="43"/>
    <x v="4"/>
    <s v="Kg"/>
    <x v="36"/>
    <x v="43"/>
    <x v="359"/>
    <n v="66.88"/>
    <n v="7.4074074074074066"/>
    <x v="12"/>
    <x v="3"/>
    <x v="1"/>
    <n v="836"/>
    <n v="0.92592592592592593"/>
  </r>
  <r>
    <x v="320"/>
    <x v="43"/>
    <x v="4"/>
    <x v="1"/>
    <x v="1"/>
    <n v="0"/>
    <x v="43"/>
    <x v="4"/>
    <s v="Kg"/>
    <x v="36"/>
    <x v="43"/>
    <x v="352"/>
    <n v="54.720000000000027"/>
    <n v="7.407407407407411"/>
    <x v="27"/>
    <x v="4"/>
    <x v="1"/>
    <n v="684"/>
    <n v="0.92592592592592593"/>
  </r>
  <r>
    <x v="192"/>
    <x v="43"/>
    <x v="14"/>
    <x v="0"/>
    <x v="0"/>
    <n v="0"/>
    <x v="43"/>
    <x v="4"/>
    <s v="Kg"/>
    <x v="36"/>
    <x v="43"/>
    <x v="360"/>
    <n v="72.960000000000036"/>
    <n v="7.407407407407411"/>
    <x v="4"/>
    <x v="5"/>
    <x v="1"/>
    <n v="912"/>
    <n v="0.92592592592592593"/>
  </r>
  <r>
    <x v="373"/>
    <x v="43"/>
    <x v="12"/>
    <x v="2"/>
    <x v="0"/>
    <n v="0"/>
    <x v="43"/>
    <x v="4"/>
    <s v="Kg"/>
    <x v="36"/>
    <x v="43"/>
    <x v="353"/>
    <n v="91.200000000000045"/>
    <n v="7.407407407407411"/>
    <x v="18"/>
    <x v="5"/>
    <x v="1"/>
    <n v="1140"/>
    <n v="0.92592592592592593"/>
  </r>
  <r>
    <x v="239"/>
    <x v="43"/>
    <x v="12"/>
    <x v="1"/>
    <x v="1"/>
    <n v="0"/>
    <x v="43"/>
    <x v="4"/>
    <s v="Kg"/>
    <x v="36"/>
    <x v="43"/>
    <x v="353"/>
    <n v="91.200000000000045"/>
    <n v="7.407407407407411"/>
    <x v="16"/>
    <x v="11"/>
    <x v="1"/>
    <n v="1140"/>
    <n v="0.92592592592592593"/>
  </r>
  <r>
    <x v="94"/>
    <x v="43"/>
    <x v="0"/>
    <x v="1"/>
    <x v="0"/>
    <n v="0"/>
    <x v="43"/>
    <x v="4"/>
    <s v="Kg"/>
    <x v="36"/>
    <x v="43"/>
    <x v="361"/>
    <n v="42.559999999999945"/>
    <n v="7.4074074074073986"/>
    <x v="14"/>
    <x v="11"/>
    <x v="1"/>
    <n v="532"/>
    <n v="0.925925925925926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0E2ABB-4ACE-4642-BA4D-6E1DC2115AD3}" name="Sale typ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B14:C18" firstHeaderRow="1" firstDataRow="1" firstDataCol="1"/>
  <pivotFields count="22">
    <pivotField numFmtId="14" showAll="0">
      <items count="375">
        <item x="223"/>
        <item x="127"/>
        <item x="39"/>
        <item x="310"/>
        <item x="28"/>
        <item x="136"/>
        <item x="354"/>
        <item x="216"/>
        <item x="311"/>
        <item x="195"/>
        <item x="29"/>
        <item x="275"/>
        <item x="0"/>
        <item x="278"/>
        <item x="40"/>
        <item x="95"/>
        <item x="154"/>
        <item x="323"/>
        <item x="52"/>
        <item x="312"/>
        <item x="297"/>
        <item x="76"/>
        <item x="240"/>
        <item x="144"/>
        <item x="267"/>
        <item x="128"/>
        <item x="53"/>
        <item x="13"/>
        <item x="173"/>
        <item x="104"/>
        <item x="204"/>
        <item x="241"/>
        <item x="258"/>
        <item x="226"/>
        <item x="251"/>
        <item x="333"/>
        <item x="115"/>
        <item x="355"/>
        <item x="252"/>
        <item x="196"/>
        <item x="14"/>
        <item x="65"/>
        <item x="1"/>
        <item x="268"/>
        <item x="71"/>
        <item x="328"/>
        <item x="356"/>
        <item x="86"/>
        <item x="276"/>
        <item x="54"/>
        <item x="210"/>
        <item x="242"/>
        <item x="168"/>
        <item x="174"/>
        <item x="184"/>
        <item x="253"/>
        <item x="269"/>
        <item x="324"/>
        <item x="270"/>
        <item x="259"/>
        <item x="175"/>
        <item x="298"/>
        <item x="137"/>
        <item x="87"/>
        <item x="77"/>
        <item x="176"/>
        <item x="155"/>
        <item x="156"/>
        <item x="260"/>
        <item x="357"/>
        <item x="337"/>
        <item x="129"/>
        <item x="205"/>
        <item x="197"/>
        <item x="211"/>
        <item x="291"/>
        <item x="41"/>
        <item x="2"/>
        <item x="279"/>
        <item x="343"/>
        <item x="227"/>
        <item x="145"/>
        <item x="228"/>
        <item x="344"/>
        <item x="157"/>
        <item x="158"/>
        <item x="105"/>
        <item x="88"/>
        <item x="55"/>
        <item x="206"/>
        <item x="138"/>
        <item x="56"/>
        <item x="96"/>
        <item x="30"/>
        <item x="15"/>
        <item x="345"/>
        <item x="42"/>
        <item x="299"/>
        <item x="89"/>
        <item x="185"/>
        <item x="217"/>
        <item x="243"/>
        <item x="329"/>
        <item x="261"/>
        <item x="224"/>
        <item x="317"/>
        <item x="90"/>
        <item x="366"/>
        <item x="3"/>
        <item x="218"/>
        <item x="212"/>
        <item x="254"/>
        <item x="325"/>
        <item x="57"/>
        <item x="219"/>
        <item x="106"/>
        <item x="31"/>
        <item x="229"/>
        <item x="198"/>
        <item x="334"/>
        <item x="300"/>
        <item x="130"/>
        <item x="4"/>
        <item x="32"/>
        <item x="346"/>
        <item x="220"/>
        <item x="280"/>
        <item x="186"/>
        <item x="367"/>
        <item x="5"/>
        <item x="6"/>
        <item x="347"/>
        <item x="358"/>
        <item x="199"/>
        <item x="16"/>
        <item x="177"/>
        <item x="301"/>
        <item x="66"/>
        <item x="271"/>
        <item x="139"/>
        <item x="187"/>
        <item x="313"/>
        <item x="231"/>
        <item x="281"/>
        <item x="314"/>
        <item x="107"/>
        <item x="244"/>
        <item x="7"/>
        <item x="207"/>
        <item x="91"/>
        <item x="108"/>
        <item x="368"/>
        <item x="43"/>
        <item x="78"/>
        <item x="330"/>
        <item x="208"/>
        <item x="131"/>
        <item x="318"/>
        <item x="72"/>
        <item x="359"/>
        <item x="338"/>
        <item x="97"/>
        <item x="79"/>
        <item x="67"/>
        <item x="116"/>
        <item x="339"/>
        <item x="335"/>
        <item x="159"/>
        <item x="188"/>
        <item x="44"/>
        <item x="132"/>
        <item x="369"/>
        <item x="360"/>
        <item x="33"/>
        <item x="109"/>
        <item x="117"/>
        <item x="232"/>
        <item x="319"/>
        <item x="348"/>
        <item x="262"/>
        <item x="263"/>
        <item x="98"/>
        <item x="213"/>
        <item x="99"/>
        <item x="364"/>
        <item x="118"/>
        <item x="282"/>
        <item x="302"/>
        <item x="283"/>
        <item x="189"/>
        <item x="110"/>
        <item x="214"/>
        <item x="140"/>
        <item x="340"/>
        <item x="80"/>
        <item x="141"/>
        <item x="8"/>
        <item x="17"/>
        <item x="272"/>
        <item x="169"/>
        <item x="160"/>
        <item x="221"/>
        <item x="58"/>
        <item x="142"/>
        <item x="178"/>
        <item x="18"/>
        <item x="45"/>
        <item x="284"/>
        <item x="100"/>
        <item x="233"/>
        <item x="285"/>
        <item x="19"/>
        <item x="119"/>
        <item x="133"/>
        <item x="59"/>
        <item x="326"/>
        <item x="234"/>
        <item x="46"/>
        <item x="34"/>
        <item x="370"/>
        <item x="47"/>
        <item x="292"/>
        <item x="161"/>
        <item x="190"/>
        <item x="349"/>
        <item x="286"/>
        <item x="9"/>
        <item x="287"/>
        <item x="10"/>
        <item x="20"/>
        <item x="21"/>
        <item x="341"/>
        <item x="235"/>
        <item x="22"/>
        <item x="162"/>
        <item x="350"/>
        <item x="120"/>
        <item x="236"/>
        <item x="371"/>
        <item x="303"/>
        <item x="35"/>
        <item x="245"/>
        <item x="143"/>
        <item x="163"/>
        <item x="293"/>
        <item x="134"/>
        <item x="200"/>
        <item x="304"/>
        <item x="146"/>
        <item x="215"/>
        <item x="170"/>
        <item x="92"/>
        <item x="111"/>
        <item x="121"/>
        <item x="81"/>
        <item x="201"/>
        <item x="101"/>
        <item x="246"/>
        <item x="247"/>
        <item x="372"/>
        <item x="147"/>
        <item x="23"/>
        <item x="248"/>
        <item x="48"/>
        <item x="60"/>
        <item x="82"/>
        <item x="255"/>
        <item x="209"/>
        <item x="237"/>
        <item x="361"/>
        <item x="264"/>
        <item x="24"/>
        <item x="171"/>
        <item x="11"/>
        <item x="49"/>
        <item x="179"/>
        <item x="122"/>
        <item x="305"/>
        <item x="294"/>
        <item x="73"/>
        <item x="148"/>
        <item x="351"/>
        <item x="180"/>
        <item x="288"/>
        <item x="256"/>
        <item x="230"/>
        <item x="295"/>
        <item x="50"/>
        <item x="352"/>
        <item x="102"/>
        <item x="362"/>
        <item x="306"/>
        <item x="181"/>
        <item x="68"/>
        <item x="36"/>
        <item x="37"/>
        <item x="123"/>
        <item x="164"/>
        <item x="165"/>
        <item x="273"/>
        <item x="112"/>
        <item x="103"/>
        <item x="74"/>
        <item x="222"/>
        <item x="166"/>
        <item x="265"/>
        <item x="61"/>
        <item x="191"/>
        <item x="336"/>
        <item x="62"/>
        <item x="69"/>
        <item x="149"/>
        <item x="25"/>
        <item x="63"/>
        <item x="38"/>
        <item x="315"/>
        <item x="266"/>
        <item x="327"/>
        <item x="238"/>
        <item x="296"/>
        <item x="12"/>
        <item x="182"/>
        <item x="365"/>
        <item x="124"/>
        <item x="289"/>
        <item x="320"/>
        <item x="307"/>
        <item x="113"/>
        <item x="75"/>
        <item x="316"/>
        <item x="331"/>
        <item x="192"/>
        <item x="83"/>
        <item x="26"/>
        <item x="373"/>
        <item x="150"/>
        <item x="321"/>
        <item x="225"/>
        <item x="363"/>
        <item x="332"/>
        <item x="125"/>
        <item x="151"/>
        <item x="202"/>
        <item x="84"/>
        <item x="193"/>
        <item x="152"/>
        <item x="342"/>
        <item x="194"/>
        <item x="249"/>
        <item x="183"/>
        <item x="250"/>
        <item x="27"/>
        <item x="126"/>
        <item x="172"/>
        <item x="308"/>
        <item x="203"/>
        <item x="322"/>
        <item x="51"/>
        <item x="290"/>
        <item x="309"/>
        <item x="277"/>
        <item x="153"/>
        <item x="257"/>
        <item x="239"/>
        <item x="167"/>
        <item x="135"/>
        <item x="274"/>
        <item x="64"/>
        <item x="93"/>
        <item x="94"/>
        <item x="70"/>
        <item x="85"/>
        <item x="353"/>
        <item x="114"/>
        <item t="default"/>
      </items>
    </pivotField>
    <pivotField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pivotField axis="axisRow" dataField="1" showAll="0">
      <items count="4">
        <item x="1"/>
        <item x="0"/>
        <item x="2"/>
        <item t="default"/>
      </items>
    </pivotField>
    <pivotField showAll="0">
      <items count="3">
        <item x="1"/>
        <item x="0"/>
        <item t="default"/>
      </items>
    </pivotField>
    <pivotField numFmtId="164" showAll="0"/>
    <pivotField showAll="0"/>
    <pivotField showAll="0">
      <items count="6">
        <item x="0"/>
        <item x="1"/>
        <item x="2"/>
        <item x="3"/>
        <item x="4"/>
        <item t="default"/>
      </items>
    </pivotField>
    <pivotField showAll="0"/>
    <pivotField showAll="0"/>
    <pivotField showAll="0"/>
    <pivotField showAll="0"/>
    <pivotField showAll="0"/>
    <pivotField numFmtId="43" showAll="0"/>
    <pivotField showAll="0">
      <items count="32">
        <item x="2"/>
        <item x="15"/>
        <item x="20"/>
        <item x="16"/>
        <item x="11"/>
        <item x="13"/>
        <item x="23"/>
        <item x="25"/>
        <item x="1"/>
        <item x="4"/>
        <item x="5"/>
        <item x="29"/>
        <item x="17"/>
        <item x="18"/>
        <item x="26"/>
        <item x="21"/>
        <item x="6"/>
        <item x="22"/>
        <item x="14"/>
        <item x="10"/>
        <item x="19"/>
        <item x="7"/>
        <item x="12"/>
        <item x="28"/>
        <item x="8"/>
        <item x="0"/>
        <item x="27"/>
        <item x="24"/>
        <item x="30"/>
        <item x="9"/>
        <item x="3"/>
        <item t="default"/>
      </items>
    </pivotField>
    <pivotField showAll="0">
      <items count="13">
        <item x="0"/>
        <item x="6"/>
        <item x="1"/>
        <item x="8"/>
        <item x="9"/>
        <item x="2"/>
        <item x="7"/>
        <item x="3"/>
        <item x="4"/>
        <item x="5"/>
        <item x="10"/>
        <item x="11"/>
        <item t="default"/>
      </items>
    </pivotField>
    <pivotField showAll="0">
      <items count="3">
        <item x="0"/>
        <item x="1"/>
        <item t="default"/>
      </items>
    </pivotField>
    <pivotField showAll="0"/>
    <pivotField numFmtId="10" showAll="0"/>
    <pivotField showAll="0" defaultSubtotal="0"/>
    <pivotField showAll="0" defaultSubtotal="0"/>
    <pivotField showAll="0" defaultSubtotal="0">
      <items count="5">
        <item x="0"/>
        <item x="1"/>
        <item x="2"/>
        <item x="3"/>
        <item x="4"/>
      </items>
    </pivotField>
  </pivotFields>
  <rowFields count="1">
    <field x="3"/>
  </rowFields>
  <rowItems count="4">
    <i>
      <x/>
    </i>
    <i>
      <x v="1"/>
    </i>
    <i>
      <x v="2"/>
    </i>
    <i t="grand">
      <x/>
    </i>
  </rowItems>
  <colItems count="1">
    <i/>
  </colItems>
  <dataFields count="1">
    <dataField name="Count of SALE TYPE" fld="3" subtotal="count" baseField="0" baseItem="0"/>
  </dataFields>
  <chartFormats count="4">
    <chartFormat chart="8" format="5" series="1">
      <pivotArea type="data" outline="0" fieldPosition="0">
        <references count="1">
          <reference field="4294967294" count="1" selected="0">
            <x v="0"/>
          </reference>
        </references>
      </pivotArea>
    </chartFormat>
    <chartFormat chart="14" format="8" series="1">
      <pivotArea type="data" outline="0" fieldPosition="0">
        <references count="1">
          <reference field="4294967294" count="1" selected="0">
            <x v="0"/>
          </reference>
        </references>
      </pivotArea>
    </chartFormat>
    <chartFormat chart="15" format="9" series="1">
      <pivotArea type="data" outline="0" fieldPosition="0">
        <references count="1">
          <reference field="4294967294" count="1" selected="0">
            <x v="0"/>
          </reference>
        </references>
      </pivotArea>
    </chartFormat>
    <chartFormat chart="10"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09232E-C3FC-44A0-8DC3-7753C80E724D}" name="Sale Yea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28:D31" firstHeaderRow="0" firstDataRow="1" firstDataCol="1"/>
  <pivotFields count="22">
    <pivotField axis="axisRow" numFmtId="14" showAll="0">
      <items count="375">
        <item x="223"/>
        <item x="127"/>
        <item x="39"/>
        <item x="310"/>
        <item x="28"/>
        <item x="136"/>
        <item x="354"/>
        <item x="216"/>
        <item x="311"/>
        <item x="195"/>
        <item x="29"/>
        <item x="275"/>
        <item x="0"/>
        <item x="278"/>
        <item x="40"/>
        <item x="95"/>
        <item x="154"/>
        <item x="323"/>
        <item x="52"/>
        <item x="312"/>
        <item x="297"/>
        <item x="76"/>
        <item x="240"/>
        <item x="144"/>
        <item x="267"/>
        <item x="128"/>
        <item x="53"/>
        <item x="13"/>
        <item x="173"/>
        <item x="104"/>
        <item x="204"/>
        <item x="241"/>
        <item x="258"/>
        <item x="226"/>
        <item x="251"/>
        <item x="333"/>
        <item x="115"/>
        <item x="355"/>
        <item x="252"/>
        <item x="196"/>
        <item x="14"/>
        <item x="65"/>
        <item x="1"/>
        <item x="268"/>
        <item x="71"/>
        <item x="328"/>
        <item x="356"/>
        <item x="86"/>
        <item x="276"/>
        <item x="54"/>
        <item x="210"/>
        <item x="242"/>
        <item x="168"/>
        <item x="174"/>
        <item x="184"/>
        <item x="253"/>
        <item x="269"/>
        <item x="324"/>
        <item x="270"/>
        <item x="259"/>
        <item x="175"/>
        <item x="298"/>
        <item x="137"/>
        <item x="87"/>
        <item x="77"/>
        <item x="176"/>
        <item x="155"/>
        <item x="156"/>
        <item x="260"/>
        <item x="357"/>
        <item x="337"/>
        <item x="129"/>
        <item x="205"/>
        <item x="197"/>
        <item x="211"/>
        <item x="291"/>
        <item x="41"/>
        <item x="2"/>
        <item x="279"/>
        <item x="343"/>
        <item x="227"/>
        <item x="145"/>
        <item x="228"/>
        <item x="344"/>
        <item x="157"/>
        <item x="158"/>
        <item x="105"/>
        <item x="88"/>
        <item x="55"/>
        <item x="206"/>
        <item x="138"/>
        <item x="56"/>
        <item x="96"/>
        <item x="30"/>
        <item x="15"/>
        <item x="345"/>
        <item x="42"/>
        <item x="299"/>
        <item x="89"/>
        <item x="185"/>
        <item x="217"/>
        <item x="243"/>
        <item x="329"/>
        <item x="261"/>
        <item x="224"/>
        <item x="317"/>
        <item x="90"/>
        <item x="366"/>
        <item x="3"/>
        <item x="218"/>
        <item x="212"/>
        <item x="254"/>
        <item x="325"/>
        <item x="57"/>
        <item x="219"/>
        <item x="106"/>
        <item x="31"/>
        <item x="229"/>
        <item x="198"/>
        <item x="334"/>
        <item x="300"/>
        <item x="130"/>
        <item x="4"/>
        <item x="32"/>
        <item x="346"/>
        <item x="220"/>
        <item x="280"/>
        <item x="186"/>
        <item x="367"/>
        <item x="5"/>
        <item x="6"/>
        <item x="347"/>
        <item x="358"/>
        <item x="199"/>
        <item x="16"/>
        <item x="177"/>
        <item x="301"/>
        <item x="66"/>
        <item x="271"/>
        <item x="139"/>
        <item x="187"/>
        <item x="313"/>
        <item x="231"/>
        <item x="281"/>
        <item x="314"/>
        <item x="107"/>
        <item x="244"/>
        <item x="7"/>
        <item x="207"/>
        <item x="91"/>
        <item x="108"/>
        <item x="368"/>
        <item x="43"/>
        <item x="78"/>
        <item x="330"/>
        <item x="208"/>
        <item x="131"/>
        <item x="318"/>
        <item x="72"/>
        <item x="359"/>
        <item x="338"/>
        <item x="97"/>
        <item x="79"/>
        <item x="67"/>
        <item x="116"/>
        <item x="339"/>
        <item x="335"/>
        <item x="159"/>
        <item x="188"/>
        <item x="44"/>
        <item x="132"/>
        <item x="369"/>
        <item x="360"/>
        <item x="33"/>
        <item x="109"/>
        <item x="117"/>
        <item x="232"/>
        <item x="319"/>
        <item x="348"/>
        <item x="262"/>
        <item x="263"/>
        <item x="98"/>
        <item x="213"/>
        <item x="99"/>
        <item x="364"/>
        <item x="118"/>
        <item x="282"/>
        <item x="302"/>
        <item x="283"/>
        <item x="189"/>
        <item x="110"/>
        <item x="214"/>
        <item x="140"/>
        <item x="340"/>
        <item x="80"/>
        <item x="141"/>
        <item x="8"/>
        <item x="17"/>
        <item x="272"/>
        <item x="169"/>
        <item x="160"/>
        <item x="221"/>
        <item x="58"/>
        <item x="142"/>
        <item x="178"/>
        <item x="18"/>
        <item x="45"/>
        <item x="284"/>
        <item x="100"/>
        <item x="233"/>
        <item x="285"/>
        <item x="19"/>
        <item x="119"/>
        <item x="133"/>
        <item x="59"/>
        <item x="326"/>
        <item x="234"/>
        <item x="46"/>
        <item x="34"/>
        <item x="370"/>
        <item x="47"/>
        <item x="292"/>
        <item x="161"/>
        <item x="190"/>
        <item x="349"/>
        <item x="286"/>
        <item x="9"/>
        <item x="287"/>
        <item x="10"/>
        <item x="20"/>
        <item x="21"/>
        <item x="341"/>
        <item x="235"/>
        <item x="22"/>
        <item x="162"/>
        <item x="350"/>
        <item x="120"/>
        <item x="236"/>
        <item x="371"/>
        <item x="303"/>
        <item x="35"/>
        <item x="245"/>
        <item x="143"/>
        <item x="163"/>
        <item x="293"/>
        <item x="134"/>
        <item x="200"/>
        <item x="304"/>
        <item x="146"/>
        <item x="215"/>
        <item x="170"/>
        <item x="92"/>
        <item x="111"/>
        <item x="121"/>
        <item x="81"/>
        <item x="201"/>
        <item x="101"/>
        <item x="246"/>
        <item x="247"/>
        <item x="372"/>
        <item x="147"/>
        <item x="23"/>
        <item x="248"/>
        <item x="48"/>
        <item x="60"/>
        <item x="82"/>
        <item x="255"/>
        <item x="209"/>
        <item x="237"/>
        <item x="361"/>
        <item x="264"/>
        <item x="24"/>
        <item x="171"/>
        <item x="11"/>
        <item x="49"/>
        <item x="179"/>
        <item x="122"/>
        <item x="305"/>
        <item x="294"/>
        <item x="73"/>
        <item x="148"/>
        <item x="351"/>
        <item x="180"/>
        <item x="288"/>
        <item x="256"/>
        <item x="230"/>
        <item x="295"/>
        <item x="50"/>
        <item x="352"/>
        <item x="102"/>
        <item x="362"/>
        <item x="306"/>
        <item x="181"/>
        <item x="68"/>
        <item x="36"/>
        <item x="37"/>
        <item x="123"/>
        <item x="164"/>
        <item x="165"/>
        <item x="273"/>
        <item x="112"/>
        <item x="103"/>
        <item x="74"/>
        <item x="222"/>
        <item x="166"/>
        <item x="265"/>
        <item x="61"/>
        <item x="191"/>
        <item x="336"/>
        <item x="62"/>
        <item x="69"/>
        <item x="149"/>
        <item x="25"/>
        <item x="63"/>
        <item x="38"/>
        <item x="315"/>
        <item x="266"/>
        <item x="327"/>
        <item x="238"/>
        <item x="296"/>
        <item x="12"/>
        <item x="182"/>
        <item x="365"/>
        <item x="124"/>
        <item x="289"/>
        <item x="320"/>
        <item x="307"/>
        <item x="113"/>
        <item x="75"/>
        <item x="316"/>
        <item x="331"/>
        <item x="192"/>
        <item x="83"/>
        <item x="26"/>
        <item x="373"/>
        <item x="150"/>
        <item x="321"/>
        <item x="225"/>
        <item x="363"/>
        <item x="332"/>
        <item x="125"/>
        <item x="151"/>
        <item x="202"/>
        <item x="84"/>
        <item x="193"/>
        <item x="152"/>
        <item x="342"/>
        <item x="194"/>
        <item x="249"/>
        <item x="183"/>
        <item x="250"/>
        <item x="27"/>
        <item x="126"/>
        <item x="172"/>
        <item x="308"/>
        <item x="203"/>
        <item x="322"/>
        <item x="51"/>
        <item x="290"/>
        <item x="309"/>
        <item x="277"/>
        <item x="153"/>
        <item x="257"/>
        <item x="239"/>
        <item x="167"/>
        <item x="135"/>
        <item x="274"/>
        <item x="64"/>
        <item x="93"/>
        <item x="94"/>
        <item x="70"/>
        <item x="85"/>
        <item x="353"/>
        <item x="114"/>
        <item t="default"/>
      </items>
    </pivotField>
    <pivotField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pivotField showAll="0">
      <items count="4">
        <item x="1"/>
        <item x="0"/>
        <item x="2"/>
        <item t="default"/>
      </items>
    </pivotField>
    <pivotField showAll="0">
      <items count="3">
        <item x="1"/>
        <item x="0"/>
        <item t="default"/>
      </items>
    </pivotField>
    <pivotField numFmtId="164" showAll="0"/>
    <pivotField showAll="0"/>
    <pivotField showAll="0">
      <items count="6">
        <item x="0"/>
        <item x="1"/>
        <item x="2"/>
        <item x="3"/>
        <item x="4"/>
        <item t="default"/>
      </items>
    </pivotField>
    <pivotField showAll="0"/>
    <pivotField showAll="0"/>
    <pivotField showAll="0"/>
    <pivotField dataField="1" showAll="0"/>
    <pivotField dataField="1" showAll="0"/>
    <pivotField numFmtId="43" showAll="0"/>
    <pivotField showAll="0">
      <items count="32">
        <item x="2"/>
        <item x="15"/>
        <item x="20"/>
        <item x="16"/>
        <item x="11"/>
        <item x="13"/>
        <item x="23"/>
        <item x="25"/>
        <item x="1"/>
        <item x="4"/>
        <item x="5"/>
        <item x="29"/>
        <item x="17"/>
        <item x="18"/>
        <item x="26"/>
        <item x="21"/>
        <item x="6"/>
        <item x="22"/>
        <item x="14"/>
        <item x="10"/>
        <item x="19"/>
        <item x="7"/>
        <item x="12"/>
        <item x="28"/>
        <item x="8"/>
        <item x="0"/>
        <item x="27"/>
        <item x="24"/>
        <item x="30"/>
        <item x="9"/>
        <item x="3"/>
        <item t="default"/>
      </items>
    </pivotField>
    <pivotField showAll="0">
      <items count="13">
        <item x="0"/>
        <item x="6"/>
        <item x="1"/>
        <item x="8"/>
        <item x="9"/>
        <item x="2"/>
        <item x="7"/>
        <item x="3"/>
        <item x="4"/>
        <item x="5"/>
        <item x="10"/>
        <item x="11"/>
        <item t="default"/>
      </items>
    </pivotField>
    <pivotField showAll="0">
      <items count="3">
        <item x="0"/>
        <item x="1"/>
        <item t="default"/>
      </items>
    </pivotField>
    <pivotField showAll="0"/>
    <pivotField numFmtId="10"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6">
        <item sd="0" x="0"/>
        <item sd="0" x="1"/>
        <item sd="0" x="2"/>
        <item sd="0" x="3"/>
        <item sd="0" x="4"/>
        <item t="default"/>
      </items>
    </pivotField>
  </pivotFields>
  <rowFields count="4">
    <field x="21"/>
    <field x="20"/>
    <field x="19"/>
    <field x="0"/>
  </rowFields>
  <rowItems count="3">
    <i>
      <x v="1"/>
    </i>
    <i>
      <x v="2"/>
    </i>
    <i t="grand">
      <x/>
    </i>
  </rowItems>
  <colFields count="1">
    <field x="-2"/>
  </colFields>
  <colItems count="2">
    <i>
      <x/>
    </i>
    <i i="1">
      <x v="1"/>
    </i>
  </colItems>
  <dataFields count="2">
    <dataField name="Sum of SALES" fld="11" baseField="0" baseItem="0"/>
    <dataField name="Sum of PROFIT"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917FEC-5272-4FE7-9CAF-6ABA3DB65C02}" name="Category Cost - Profi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6">
  <location ref="B20:D26" firstHeaderRow="0" firstDataRow="1" firstDataCol="1"/>
  <pivotFields count="22">
    <pivotField numFmtId="14" subtotalTop="0" showAll="0">
      <items count="375">
        <item x="223"/>
        <item x="127"/>
        <item x="39"/>
        <item x="310"/>
        <item x="28"/>
        <item x="136"/>
        <item x="354"/>
        <item x="216"/>
        <item x="311"/>
        <item x="195"/>
        <item x="29"/>
        <item x="275"/>
        <item x="0"/>
        <item x="278"/>
        <item x="40"/>
        <item x="95"/>
        <item x="154"/>
        <item x="323"/>
        <item x="52"/>
        <item x="312"/>
        <item x="297"/>
        <item x="76"/>
        <item x="240"/>
        <item x="144"/>
        <item x="267"/>
        <item x="128"/>
        <item x="53"/>
        <item x="13"/>
        <item x="173"/>
        <item x="104"/>
        <item x="204"/>
        <item x="241"/>
        <item x="258"/>
        <item x="226"/>
        <item x="251"/>
        <item x="333"/>
        <item x="115"/>
        <item x="355"/>
        <item x="252"/>
        <item x="196"/>
        <item x="14"/>
        <item x="65"/>
        <item x="1"/>
        <item x="268"/>
        <item x="71"/>
        <item x="328"/>
        <item x="356"/>
        <item x="86"/>
        <item x="276"/>
        <item x="54"/>
        <item x="210"/>
        <item x="242"/>
        <item x="168"/>
        <item x="174"/>
        <item x="184"/>
        <item x="253"/>
        <item x="269"/>
        <item x="324"/>
        <item x="270"/>
        <item x="259"/>
        <item x="175"/>
        <item x="298"/>
        <item x="137"/>
        <item x="87"/>
        <item x="77"/>
        <item x="176"/>
        <item x="155"/>
        <item x="156"/>
        <item x="260"/>
        <item x="357"/>
        <item x="337"/>
        <item x="129"/>
        <item x="205"/>
        <item x="197"/>
        <item x="211"/>
        <item x="291"/>
        <item x="41"/>
        <item x="2"/>
        <item x="279"/>
        <item x="343"/>
        <item x="227"/>
        <item x="145"/>
        <item x="228"/>
        <item x="344"/>
        <item x="157"/>
        <item x="158"/>
        <item x="105"/>
        <item x="88"/>
        <item x="55"/>
        <item x="206"/>
        <item x="138"/>
        <item x="56"/>
        <item x="96"/>
        <item x="30"/>
        <item x="15"/>
        <item x="345"/>
        <item x="42"/>
        <item x="299"/>
        <item x="89"/>
        <item x="185"/>
        <item x="217"/>
        <item x="243"/>
        <item x="329"/>
        <item x="261"/>
        <item x="224"/>
        <item x="317"/>
        <item x="90"/>
        <item x="366"/>
        <item x="3"/>
        <item x="218"/>
        <item x="212"/>
        <item x="254"/>
        <item x="325"/>
        <item x="57"/>
        <item x="219"/>
        <item x="106"/>
        <item x="31"/>
        <item x="229"/>
        <item x="198"/>
        <item x="334"/>
        <item x="300"/>
        <item x="130"/>
        <item x="4"/>
        <item x="32"/>
        <item x="346"/>
        <item x="220"/>
        <item x="280"/>
        <item x="186"/>
        <item x="367"/>
        <item x="5"/>
        <item x="6"/>
        <item x="347"/>
        <item x="358"/>
        <item x="199"/>
        <item x="16"/>
        <item x="177"/>
        <item x="301"/>
        <item x="66"/>
        <item x="271"/>
        <item x="139"/>
        <item x="187"/>
        <item x="313"/>
        <item x="231"/>
        <item x="281"/>
        <item x="314"/>
        <item x="107"/>
        <item x="244"/>
        <item x="7"/>
        <item x="207"/>
        <item x="91"/>
        <item x="108"/>
        <item x="368"/>
        <item x="43"/>
        <item x="78"/>
        <item x="330"/>
        <item x="208"/>
        <item x="131"/>
        <item x="318"/>
        <item x="72"/>
        <item x="359"/>
        <item x="338"/>
        <item x="97"/>
        <item x="79"/>
        <item x="67"/>
        <item x="116"/>
        <item x="339"/>
        <item x="335"/>
        <item x="159"/>
        <item x="188"/>
        <item x="44"/>
        <item x="132"/>
        <item x="369"/>
        <item x="360"/>
        <item x="33"/>
        <item x="109"/>
        <item x="117"/>
        <item x="232"/>
        <item x="319"/>
        <item x="348"/>
        <item x="262"/>
        <item x="263"/>
        <item x="98"/>
        <item x="213"/>
        <item x="99"/>
        <item x="364"/>
        <item x="118"/>
        <item x="282"/>
        <item x="302"/>
        <item x="283"/>
        <item x="189"/>
        <item x="110"/>
        <item x="214"/>
        <item x="140"/>
        <item x="340"/>
        <item x="80"/>
        <item x="141"/>
        <item x="8"/>
        <item x="17"/>
        <item x="272"/>
        <item x="169"/>
        <item x="160"/>
        <item x="221"/>
        <item x="58"/>
        <item x="142"/>
        <item x="178"/>
        <item x="18"/>
        <item x="45"/>
        <item x="284"/>
        <item x="100"/>
        <item x="233"/>
        <item x="285"/>
        <item x="19"/>
        <item x="119"/>
        <item x="133"/>
        <item x="59"/>
        <item x="326"/>
        <item x="234"/>
        <item x="46"/>
        <item x="34"/>
        <item x="370"/>
        <item x="47"/>
        <item x="292"/>
        <item x="161"/>
        <item x="190"/>
        <item x="349"/>
        <item x="286"/>
        <item x="9"/>
        <item x="287"/>
        <item x="10"/>
        <item x="20"/>
        <item x="21"/>
        <item x="341"/>
        <item x="235"/>
        <item x="22"/>
        <item x="162"/>
        <item x="350"/>
        <item x="120"/>
        <item x="236"/>
        <item x="371"/>
        <item x="303"/>
        <item x="35"/>
        <item x="245"/>
        <item x="143"/>
        <item x="163"/>
        <item x="293"/>
        <item x="134"/>
        <item x="200"/>
        <item x="304"/>
        <item x="146"/>
        <item x="215"/>
        <item x="170"/>
        <item x="92"/>
        <item x="111"/>
        <item x="121"/>
        <item x="81"/>
        <item x="201"/>
        <item x="101"/>
        <item x="246"/>
        <item x="247"/>
        <item x="372"/>
        <item x="147"/>
        <item x="23"/>
        <item x="248"/>
        <item x="48"/>
        <item x="60"/>
        <item x="82"/>
        <item x="255"/>
        <item x="209"/>
        <item x="237"/>
        <item x="361"/>
        <item x="264"/>
        <item x="24"/>
        <item x="171"/>
        <item x="11"/>
        <item x="49"/>
        <item x="179"/>
        <item x="122"/>
        <item x="305"/>
        <item x="294"/>
        <item x="73"/>
        <item x="148"/>
        <item x="351"/>
        <item x="180"/>
        <item x="288"/>
        <item x="256"/>
        <item x="230"/>
        <item x="295"/>
        <item x="50"/>
        <item x="352"/>
        <item x="102"/>
        <item x="362"/>
        <item x="306"/>
        <item x="181"/>
        <item x="68"/>
        <item x="36"/>
        <item x="37"/>
        <item x="123"/>
        <item x="164"/>
        <item x="165"/>
        <item x="273"/>
        <item x="112"/>
        <item x="103"/>
        <item x="74"/>
        <item x="222"/>
        <item x="166"/>
        <item x="265"/>
        <item x="61"/>
        <item x="191"/>
        <item x="336"/>
        <item x="62"/>
        <item x="69"/>
        <item x="149"/>
        <item x="25"/>
        <item x="63"/>
        <item x="38"/>
        <item x="315"/>
        <item x="266"/>
        <item x="327"/>
        <item x="238"/>
        <item x="296"/>
        <item x="12"/>
        <item x="182"/>
        <item x="365"/>
        <item x="124"/>
        <item x="289"/>
        <item x="320"/>
        <item x="307"/>
        <item x="113"/>
        <item x="75"/>
        <item x="316"/>
        <item x="331"/>
        <item x="192"/>
        <item x="83"/>
        <item x="26"/>
        <item x="373"/>
        <item x="150"/>
        <item x="321"/>
        <item x="225"/>
        <item x="363"/>
        <item x="332"/>
        <item x="125"/>
        <item x="151"/>
        <item x="202"/>
        <item x="84"/>
        <item x="193"/>
        <item x="152"/>
        <item x="342"/>
        <item x="194"/>
        <item x="249"/>
        <item x="183"/>
        <item x="250"/>
        <item x="27"/>
        <item x="126"/>
        <item x="172"/>
        <item x="308"/>
        <item x="203"/>
        <item x="322"/>
        <item x="51"/>
        <item x="290"/>
        <item x="309"/>
        <item x="277"/>
        <item x="153"/>
        <item x="257"/>
        <item x="239"/>
        <item x="167"/>
        <item x="135"/>
        <item x="274"/>
        <item x="64"/>
        <item x="93"/>
        <item x="94"/>
        <item x="70"/>
        <item x="85"/>
        <item x="353"/>
        <item x="114"/>
        <item t="default"/>
      </items>
    </pivotField>
    <pivotField subtotalTop="0" showAll="0" sortType="descending">
      <items count="45">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ubtotalTop="0" showAll="0"/>
    <pivotField subtotalTop="0" showAll="0">
      <items count="4">
        <item x="1"/>
        <item x="0"/>
        <item x="2"/>
        <item t="default"/>
      </items>
    </pivotField>
    <pivotField subtotalTop="0" showAll="0">
      <items count="3">
        <item x="1"/>
        <item x="0"/>
        <item t="default"/>
      </items>
    </pivotField>
    <pivotField numFmtId="164" subtotalTop="0" showAll="0"/>
    <pivotField subtotalTop="0" showAll="0"/>
    <pivotField axis="axisRow" subtotalTop="0" showAll="0" sortType="ascending">
      <items count="6">
        <item x="4"/>
        <item x="3"/>
        <item x="2"/>
        <item x="1"/>
        <item x="0"/>
        <item t="default"/>
      </items>
      <autoSortScope>
        <pivotArea dataOnly="0" outline="0" fieldPosition="0">
          <references count="1">
            <reference field="4294967294" count="1" selected="0">
              <x v="0"/>
            </reference>
          </references>
        </pivotArea>
      </autoSortScope>
    </pivotField>
    <pivotField subtotalTop="0" showAll="0"/>
    <pivotField subtotalTop="0" showAll="0"/>
    <pivotField subtotalTop="0" showAll="0"/>
    <pivotField subtotalTop="0" showAll="0"/>
    <pivotField dataField="1" subtotalTop="0" showAll="0"/>
    <pivotField numFmtId="43" subtotalTop="0" showAll="0"/>
    <pivotField subtotalTop="0" showAll="0">
      <items count="32">
        <item x="2"/>
        <item x="15"/>
        <item x="20"/>
        <item x="16"/>
        <item x="11"/>
        <item x="13"/>
        <item x="23"/>
        <item x="25"/>
        <item x="1"/>
        <item x="4"/>
        <item x="5"/>
        <item x="29"/>
        <item x="17"/>
        <item x="18"/>
        <item x="26"/>
        <item x="21"/>
        <item x="6"/>
        <item x="22"/>
        <item x="14"/>
        <item x="10"/>
        <item x="19"/>
        <item x="7"/>
        <item x="12"/>
        <item x="28"/>
        <item x="8"/>
        <item x="0"/>
        <item x="27"/>
        <item x="24"/>
        <item x="30"/>
        <item x="9"/>
        <item x="3"/>
        <item t="default"/>
      </items>
    </pivotField>
    <pivotField subtotalTop="0" showAll="0">
      <items count="13">
        <item x="0"/>
        <item x="6"/>
        <item x="1"/>
        <item x="8"/>
        <item x="9"/>
        <item x="2"/>
        <item x="7"/>
        <item x="3"/>
        <item x="4"/>
        <item x="5"/>
        <item x="10"/>
        <item x="11"/>
        <item t="default"/>
      </items>
    </pivotField>
    <pivotField subtotalTop="0" showAll="0">
      <items count="3">
        <item x="0"/>
        <item x="1"/>
        <item t="default"/>
      </items>
    </pivotField>
    <pivotField dataField="1" subtotalTop="0" showAll="0"/>
    <pivotField numFmtId="10" subtotalTop="0" showAll="0"/>
    <pivotField subtotalTop="0" showAll="0"/>
    <pivotField subtotalTop="0" showAll="0"/>
    <pivotField subtotalTop="0" showAll="0">
      <items count="6">
        <item x="0"/>
        <item x="1"/>
        <item x="2"/>
        <item x="3"/>
        <item x="4"/>
        <item t="default"/>
      </items>
    </pivotField>
  </pivotFields>
  <rowFields count="1">
    <field x="7"/>
  </rowFields>
  <rowItems count="6">
    <i>
      <x v="2"/>
    </i>
    <i>
      <x v="4"/>
    </i>
    <i>
      <x/>
    </i>
    <i>
      <x v="3"/>
    </i>
    <i>
      <x v="1"/>
    </i>
    <i t="grand">
      <x/>
    </i>
  </rowItems>
  <colFields count="1">
    <field x="-2"/>
  </colFields>
  <colItems count="2">
    <i>
      <x/>
    </i>
    <i i="1">
      <x v="1"/>
    </i>
  </colItems>
  <dataFields count="2">
    <dataField name="Sum of Cost" fld="17" baseField="0" baseItem="0"/>
    <dataField name="Sum of PROFIT" fld="12" baseField="0" baseItem="0"/>
  </dataFields>
  <chartFormats count="2">
    <chartFormat chart="30" format="5" series="1">
      <pivotArea type="data" outline="0" fieldPosition="0">
        <references count="1">
          <reference field="4294967294" count="1" selected="0">
            <x v="1"/>
          </reference>
        </references>
      </pivotArea>
    </chartFormat>
    <chartFormat chart="3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B9F3D2A-C4BE-46C7-B484-67A5AC372E5F}" name="Top 10 Product Sa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M4:N15" firstHeaderRow="1" firstDataRow="1" firstDataCol="1"/>
  <pivotFields count="22">
    <pivotField numFmtId="14" subtotalTop="0" showAll="0">
      <items count="375">
        <item x="223"/>
        <item x="127"/>
        <item x="39"/>
        <item x="310"/>
        <item x="28"/>
        <item x="136"/>
        <item x="354"/>
        <item x="216"/>
        <item x="311"/>
        <item x="195"/>
        <item x="29"/>
        <item x="275"/>
        <item x="0"/>
        <item x="278"/>
        <item x="40"/>
        <item x="95"/>
        <item x="154"/>
        <item x="323"/>
        <item x="52"/>
        <item x="312"/>
        <item x="297"/>
        <item x="76"/>
        <item x="240"/>
        <item x="144"/>
        <item x="267"/>
        <item x="128"/>
        <item x="53"/>
        <item x="13"/>
        <item x="173"/>
        <item x="104"/>
        <item x="204"/>
        <item x="241"/>
        <item x="258"/>
        <item x="226"/>
        <item x="251"/>
        <item x="333"/>
        <item x="115"/>
        <item x="355"/>
        <item x="252"/>
        <item x="196"/>
        <item x="14"/>
        <item x="65"/>
        <item x="1"/>
        <item x="268"/>
        <item x="71"/>
        <item x="328"/>
        <item x="356"/>
        <item x="86"/>
        <item x="276"/>
        <item x="54"/>
        <item x="210"/>
        <item x="242"/>
        <item x="168"/>
        <item x="174"/>
        <item x="184"/>
        <item x="253"/>
        <item x="269"/>
        <item x="324"/>
        <item x="270"/>
        <item x="259"/>
        <item x="175"/>
        <item x="298"/>
        <item x="137"/>
        <item x="87"/>
        <item x="77"/>
        <item x="176"/>
        <item x="155"/>
        <item x="156"/>
        <item x="260"/>
        <item x="357"/>
        <item x="337"/>
        <item x="129"/>
        <item x="205"/>
        <item x="197"/>
        <item x="211"/>
        <item x="291"/>
        <item x="41"/>
        <item x="2"/>
        <item x="279"/>
        <item x="343"/>
        <item x="227"/>
        <item x="145"/>
        <item x="228"/>
        <item x="344"/>
        <item x="157"/>
        <item x="158"/>
        <item x="105"/>
        <item x="88"/>
        <item x="55"/>
        <item x="206"/>
        <item x="138"/>
        <item x="56"/>
        <item x="96"/>
        <item x="30"/>
        <item x="15"/>
        <item x="345"/>
        <item x="42"/>
        <item x="299"/>
        <item x="89"/>
        <item x="185"/>
        <item x="217"/>
        <item x="243"/>
        <item x="329"/>
        <item x="261"/>
        <item x="224"/>
        <item x="317"/>
        <item x="90"/>
        <item x="366"/>
        <item x="3"/>
        <item x="218"/>
        <item x="212"/>
        <item x="254"/>
        <item x="325"/>
        <item x="57"/>
        <item x="219"/>
        <item x="106"/>
        <item x="31"/>
        <item x="229"/>
        <item x="198"/>
        <item x="334"/>
        <item x="300"/>
        <item x="130"/>
        <item x="4"/>
        <item x="32"/>
        <item x="346"/>
        <item x="220"/>
        <item x="280"/>
        <item x="186"/>
        <item x="367"/>
        <item x="5"/>
        <item x="6"/>
        <item x="347"/>
        <item x="358"/>
        <item x="199"/>
        <item x="16"/>
        <item x="177"/>
        <item x="301"/>
        <item x="66"/>
        <item x="271"/>
        <item x="139"/>
        <item x="187"/>
        <item x="313"/>
        <item x="231"/>
        <item x="281"/>
        <item x="314"/>
        <item x="107"/>
        <item x="244"/>
        <item x="7"/>
        <item x="207"/>
        <item x="91"/>
        <item x="108"/>
        <item x="368"/>
        <item x="43"/>
        <item x="78"/>
        <item x="330"/>
        <item x="208"/>
        <item x="131"/>
        <item x="318"/>
        <item x="72"/>
        <item x="359"/>
        <item x="338"/>
        <item x="97"/>
        <item x="79"/>
        <item x="67"/>
        <item x="116"/>
        <item x="339"/>
        <item x="335"/>
        <item x="159"/>
        <item x="188"/>
        <item x="44"/>
        <item x="132"/>
        <item x="369"/>
        <item x="360"/>
        <item x="33"/>
        <item x="109"/>
        <item x="117"/>
        <item x="232"/>
        <item x="319"/>
        <item x="348"/>
        <item x="262"/>
        <item x="263"/>
        <item x="98"/>
        <item x="213"/>
        <item x="99"/>
        <item x="364"/>
        <item x="118"/>
        <item x="282"/>
        <item x="302"/>
        <item x="283"/>
        <item x="189"/>
        <item x="110"/>
        <item x="214"/>
        <item x="140"/>
        <item x="340"/>
        <item x="80"/>
        <item x="141"/>
        <item x="8"/>
        <item x="17"/>
        <item x="272"/>
        <item x="169"/>
        <item x="160"/>
        <item x="221"/>
        <item x="58"/>
        <item x="142"/>
        <item x="178"/>
        <item x="18"/>
        <item x="45"/>
        <item x="284"/>
        <item x="100"/>
        <item x="233"/>
        <item x="285"/>
        <item x="19"/>
        <item x="119"/>
        <item x="133"/>
        <item x="59"/>
        <item x="326"/>
        <item x="234"/>
        <item x="46"/>
        <item x="34"/>
        <item x="370"/>
        <item x="47"/>
        <item x="292"/>
        <item x="161"/>
        <item x="190"/>
        <item x="349"/>
        <item x="286"/>
        <item x="9"/>
        <item x="287"/>
        <item x="10"/>
        <item x="20"/>
        <item x="21"/>
        <item x="341"/>
        <item x="235"/>
        <item x="22"/>
        <item x="162"/>
        <item x="350"/>
        <item x="120"/>
        <item x="236"/>
        <item x="371"/>
        <item x="303"/>
        <item x="35"/>
        <item x="245"/>
        <item x="143"/>
        <item x="163"/>
        <item x="293"/>
        <item x="134"/>
        <item x="200"/>
        <item x="304"/>
        <item x="146"/>
        <item x="215"/>
        <item x="170"/>
        <item x="92"/>
        <item x="111"/>
        <item x="121"/>
        <item x="81"/>
        <item x="201"/>
        <item x="101"/>
        <item x="246"/>
        <item x="247"/>
        <item x="372"/>
        <item x="147"/>
        <item x="23"/>
        <item x="248"/>
        <item x="48"/>
        <item x="60"/>
        <item x="82"/>
        <item x="255"/>
        <item x="209"/>
        <item x="237"/>
        <item x="361"/>
        <item x="264"/>
        <item x="24"/>
        <item x="171"/>
        <item x="11"/>
        <item x="49"/>
        <item x="179"/>
        <item x="122"/>
        <item x="305"/>
        <item x="294"/>
        <item x="73"/>
        <item x="148"/>
        <item x="351"/>
        <item x="180"/>
        <item x="288"/>
        <item x="256"/>
        <item x="230"/>
        <item x="295"/>
        <item x="50"/>
        <item x="352"/>
        <item x="102"/>
        <item x="362"/>
        <item x="306"/>
        <item x="181"/>
        <item x="68"/>
        <item x="36"/>
        <item x="37"/>
        <item x="123"/>
        <item x="164"/>
        <item x="165"/>
        <item x="273"/>
        <item x="112"/>
        <item x="103"/>
        <item x="74"/>
        <item x="222"/>
        <item x="166"/>
        <item x="265"/>
        <item x="61"/>
        <item x="191"/>
        <item x="336"/>
        <item x="62"/>
        <item x="69"/>
        <item x="149"/>
        <item x="25"/>
        <item x="63"/>
        <item x="38"/>
        <item x="315"/>
        <item x="266"/>
        <item x="327"/>
        <item x="238"/>
        <item x="296"/>
        <item x="12"/>
        <item x="182"/>
        <item x="365"/>
        <item x="124"/>
        <item x="289"/>
        <item x="320"/>
        <item x="307"/>
        <item x="113"/>
        <item x="75"/>
        <item x="316"/>
        <item x="331"/>
        <item x="192"/>
        <item x="83"/>
        <item x="26"/>
        <item x="373"/>
        <item x="150"/>
        <item x="321"/>
        <item x="225"/>
        <item x="363"/>
        <item x="332"/>
        <item x="125"/>
        <item x="151"/>
        <item x="202"/>
        <item x="84"/>
        <item x="193"/>
        <item x="152"/>
        <item x="342"/>
        <item x="194"/>
        <item x="249"/>
        <item x="183"/>
        <item x="250"/>
        <item x="27"/>
        <item x="126"/>
        <item x="172"/>
        <item x="308"/>
        <item x="203"/>
        <item x="322"/>
        <item x="51"/>
        <item x="290"/>
        <item x="309"/>
        <item x="277"/>
        <item x="153"/>
        <item x="257"/>
        <item x="239"/>
        <item x="167"/>
        <item x="135"/>
        <item x="274"/>
        <item x="64"/>
        <item x="93"/>
        <item x="94"/>
        <item x="70"/>
        <item x="85"/>
        <item x="353"/>
        <item x="114"/>
        <item t="default"/>
      </items>
    </pivotField>
    <pivotField axis="axisRow" subtotalTop="0" showAll="0" measureFilter="1">
      <items count="45">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ubtotalTop="0" showAll="0"/>
    <pivotField subtotalTop="0" showAll="0">
      <items count="4">
        <item x="1"/>
        <item x="0"/>
        <item x="2"/>
        <item t="default"/>
      </items>
    </pivotField>
    <pivotField subtotalTop="0" showAll="0">
      <items count="3">
        <item x="1"/>
        <item x="0"/>
        <item t="default"/>
      </items>
    </pivotField>
    <pivotField numFmtId="164" subtotalTop="0" showAll="0"/>
    <pivotField subtotalTop="0" showAll="0"/>
    <pivotField subtotalTop="0" showAll="0">
      <items count="6">
        <item x="0"/>
        <item x="1"/>
        <item x="2"/>
        <item x="3"/>
        <item x="4"/>
        <item t="default"/>
      </items>
    </pivotField>
    <pivotField subtotalTop="0" showAll="0"/>
    <pivotField subtotalTop="0" showAll="0"/>
    <pivotField subtotalTop="0" showAll="0"/>
    <pivotField dataField="1" subtotalTop="0" showAll="0" measureFilter="1">
      <items count="363">
        <item x="283"/>
        <item x="70"/>
        <item x="124"/>
        <item x="208"/>
        <item x="193"/>
        <item x="69"/>
        <item x="129"/>
        <item x="192"/>
        <item x="288"/>
        <item x="281"/>
        <item x="199"/>
        <item x="282"/>
        <item x="67"/>
        <item x="80"/>
        <item x="139"/>
        <item x="201"/>
        <item x="123"/>
        <item x="197"/>
        <item x="232"/>
        <item x="68"/>
        <item x="216"/>
        <item x="273"/>
        <item x="198"/>
        <item x="116"/>
        <item x="125"/>
        <item x="285"/>
        <item x="65"/>
        <item x="286"/>
        <item x="200"/>
        <item x="303"/>
        <item x="280"/>
        <item x="24"/>
        <item x="195"/>
        <item x="225"/>
        <item x="50"/>
        <item x="299"/>
        <item x="71"/>
        <item x="194"/>
        <item x="287"/>
        <item x="113"/>
        <item x="59"/>
        <item x="33"/>
        <item x="142"/>
        <item x="122"/>
        <item x="284"/>
        <item x="66"/>
        <item x="244"/>
        <item x="228"/>
        <item x="196"/>
        <item x="118"/>
        <item x="215"/>
        <item x="274"/>
        <item x="253"/>
        <item x="262"/>
        <item x="209"/>
        <item x="224"/>
        <item x="117"/>
        <item x="177"/>
        <item x="17"/>
        <item x="56"/>
        <item x="84"/>
        <item x="32"/>
        <item x="107"/>
        <item x="138"/>
        <item x="202"/>
        <item x="131"/>
        <item x="37"/>
        <item x="190"/>
        <item x="119"/>
        <item x="234"/>
        <item x="302"/>
        <item x="23"/>
        <item x="339"/>
        <item x="358"/>
        <item x="76"/>
        <item x="126"/>
        <item x="314"/>
        <item x="206"/>
        <item x="271"/>
        <item x="127"/>
        <item x="115"/>
        <item x="204"/>
        <item x="114"/>
        <item x="3"/>
        <item x="227"/>
        <item x="147"/>
        <item x="231"/>
        <item x="318"/>
        <item x="121"/>
        <item x="210"/>
        <item x="322"/>
        <item x="130"/>
        <item x="268"/>
        <item x="254"/>
        <item x="120"/>
        <item x="310"/>
        <item x="87"/>
        <item x="21"/>
        <item x="27"/>
        <item x="203"/>
        <item x="128"/>
        <item x="296"/>
        <item x="172"/>
        <item x="13"/>
        <item x="294"/>
        <item x="88"/>
        <item x="223"/>
        <item x="31"/>
        <item x="141"/>
        <item x="313"/>
        <item x="154"/>
        <item x="38"/>
        <item x="229"/>
        <item x="309"/>
        <item x="205"/>
        <item x="341"/>
        <item x="167"/>
        <item x="355"/>
        <item x="79"/>
        <item x="55"/>
        <item x="219"/>
        <item x="83"/>
        <item x="47"/>
        <item x="211"/>
        <item x="297"/>
        <item x="143"/>
        <item x="207"/>
        <item x="334"/>
        <item x="269"/>
        <item x="250"/>
        <item x="264"/>
        <item x="218"/>
        <item x="90"/>
        <item x="161"/>
        <item x="53"/>
        <item x="293"/>
        <item x="36"/>
        <item x="306"/>
        <item x="237"/>
        <item x="276"/>
        <item x="347"/>
        <item x="1"/>
        <item x="217"/>
        <item x="151"/>
        <item x="230"/>
        <item x="49"/>
        <item x="14"/>
        <item x="34"/>
        <item x="180"/>
        <item x="214"/>
        <item x="164"/>
        <item x="220"/>
        <item x="320"/>
        <item x="278"/>
        <item x="39"/>
        <item x="312"/>
        <item x="132"/>
        <item x="94"/>
        <item x="63"/>
        <item x="85"/>
        <item x="340"/>
        <item x="102"/>
        <item x="29"/>
        <item x="357"/>
        <item x="75"/>
        <item x="349"/>
        <item x="226"/>
        <item x="316"/>
        <item x="48"/>
        <item x="212"/>
        <item x="275"/>
        <item x="159"/>
        <item x="30"/>
        <item x="136"/>
        <item x="222"/>
        <item x="317"/>
        <item x="92"/>
        <item x="8"/>
        <item x="361"/>
        <item x="345"/>
        <item x="221"/>
        <item x="35"/>
        <item x="104"/>
        <item x="258"/>
        <item x="140"/>
        <item x="184"/>
        <item x="46"/>
        <item x="238"/>
        <item x="156"/>
        <item x="98"/>
        <item x="41"/>
        <item x="5"/>
        <item x="81"/>
        <item x="315"/>
        <item x="308"/>
        <item x="19"/>
        <item x="335"/>
        <item x="93"/>
        <item x="57"/>
        <item x="289"/>
        <item x="86"/>
        <item x="298"/>
        <item x="144"/>
        <item x="272"/>
        <item x="10"/>
        <item x="54"/>
        <item x="260"/>
        <item x="304"/>
        <item x="82"/>
        <item x="0"/>
        <item x="20"/>
        <item x="97"/>
        <item x="28"/>
        <item x="137"/>
        <item x="352"/>
        <item x="235"/>
        <item x="346"/>
        <item x="91"/>
        <item x="277"/>
        <item x="160"/>
        <item x="292"/>
        <item x="44"/>
        <item x="233"/>
        <item x="213"/>
        <item x="319"/>
        <item x="26"/>
        <item x="270"/>
        <item x="354"/>
        <item x="249"/>
        <item x="163"/>
        <item x="61"/>
        <item x="52"/>
        <item x="11"/>
        <item x="327"/>
        <item x="279"/>
        <item x="305"/>
        <item x="187"/>
        <item x="359"/>
        <item x="157"/>
        <item x="4"/>
        <item x="247"/>
        <item x="257"/>
        <item x="64"/>
        <item x="267"/>
        <item x="311"/>
        <item x="291"/>
        <item x="337"/>
        <item x="170"/>
        <item x="101"/>
        <item x="360"/>
        <item x="179"/>
        <item x="155"/>
        <item x="348"/>
        <item x="16"/>
        <item x="109"/>
        <item x="7"/>
        <item x="60"/>
        <item x="326"/>
        <item x="146"/>
        <item x="25"/>
        <item x="256"/>
        <item x="295"/>
        <item x="351"/>
        <item x="162"/>
        <item x="261"/>
        <item x="350"/>
        <item x="103"/>
        <item x="307"/>
        <item x="95"/>
        <item x="176"/>
        <item x="22"/>
        <item x="168"/>
        <item x="9"/>
        <item x="2"/>
        <item x="158"/>
        <item x="356"/>
        <item x="72"/>
        <item x="324"/>
        <item x="290"/>
        <item x="110"/>
        <item x="183"/>
        <item x="51"/>
        <item x="301"/>
        <item x="240"/>
        <item x="330"/>
        <item x="353"/>
        <item x="135"/>
        <item x="150"/>
        <item x="321"/>
        <item x="15"/>
        <item x="300"/>
        <item x="251"/>
        <item x="338"/>
        <item x="89"/>
        <item x="105"/>
        <item x="62"/>
        <item x="181"/>
        <item x="6"/>
        <item x="248"/>
        <item x="323"/>
        <item x="329"/>
        <item x="42"/>
        <item x="239"/>
        <item x="252"/>
        <item x="96"/>
        <item x="188"/>
        <item x="178"/>
        <item x="58"/>
        <item x="263"/>
        <item x="245"/>
        <item x="165"/>
        <item x="100"/>
        <item x="112"/>
        <item x="73"/>
        <item x="325"/>
        <item x="259"/>
        <item x="246"/>
        <item x="332"/>
        <item x="99"/>
        <item x="108"/>
        <item x="336"/>
        <item x="166"/>
        <item x="255"/>
        <item x="266"/>
        <item x="149"/>
        <item x="40"/>
        <item x="333"/>
        <item x="171"/>
        <item x="186"/>
        <item x="265"/>
        <item x="74"/>
        <item x="243"/>
        <item x="175"/>
        <item x="12"/>
        <item x="45"/>
        <item x="134"/>
        <item x="148"/>
        <item x="182"/>
        <item x="78"/>
        <item x="173"/>
        <item x="191"/>
        <item x="111"/>
        <item x="153"/>
        <item x="344"/>
        <item x="169"/>
        <item x="174"/>
        <item x="77"/>
        <item x="18"/>
        <item x="133"/>
        <item x="189"/>
        <item x="106"/>
        <item x="236"/>
        <item x="185"/>
        <item x="342"/>
        <item x="43"/>
        <item x="343"/>
        <item x="331"/>
        <item x="328"/>
        <item x="145"/>
        <item x="241"/>
        <item x="242"/>
        <item x="152"/>
        <item t="default"/>
      </items>
    </pivotField>
    <pivotField subtotalTop="0" showAll="0"/>
    <pivotField numFmtId="43" subtotalTop="0" showAll="0"/>
    <pivotField subtotalTop="0" showAll="0">
      <items count="32">
        <item x="2"/>
        <item x="15"/>
        <item x="20"/>
        <item x="16"/>
        <item x="11"/>
        <item x="13"/>
        <item x="23"/>
        <item x="25"/>
        <item x="1"/>
        <item x="4"/>
        <item x="5"/>
        <item x="29"/>
        <item x="17"/>
        <item x="18"/>
        <item x="26"/>
        <item x="21"/>
        <item x="6"/>
        <item x="22"/>
        <item x="14"/>
        <item x="10"/>
        <item x="19"/>
        <item x="7"/>
        <item x="12"/>
        <item x="28"/>
        <item x="8"/>
        <item x="0"/>
        <item x="27"/>
        <item x="24"/>
        <item x="30"/>
        <item x="9"/>
        <item x="3"/>
        <item t="default"/>
      </items>
    </pivotField>
    <pivotField subtotalTop="0" showAll="0">
      <items count="13">
        <item x="0"/>
        <item x="6"/>
        <item x="1"/>
        <item x="8"/>
        <item x="9"/>
        <item x="2"/>
        <item x="7"/>
        <item x="3"/>
        <item x="4"/>
        <item x="5"/>
        <item x="10"/>
        <item x="11"/>
        <item t="default"/>
      </items>
    </pivotField>
    <pivotField subtotalTop="0" showAll="0">
      <items count="3">
        <item x="0"/>
        <item x="1"/>
        <item t="default"/>
      </items>
    </pivotField>
    <pivotField subtotalTop="0" showAll="0"/>
    <pivotField numFmtId="10" subtotalTop="0" showAll="0"/>
    <pivotField subtotalTop="0" showAll="0"/>
    <pivotField subtotalTop="0" showAll="0"/>
    <pivotField subtotalTop="0" showAll="0">
      <items count="6">
        <item x="0"/>
        <item x="1"/>
        <item x="2"/>
        <item x="3"/>
        <item x="4"/>
        <item t="default"/>
      </items>
    </pivotField>
  </pivotFields>
  <rowFields count="1">
    <field x="1"/>
  </rowFields>
  <rowItems count="11">
    <i>
      <x/>
    </i>
    <i>
      <x v="2"/>
    </i>
    <i>
      <x v="3"/>
    </i>
    <i>
      <x v="11"/>
    </i>
    <i>
      <x v="12"/>
    </i>
    <i>
      <x v="14"/>
    </i>
    <i>
      <x v="25"/>
    </i>
    <i>
      <x v="34"/>
    </i>
    <i>
      <x v="39"/>
    </i>
    <i>
      <x v="42"/>
    </i>
    <i t="grand">
      <x/>
    </i>
  </rowItems>
  <colItems count="1">
    <i/>
  </colItems>
  <dataFields count="1">
    <dataField name="Sum of SALES" fld="11" baseField="1" baseItem="0"/>
  </dataFields>
  <chartFormats count="2">
    <chartFormat chart="16" format="1"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11" type="count" evalOrder="-1" id="4" iMeasureFld="0">
      <autoFilter ref="A1">
        <filterColumn colId="0">
          <top10 val="10" filterVal="10"/>
        </filterColumn>
      </autoFilter>
    </filter>
    <filter fld="1" type="count" evalOrder="-1" id="5"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0D0C38E-3305-42BA-9C53-4062B4A79D4C}"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B82:C88" firstHeaderRow="1" firstDataRow="1" firstDataCol="1"/>
  <pivotFields count="22">
    <pivotField numFmtId="14" showAll="0">
      <items count="375">
        <item x="223"/>
        <item x="127"/>
        <item x="39"/>
        <item x="310"/>
        <item x="28"/>
        <item x="136"/>
        <item x="354"/>
        <item x="216"/>
        <item x="311"/>
        <item x="195"/>
        <item x="29"/>
        <item x="275"/>
        <item x="0"/>
        <item x="278"/>
        <item x="40"/>
        <item x="95"/>
        <item x="154"/>
        <item x="323"/>
        <item x="52"/>
        <item x="312"/>
        <item x="297"/>
        <item x="76"/>
        <item x="240"/>
        <item x="144"/>
        <item x="267"/>
        <item x="128"/>
        <item x="53"/>
        <item x="13"/>
        <item x="173"/>
        <item x="104"/>
        <item x="204"/>
        <item x="241"/>
        <item x="258"/>
        <item x="226"/>
        <item x="251"/>
        <item x="333"/>
        <item x="115"/>
        <item x="355"/>
        <item x="252"/>
        <item x="196"/>
        <item x="14"/>
        <item x="65"/>
        <item x="1"/>
        <item x="268"/>
        <item x="71"/>
        <item x="328"/>
        <item x="356"/>
        <item x="86"/>
        <item x="276"/>
        <item x="54"/>
        <item x="210"/>
        <item x="242"/>
        <item x="168"/>
        <item x="174"/>
        <item x="184"/>
        <item x="253"/>
        <item x="269"/>
        <item x="324"/>
        <item x="270"/>
        <item x="259"/>
        <item x="175"/>
        <item x="298"/>
        <item x="137"/>
        <item x="87"/>
        <item x="77"/>
        <item x="176"/>
        <item x="155"/>
        <item x="156"/>
        <item x="260"/>
        <item x="357"/>
        <item x="337"/>
        <item x="129"/>
        <item x="205"/>
        <item x="197"/>
        <item x="211"/>
        <item x="291"/>
        <item x="41"/>
        <item x="2"/>
        <item x="279"/>
        <item x="343"/>
        <item x="227"/>
        <item x="145"/>
        <item x="228"/>
        <item x="344"/>
        <item x="157"/>
        <item x="158"/>
        <item x="105"/>
        <item x="88"/>
        <item x="55"/>
        <item x="206"/>
        <item x="138"/>
        <item x="56"/>
        <item x="96"/>
        <item x="30"/>
        <item x="15"/>
        <item x="345"/>
        <item x="42"/>
        <item x="299"/>
        <item x="89"/>
        <item x="185"/>
        <item x="217"/>
        <item x="243"/>
        <item x="329"/>
        <item x="261"/>
        <item x="224"/>
        <item x="317"/>
        <item x="90"/>
        <item x="366"/>
        <item x="3"/>
        <item x="218"/>
        <item x="212"/>
        <item x="254"/>
        <item x="325"/>
        <item x="57"/>
        <item x="219"/>
        <item x="106"/>
        <item x="31"/>
        <item x="229"/>
        <item x="198"/>
        <item x="334"/>
        <item x="300"/>
        <item x="130"/>
        <item x="4"/>
        <item x="32"/>
        <item x="346"/>
        <item x="220"/>
        <item x="280"/>
        <item x="186"/>
        <item x="367"/>
        <item x="5"/>
        <item x="6"/>
        <item x="347"/>
        <item x="358"/>
        <item x="199"/>
        <item x="16"/>
        <item x="177"/>
        <item x="301"/>
        <item x="66"/>
        <item x="271"/>
        <item x="139"/>
        <item x="187"/>
        <item x="313"/>
        <item x="231"/>
        <item x="281"/>
        <item x="314"/>
        <item x="107"/>
        <item x="244"/>
        <item x="7"/>
        <item x="207"/>
        <item x="91"/>
        <item x="108"/>
        <item x="368"/>
        <item x="43"/>
        <item x="78"/>
        <item x="330"/>
        <item x="208"/>
        <item x="131"/>
        <item x="318"/>
        <item x="72"/>
        <item x="359"/>
        <item x="338"/>
        <item x="97"/>
        <item x="79"/>
        <item x="67"/>
        <item x="116"/>
        <item x="339"/>
        <item x="335"/>
        <item x="159"/>
        <item x="188"/>
        <item x="44"/>
        <item x="132"/>
        <item x="369"/>
        <item x="360"/>
        <item x="33"/>
        <item x="109"/>
        <item x="117"/>
        <item x="232"/>
        <item x="319"/>
        <item x="348"/>
        <item x="262"/>
        <item x="263"/>
        <item x="98"/>
        <item x="213"/>
        <item x="99"/>
        <item x="364"/>
        <item x="118"/>
        <item x="282"/>
        <item x="302"/>
        <item x="283"/>
        <item x="189"/>
        <item x="110"/>
        <item x="214"/>
        <item x="140"/>
        <item x="340"/>
        <item x="80"/>
        <item x="141"/>
        <item x="8"/>
        <item x="17"/>
        <item x="272"/>
        <item x="169"/>
        <item x="160"/>
        <item x="221"/>
        <item x="58"/>
        <item x="142"/>
        <item x="178"/>
        <item x="18"/>
        <item x="45"/>
        <item x="284"/>
        <item x="100"/>
        <item x="233"/>
        <item x="285"/>
        <item x="19"/>
        <item x="119"/>
        <item x="133"/>
        <item x="59"/>
        <item x="326"/>
        <item x="234"/>
        <item x="46"/>
        <item x="34"/>
        <item x="370"/>
        <item x="47"/>
        <item x="292"/>
        <item x="161"/>
        <item x="190"/>
        <item x="349"/>
        <item x="286"/>
        <item x="9"/>
        <item x="287"/>
        <item x="10"/>
        <item x="20"/>
        <item x="21"/>
        <item x="341"/>
        <item x="235"/>
        <item x="22"/>
        <item x="162"/>
        <item x="350"/>
        <item x="120"/>
        <item x="236"/>
        <item x="371"/>
        <item x="303"/>
        <item x="35"/>
        <item x="245"/>
        <item x="143"/>
        <item x="163"/>
        <item x="293"/>
        <item x="134"/>
        <item x="200"/>
        <item x="304"/>
        <item x="146"/>
        <item x="215"/>
        <item x="170"/>
        <item x="92"/>
        <item x="111"/>
        <item x="121"/>
        <item x="81"/>
        <item x="201"/>
        <item x="101"/>
        <item x="246"/>
        <item x="247"/>
        <item x="372"/>
        <item x="147"/>
        <item x="23"/>
        <item x="248"/>
        <item x="48"/>
        <item x="60"/>
        <item x="82"/>
        <item x="255"/>
        <item x="209"/>
        <item x="237"/>
        <item x="361"/>
        <item x="264"/>
        <item x="24"/>
        <item x="171"/>
        <item x="11"/>
        <item x="49"/>
        <item x="179"/>
        <item x="122"/>
        <item x="305"/>
        <item x="294"/>
        <item x="73"/>
        <item x="148"/>
        <item x="351"/>
        <item x="180"/>
        <item x="288"/>
        <item x="256"/>
        <item x="230"/>
        <item x="295"/>
        <item x="50"/>
        <item x="352"/>
        <item x="102"/>
        <item x="362"/>
        <item x="306"/>
        <item x="181"/>
        <item x="68"/>
        <item x="36"/>
        <item x="37"/>
        <item x="123"/>
        <item x="164"/>
        <item x="165"/>
        <item x="273"/>
        <item x="112"/>
        <item x="103"/>
        <item x="74"/>
        <item x="222"/>
        <item x="166"/>
        <item x="265"/>
        <item x="61"/>
        <item x="191"/>
        <item x="336"/>
        <item x="62"/>
        <item x="69"/>
        <item x="149"/>
        <item x="25"/>
        <item x="63"/>
        <item x="38"/>
        <item x="315"/>
        <item x="266"/>
        <item x="327"/>
        <item x="238"/>
        <item x="296"/>
        <item x="12"/>
        <item x="182"/>
        <item x="365"/>
        <item x="124"/>
        <item x="289"/>
        <item x="320"/>
        <item x="307"/>
        <item x="113"/>
        <item x="75"/>
        <item x="316"/>
        <item x="331"/>
        <item x="192"/>
        <item x="83"/>
        <item x="26"/>
        <item x="373"/>
        <item x="150"/>
        <item x="321"/>
        <item x="225"/>
        <item x="363"/>
        <item x="332"/>
        <item x="125"/>
        <item x="151"/>
        <item x="202"/>
        <item x="84"/>
        <item x="193"/>
        <item x="152"/>
        <item x="342"/>
        <item x="194"/>
        <item x="249"/>
        <item x="183"/>
        <item x="250"/>
        <item x="27"/>
        <item x="126"/>
        <item x="172"/>
        <item x="308"/>
        <item x="203"/>
        <item x="322"/>
        <item x="51"/>
        <item x="290"/>
        <item x="309"/>
        <item x="277"/>
        <item x="153"/>
        <item x="257"/>
        <item x="239"/>
        <item x="167"/>
        <item x="135"/>
        <item x="274"/>
        <item x="64"/>
        <item x="93"/>
        <item x="94"/>
        <item x="70"/>
        <item x="85"/>
        <item x="353"/>
        <item x="114"/>
        <item t="default"/>
      </items>
    </pivotField>
    <pivotField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pivotField showAll="0">
      <items count="4">
        <item x="1"/>
        <item x="0"/>
        <item x="2"/>
        <item t="default"/>
      </items>
    </pivotField>
    <pivotField showAll="0">
      <items count="3">
        <item x="1"/>
        <item x="0"/>
        <item t="default"/>
      </items>
    </pivotField>
    <pivotField numFmtId="164" showAll="0"/>
    <pivotField showAll="0"/>
    <pivotField axis="axisRow" showAll="0">
      <items count="6">
        <item x="0"/>
        <item x="1"/>
        <item x="2"/>
        <item x="3"/>
        <item x="4"/>
        <item t="default"/>
      </items>
    </pivotField>
    <pivotField showAll="0"/>
    <pivotField showAll="0"/>
    <pivotField showAll="0"/>
    <pivotField showAll="0"/>
    <pivotField showAll="0"/>
    <pivotField numFmtId="43" showAll="0"/>
    <pivotField showAll="0">
      <items count="32">
        <item x="2"/>
        <item x="15"/>
        <item x="20"/>
        <item x="16"/>
        <item x="11"/>
        <item x="13"/>
        <item x="23"/>
        <item x="25"/>
        <item x="1"/>
        <item x="4"/>
        <item x="5"/>
        <item x="29"/>
        <item x="17"/>
        <item x="18"/>
        <item x="26"/>
        <item x="21"/>
        <item x="6"/>
        <item x="22"/>
        <item x="14"/>
        <item x="10"/>
        <item x="19"/>
        <item x="7"/>
        <item x="12"/>
        <item x="28"/>
        <item x="8"/>
        <item x="0"/>
        <item x="27"/>
        <item x="24"/>
        <item x="30"/>
        <item x="9"/>
        <item x="3"/>
        <item t="default"/>
      </items>
    </pivotField>
    <pivotField showAll="0">
      <items count="13">
        <item x="0"/>
        <item x="6"/>
        <item x="1"/>
        <item x="8"/>
        <item x="9"/>
        <item x="2"/>
        <item x="7"/>
        <item x="3"/>
        <item x="4"/>
        <item x="5"/>
        <item x="10"/>
        <item x="11"/>
        <item t="default"/>
      </items>
    </pivotField>
    <pivotField showAll="0">
      <items count="3">
        <item x="0"/>
        <item x="1"/>
        <item t="default"/>
      </items>
    </pivotField>
    <pivotField showAll="0"/>
    <pivotField dataField="1" numFmtId="10" showAll="0"/>
    <pivotField showAll="0" defaultSubtotal="0"/>
    <pivotField showAll="0" defaultSubtotal="0"/>
    <pivotField showAll="0" defaultSubtotal="0">
      <items count="5">
        <item x="0"/>
        <item x="1"/>
        <item x="2"/>
        <item x="3"/>
        <item x="4"/>
      </items>
    </pivotField>
  </pivotFields>
  <rowFields count="1">
    <field x="7"/>
  </rowFields>
  <rowItems count="6">
    <i>
      <x/>
    </i>
    <i>
      <x v="1"/>
    </i>
    <i>
      <x v="2"/>
    </i>
    <i>
      <x v="3"/>
    </i>
    <i>
      <x v="4"/>
    </i>
    <i t="grand">
      <x/>
    </i>
  </rowItems>
  <colItems count="1">
    <i/>
  </colItems>
  <dataFields count="1">
    <dataField name="Average of % Cost" fld="18" subtotal="average" baseField="7"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C903A9-C9F3-456D-8EA7-82DE58EC8B10}" name="Product Sa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4:H49" firstHeaderRow="1" firstDataRow="1" firstDataCol="1"/>
  <pivotFields count="22">
    <pivotField numFmtId="14" showAll="0">
      <items count="375">
        <item x="223"/>
        <item x="127"/>
        <item x="39"/>
        <item x="310"/>
        <item x="28"/>
        <item x="136"/>
        <item x="354"/>
        <item x="216"/>
        <item x="311"/>
        <item x="195"/>
        <item x="29"/>
        <item x="275"/>
        <item x="0"/>
        <item x="278"/>
        <item x="40"/>
        <item x="95"/>
        <item x="154"/>
        <item x="323"/>
        <item x="52"/>
        <item x="312"/>
        <item x="297"/>
        <item x="76"/>
        <item x="240"/>
        <item x="144"/>
        <item x="267"/>
        <item x="128"/>
        <item x="53"/>
        <item x="13"/>
        <item x="173"/>
        <item x="104"/>
        <item x="204"/>
        <item x="241"/>
        <item x="258"/>
        <item x="226"/>
        <item x="251"/>
        <item x="333"/>
        <item x="115"/>
        <item x="355"/>
        <item x="252"/>
        <item x="196"/>
        <item x="14"/>
        <item x="65"/>
        <item x="1"/>
        <item x="268"/>
        <item x="71"/>
        <item x="328"/>
        <item x="356"/>
        <item x="86"/>
        <item x="276"/>
        <item x="54"/>
        <item x="210"/>
        <item x="242"/>
        <item x="168"/>
        <item x="174"/>
        <item x="184"/>
        <item x="253"/>
        <item x="269"/>
        <item x="324"/>
        <item x="270"/>
        <item x="259"/>
        <item x="175"/>
        <item x="298"/>
        <item x="137"/>
        <item x="87"/>
        <item x="77"/>
        <item x="176"/>
        <item x="155"/>
        <item x="156"/>
        <item x="260"/>
        <item x="357"/>
        <item x="337"/>
        <item x="129"/>
        <item x="205"/>
        <item x="197"/>
        <item x="211"/>
        <item x="291"/>
        <item x="41"/>
        <item x="2"/>
        <item x="279"/>
        <item x="343"/>
        <item x="227"/>
        <item x="145"/>
        <item x="228"/>
        <item x="344"/>
        <item x="157"/>
        <item x="158"/>
        <item x="105"/>
        <item x="88"/>
        <item x="55"/>
        <item x="206"/>
        <item x="138"/>
        <item x="56"/>
        <item x="96"/>
        <item x="30"/>
        <item x="15"/>
        <item x="345"/>
        <item x="42"/>
        <item x="299"/>
        <item x="89"/>
        <item x="185"/>
        <item x="217"/>
        <item x="243"/>
        <item x="329"/>
        <item x="261"/>
        <item x="224"/>
        <item x="317"/>
        <item x="90"/>
        <item x="366"/>
        <item x="3"/>
        <item x="218"/>
        <item x="212"/>
        <item x="254"/>
        <item x="325"/>
        <item x="57"/>
        <item x="219"/>
        <item x="106"/>
        <item x="31"/>
        <item x="229"/>
        <item x="198"/>
        <item x="334"/>
        <item x="300"/>
        <item x="130"/>
        <item x="4"/>
        <item x="32"/>
        <item x="346"/>
        <item x="220"/>
        <item x="280"/>
        <item x="186"/>
        <item x="367"/>
        <item x="5"/>
        <item x="6"/>
        <item x="347"/>
        <item x="358"/>
        <item x="199"/>
        <item x="16"/>
        <item x="177"/>
        <item x="301"/>
        <item x="66"/>
        <item x="271"/>
        <item x="139"/>
        <item x="187"/>
        <item x="313"/>
        <item x="231"/>
        <item x="281"/>
        <item x="314"/>
        <item x="107"/>
        <item x="244"/>
        <item x="7"/>
        <item x="207"/>
        <item x="91"/>
        <item x="108"/>
        <item x="368"/>
        <item x="43"/>
        <item x="78"/>
        <item x="330"/>
        <item x="208"/>
        <item x="131"/>
        <item x="318"/>
        <item x="72"/>
        <item x="359"/>
        <item x="338"/>
        <item x="97"/>
        <item x="79"/>
        <item x="67"/>
        <item x="116"/>
        <item x="339"/>
        <item x="335"/>
        <item x="159"/>
        <item x="188"/>
        <item x="44"/>
        <item x="132"/>
        <item x="369"/>
        <item x="360"/>
        <item x="33"/>
        <item x="109"/>
        <item x="117"/>
        <item x="232"/>
        <item x="319"/>
        <item x="348"/>
        <item x="262"/>
        <item x="263"/>
        <item x="98"/>
        <item x="213"/>
        <item x="99"/>
        <item x="364"/>
        <item x="118"/>
        <item x="282"/>
        <item x="302"/>
        <item x="283"/>
        <item x="189"/>
        <item x="110"/>
        <item x="214"/>
        <item x="140"/>
        <item x="340"/>
        <item x="80"/>
        <item x="141"/>
        <item x="8"/>
        <item x="17"/>
        <item x="272"/>
        <item x="169"/>
        <item x="160"/>
        <item x="221"/>
        <item x="58"/>
        <item x="142"/>
        <item x="178"/>
        <item x="18"/>
        <item x="45"/>
        <item x="284"/>
        <item x="100"/>
        <item x="233"/>
        <item x="285"/>
        <item x="19"/>
        <item x="119"/>
        <item x="133"/>
        <item x="59"/>
        <item x="326"/>
        <item x="234"/>
        <item x="46"/>
        <item x="34"/>
        <item x="370"/>
        <item x="47"/>
        <item x="292"/>
        <item x="161"/>
        <item x="190"/>
        <item x="349"/>
        <item x="286"/>
        <item x="9"/>
        <item x="287"/>
        <item x="10"/>
        <item x="20"/>
        <item x="21"/>
        <item x="341"/>
        <item x="235"/>
        <item x="22"/>
        <item x="162"/>
        <item x="350"/>
        <item x="120"/>
        <item x="236"/>
        <item x="371"/>
        <item x="303"/>
        <item x="35"/>
        <item x="245"/>
        <item x="143"/>
        <item x="163"/>
        <item x="293"/>
        <item x="134"/>
        <item x="200"/>
        <item x="304"/>
        <item x="146"/>
        <item x="215"/>
        <item x="170"/>
        <item x="92"/>
        <item x="111"/>
        <item x="121"/>
        <item x="81"/>
        <item x="201"/>
        <item x="101"/>
        <item x="246"/>
        <item x="247"/>
        <item x="372"/>
        <item x="147"/>
        <item x="23"/>
        <item x="248"/>
        <item x="48"/>
        <item x="60"/>
        <item x="82"/>
        <item x="255"/>
        <item x="209"/>
        <item x="237"/>
        <item x="361"/>
        <item x="264"/>
        <item x="24"/>
        <item x="171"/>
        <item x="11"/>
        <item x="49"/>
        <item x="179"/>
        <item x="122"/>
        <item x="305"/>
        <item x="294"/>
        <item x="73"/>
        <item x="148"/>
        <item x="351"/>
        <item x="180"/>
        <item x="288"/>
        <item x="256"/>
        <item x="230"/>
        <item x="295"/>
        <item x="50"/>
        <item x="352"/>
        <item x="102"/>
        <item x="362"/>
        <item x="306"/>
        <item x="181"/>
        <item x="68"/>
        <item x="36"/>
        <item x="37"/>
        <item x="123"/>
        <item x="164"/>
        <item x="165"/>
        <item x="273"/>
        <item x="112"/>
        <item x="103"/>
        <item x="74"/>
        <item x="222"/>
        <item x="166"/>
        <item x="265"/>
        <item x="61"/>
        <item x="191"/>
        <item x="336"/>
        <item x="62"/>
        <item x="69"/>
        <item x="149"/>
        <item x="25"/>
        <item x="63"/>
        <item x="38"/>
        <item x="315"/>
        <item x="266"/>
        <item x="327"/>
        <item x="238"/>
        <item x="296"/>
        <item x="12"/>
        <item x="182"/>
        <item x="365"/>
        <item x="124"/>
        <item x="289"/>
        <item x="320"/>
        <item x="307"/>
        <item x="113"/>
        <item x="75"/>
        <item x="316"/>
        <item x="331"/>
        <item x="192"/>
        <item x="83"/>
        <item x="26"/>
        <item x="373"/>
        <item x="150"/>
        <item x="321"/>
        <item x="225"/>
        <item x="363"/>
        <item x="332"/>
        <item x="125"/>
        <item x="151"/>
        <item x="202"/>
        <item x="84"/>
        <item x="193"/>
        <item x="152"/>
        <item x="342"/>
        <item x="194"/>
        <item x="249"/>
        <item x="183"/>
        <item x="250"/>
        <item x="27"/>
        <item x="126"/>
        <item x="172"/>
        <item x="308"/>
        <item x="203"/>
        <item x="322"/>
        <item x="51"/>
        <item x="290"/>
        <item x="309"/>
        <item x="277"/>
        <item x="153"/>
        <item x="257"/>
        <item x="239"/>
        <item x="167"/>
        <item x="135"/>
        <item x="274"/>
        <item x="64"/>
        <item x="93"/>
        <item x="94"/>
        <item x="70"/>
        <item x="85"/>
        <item x="353"/>
        <item x="114"/>
        <item t="default"/>
      </items>
    </pivotField>
    <pivotField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pivotField showAll="0"/>
    <pivotField showAll="0"/>
    <pivotField numFmtId="164" showAll="0"/>
    <pivotField axis="axisRow"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items count="6">
        <item x="0"/>
        <item x="1"/>
        <item x="2"/>
        <item x="3"/>
        <item x="4"/>
        <item t="default"/>
      </items>
    </pivotField>
    <pivotField showAll="0"/>
    <pivotField showAll="0"/>
    <pivotField showAll="0"/>
    <pivotField dataField="1" showAll="0"/>
    <pivotField showAll="0"/>
    <pivotField numFmtId="43" showAll="0"/>
    <pivotField showAll="0"/>
    <pivotField showAll="0">
      <items count="13">
        <item x="0"/>
        <item x="6"/>
        <item x="1"/>
        <item x="8"/>
        <item x="9"/>
        <item x="2"/>
        <item x="7"/>
        <item x="3"/>
        <item x="4"/>
        <item x="5"/>
        <item x="10"/>
        <item x="11"/>
        <item t="default"/>
      </items>
    </pivotField>
    <pivotField showAll="0">
      <items count="3">
        <item x="0"/>
        <item x="1"/>
        <item t="default"/>
      </items>
    </pivotField>
    <pivotField showAll="0"/>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6"/>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t="grand">
      <x/>
    </i>
  </rowItems>
  <colItems count="1">
    <i/>
  </colItems>
  <dataFields count="1">
    <dataField name="Sum of SALES"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979664C-C564-473B-93C5-DA768DB016E7}" name="Sale Month"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B33:C46" firstHeaderRow="1" firstDataRow="1" firstDataCol="1"/>
  <pivotFields count="22">
    <pivotField numFmtId="14" subtotalTop="0" showAll="0">
      <items count="375">
        <item x="223"/>
        <item x="127"/>
        <item x="39"/>
        <item x="310"/>
        <item x="28"/>
        <item x="136"/>
        <item x="354"/>
        <item x="216"/>
        <item x="311"/>
        <item x="195"/>
        <item x="29"/>
        <item x="275"/>
        <item x="0"/>
        <item x="278"/>
        <item x="40"/>
        <item x="95"/>
        <item x="154"/>
        <item x="323"/>
        <item x="52"/>
        <item x="312"/>
        <item x="297"/>
        <item x="76"/>
        <item x="240"/>
        <item x="144"/>
        <item x="267"/>
        <item x="128"/>
        <item x="53"/>
        <item x="13"/>
        <item x="173"/>
        <item x="104"/>
        <item x="204"/>
        <item x="241"/>
        <item x="258"/>
        <item x="226"/>
        <item x="251"/>
        <item x="333"/>
        <item x="115"/>
        <item x="355"/>
        <item x="252"/>
        <item x="196"/>
        <item x="14"/>
        <item x="65"/>
        <item x="1"/>
        <item x="268"/>
        <item x="71"/>
        <item x="328"/>
        <item x="356"/>
        <item x="86"/>
        <item x="276"/>
        <item x="54"/>
        <item x="210"/>
        <item x="242"/>
        <item x="168"/>
        <item x="174"/>
        <item x="184"/>
        <item x="253"/>
        <item x="269"/>
        <item x="324"/>
        <item x="270"/>
        <item x="259"/>
        <item x="175"/>
        <item x="298"/>
        <item x="137"/>
        <item x="87"/>
        <item x="77"/>
        <item x="176"/>
        <item x="155"/>
        <item x="156"/>
        <item x="260"/>
        <item x="357"/>
        <item x="337"/>
        <item x="129"/>
        <item x="205"/>
        <item x="197"/>
        <item x="211"/>
        <item x="291"/>
        <item x="41"/>
        <item x="2"/>
        <item x="279"/>
        <item x="343"/>
        <item x="227"/>
        <item x="145"/>
        <item x="228"/>
        <item x="344"/>
        <item x="157"/>
        <item x="158"/>
        <item x="105"/>
        <item x="88"/>
        <item x="55"/>
        <item x="206"/>
        <item x="138"/>
        <item x="56"/>
        <item x="96"/>
        <item x="30"/>
        <item x="15"/>
        <item x="345"/>
        <item x="42"/>
        <item x="299"/>
        <item x="89"/>
        <item x="185"/>
        <item x="217"/>
        <item x="243"/>
        <item x="329"/>
        <item x="261"/>
        <item x="224"/>
        <item x="317"/>
        <item x="90"/>
        <item x="366"/>
        <item x="3"/>
        <item x="218"/>
        <item x="212"/>
        <item x="254"/>
        <item x="325"/>
        <item x="57"/>
        <item x="219"/>
        <item x="106"/>
        <item x="31"/>
        <item x="229"/>
        <item x="198"/>
        <item x="334"/>
        <item x="300"/>
        <item x="130"/>
        <item x="4"/>
        <item x="32"/>
        <item x="346"/>
        <item x="220"/>
        <item x="280"/>
        <item x="186"/>
        <item x="367"/>
        <item x="5"/>
        <item x="6"/>
        <item x="347"/>
        <item x="358"/>
        <item x="199"/>
        <item x="16"/>
        <item x="177"/>
        <item x="301"/>
        <item x="66"/>
        <item x="271"/>
        <item x="139"/>
        <item x="187"/>
        <item x="313"/>
        <item x="231"/>
        <item x="281"/>
        <item x="314"/>
        <item x="107"/>
        <item x="244"/>
        <item x="7"/>
        <item x="207"/>
        <item x="91"/>
        <item x="108"/>
        <item x="368"/>
        <item x="43"/>
        <item x="78"/>
        <item x="330"/>
        <item x="208"/>
        <item x="131"/>
        <item x="318"/>
        <item x="72"/>
        <item x="359"/>
        <item x="338"/>
        <item x="97"/>
        <item x="79"/>
        <item x="67"/>
        <item x="116"/>
        <item x="339"/>
        <item x="335"/>
        <item x="159"/>
        <item x="188"/>
        <item x="44"/>
        <item x="132"/>
        <item x="369"/>
        <item x="360"/>
        <item x="33"/>
        <item x="109"/>
        <item x="117"/>
        <item x="232"/>
        <item x="319"/>
        <item x="348"/>
        <item x="262"/>
        <item x="263"/>
        <item x="98"/>
        <item x="213"/>
        <item x="99"/>
        <item x="364"/>
        <item x="118"/>
        <item x="282"/>
        <item x="302"/>
        <item x="283"/>
        <item x="189"/>
        <item x="110"/>
        <item x="214"/>
        <item x="140"/>
        <item x="340"/>
        <item x="80"/>
        <item x="141"/>
        <item x="8"/>
        <item x="17"/>
        <item x="272"/>
        <item x="169"/>
        <item x="160"/>
        <item x="221"/>
        <item x="58"/>
        <item x="142"/>
        <item x="178"/>
        <item x="18"/>
        <item x="45"/>
        <item x="284"/>
        <item x="100"/>
        <item x="233"/>
        <item x="285"/>
        <item x="19"/>
        <item x="119"/>
        <item x="133"/>
        <item x="59"/>
        <item x="326"/>
        <item x="234"/>
        <item x="46"/>
        <item x="34"/>
        <item x="370"/>
        <item x="47"/>
        <item x="292"/>
        <item x="161"/>
        <item x="190"/>
        <item x="349"/>
        <item x="286"/>
        <item x="9"/>
        <item x="287"/>
        <item x="10"/>
        <item x="20"/>
        <item x="21"/>
        <item x="341"/>
        <item x="235"/>
        <item x="22"/>
        <item x="162"/>
        <item x="350"/>
        <item x="120"/>
        <item x="236"/>
        <item x="371"/>
        <item x="303"/>
        <item x="35"/>
        <item x="245"/>
        <item x="143"/>
        <item x="163"/>
        <item x="293"/>
        <item x="134"/>
        <item x="200"/>
        <item x="304"/>
        <item x="146"/>
        <item x="215"/>
        <item x="170"/>
        <item x="92"/>
        <item x="111"/>
        <item x="121"/>
        <item x="81"/>
        <item x="201"/>
        <item x="101"/>
        <item x="246"/>
        <item x="247"/>
        <item x="372"/>
        <item x="147"/>
        <item x="23"/>
        <item x="248"/>
        <item x="48"/>
        <item x="60"/>
        <item x="82"/>
        <item x="255"/>
        <item x="209"/>
        <item x="237"/>
        <item x="361"/>
        <item x="264"/>
        <item x="24"/>
        <item x="171"/>
        <item x="11"/>
        <item x="49"/>
        <item x="179"/>
        <item x="122"/>
        <item x="305"/>
        <item x="294"/>
        <item x="73"/>
        <item x="148"/>
        <item x="351"/>
        <item x="180"/>
        <item x="288"/>
        <item x="256"/>
        <item x="230"/>
        <item x="295"/>
        <item x="50"/>
        <item x="352"/>
        <item x="102"/>
        <item x="362"/>
        <item x="306"/>
        <item x="181"/>
        <item x="68"/>
        <item x="36"/>
        <item x="37"/>
        <item x="123"/>
        <item x="164"/>
        <item x="165"/>
        <item x="273"/>
        <item x="112"/>
        <item x="103"/>
        <item x="74"/>
        <item x="222"/>
        <item x="166"/>
        <item x="265"/>
        <item x="61"/>
        <item x="191"/>
        <item x="336"/>
        <item x="62"/>
        <item x="69"/>
        <item x="149"/>
        <item x="25"/>
        <item x="63"/>
        <item x="38"/>
        <item x="315"/>
        <item x="266"/>
        <item x="327"/>
        <item x="238"/>
        <item x="296"/>
        <item x="12"/>
        <item x="182"/>
        <item x="365"/>
        <item x="124"/>
        <item x="289"/>
        <item x="320"/>
        <item x="307"/>
        <item x="113"/>
        <item x="75"/>
        <item x="316"/>
        <item x="331"/>
        <item x="192"/>
        <item x="83"/>
        <item x="26"/>
        <item x="373"/>
        <item x="150"/>
        <item x="321"/>
        <item x="225"/>
        <item x="363"/>
        <item x="332"/>
        <item x="125"/>
        <item x="151"/>
        <item x="202"/>
        <item x="84"/>
        <item x="193"/>
        <item x="152"/>
        <item x="342"/>
        <item x="194"/>
        <item x="249"/>
        <item x="183"/>
        <item x="250"/>
        <item x="27"/>
        <item x="126"/>
        <item x="172"/>
        <item x="308"/>
        <item x="203"/>
        <item x="322"/>
        <item x="51"/>
        <item x="290"/>
        <item x="309"/>
        <item x="277"/>
        <item x="153"/>
        <item x="257"/>
        <item x="239"/>
        <item x="167"/>
        <item x="135"/>
        <item x="274"/>
        <item x="64"/>
        <item x="93"/>
        <item x="94"/>
        <item x="70"/>
        <item x="85"/>
        <item x="353"/>
        <item x="114"/>
        <item t="default"/>
      </items>
    </pivotField>
    <pivotField subtotalTop="0"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ubtotalTop="0" showAll="0"/>
    <pivotField subtotalTop="0" showAll="0">
      <items count="4">
        <item x="1"/>
        <item x="0"/>
        <item x="2"/>
        <item t="default"/>
      </items>
    </pivotField>
    <pivotField subtotalTop="0" showAll="0">
      <items count="3">
        <item x="1"/>
        <item x="0"/>
        <item t="default"/>
      </items>
    </pivotField>
    <pivotField numFmtId="164" subtotalTop="0" showAll="0"/>
    <pivotField subtotalTop="0" showAll="0"/>
    <pivotField subtotalTop="0" showAll="0">
      <items count="6">
        <item x="0"/>
        <item x="1"/>
        <item x="2"/>
        <item x="3"/>
        <item x="4"/>
        <item t="default"/>
      </items>
    </pivotField>
    <pivotField subtotalTop="0" showAll="0"/>
    <pivotField subtotalTop="0" showAll="0"/>
    <pivotField subtotalTop="0" showAll="0"/>
    <pivotField dataField="1" subtotalTop="0" showAll="0">
      <items count="363">
        <item x="283"/>
        <item x="70"/>
        <item x="124"/>
        <item x="208"/>
        <item x="193"/>
        <item x="69"/>
        <item x="129"/>
        <item x="192"/>
        <item x="288"/>
        <item x="281"/>
        <item x="199"/>
        <item x="282"/>
        <item x="67"/>
        <item x="80"/>
        <item x="139"/>
        <item x="201"/>
        <item x="123"/>
        <item x="197"/>
        <item x="232"/>
        <item x="68"/>
        <item x="216"/>
        <item x="273"/>
        <item x="198"/>
        <item x="116"/>
        <item x="125"/>
        <item x="285"/>
        <item x="65"/>
        <item x="286"/>
        <item x="200"/>
        <item x="303"/>
        <item x="280"/>
        <item x="24"/>
        <item x="195"/>
        <item x="225"/>
        <item x="50"/>
        <item x="299"/>
        <item x="71"/>
        <item x="194"/>
        <item x="287"/>
        <item x="113"/>
        <item x="59"/>
        <item x="33"/>
        <item x="142"/>
        <item x="122"/>
        <item x="284"/>
        <item x="66"/>
        <item x="244"/>
        <item x="228"/>
        <item x="196"/>
        <item x="118"/>
        <item x="215"/>
        <item x="274"/>
        <item x="253"/>
        <item x="262"/>
        <item x="209"/>
        <item x="224"/>
        <item x="117"/>
        <item x="177"/>
        <item x="17"/>
        <item x="56"/>
        <item x="84"/>
        <item x="32"/>
        <item x="107"/>
        <item x="138"/>
        <item x="202"/>
        <item x="131"/>
        <item x="37"/>
        <item x="190"/>
        <item x="119"/>
        <item x="234"/>
        <item x="302"/>
        <item x="23"/>
        <item x="339"/>
        <item x="358"/>
        <item x="76"/>
        <item x="126"/>
        <item x="314"/>
        <item x="206"/>
        <item x="271"/>
        <item x="127"/>
        <item x="115"/>
        <item x="204"/>
        <item x="114"/>
        <item x="3"/>
        <item x="227"/>
        <item x="147"/>
        <item x="231"/>
        <item x="318"/>
        <item x="121"/>
        <item x="210"/>
        <item x="322"/>
        <item x="130"/>
        <item x="268"/>
        <item x="254"/>
        <item x="120"/>
        <item x="310"/>
        <item x="87"/>
        <item x="21"/>
        <item x="27"/>
        <item x="203"/>
        <item x="128"/>
        <item x="296"/>
        <item x="172"/>
        <item x="13"/>
        <item x="294"/>
        <item x="88"/>
        <item x="223"/>
        <item x="31"/>
        <item x="141"/>
        <item x="313"/>
        <item x="154"/>
        <item x="38"/>
        <item x="229"/>
        <item x="309"/>
        <item x="205"/>
        <item x="341"/>
        <item x="167"/>
        <item x="355"/>
        <item x="79"/>
        <item x="55"/>
        <item x="219"/>
        <item x="83"/>
        <item x="47"/>
        <item x="211"/>
        <item x="297"/>
        <item x="143"/>
        <item x="207"/>
        <item x="334"/>
        <item x="269"/>
        <item x="250"/>
        <item x="264"/>
        <item x="218"/>
        <item x="90"/>
        <item x="161"/>
        <item x="53"/>
        <item x="293"/>
        <item x="36"/>
        <item x="306"/>
        <item x="237"/>
        <item x="276"/>
        <item x="347"/>
        <item x="1"/>
        <item x="217"/>
        <item x="151"/>
        <item x="230"/>
        <item x="49"/>
        <item x="14"/>
        <item x="34"/>
        <item x="180"/>
        <item x="214"/>
        <item x="164"/>
        <item x="220"/>
        <item x="320"/>
        <item x="278"/>
        <item x="39"/>
        <item x="312"/>
        <item x="132"/>
        <item x="94"/>
        <item x="63"/>
        <item x="85"/>
        <item x="340"/>
        <item x="102"/>
        <item x="29"/>
        <item x="357"/>
        <item x="75"/>
        <item x="349"/>
        <item x="226"/>
        <item x="316"/>
        <item x="48"/>
        <item x="212"/>
        <item x="275"/>
        <item x="159"/>
        <item x="30"/>
        <item x="136"/>
        <item x="222"/>
        <item x="317"/>
        <item x="92"/>
        <item x="8"/>
        <item x="361"/>
        <item x="345"/>
        <item x="221"/>
        <item x="35"/>
        <item x="104"/>
        <item x="258"/>
        <item x="140"/>
        <item x="184"/>
        <item x="46"/>
        <item x="238"/>
        <item x="156"/>
        <item x="98"/>
        <item x="41"/>
        <item x="5"/>
        <item x="81"/>
        <item x="315"/>
        <item x="308"/>
        <item x="19"/>
        <item x="335"/>
        <item x="93"/>
        <item x="57"/>
        <item x="289"/>
        <item x="86"/>
        <item x="298"/>
        <item x="144"/>
        <item x="272"/>
        <item x="10"/>
        <item x="54"/>
        <item x="260"/>
        <item x="304"/>
        <item x="82"/>
        <item x="0"/>
        <item x="20"/>
        <item x="97"/>
        <item x="28"/>
        <item x="137"/>
        <item x="352"/>
        <item x="235"/>
        <item x="346"/>
        <item x="91"/>
        <item x="277"/>
        <item x="160"/>
        <item x="292"/>
        <item x="44"/>
        <item x="233"/>
        <item x="213"/>
        <item x="319"/>
        <item x="26"/>
        <item x="270"/>
        <item x="354"/>
        <item x="249"/>
        <item x="163"/>
        <item x="61"/>
        <item x="52"/>
        <item x="11"/>
        <item x="327"/>
        <item x="279"/>
        <item x="305"/>
        <item x="187"/>
        <item x="359"/>
        <item x="157"/>
        <item x="4"/>
        <item x="247"/>
        <item x="257"/>
        <item x="64"/>
        <item x="267"/>
        <item x="311"/>
        <item x="291"/>
        <item x="337"/>
        <item x="170"/>
        <item x="101"/>
        <item x="360"/>
        <item x="179"/>
        <item x="155"/>
        <item x="348"/>
        <item x="16"/>
        <item x="109"/>
        <item x="7"/>
        <item x="60"/>
        <item x="326"/>
        <item x="146"/>
        <item x="25"/>
        <item x="256"/>
        <item x="295"/>
        <item x="351"/>
        <item x="162"/>
        <item x="261"/>
        <item x="350"/>
        <item x="103"/>
        <item x="307"/>
        <item x="95"/>
        <item x="176"/>
        <item x="22"/>
        <item x="168"/>
        <item x="9"/>
        <item x="2"/>
        <item x="158"/>
        <item x="356"/>
        <item x="72"/>
        <item x="324"/>
        <item x="290"/>
        <item x="110"/>
        <item x="183"/>
        <item x="51"/>
        <item x="301"/>
        <item x="240"/>
        <item x="330"/>
        <item x="353"/>
        <item x="135"/>
        <item x="150"/>
        <item x="321"/>
        <item x="15"/>
        <item x="300"/>
        <item x="251"/>
        <item x="338"/>
        <item x="89"/>
        <item x="105"/>
        <item x="62"/>
        <item x="181"/>
        <item x="6"/>
        <item x="248"/>
        <item x="323"/>
        <item x="329"/>
        <item x="42"/>
        <item x="239"/>
        <item x="252"/>
        <item x="96"/>
        <item x="188"/>
        <item x="178"/>
        <item x="58"/>
        <item x="263"/>
        <item x="245"/>
        <item x="165"/>
        <item x="100"/>
        <item x="112"/>
        <item x="73"/>
        <item x="325"/>
        <item x="259"/>
        <item x="246"/>
        <item x="332"/>
        <item x="99"/>
        <item x="108"/>
        <item x="336"/>
        <item x="166"/>
        <item x="255"/>
        <item x="266"/>
        <item x="149"/>
        <item x="40"/>
        <item x="333"/>
        <item x="171"/>
        <item x="186"/>
        <item x="265"/>
        <item x="74"/>
        <item x="243"/>
        <item x="175"/>
        <item x="12"/>
        <item x="45"/>
        <item x="134"/>
        <item x="148"/>
        <item x="182"/>
        <item x="78"/>
        <item x="173"/>
        <item x="191"/>
        <item x="111"/>
        <item x="153"/>
        <item x="344"/>
        <item x="169"/>
        <item x="174"/>
        <item x="77"/>
        <item x="18"/>
        <item x="133"/>
        <item x="189"/>
        <item x="106"/>
        <item x="236"/>
        <item x="185"/>
        <item x="342"/>
        <item x="43"/>
        <item x="343"/>
        <item x="331"/>
        <item x="328"/>
        <item x="145"/>
        <item x="241"/>
        <item x="242"/>
        <item x="152"/>
        <item t="default"/>
      </items>
    </pivotField>
    <pivotField subtotalTop="0" showAll="0"/>
    <pivotField numFmtId="43" subtotalTop="0" showAll="0"/>
    <pivotField subtotalTop="0" showAll="0">
      <items count="32">
        <item x="2"/>
        <item x="15"/>
        <item x="20"/>
        <item x="16"/>
        <item x="11"/>
        <item x="13"/>
        <item x="23"/>
        <item x="25"/>
        <item x="1"/>
        <item x="4"/>
        <item x="5"/>
        <item x="29"/>
        <item x="17"/>
        <item x="18"/>
        <item x="26"/>
        <item x="21"/>
        <item x="6"/>
        <item x="22"/>
        <item x="14"/>
        <item x="10"/>
        <item x="19"/>
        <item x="7"/>
        <item x="12"/>
        <item x="28"/>
        <item x="8"/>
        <item x="0"/>
        <item x="27"/>
        <item x="24"/>
        <item x="30"/>
        <item x="9"/>
        <item x="3"/>
        <item t="default"/>
      </items>
    </pivotField>
    <pivotField axis="axisRow" subtotalTop="0" showAll="0">
      <items count="13">
        <item x="0"/>
        <item x="6"/>
        <item x="1"/>
        <item x="8"/>
        <item x="9"/>
        <item x="2"/>
        <item x="7"/>
        <item x="3"/>
        <item x="4"/>
        <item x="5"/>
        <item x="10"/>
        <item x="11"/>
        <item t="default"/>
      </items>
    </pivotField>
    <pivotField subtotalTop="0" showAll="0">
      <items count="3">
        <item x="0"/>
        <item x="1"/>
        <item t="default"/>
      </items>
    </pivotField>
    <pivotField subtotalTop="0" showAll="0"/>
    <pivotField numFmtId="10" subtotalTop="0" showAll="0"/>
    <pivotField subtotalTop="0" showAll="0"/>
    <pivotField subtotalTop="0" showAll="0"/>
    <pivotField subtotalTop="0" showAll="0">
      <items count="6">
        <item x="0"/>
        <item x="1"/>
        <item x="2"/>
        <item x="3"/>
        <item x="4"/>
        <item t="default"/>
      </items>
    </pivotField>
  </pivotFields>
  <rowFields count="1">
    <field x="15"/>
  </rowFields>
  <rowItems count="13">
    <i>
      <x/>
    </i>
    <i>
      <x v="1"/>
    </i>
    <i>
      <x v="2"/>
    </i>
    <i>
      <x v="3"/>
    </i>
    <i>
      <x v="4"/>
    </i>
    <i>
      <x v="5"/>
    </i>
    <i>
      <x v="6"/>
    </i>
    <i>
      <x v="7"/>
    </i>
    <i>
      <x v="8"/>
    </i>
    <i>
      <x v="9"/>
    </i>
    <i>
      <x v="10"/>
    </i>
    <i>
      <x v="11"/>
    </i>
    <i t="grand">
      <x/>
    </i>
  </rowItems>
  <colItems count="1">
    <i/>
  </colItems>
  <dataFields count="1">
    <dataField name="Sum of SALES" fld="11" baseField="0" baseItem="0" numFmtId="1"/>
  </dataFields>
  <chartFormats count="1">
    <chartFormat chart="1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DFD20F-533D-41E5-AE83-87320072AD11}" name="Payment mod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B5:C8" firstHeaderRow="1" firstDataRow="1" firstDataCol="1"/>
  <pivotFields count="22">
    <pivotField numFmtId="14" showAll="0">
      <items count="375">
        <item x="223"/>
        <item x="127"/>
        <item x="39"/>
        <item x="310"/>
        <item x="28"/>
        <item x="136"/>
        <item x="354"/>
        <item x="216"/>
        <item x="311"/>
        <item x="195"/>
        <item x="29"/>
        <item x="275"/>
        <item x="0"/>
        <item x="278"/>
        <item x="40"/>
        <item x="95"/>
        <item x="154"/>
        <item x="323"/>
        <item x="52"/>
        <item x="312"/>
        <item x="297"/>
        <item x="76"/>
        <item x="240"/>
        <item x="144"/>
        <item x="267"/>
        <item x="128"/>
        <item x="53"/>
        <item x="13"/>
        <item x="173"/>
        <item x="104"/>
        <item x="204"/>
        <item x="241"/>
        <item x="258"/>
        <item x="226"/>
        <item x="251"/>
        <item x="333"/>
        <item x="115"/>
        <item x="355"/>
        <item x="252"/>
        <item x="196"/>
        <item x="14"/>
        <item x="65"/>
        <item x="1"/>
        <item x="268"/>
        <item x="71"/>
        <item x="328"/>
        <item x="356"/>
        <item x="86"/>
        <item x="276"/>
        <item x="54"/>
        <item x="210"/>
        <item x="242"/>
        <item x="168"/>
        <item x="174"/>
        <item x="184"/>
        <item x="253"/>
        <item x="269"/>
        <item x="324"/>
        <item x="270"/>
        <item x="259"/>
        <item x="175"/>
        <item x="298"/>
        <item x="137"/>
        <item x="87"/>
        <item x="77"/>
        <item x="176"/>
        <item x="155"/>
        <item x="156"/>
        <item x="260"/>
        <item x="357"/>
        <item x="337"/>
        <item x="129"/>
        <item x="205"/>
        <item x="197"/>
        <item x="211"/>
        <item x="291"/>
        <item x="41"/>
        <item x="2"/>
        <item x="279"/>
        <item x="343"/>
        <item x="227"/>
        <item x="145"/>
        <item x="228"/>
        <item x="344"/>
        <item x="157"/>
        <item x="158"/>
        <item x="105"/>
        <item x="88"/>
        <item x="55"/>
        <item x="206"/>
        <item x="138"/>
        <item x="56"/>
        <item x="96"/>
        <item x="30"/>
        <item x="15"/>
        <item x="345"/>
        <item x="42"/>
        <item x="299"/>
        <item x="89"/>
        <item x="185"/>
        <item x="217"/>
        <item x="243"/>
        <item x="329"/>
        <item x="261"/>
        <item x="224"/>
        <item x="317"/>
        <item x="90"/>
        <item x="366"/>
        <item x="3"/>
        <item x="218"/>
        <item x="212"/>
        <item x="254"/>
        <item x="325"/>
        <item x="57"/>
        <item x="219"/>
        <item x="106"/>
        <item x="31"/>
        <item x="229"/>
        <item x="198"/>
        <item x="334"/>
        <item x="300"/>
        <item x="130"/>
        <item x="4"/>
        <item x="32"/>
        <item x="346"/>
        <item x="220"/>
        <item x="280"/>
        <item x="186"/>
        <item x="367"/>
        <item x="5"/>
        <item x="6"/>
        <item x="347"/>
        <item x="358"/>
        <item x="199"/>
        <item x="16"/>
        <item x="177"/>
        <item x="301"/>
        <item x="66"/>
        <item x="271"/>
        <item x="139"/>
        <item x="187"/>
        <item x="313"/>
        <item x="231"/>
        <item x="281"/>
        <item x="314"/>
        <item x="107"/>
        <item x="244"/>
        <item x="7"/>
        <item x="207"/>
        <item x="91"/>
        <item x="108"/>
        <item x="368"/>
        <item x="43"/>
        <item x="78"/>
        <item x="330"/>
        <item x="208"/>
        <item x="131"/>
        <item x="318"/>
        <item x="72"/>
        <item x="359"/>
        <item x="338"/>
        <item x="97"/>
        <item x="79"/>
        <item x="67"/>
        <item x="116"/>
        <item x="339"/>
        <item x="335"/>
        <item x="159"/>
        <item x="188"/>
        <item x="44"/>
        <item x="132"/>
        <item x="369"/>
        <item x="360"/>
        <item x="33"/>
        <item x="109"/>
        <item x="117"/>
        <item x="232"/>
        <item x="319"/>
        <item x="348"/>
        <item x="262"/>
        <item x="263"/>
        <item x="98"/>
        <item x="213"/>
        <item x="99"/>
        <item x="364"/>
        <item x="118"/>
        <item x="282"/>
        <item x="302"/>
        <item x="283"/>
        <item x="189"/>
        <item x="110"/>
        <item x="214"/>
        <item x="140"/>
        <item x="340"/>
        <item x="80"/>
        <item x="141"/>
        <item x="8"/>
        <item x="17"/>
        <item x="272"/>
        <item x="169"/>
        <item x="160"/>
        <item x="221"/>
        <item x="58"/>
        <item x="142"/>
        <item x="178"/>
        <item x="18"/>
        <item x="45"/>
        <item x="284"/>
        <item x="100"/>
        <item x="233"/>
        <item x="285"/>
        <item x="19"/>
        <item x="119"/>
        <item x="133"/>
        <item x="59"/>
        <item x="326"/>
        <item x="234"/>
        <item x="46"/>
        <item x="34"/>
        <item x="370"/>
        <item x="47"/>
        <item x="292"/>
        <item x="161"/>
        <item x="190"/>
        <item x="349"/>
        <item x="286"/>
        <item x="9"/>
        <item x="287"/>
        <item x="10"/>
        <item x="20"/>
        <item x="21"/>
        <item x="341"/>
        <item x="235"/>
        <item x="22"/>
        <item x="162"/>
        <item x="350"/>
        <item x="120"/>
        <item x="236"/>
        <item x="371"/>
        <item x="303"/>
        <item x="35"/>
        <item x="245"/>
        <item x="143"/>
        <item x="163"/>
        <item x="293"/>
        <item x="134"/>
        <item x="200"/>
        <item x="304"/>
        <item x="146"/>
        <item x="215"/>
        <item x="170"/>
        <item x="92"/>
        <item x="111"/>
        <item x="121"/>
        <item x="81"/>
        <item x="201"/>
        <item x="101"/>
        <item x="246"/>
        <item x="247"/>
        <item x="372"/>
        <item x="147"/>
        <item x="23"/>
        <item x="248"/>
        <item x="48"/>
        <item x="60"/>
        <item x="82"/>
        <item x="255"/>
        <item x="209"/>
        <item x="237"/>
        <item x="361"/>
        <item x="264"/>
        <item x="24"/>
        <item x="171"/>
        <item x="11"/>
        <item x="49"/>
        <item x="179"/>
        <item x="122"/>
        <item x="305"/>
        <item x="294"/>
        <item x="73"/>
        <item x="148"/>
        <item x="351"/>
        <item x="180"/>
        <item x="288"/>
        <item x="256"/>
        <item x="230"/>
        <item x="295"/>
        <item x="50"/>
        <item x="352"/>
        <item x="102"/>
        <item x="362"/>
        <item x="306"/>
        <item x="181"/>
        <item x="68"/>
        <item x="36"/>
        <item x="37"/>
        <item x="123"/>
        <item x="164"/>
        <item x="165"/>
        <item x="273"/>
        <item x="112"/>
        <item x="103"/>
        <item x="74"/>
        <item x="222"/>
        <item x="166"/>
        <item x="265"/>
        <item x="61"/>
        <item x="191"/>
        <item x="336"/>
        <item x="62"/>
        <item x="69"/>
        <item x="149"/>
        <item x="25"/>
        <item x="63"/>
        <item x="38"/>
        <item x="315"/>
        <item x="266"/>
        <item x="327"/>
        <item x="238"/>
        <item x="296"/>
        <item x="12"/>
        <item x="182"/>
        <item x="365"/>
        <item x="124"/>
        <item x="289"/>
        <item x="320"/>
        <item x="307"/>
        <item x="113"/>
        <item x="75"/>
        <item x="316"/>
        <item x="331"/>
        <item x="192"/>
        <item x="83"/>
        <item x="26"/>
        <item x="373"/>
        <item x="150"/>
        <item x="321"/>
        <item x="225"/>
        <item x="363"/>
        <item x="332"/>
        <item x="125"/>
        <item x="151"/>
        <item x="202"/>
        <item x="84"/>
        <item x="193"/>
        <item x="152"/>
        <item x="342"/>
        <item x="194"/>
        <item x="249"/>
        <item x="183"/>
        <item x="250"/>
        <item x="27"/>
        <item x="126"/>
        <item x="172"/>
        <item x="308"/>
        <item x="203"/>
        <item x="322"/>
        <item x="51"/>
        <item x="290"/>
        <item x="309"/>
        <item x="277"/>
        <item x="153"/>
        <item x="257"/>
        <item x="239"/>
        <item x="167"/>
        <item x="135"/>
        <item x="274"/>
        <item x="64"/>
        <item x="93"/>
        <item x="94"/>
        <item x="70"/>
        <item x="85"/>
        <item x="353"/>
        <item x="114"/>
        <item t="default"/>
      </items>
    </pivotField>
    <pivotField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pivotField showAll="0"/>
    <pivotField axis="axisRow" dataField="1" showAll="0">
      <items count="3">
        <item x="1"/>
        <item x="0"/>
        <item t="default"/>
      </items>
    </pivotField>
    <pivotField numFmtId="164" showAll="0"/>
    <pivotField showAll="0"/>
    <pivotField showAll="0">
      <items count="6">
        <item x="0"/>
        <item x="1"/>
        <item x="2"/>
        <item x="3"/>
        <item x="4"/>
        <item t="default"/>
      </items>
    </pivotField>
    <pivotField showAll="0"/>
    <pivotField showAll="0"/>
    <pivotField showAll="0"/>
    <pivotField showAll="0"/>
    <pivotField showAll="0"/>
    <pivotField numFmtId="43" showAll="0"/>
    <pivotField showAll="0"/>
    <pivotField showAll="0">
      <items count="13">
        <item h="1" x="0"/>
        <item h="1" x="6"/>
        <item x="1"/>
        <item h="1" x="8"/>
        <item h="1" x="9"/>
        <item h="1" x="2"/>
        <item h="1" x="7"/>
        <item h="1" x="3"/>
        <item h="1" x="4"/>
        <item h="1" x="5"/>
        <item h="1" x="10"/>
        <item h="1" x="11"/>
        <item t="default"/>
      </items>
    </pivotField>
    <pivotField showAll="0">
      <items count="3">
        <item x="0"/>
        <item h="1" x="1"/>
        <item t="default"/>
      </items>
    </pivotField>
    <pivotField showAll="0"/>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4"/>
  </rowFields>
  <rowItems count="3">
    <i>
      <x/>
    </i>
    <i>
      <x v="1"/>
    </i>
    <i t="grand">
      <x/>
    </i>
  </rowItems>
  <colItems count="1">
    <i/>
  </colItems>
  <dataFields count="1">
    <dataField name="Count of PAYMENT MODE" fld="4" subtotal="count" baseField="0" baseItem="0"/>
  </dataFields>
  <chartFormats count="3">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4" count="1" selected="0">
            <x v="0"/>
          </reference>
        </references>
      </pivotArea>
    </chartFormat>
    <chartFormat chart="11"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4D5C3B9-F61B-4C6A-83DE-BB1C1560A8B1}" name="Sale Da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B48:C80" firstHeaderRow="1" firstDataRow="1" firstDataCol="1"/>
  <pivotFields count="22">
    <pivotField numFmtId="14" subtotalTop="0" showAll="0">
      <items count="375">
        <item x="223"/>
        <item x="127"/>
        <item x="39"/>
        <item x="310"/>
        <item x="28"/>
        <item x="136"/>
        <item x="354"/>
        <item x="216"/>
        <item x="311"/>
        <item x="195"/>
        <item x="29"/>
        <item x="275"/>
        <item x="0"/>
        <item x="278"/>
        <item x="40"/>
        <item x="95"/>
        <item x="154"/>
        <item x="323"/>
        <item x="52"/>
        <item x="312"/>
        <item x="297"/>
        <item x="76"/>
        <item x="240"/>
        <item x="144"/>
        <item x="267"/>
        <item x="128"/>
        <item x="53"/>
        <item x="13"/>
        <item x="173"/>
        <item x="104"/>
        <item x="204"/>
        <item x="241"/>
        <item x="258"/>
        <item x="226"/>
        <item x="251"/>
        <item x="333"/>
        <item x="115"/>
        <item x="355"/>
        <item x="252"/>
        <item x="196"/>
        <item x="14"/>
        <item x="65"/>
        <item x="1"/>
        <item x="268"/>
        <item x="71"/>
        <item x="328"/>
        <item x="356"/>
        <item x="86"/>
        <item x="276"/>
        <item x="54"/>
        <item x="210"/>
        <item x="242"/>
        <item x="168"/>
        <item x="174"/>
        <item x="184"/>
        <item x="253"/>
        <item x="269"/>
        <item x="324"/>
        <item x="270"/>
        <item x="259"/>
        <item x="175"/>
        <item x="298"/>
        <item x="137"/>
        <item x="87"/>
        <item x="77"/>
        <item x="176"/>
        <item x="155"/>
        <item x="156"/>
        <item x="260"/>
        <item x="357"/>
        <item x="337"/>
        <item x="129"/>
        <item x="205"/>
        <item x="197"/>
        <item x="211"/>
        <item x="291"/>
        <item x="41"/>
        <item x="2"/>
        <item x="279"/>
        <item x="343"/>
        <item x="227"/>
        <item x="145"/>
        <item x="228"/>
        <item x="344"/>
        <item x="157"/>
        <item x="158"/>
        <item x="105"/>
        <item x="88"/>
        <item x="55"/>
        <item x="206"/>
        <item x="138"/>
        <item x="56"/>
        <item x="96"/>
        <item x="30"/>
        <item x="15"/>
        <item x="345"/>
        <item x="42"/>
        <item x="299"/>
        <item x="89"/>
        <item x="185"/>
        <item x="217"/>
        <item x="243"/>
        <item x="329"/>
        <item x="261"/>
        <item x="224"/>
        <item x="317"/>
        <item x="90"/>
        <item x="366"/>
        <item x="3"/>
        <item x="218"/>
        <item x="212"/>
        <item x="254"/>
        <item x="325"/>
        <item x="57"/>
        <item x="219"/>
        <item x="106"/>
        <item x="31"/>
        <item x="229"/>
        <item x="198"/>
        <item x="334"/>
        <item x="300"/>
        <item x="130"/>
        <item x="4"/>
        <item x="32"/>
        <item x="346"/>
        <item x="220"/>
        <item x="280"/>
        <item x="186"/>
        <item x="367"/>
        <item x="5"/>
        <item x="6"/>
        <item x="347"/>
        <item x="358"/>
        <item x="199"/>
        <item x="16"/>
        <item x="177"/>
        <item x="301"/>
        <item x="66"/>
        <item x="271"/>
        <item x="139"/>
        <item x="187"/>
        <item x="313"/>
        <item x="231"/>
        <item x="281"/>
        <item x="314"/>
        <item x="107"/>
        <item x="244"/>
        <item x="7"/>
        <item x="207"/>
        <item x="91"/>
        <item x="108"/>
        <item x="368"/>
        <item x="43"/>
        <item x="78"/>
        <item x="330"/>
        <item x="208"/>
        <item x="131"/>
        <item x="318"/>
        <item x="72"/>
        <item x="359"/>
        <item x="338"/>
        <item x="97"/>
        <item x="79"/>
        <item x="67"/>
        <item x="116"/>
        <item x="339"/>
        <item x="335"/>
        <item x="159"/>
        <item x="188"/>
        <item x="44"/>
        <item x="132"/>
        <item x="369"/>
        <item x="360"/>
        <item x="33"/>
        <item x="109"/>
        <item x="117"/>
        <item x="232"/>
        <item x="319"/>
        <item x="348"/>
        <item x="262"/>
        <item x="263"/>
        <item x="98"/>
        <item x="213"/>
        <item x="99"/>
        <item x="364"/>
        <item x="118"/>
        <item x="282"/>
        <item x="302"/>
        <item x="283"/>
        <item x="189"/>
        <item x="110"/>
        <item x="214"/>
        <item x="140"/>
        <item x="340"/>
        <item x="80"/>
        <item x="141"/>
        <item x="8"/>
        <item x="17"/>
        <item x="272"/>
        <item x="169"/>
        <item x="160"/>
        <item x="221"/>
        <item x="58"/>
        <item x="142"/>
        <item x="178"/>
        <item x="18"/>
        <item x="45"/>
        <item x="284"/>
        <item x="100"/>
        <item x="233"/>
        <item x="285"/>
        <item x="19"/>
        <item x="119"/>
        <item x="133"/>
        <item x="59"/>
        <item x="326"/>
        <item x="234"/>
        <item x="46"/>
        <item x="34"/>
        <item x="370"/>
        <item x="47"/>
        <item x="292"/>
        <item x="161"/>
        <item x="190"/>
        <item x="349"/>
        <item x="286"/>
        <item x="9"/>
        <item x="287"/>
        <item x="10"/>
        <item x="20"/>
        <item x="21"/>
        <item x="341"/>
        <item x="235"/>
        <item x="22"/>
        <item x="162"/>
        <item x="350"/>
        <item x="120"/>
        <item x="236"/>
        <item x="371"/>
        <item x="303"/>
        <item x="35"/>
        <item x="245"/>
        <item x="143"/>
        <item x="163"/>
        <item x="293"/>
        <item x="134"/>
        <item x="200"/>
        <item x="304"/>
        <item x="146"/>
        <item x="215"/>
        <item x="170"/>
        <item x="92"/>
        <item x="111"/>
        <item x="121"/>
        <item x="81"/>
        <item x="201"/>
        <item x="101"/>
        <item x="246"/>
        <item x="247"/>
        <item x="372"/>
        <item x="147"/>
        <item x="23"/>
        <item x="248"/>
        <item x="48"/>
        <item x="60"/>
        <item x="82"/>
        <item x="255"/>
        <item x="209"/>
        <item x="237"/>
        <item x="361"/>
        <item x="264"/>
        <item x="24"/>
        <item x="171"/>
        <item x="11"/>
        <item x="49"/>
        <item x="179"/>
        <item x="122"/>
        <item x="305"/>
        <item x="294"/>
        <item x="73"/>
        <item x="148"/>
        <item x="351"/>
        <item x="180"/>
        <item x="288"/>
        <item x="256"/>
        <item x="230"/>
        <item x="295"/>
        <item x="50"/>
        <item x="352"/>
        <item x="102"/>
        <item x="362"/>
        <item x="306"/>
        <item x="181"/>
        <item x="68"/>
        <item x="36"/>
        <item x="37"/>
        <item x="123"/>
        <item x="164"/>
        <item x="165"/>
        <item x="273"/>
        <item x="112"/>
        <item x="103"/>
        <item x="74"/>
        <item x="222"/>
        <item x="166"/>
        <item x="265"/>
        <item x="61"/>
        <item x="191"/>
        <item x="336"/>
        <item x="62"/>
        <item x="69"/>
        <item x="149"/>
        <item x="25"/>
        <item x="63"/>
        <item x="38"/>
        <item x="315"/>
        <item x="266"/>
        <item x="327"/>
        <item x="238"/>
        <item x="296"/>
        <item x="12"/>
        <item x="182"/>
        <item x="365"/>
        <item x="124"/>
        <item x="289"/>
        <item x="320"/>
        <item x="307"/>
        <item x="113"/>
        <item x="75"/>
        <item x="316"/>
        <item x="331"/>
        <item x="192"/>
        <item x="83"/>
        <item x="26"/>
        <item x="373"/>
        <item x="150"/>
        <item x="321"/>
        <item x="225"/>
        <item x="363"/>
        <item x="332"/>
        <item x="125"/>
        <item x="151"/>
        <item x="202"/>
        <item x="84"/>
        <item x="193"/>
        <item x="152"/>
        <item x="342"/>
        <item x="194"/>
        <item x="249"/>
        <item x="183"/>
        <item x="250"/>
        <item x="27"/>
        <item x="126"/>
        <item x="172"/>
        <item x="308"/>
        <item x="203"/>
        <item x="322"/>
        <item x="51"/>
        <item x="290"/>
        <item x="309"/>
        <item x="277"/>
        <item x="153"/>
        <item x="257"/>
        <item x="239"/>
        <item x="167"/>
        <item x="135"/>
        <item x="274"/>
        <item x="64"/>
        <item x="93"/>
        <item x="94"/>
        <item x="70"/>
        <item x="85"/>
        <item x="353"/>
        <item x="114"/>
        <item t="default"/>
      </items>
    </pivotField>
    <pivotField subtotalTop="0"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ubtotalTop="0" showAll="0"/>
    <pivotField subtotalTop="0" showAll="0">
      <items count="4">
        <item x="1"/>
        <item x="0"/>
        <item x="2"/>
        <item t="default"/>
      </items>
    </pivotField>
    <pivotField subtotalTop="0" showAll="0">
      <items count="3">
        <item x="1"/>
        <item x="0"/>
        <item t="default"/>
      </items>
    </pivotField>
    <pivotField numFmtId="164" subtotalTop="0" showAll="0"/>
    <pivotField subtotalTop="0" showAll="0">
      <items count="45">
        <item h="1" x="0"/>
        <item h="1" x="1"/>
        <item h="1" x="2"/>
        <item h="1" x="3"/>
        <item h="1" x="4"/>
        <item h="1" x="5"/>
        <item h="1" x="6"/>
        <item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t="default"/>
      </items>
    </pivotField>
    <pivotField subtotalTop="0" showAll="0">
      <items count="6">
        <item x="0"/>
        <item x="1"/>
        <item x="2"/>
        <item x="3"/>
        <item x="4"/>
        <item t="default"/>
      </items>
    </pivotField>
    <pivotField subtotalTop="0" showAll="0"/>
    <pivotField subtotalTop="0" showAll="0"/>
    <pivotField subtotalTop="0" showAll="0"/>
    <pivotField dataField="1" subtotalTop="0" showAll="0"/>
    <pivotField subtotalTop="0" showAll="0"/>
    <pivotField numFmtId="43" subtotalTop="0" showAll="0"/>
    <pivotField axis="axisRow" subtotalTop="0" showAll="0">
      <items count="32">
        <item x="2"/>
        <item x="15"/>
        <item x="20"/>
        <item x="16"/>
        <item x="11"/>
        <item x="13"/>
        <item x="23"/>
        <item x="25"/>
        <item x="1"/>
        <item x="4"/>
        <item x="5"/>
        <item x="29"/>
        <item x="17"/>
        <item x="18"/>
        <item x="26"/>
        <item x="21"/>
        <item x="6"/>
        <item x="22"/>
        <item x="14"/>
        <item x="10"/>
        <item x="19"/>
        <item x="7"/>
        <item x="12"/>
        <item x="28"/>
        <item x="8"/>
        <item x="0"/>
        <item x="27"/>
        <item x="24"/>
        <item x="30"/>
        <item x="9"/>
        <item x="3"/>
        <item t="default"/>
      </items>
    </pivotField>
    <pivotField subtotalTop="0" showAll="0">
      <items count="13">
        <item x="0"/>
        <item x="6"/>
        <item x="1"/>
        <item x="8"/>
        <item x="9"/>
        <item x="2"/>
        <item x="7"/>
        <item x="3"/>
        <item x="4"/>
        <item x="5"/>
        <item x="10"/>
        <item x="11"/>
        <item t="default"/>
      </items>
    </pivotField>
    <pivotField subtotalTop="0" showAll="0">
      <items count="3">
        <item x="0"/>
        <item x="1"/>
        <item t="default"/>
      </items>
    </pivotField>
    <pivotField subtotalTop="0" showAll="0"/>
    <pivotField numFmtId="10" subtotalTop="0" showAll="0"/>
    <pivotField subtotalTop="0" showAll="0"/>
    <pivotField subtotalTop="0" showAll="0"/>
    <pivotField subtotalTop="0" showAll="0">
      <items count="6">
        <item x="0"/>
        <item x="1"/>
        <item x="2"/>
        <item x="3"/>
        <item x="4"/>
        <item t="default"/>
      </items>
    </pivotField>
  </pivotFields>
  <rowFields count="1">
    <field x="14"/>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SALES" fld="11" baseField="0" baseItem="0" numFmtId="1"/>
  </dataFields>
  <chartFormats count="1">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E94F98F-BAFA-4E57-BF24-66A629D2C70B}" name="TotalSa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D3" firstHeaderRow="0" firstDataRow="1" firstDataCol="0"/>
  <pivotFields count="22">
    <pivotField numFmtId="14" showAll="0">
      <items count="375">
        <item x="223"/>
        <item x="127"/>
        <item x="39"/>
        <item x="310"/>
        <item x="28"/>
        <item x="136"/>
        <item x="354"/>
        <item x="216"/>
        <item x="311"/>
        <item x="195"/>
        <item x="29"/>
        <item x="275"/>
        <item x="0"/>
        <item x="278"/>
        <item x="40"/>
        <item x="95"/>
        <item x="154"/>
        <item x="323"/>
        <item x="52"/>
        <item x="312"/>
        <item x="297"/>
        <item x="76"/>
        <item x="240"/>
        <item x="144"/>
        <item x="267"/>
        <item x="128"/>
        <item x="53"/>
        <item x="13"/>
        <item x="173"/>
        <item x="104"/>
        <item x="204"/>
        <item x="241"/>
        <item x="258"/>
        <item x="226"/>
        <item x="251"/>
        <item x="333"/>
        <item x="115"/>
        <item x="355"/>
        <item x="252"/>
        <item x="196"/>
        <item x="14"/>
        <item x="65"/>
        <item x="1"/>
        <item x="268"/>
        <item x="71"/>
        <item x="328"/>
        <item x="356"/>
        <item x="86"/>
        <item x="276"/>
        <item x="54"/>
        <item x="210"/>
        <item x="242"/>
        <item x="168"/>
        <item x="174"/>
        <item x="184"/>
        <item x="253"/>
        <item x="269"/>
        <item x="324"/>
        <item x="270"/>
        <item x="259"/>
        <item x="175"/>
        <item x="298"/>
        <item x="137"/>
        <item x="87"/>
        <item x="77"/>
        <item x="176"/>
        <item x="155"/>
        <item x="156"/>
        <item x="260"/>
        <item x="357"/>
        <item x="337"/>
        <item x="129"/>
        <item x="205"/>
        <item x="197"/>
        <item x="211"/>
        <item x="291"/>
        <item x="41"/>
        <item x="2"/>
        <item x="279"/>
        <item x="343"/>
        <item x="227"/>
        <item x="145"/>
        <item x="228"/>
        <item x="344"/>
        <item x="157"/>
        <item x="158"/>
        <item x="105"/>
        <item x="88"/>
        <item x="55"/>
        <item x="206"/>
        <item x="138"/>
        <item x="56"/>
        <item x="96"/>
        <item x="30"/>
        <item x="15"/>
        <item x="345"/>
        <item x="42"/>
        <item x="299"/>
        <item x="89"/>
        <item x="185"/>
        <item x="217"/>
        <item x="243"/>
        <item x="329"/>
        <item x="261"/>
        <item x="224"/>
        <item x="317"/>
        <item x="90"/>
        <item x="366"/>
        <item x="3"/>
        <item x="218"/>
        <item x="212"/>
        <item x="254"/>
        <item x="325"/>
        <item x="57"/>
        <item x="219"/>
        <item x="106"/>
        <item x="31"/>
        <item x="229"/>
        <item x="198"/>
        <item x="334"/>
        <item x="300"/>
        <item x="130"/>
        <item x="4"/>
        <item x="32"/>
        <item x="346"/>
        <item x="220"/>
        <item x="280"/>
        <item x="186"/>
        <item x="367"/>
        <item x="5"/>
        <item x="6"/>
        <item x="347"/>
        <item x="358"/>
        <item x="199"/>
        <item x="16"/>
        <item x="177"/>
        <item x="301"/>
        <item x="66"/>
        <item x="271"/>
        <item x="139"/>
        <item x="187"/>
        <item x="313"/>
        <item x="231"/>
        <item x="281"/>
        <item x="314"/>
        <item x="107"/>
        <item x="244"/>
        <item x="7"/>
        <item x="207"/>
        <item x="91"/>
        <item x="108"/>
        <item x="368"/>
        <item x="43"/>
        <item x="78"/>
        <item x="330"/>
        <item x="208"/>
        <item x="131"/>
        <item x="318"/>
        <item x="72"/>
        <item x="359"/>
        <item x="338"/>
        <item x="97"/>
        <item x="79"/>
        <item x="67"/>
        <item x="116"/>
        <item x="339"/>
        <item x="335"/>
        <item x="159"/>
        <item x="188"/>
        <item x="44"/>
        <item x="132"/>
        <item x="369"/>
        <item x="360"/>
        <item x="33"/>
        <item x="109"/>
        <item x="117"/>
        <item x="232"/>
        <item x="319"/>
        <item x="348"/>
        <item x="262"/>
        <item x="263"/>
        <item x="98"/>
        <item x="213"/>
        <item x="99"/>
        <item x="364"/>
        <item x="118"/>
        <item x="282"/>
        <item x="302"/>
        <item x="283"/>
        <item x="189"/>
        <item x="110"/>
        <item x="214"/>
        <item x="140"/>
        <item x="340"/>
        <item x="80"/>
        <item x="141"/>
        <item x="8"/>
        <item x="17"/>
        <item x="272"/>
        <item x="169"/>
        <item x="160"/>
        <item x="221"/>
        <item x="58"/>
        <item x="142"/>
        <item x="178"/>
        <item x="18"/>
        <item x="45"/>
        <item x="284"/>
        <item x="100"/>
        <item x="233"/>
        <item x="285"/>
        <item x="19"/>
        <item x="119"/>
        <item x="133"/>
        <item x="59"/>
        <item x="326"/>
        <item x="234"/>
        <item x="46"/>
        <item x="34"/>
        <item x="370"/>
        <item x="47"/>
        <item x="292"/>
        <item x="161"/>
        <item x="190"/>
        <item x="349"/>
        <item x="286"/>
        <item x="9"/>
        <item x="287"/>
        <item x="10"/>
        <item x="20"/>
        <item x="21"/>
        <item x="341"/>
        <item x="235"/>
        <item x="22"/>
        <item x="162"/>
        <item x="350"/>
        <item x="120"/>
        <item x="236"/>
        <item x="371"/>
        <item x="303"/>
        <item x="35"/>
        <item x="245"/>
        <item x="143"/>
        <item x="163"/>
        <item x="293"/>
        <item x="134"/>
        <item x="200"/>
        <item x="304"/>
        <item x="146"/>
        <item x="215"/>
        <item x="170"/>
        <item x="92"/>
        <item x="111"/>
        <item x="121"/>
        <item x="81"/>
        <item x="201"/>
        <item x="101"/>
        <item x="246"/>
        <item x="247"/>
        <item x="372"/>
        <item x="147"/>
        <item x="23"/>
        <item x="248"/>
        <item x="48"/>
        <item x="60"/>
        <item x="82"/>
        <item x="255"/>
        <item x="209"/>
        <item x="237"/>
        <item x="361"/>
        <item x="264"/>
        <item x="24"/>
        <item x="171"/>
        <item x="11"/>
        <item x="49"/>
        <item x="179"/>
        <item x="122"/>
        <item x="305"/>
        <item x="294"/>
        <item x="73"/>
        <item x="148"/>
        <item x="351"/>
        <item x="180"/>
        <item x="288"/>
        <item x="256"/>
        <item x="230"/>
        <item x="295"/>
        <item x="50"/>
        <item x="352"/>
        <item x="102"/>
        <item x="362"/>
        <item x="306"/>
        <item x="181"/>
        <item x="68"/>
        <item x="36"/>
        <item x="37"/>
        <item x="123"/>
        <item x="164"/>
        <item x="165"/>
        <item x="273"/>
        <item x="112"/>
        <item x="103"/>
        <item x="74"/>
        <item x="222"/>
        <item x="166"/>
        <item x="265"/>
        <item x="61"/>
        <item x="191"/>
        <item x="336"/>
        <item x="62"/>
        <item x="69"/>
        <item x="149"/>
        <item x="25"/>
        <item x="63"/>
        <item x="38"/>
        <item x="315"/>
        <item x="266"/>
        <item x="327"/>
        <item x="238"/>
        <item x="296"/>
        <item x="12"/>
        <item x="182"/>
        <item x="365"/>
        <item x="124"/>
        <item x="289"/>
        <item x="320"/>
        <item x="307"/>
        <item x="113"/>
        <item x="75"/>
        <item x="316"/>
        <item x="331"/>
        <item x="192"/>
        <item x="83"/>
        <item x="26"/>
        <item x="373"/>
        <item x="150"/>
        <item x="321"/>
        <item x="225"/>
        <item x="363"/>
        <item x="332"/>
        <item x="125"/>
        <item x="151"/>
        <item x="202"/>
        <item x="84"/>
        <item x="193"/>
        <item x="152"/>
        <item x="342"/>
        <item x="194"/>
        <item x="249"/>
        <item x="183"/>
        <item x="250"/>
        <item x="27"/>
        <item x="126"/>
        <item x="172"/>
        <item x="308"/>
        <item x="203"/>
        <item x="322"/>
        <item x="51"/>
        <item x="290"/>
        <item x="309"/>
        <item x="277"/>
        <item x="153"/>
        <item x="257"/>
        <item x="239"/>
        <item x="167"/>
        <item x="135"/>
        <item x="274"/>
        <item x="64"/>
        <item x="93"/>
        <item x="94"/>
        <item x="70"/>
        <item x="85"/>
        <item x="353"/>
        <item x="114"/>
        <item t="default"/>
      </items>
    </pivotField>
    <pivotField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pivotField showAll="0">
      <items count="4">
        <item x="1"/>
        <item x="0"/>
        <item x="2"/>
        <item t="default"/>
      </items>
    </pivotField>
    <pivotField showAll="0"/>
    <pivotField numFmtId="164" showAll="0"/>
    <pivotField showAll="0"/>
    <pivotField showAll="0">
      <items count="6">
        <item x="0"/>
        <item x="1"/>
        <item x="2"/>
        <item x="3"/>
        <item x="4"/>
        <item t="default"/>
      </items>
    </pivotField>
    <pivotField showAll="0"/>
    <pivotField showAll="0"/>
    <pivotField showAll="0"/>
    <pivotField dataField="1" showAll="0"/>
    <pivotField dataField="1" showAll="0"/>
    <pivotField dataField="1" numFmtId="43" showAll="0"/>
    <pivotField showAll="0">
      <items count="32">
        <item x="2"/>
        <item x="15"/>
        <item x="20"/>
        <item x="16"/>
        <item x="11"/>
        <item x="13"/>
        <item x="23"/>
        <item x="25"/>
        <item x="1"/>
        <item x="4"/>
        <item x="5"/>
        <item x="29"/>
        <item x="17"/>
        <item x="18"/>
        <item x="26"/>
        <item x="21"/>
        <item x="6"/>
        <item x="22"/>
        <item x="14"/>
        <item x="10"/>
        <item x="19"/>
        <item x="7"/>
        <item x="12"/>
        <item x="28"/>
        <item x="8"/>
        <item x="0"/>
        <item x="27"/>
        <item x="24"/>
        <item x="30"/>
        <item x="9"/>
        <item x="3"/>
        <item t="default"/>
      </items>
    </pivotField>
    <pivotField showAll="0">
      <items count="13">
        <item x="0"/>
        <item x="6"/>
        <item x="1"/>
        <item x="8"/>
        <item x="9"/>
        <item x="2"/>
        <item x="7"/>
        <item x="3"/>
        <item x="4"/>
        <item x="5"/>
        <item x="10"/>
        <item x="11"/>
        <item t="default"/>
      </items>
    </pivotField>
    <pivotField showAll="0">
      <items count="3">
        <item x="0"/>
        <item x="1"/>
        <item t="default"/>
      </items>
    </pivotField>
    <pivotField showAll="0"/>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3">
    <i>
      <x/>
    </i>
    <i i="1">
      <x v="1"/>
    </i>
    <i i="2">
      <x v="2"/>
    </i>
  </colItems>
  <dataFields count="3">
    <dataField name="Sum of SALES" fld="11" baseField="0" baseItem="0"/>
    <dataField name="Sum of PROFIT" fld="12" baseField="0" baseItem="0"/>
    <dataField name="Average of %PROFIT" fld="13" subtotal="average" baseField="0" baseItem="2" numFmtId="4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9256552-3592-42F7-B8BC-C122D4CD7F7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G4:H15" firstHeaderRow="1" firstDataRow="1" firstDataCol="1"/>
  <pivotFields count="22">
    <pivotField numFmtId="14" showAll="0">
      <items count="375">
        <item x="223"/>
        <item x="127"/>
        <item x="39"/>
        <item x="310"/>
        <item x="28"/>
        <item x="136"/>
        <item x="354"/>
        <item x="216"/>
        <item x="311"/>
        <item x="195"/>
        <item x="29"/>
        <item x="275"/>
        <item x="0"/>
        <item x="278"/>
        <item x="40"/>
        <item x="95"/>
        <item x="154"/>
        <item x="323"/>
        <item x="52"/>
        <item x="312"/>
        <item x="297"/>
        <item x="76"/>
        <item x="240"/>
        <item x="144"/>
        <item x="267"/>
        <item x="128"/>
        <item x="53"/>
        <item x="13"/>
        <item x="173"/>
        <item x="104"/>
        <item x="204"/>
        <item x="241"/>
        <item x="258"/>
        <item x="226"/>
        <item x="251"/>
        <item x="333"/>
        <item x="115"/>
        <item x="355"/>
        <item x="252"/>
        <item x="196"/>
        <item x="14"/>
        <item x="65"/>
        <item x="1"/>
        <item x="268"/>
        <item x="71"/>
        <item x="328"/>
        <item x="356"/>
        <item x="86"/>
        <item x="276"/>
        <item x="54"/>
        <item x="210"/>
        <item x="242"/>
        <item x="168"/>
        <item x="174"/>
        <item x="184"/>
        <item x="253"/>
        <item x="269"/>
        <item x="324"/>
        <item x="270"/>
        <item x="259"/>
        <item x="175"/>
        <item x="298"/>
        <item x="137"/>
        <item x="87"/>
        <item x="77"/>
        <item x="176"/>
        <item x="155"/>
        <item x="156"/>
        <item x="260"/>
        <item x="357"/>
        <item x="337"/>
        <item x="129"/>
        <item x="205"/>
        <item x="197"/>
        <item x="211"/>
        <item x="291"/>
        <item x="41"/>
        <item x="2"/>
        <item x="279"/>
        <item x="343"/>
        <item x="227"/>
        <item x="145"/>
        <item x="228"/>
        <item x="344"/>
        <item x="157"/>
        <item x="158"/>
        <item x="105"/>
        <item x="88"/>
        <item x="55"/>
        <item x="206"/>
        <item x="138"/>
        <item x="56"/>
        <item x="96"/>
        <item x="30"/>
        <item x="15"/>
        <item x="345"/>
        <item x="42"/>
        <item x="299"/>
        <item x="89"/>
        <item x="185"/>
        <item x="217"/>
        <item x="243"/>
        <item x="329"/>
        <item x="261"/>
        <item x="224"/>
        <item x="317"/>
        <item x="90"/>
        <item x="366"/>
        <item x="3"/>
        <item x="218"/>
        <item x="212"/>
        <item x="254"/>
        <item x="325"/>
        <item x="57"/>
        <item x="219"/>
        <item x="106"/>
        <item x="31"/>
        <item x="229"/>
        <item x="198"/>
        <item x="334"/>
        <item x="300"/>
        <item x="130"/>
        <item x="4"/>
        <item x="32"/>
        <item x="346"/>
        <item x="220"/>
        <item x="280"/>
        <item x="186"/>
        <item x="367"/>
        <item x="5"/>
        <item x="6"/>
        <item x="347"/>
        <item x="358"/>
        <item x="199"/>
        <item x="16"/>
        <item x="177"/>
        <item x="301"/>
        <item x="66"/>
        <item x="271"/>
        <item x="139"/>
        <item x="187"/>
        <item x="313"/>
        <item x="231"/>
        <item x="281"/>
        <item x="314"/>
        <item x="107"/>
        <item x="244"/>
        <item x="7"/>
        <item x="207"/>
        <item x="91"/>
        <item x="108"/>
        <item x="368"/>
        <item x="43"/>
        <item x="78"/>
        <item x="330"/>
        <item x="208"/>
        <item x="131"/>
        <item x="318"/>
        <item x="72"/>
        <item x="359"/>
        <item x="338"/>
        <item x="97"/>
        <item x="79"/>
        <item x="67"/>
        <item x="116"/>
        <item x="339"/>
        <item x="335"/>
        <item x="159"/>
        <item x="188"/>
        <item x="44"/>
        <item x="132"/>
        <item x="369"/>
        <item x="360"/>
        <item x="33"/>
        <item x="109"/>
        <item x="117"/>
        <item x="232"/>
        <item x="319"/>
        <item x="348"/>
        <item x="262"/>
        <item x="263"/>
        <item x="98"/>
        <item x="213"/>
        <item x="99"/>
        <item x="364"/>
        <item x="118"/>
        <item x="282"/>
        <item x="302"/>
        <item x="283"/>
        <item x="189"/>
        <item x="110"/>
        <item x="214"/>
        <item x="140"/>
        <item x="340"/>
        <item x="80"/>
        <item x="141"/>
        <item x="8"/>
        <item x="17"/>
        <item x="272"/>
        <item x="169"/>
        <item x="160"/>
        <item x="221"/>
        <item x="58"/>
        <item x="142"/>
        <item x="178"/>
        <item x="18"/>
        <item x="45"/>
        <item x="284"/>
        <item x="100"/>
        <item x="233"/>
        <item x="285"/>
        <item x="19"/>
        <item x="119"/>
        <item x="133"/>
        <item x="59"/>
        <item x="326"/>
        <item x="234"/>
        <item x="46"/>
        <item x="34"/>
        <item x="370"/>
        <item x="47"/>
        <item x="292"/>
        <item x="161"/>
        <item x="190"/>
        <item x="349"/>
        <item x="286"/>
        <item x="9"/>
        <item x="287"/>
        <item x="10"/>
        <item x="20"/>
        <item x="21"/>
        <item x="341"/>
        <item x="235"/>
        <item x="22"/>
        <item x="162"/>
        <item x="350"/>
        <item x="120"/>
        <item x="236"/>
        <item x="371"/>
        <item x="303"/>
        <item x="35"/>
        <item x="245"/>
        <item x="143"/>
        <item x="163"/>
        <item x="293"/>
        <item x="134"/>
        <item x="200"/>
        <item x="304"/>
        <item x="146"/>
        <item x="215"/>
        <item x="170"/>
        <item x="92"/>
        <item x="111"/>
        <item x="121"/>
        <item x="81"/>
        <item x="201"/>
        <item x="101"/>
        <item x="246"/>
        <item x="247"/>
        <item x="372"/>
        <item x="147"/>
        <item x="23"/>
        <item x="248"/>
        <item x="48"/>
        <item x="60"/>
        <item x="82"/>
        <item x="255"/>
        <item x="209"/>
        <item x="237"/>
        <item x="361"/>
        <item x="264"/>
        <item x="24"/>
        <item x="171"/>
        <item x="11"/>
        <item x="49"/>
        <item x="179"/>
        <item x="122"/>
        <item x="305"/>
        <item x="294"/>
        <item x="73"/>
        <item x="148"/>
        <item x="351"/>
        <item x="180"/>
        <item x="288"/>
        <item x="256"/>
        <item x="230"/>
        <item x="295"/>
        <item x="50"/>
        <item x="352"/>
        <item x="102"/>
        <item x="362"/>
        <item x="306"/>
        <item x="181"/>
        <item x="68"/>
        <item x="36"/>
        <item x="37"/>
        <item x="123"/>
        <item x="164"/>
        <item x="165"/>
        <item x="273"/>
        <item x="112"/>
        <item x="103"/>
        <item x="74"/>
        <item x="222"/>
        <item x="166"/>
        <item x="265"/>
        <item x="61"/>
        <item x="191"/>
        <item x="336"/>
        <item x="62"/>
        <item x="69"/>
        <item x="149"/>
        <item x="25"/>
        <item x="63"/>
        <item x="38"/>
        <item x="315"/>
        <item x="266"/>
        <item x="327"/>
        <item x="238"/>
        <item x="296"/>
        <item x="12"/>
        <item x="182"/>
        <item x="365"/>
        <item x="124"/>
        <item x="289"/>
        <item x="320"/>
        <item x="307"/>
        <item x="113"/>
        <item x="75"/>
        <item x="316"/>
        <item x="331"/>
        <item x="192"/>
        <item x="83"/>
        <item x="26"/>
        <item x="373"/>
        <item x="150"/>
        <item x="321"/>
        <item x="225"/>
        <item x="363"/>
        <item x="332"/>
        <item x="125"/>
        <item x="151"/>
        <item x="202"/>
        <item x="84"/>
        <item x="193"/>
        <item x="152"/>
        <item x="342"/>
        <item x="194"/>
        <item x="249"/>
        <item x="183"/>
        <item x="250"/>
        <item x="27"/>
        <item x="126"/>
        <item x="172"/>
        <item x="308"/>
        <item x="203"/>
        <item x="322"/>
        <item x="51"/>
        <item x="290"/>
        <item x="309"/>
        <item x="277"/>
        <item x="153"/>
        <item x="257"/>
        <item x="239"/>
        <item x="167"/>
        <item x="135"/>
        <item x="274"/>
        <item x="64"/>
        <item x="93"/>
        <item x="94"/>
        <item x="70"/>
        <item x="85"/>
        <item x="353"/>
        <item x="114"/>
        <item t="default"/>
      </items>
    </pivotField>
    <pivotField axis="axisRow" showAll="0" measureFilter="1" sortType="ascending">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autoSortScope>
        <pivotArea dataOnly="0" outline="0" fieldPosition="0">
          <references count="1">
            <reference field="4294967294" count="1" selected="0">
              <x v="0"/>
            </reference>
          </references>
        </pivotArea>
      </autoSortScope>
    </pivotField>
    <pivotField dataField="1" showAll="0">
      <items count="16">
        <item x="11"/>
        <item x="3"/>
        <item x="10"/>
        <item x="1"/>
        <item x="9"/>
        <item x="5"/>
        <item x="0"/>
        <item x="8"/>
        <item x="4"/>
        <item x="7"/>
        <item x="2"/>
        <item x="14"/>
        <item x="6"/>
        <item x="13"/>
        <item x="12"/>
        <item t="default"/>
      </items>
    </pivotField>
    <pivotField showAll="0"/>
    <pivotField showAll="0"/>
    <pivotField numFmtId="164" showAll="0"/>
    <pivotField showAll="0" sortType="ascending">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autoSortScope>
        <pivotArea dataOnly="0" outline="0" fieldPosition="0">
          <references count="1">
            <reference field="4294967294" count="1" selected="0">
              <x v="0"/>
            </reference>
          </references>
        </pivotArea>
      </autoSortScope>
    </pivotField>
    <pivotField showAll="0">
      <items count="6">
        <item x="0"/>
        <item x="1"/>
        <item x="2"/>
        <item x="3"/>
        <item x="4"/>
        <item t="default"/>
      </items>
    </pivotField>
    <pivotField showAll="0"/>
    <pivotField showAll="0"/>
    <pivotField showAll="0"/>
    <pivotField showAll="0"/>
    <pivotField showAll="0"/>
    <pivotField numFmtId="43" showAll="0"/>
    <pivotField showAll="0">
      <items count="32">
        <item x="2"/>
        <item x="15"/>
        <item x="20"/>
        <item x="16"/>
        <item x="11"/>
        <item x="13"/>
        <item x="23"/>
        <item x="25"/>
        <item x="1"/>
        <item x="4"/>
        <item x="5"/>
        <item x="29"/>
        <item x="17"/>
        <item x="18"/>
        <item x="26"/>
        <item x="21"/>
        <item x="6"/>
        <item x="22"/>
        <item x="14"/>
        <item x="10"/>
        <item x="19"/>
        <item x="7"/>
        <item x="12"/>
        <item x="28"/>
        <item x="8"/>
        <item x="0"/>
        <item x="27"/>
        <item x="24"/>
        <item x="30"/>
        <item x="9"/>
        <item x="3"/>
        <item t="default"/>
      </items>
    </pivotField>
    <pivotField showAll="0">
      <items count="13">
        <item x="0"/>
        <item x="6"/>
        <item x="1"/>
        <item x="8"/>
        <item x="9"/>
        <item x="2"/>
        <item x="7"/>
        <item x="3"/>
        <item x="4"/>
        <item x="5"/>
        <item x="10"/>
        <item x="11"/>
        <item t="default"/>
      </items>
    </pivotField>
    <pivotField showAll="0">
      <items count="3">
        <item x="0"/>
        <item x="1"/>
        <item t="default"/>
      </items>
    </pivotField>
    <pivotField showAll="0"/>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
  </rowFields>
  <rowItems count="11">
    <i>
      <x v="14"/>
    </i>
    <i>
      <x v="15"/>
    </i>
    <i>
      <x v="10"/>
    </i>
    <i>
      <x v="11"/>
    </i>
    <i>
      <x v="3"/>
    </i>
    <i>
      <x v="41"/>
    </i>
    <i>
      <x v="40"/>
    </i>
    <i>
      <x v="31"/>
    </i>
    <i>
      <x v="33"/>
    </i>
    <i>
      <x v="43"/>
    </i>
    <i t="grand">
      <x/>
    </i>
  </rowItems>
  <colItems count="1">
    <i/>
  </colItems>
  <dataFields count="1">
    <dataField name="Sum of QUANTITY" fld="2" baseField="0" baseItem="0"/>
  </dataFields>
  <chartFormats count="1">
    <chartFormat chart="1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EA71EEC-B4BC-41D6-A708-ED00EC7272B9}"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2">
  <location ref="B20:E27" firstHeaderRow="1" firstDataRow="2" firstDataCol="1"/>
  <pivotFields count="22">
    <pivotField numFmtId="14" subtotalTop="0" showAll="0">
      <items count="375">
        <item x="223"/>
        <item x="127"/>
        <item x="39"/>
        <item x="310"/>
        <item x="28"/>
        <item x="136"/>
        <item x="354"/>
        <item x="216"/>
        <item x="311"/>
        <item x="195"/>
        <item x="29"/>
        <item x="275"/>
        <item x="0"/>
        <item x="278"/>
        <item x="40"/>
        <item x="95"/>
        <item x="154"/>
        <item x="323"/>
        <item x="52"/>
        <item x="312"/>
        <item x="297"/>
        <item x="76"/>
        <item x="240"/>
        <item x="144"/>
        <item x="267"/>
        <item x="128"/>
        <item x="53"/>
        <item x="13"/>
        <item x="173"/>
        <item x="104"/>
        <item x="204"/>
        <item x="241"/>
        <item x="258"/>
        <item x="226"/>
        <item x="251"/>
        <item x="333"/>
        <item x="115"/>
        <item x="355"/>
        <item x="252"/>
        <item x="196"/>
        <item x="14"/>
        <item x="65"/>
        <item x="1"/>
        <item x="268"/>
        <item x="71"/>
        <item x="328"/>
        <item x="356"/>
        <item x="86"/>
        <item x="276"/>
        <item x="54"/>
        <item x="210"/>
        <item x="242"/>
        <item x="168"/>
        <item x="174"/>
        <item x="184"/>
        <item x="253"/>
        <item x="269"/>
        <item x="324"/>
        <item x="270"/>
        <item x="259"/>
        <item x="175"/>
        <item x="298"/>
        <item x="137"/>
        <item x="87"/>
        <item x="77"/>
        <item x="176"/>
        <item x="155"/>
        <item x="156"/>
        <item x="260"/>
        <item x="357"/>
        <item x="337"/>
        <item x="129"/>
        <item x="205"/>
        <item x="197"/>
        <item x="211"/>
        <item x="291"/>
        <item x="41"/>
        <item x="2"/>
        <item x="279"/>
        <item x="343"/>
        <item x="227"/>
        <item x="145"/>
        <item x="228"/>
        <item x="344"/>
        <item x="157"/>
        <item x="158"/>
        <item x="105"/>
        <item x="88"/>
        <item x="55"/>
        <item x="206"/>
        <item x="138"/>
        <item x="56"/>
        <item x="96"/>
        <item x="30"/>
        <item x="15"/>
        <item x="345"/>
        <item x="42"/>
        <item x="299"/>
        <item x="89"/>
        <item x="185"/>
        <item x="217"/>
        <item x="243"/>
        <item x="329"/>
        <item x="261"/>
        <item x="224"/>
        <item x="317"/>
        <item x="90"/>
        <item x="366"/>
        <item x="3"/>
        <item x="218"/>
        <item x="212"/>
        <item x="254"/>
        <item x="325"/>
        <item x="57"/>
        <item x="219"/>
        <item x="106"/>
        <item x="31"/>
        <item x="229"/>
        <item x="198"/>
        <item x="334"/>
        <item x="300"/>
        <item x="130"/>
        <item x="4"/>
        <item x="32"/>
        <item x="346"/>
        <item x="220"/>
        <item x="280"/>
        <item x="186"/>
        <item x="367"/>
        <item x="5"/>
        <item x="6"/>
        <item x="347"/>
        <item x="358"/>
        <item x="199"/>
        <item x="16"/>
        <item x="177"/>
        <item x="301"/>
        <item x="66"/>
        <item x="271"/>
        <item x="139"/>
        <item x="187"/>
        <item x="313"/>
        <item x="231"/>
        <item x="281"/>
        <item x="314"/>
        <item x="107"/>
        <item x="244"/>
        <item x="7"/>
        <item x="207"/>
        <item x="91"/>
        <item x="108"/>
        <item x="368"/>
        <item x="43"/>
        <item x="78"/>
        <item x="330"/>
        <item x="208"/>
        <item x="131"/>
        <item x="318"/>
        <item x="72"/>
        <item x="359"/>
        <item x="338"/>
        <item x="97"/>
        <item x="79"/>
        <item x="67"/>
        <item x="116"/>
        <item x="339"/>
        <item x="335"/>
        <item x="159"/>
        <item x="188"/>
        <item x="44"/>
        <item x="132"/>
        <item x="369"/>
        <item x="360"/>
        <item x="33"/>
        <item x="109"/>
        <item x="117"/>
        <item x="232"/>
        <item x="319"/>
        <item x="348"/>
        <item x="262"/>
        <item x="263"/>
        <item x="98"/>
        <item x="213"/>
        <item x="99"/>
        <item x="364"/>
        <item x="118"/>
        <item x="282"/>
        <item x="302"/>
        <item x="283"/>
        <item x="189"/>
        <item x="110"/>
        <item x="214"/>
        <item x="140"/>
        <item x="340"/>
        <item x="80"/>
        <item x="141"/>
        <item x="8"/>
        <item x="17"/>
        <item x="272"/>
        <item x="169"/>
        <item x="160"/>
        <item x="221"/>
        <item x="58"/>
        <item x="142"/>
        <item x="178"/>
        <item x="18"/>
        <item x="45"/>
        <item x="284"/>
        <item x="100"/>
        <item x="233"/>
        <item x="285"/>
        <item x="19"/>
        <item x="119"/>
        <item x="133"/>
        <item x="59"/>
        <item x="326"/>
        <item x="234"/>
        <item x="46"/>
        <item x="34"/>
        <item x="370"/>
        <item x="47"/>
        <item x="292"/>
        <item x="161"/>
        <item x="190"/>
        <item x="349"/>
        <item x="286"/>
        <item x="9"/>
        <item x="287"/>
        <item x="10"/>
        <item x="20"/>
        <item x="21"/>
        <item x="341"/>
        <item x="235"/>
        <item x="22"/>
        <item x="162"/>
        <item x="350"/>
        <item x="120"/>
        <item x="236"/>
        <item x="371"/>
        <item x="303"/>
        <item x="35"/>
        <item x="245"/>
        <item x="143"/>
        <item x="163"/>
        <item x="293"/>
        <item x="134"/>
        <item x="200"/>
        <item x="304"/>
        <item x="146"/>
        <item x="215"/>
        <item x="170"/>
        <item x="92"/>
        <item x="111"/>
        <item x="121"/>
        <item x="81"/>
        <item x="201"/>
        <item x="101"/>
        <item x="246"/>
        <item x="247"/>
        <item x="372"/>
        <item x="147"/>
        <item x="23"/>
        <item x="248"/>
        <item x="48"/>
        <item x="60"/>
        <item x="82"/>
        <item x="255"/>
        <item x="209"/>
        <item x="237"/>
        <item x="361"/>
        <item x="264"/>
        <item x="24"/>
        <item x="171"/>
        <item x="11"/>
        <item x="49"/>
        <item x="179"/>
        <item x="122"/>
        <item x="305"/>
        <item x="294"/>
        <item x="73"/>
        <item x="148"/>
        <item x="351"/>
        <item x="180"/>
        <item x="288"/>
        <item x="256"/>
        <item x="230"/>
        <item x="295"/>
        <item x="50"/>
        <item x="352"/>
        <item x="102"/>
        <item x="362"/>
        <item x="306"/>
        <item x="181"/>
        <item x="68"/>
        <item x="36"/>
        <item x="37"/>
        <item x="123"/>
        <item x="164"/>
        <item x="165"/>
        <item x="273"/>
        <item x="112"/>
        <item x="103"/>
        <item x="74"/>
        <item x="222"/>
        <item x="166"/>
        <item x="265"/>
        <item x="61"/>
        <item x="191"/>
        <item x="336"/>
        <item x="62"/>
        <item x="69"/>
        <item x="149"/>
        <item x="25"/>
        <item x="63"/>
        <item x="38"/>
        <item x="315"/>
        <item x="266"/>
        <item x="327"/>
        <item x="238"/>
        <item x="296"/>
        <item x="12"/>
        <item x="182"/>
        <item x="365"/>
        <item x="124"/>
        <item x="289"/>
        <item x="320"/>
        <item x="307"/>
        <item x="113"/>
        <item x="75"/>
        <item x="316"/>
        <item x="331"/>
        <item x="192"/>
        <item x="83"/>
        <item x="26"/>
        <item x="373"/>
        <item x="150"/>
        <item x="321"/>
        <item x="225"/>
        <item x="363"/>
        <item x="332"/>
        <item x="125"/>
        <item x="151"/>
        <item x="202"/>
        <item x="84"/>
        <item x="193"/>
        <item x="152"/>
        <item x="342"/>
        <item x="194"/>
        <item x="249"/>
        <item x="183"/>
        <item x="250"/>
        <item x="27"/>
        <item x="126"/>
        <item x="172"/>
        <item x="308"/>
        <item x="203"/>
        <item x="322"/>
        <item x="51"/>
        <item x="290"/>
        <item x="309"/>
        <item x="277"/>
        <item x="153"/>
        <item x="257"/>
        <item x="239"/>
        <item x="167"/>
        <item x="135"/>
        <item x="274"/>
        <item x="64"/>
        <item x="93"/>
        <item x="94"/>
        <item x="70"/>
        <item x="85"/>
        <item x="353"/>
        <item x="114"/>
        <item t="default"/>
      </items>
    </pivotField>
    <pivotField subtotalTop="0" showAll="0" sortType="descending">
      <items count="45">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ubtotalTop="0" showAll="0">
      <items count="16">
        <item x="11"/>
        <item x="3"/>
        <item x="10"/>
        <item x="1"/>
        <item x="9"/>
        <item x="5"/>
        <item x="0"/>
        <item x="8"/>
        <item x="4"/>
        <item x="7"/>
        <item x="2"/>
        <item x="14"/>
        <item x="6"/>
        <item x="13"/>
        <item x="12"/>
        <item t="default"/>
      </items>
    </pivotField>
    <pivotField subtotalTop="0" showAll="0">
      <items count="4">
        <item x="1"/>
        <item x="0"/>
        <item x="2"/>
        <item t="default"/>
      </items>
    </pivotField>
    <pivotField subtotalTop="0" showAll="0">
      <items count="3">
        <item x="1"/>
        <item x="0"/>
        <item t="default"/>
      </items>
    </pivotField>
    <pivotField numFmtId="164" subtotalTop="0" showAll="0"/>
    <pivotField subtotalTop="0" showAll="0"/>
    <pivotField axis="axisRow" subtotalTop="0" showAll="0" sortType="ascending">
      <items count="6">
        <item x="0"/>
        <item x="1"/>
        <item x="2"/>
        <item x="3"/>
        <item x="4"/>
        <item t="default"/>
      </items>
    </pivotField>
    <pivotField subtotalTop="0" showAll="0"/>
    <pivotField subtotalTop="0" showAll="0"/>
    <pivotField subtotalTop="0" showAll="0"/>
    <pivotField subtotalTop="0" showAll="0"/>
    <pivotField subtotalTop="0" showAll="0"/>
    <pivotField numFmtId="43" subtotalTop="0" showAll="0"/>
    <pivotField subtotalTop="0" showAll="0">
      <items count="32">
        <item x="2"/>
        <item x="15"/>
        <item x="20"/>
        <item x="16"/>
        <item x="11"/>
        <item x="13"/>
        <item x="23"/>
        <item x="25"/>
        <item x="1"/>
        <item x="4"/>
        <item x="5"/>
        <item x="29"/>
        <item x="17"/>
        <item x="18"/>
        <item x="26"/>
        <item x="21"/>
        <item x="6"/>
        <item x="22"/>
        <item x="14"/>
        <item x="10"/>
        <item x="19"/>
        <item x="7"/>
        <item x="12"/>
        <item x="28"/>
        <item x="8"/>
        <item x="0"/>
        <item x="27"/>
        <item x="24"/>
        <item x="30"/>
        <item x="9"/>
        <item x="3"/>
        <item t="default"/>
      </items>
    </pivotField>
    <pivotField subtotalTop="0" showAll="0">
      <items count="13">
        <item x="0"/>
        <item x="6"/>
        <item x="1"/>
        <item x="8"/>
        <item x="9"/>
        <item x="2"/>
        <item x="7"/>
        <item x="3"/>
        <item x="4"/>
        <item x="5"/>
        <item x="10"/>
        <item x="11"/>
        <item t="default"/>
      </items>
    </pivotField>
    <pivotField axis="axisCol" subtotalTop="0" showAll="0">
      <items count="3">
        <item x="0"/>
        <item x="1"/>
        <item t="default"/>
      </items>
    </pivotField>
    <pivotField subtotalTop="0" showAll="0"/>
    <pivotField numFmtId="10" subtotalTop="0" showAll="0"/>
    <pivotField subtotalTop="0" showAll="0"/>
    <pivotField subtotalTop="0" showAll="0"/>
    <pivotField subtotalTop="0" showAll="0">
      <items count="6">
        <item x="0"/>
        <item x="1"/>
        <item x="2"/>
        <item x="3"/>
        <item x="4"/>
        <item t="default"/>
      </items>
    </pivotField>
  </pivotFields>
  <rowFields count="1">
    <field x="7"/>
  </rowFields>
  <rowItems count="6">
    <i>
      <x/>
    </i>
    <i>
      <x v="1"/>
    </i>
    <i>
      <x v="2"/>
    </i>
    <i>
      <x v="3"/>
    </i>
    <i>
      <x v="4"/>
    </i>
    <i t="grand">
      <x/>
    </i>
  </rowItems>
  <colFields count="1">
    <field x="16"/>
  </colFields>
  <colItems count="3">
    <i>
      <x/>
    </i>
    <i>
      <x v="1"/>
    </i>
    <i t="grand">
      <x/>
    </i>
  </colItems>
  <dataFields count="1">
    <dataField name="Sum of QUANTITY" fld="2" baseField="0" baseItem="0"/>
  </dataFields>
  <chartFormats count="8">
    <chartFormat chart="58" format="2" series="1">
      <pivotArea type="data" outline="0" fieldPosition="0">
        <references count="1">
          <reference field="4294967294" count="1" selected="0">
            <x v="0"/>
          </reference>
        </references>
      </pivotArea>
    </chartFormat>
    <chartFormat chart="58" format="11" series="1">
      <pivotArea type="data" outline="0" fieldPosition="0">
        <references count="2">
          <reference field="4294967294" count="1" selected="0">
            <x v="0"/>
          </reference>
          <reference field="16" count="1" selected="0">
            <x v="1"/>
          </reference>
        </references>
      </pivotArea>
    </chartFormat>
    <chartFormat chart="83" format="9" series="1">
      <pivotArea type="data" outline="0" fieldPosition="0">
        <references count="2">
          <reference field="4294967294" count="1" selected="0">
            <x v="0"/>
          </reference>
          <reference field="16" count="1" selected="0">
            <x v="0"/>
          </reference>
        </references>
      </pivotArea>
    </chartFormat>
    <chartFormat chart="83" format="10" series="1">
      <pivotArea type="data" outline="0" fieldPosition="0">
        <references count="2">
          <reference field="4294967294" count="1" selected="0">
            <x v="0"/>
          </reference>
          <reference field="16" count="1" selected="0">
            <x v="1"/>
          </reference>
        </references>
      </pivotArea>
    </chartFormat>
    <chartFormat chart="58" format="12" series="1">
      <pivotArea type="data" outline="0" fieldPosition="0">
        <references count="2">
          <reference field="4294967294" count="1" selected="0">
            <x v="0"/>
          </reference>
          <reference field="16" count="1" selected="0">
            <x v="0"/>
          </reference>
        </references>
      </pivotArea>
    </chartFormat>
    <chartFormat chart="58" format="13">
      <pivotArea type="data" outline="0" fieldPosition="0">
        <references count="3">
          <reference field="4294967294" count="1" selected="0">
            <x v="0"/>
          </reference>
          <reference field="7" count="1" selected="0">
            <x v="3"/>
          </reference>
          <reference field="16" count="1" selected="0">
            <x v="0"/>
          </reference>
        </references>
      </pivotArea>
    </chartFormat>
    <chartFormat chart="58" format="14">
      <pivotArea type="data" outline="0" fieldPosition="0">
        <references count="3">
          <reference field="4294967294" count="1" selected="0">
            <x v="0"/>
          </reference>
          <reference field="7" count="1" selected="0">
            <x v="4"/>
          </reference>
          <reference field="16" count="1" selected="0">
            <x v="0"/>
          </reference>
        </references>
      </pivotArea>
    </chartFormat>
    <chartFormat chart="58" format="15">
      <pivotArea type="data" outline="0" fieldPosition="0">
        <references count="3">
          <reference field="4294967294" count="1" selected="0">
            <x v="0"/>
          </reference>
          <reference field="7" count="1" selected="0">
            <x v="2"/>
          </reference>
          <reference field="1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5520ED3-34BA-4B35-B9E8-A0AD56998950}"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M4:N49" firstHeaderRow="1" firstDataRow="1" firstDataCol="1"/>
  <pivotFields count="22">
    <pivotField numFmtId="14" subtotalTop="0" showAll="0">
      <items count="375">
        <item x="223"/>
        <item x="127"/>
        <item x="39"/>
        <item x="310"/>
        <item x="28"/>
        <item x="136"/>
        <item x="354"/>
        <item x="216"/>
        <item x="311"/>
        <item x="195"/>
        <item x="29"/>
        <item x="275"/>
        <item x="0"/>
        <item x="278"/>
        <item x="40"/>
        <item x="95"/>
        <item x="154"/>
        <item x="323"/>
        <item x="52"/>
        <item x="312"/>
        <item x="297"/>
        <item x="76"/>
        <item x="240"/>
        <item x="144"/>
        <item x="267"/>
        <item x="128"/>
        <item x="53"/>
        <item x="13"/>
        <item x="173"/>
        <item x="104"/>
        <item x="204"/>
        <item x="241"/>
        <item x="258"/>
        <item x="226"/>
        <item x="251"/>
        <item x="333"/>
        <item x="115"/>
        <item x="355"/>
        <item x="252"/>
        <item x="196"/>
        <item x="14"/>
        <item x="65"/>
        <item x="1"/>
        <item x="268"/>
        <item x="71"/>
        <item x="328"/>
        <item x="356"/>
        <item x="86"/>
        <item x="276"/>
        <item x="54"/>
        <item x="210"/>
        <item x="242"/>
        <item x="168"/>
        <item x="174"/>
        <item x="184"/>
        <item x="253"/>
        <item x="269"/>
        <item x="324"/>
        <item x="270"/>
        <item x="259"/>
        <item x="175"/>
        <item x="298"/>
        <item x="137"/>
        <item x="87"/>
        <item x="77"/>
        <item x="176"/>
        <item x="155"/>
        <item x="156"/>
        <item x="260"/>
        <item x="357"/>
        <item x="337"/>
        <item x="129"/>
        <item x="205"/>
        <item x="197"/>
        <item x="211"/>
        <item x="291"/>
        <item x="41"/>
        <item x="2"/>
        <item x="279"/>
        <item x="343"/>
        <item x="227"/>
        <item x="145"/>
        <item x="228"/>
        <item x="344"/>
        <item x="157"/>
        <item x="158"/>
        <item x="105"/>
        <item x="88"/>
        <item x="55"/>
        <item x="206"/>
        <item x="138"/>
        <item x="56"/>
        <item x="96"/>
        <item x="30"/>
        <item x="15"/>
        <item x="345"/>
        <item x="42"/>
        <item x="299"/>
        <item x="89"/>
        <item x="185"/>
        <item x="217"/>
        <item x="243"/>
        <item x="329"/>
        <item x="261"/>
        <item x="224"/>
        <item x="317"/>
        <item x="90"/>
        <item x="366"/>
        <item x="3"/>
        <item x="218"/>
        <item x="212"/>
        <item x="254"/>
        <item x="325"/>
        <item x="57"/>
        <item x="219"/>
        <item x="106"/>
        <item x="31"/>
        <item x="229"/>
        <item x="198"/>
        <item x="334"/>
        <item x="300"/>
        <item x="130"/>
        <item x="4"/>
        <item x="32"/>
        <item x="346"/>
        <item x="220"/>
        <item x="280"/>
        <item x="186"/>
        <item x="367"/>
        <item x="5"/>
        <item x="6"/>
        <item x="347"/>
        <item x="358"/>
        <item x="199"/>
        <item x="16"/>
        <item x="177"/>
        <item x="301"/>
        <item x="66"/>
        <item x="271"/>
        <item x="139"/>
        <item x="187"/>
        <item x="313"/>
        <item x="231"/>
        <item x="281"/>
        <item x="314"/>
        <item x="107"/>
        <item x="244"/>
        <item x="7"/>
        <item x="207"/>
        <item x="91"/>
        <item x="108"/>
        <item x="368"/>
        <item x="43"/>
        <item x="78"/>
        <item x="330"/>
        <item x="208"/>
        <item x="131"/>
        <item x="318"/>
        <item x="72"/>
        <item x="359"/>
        <item x="338"/>
        <item x="97"/>
        <item x="79"/>
        <item x="67"/>
        <item x="116"/>
        <item x="339"/>
        <item x="335"/>
        <item x="159"/>
        <item x="188"/>
        <item x="44"/>
        <item x="132"/>
        <item x="369"/>
        <item x="360"/>
        <item x="33"/>
        <item x="109"/>
        <item x="117"/>
        <item x="232"/>
        <item x="319"/>
        <item x="348"/>
        <item x="262"/>
        <item x="263"/>
        <item x="98"/>
        <item x="213"/>
        <item x="99"/>
        <item x="364"/>
        <item x="118"/>
        <item x="282"/>
        <item x="302"/>
        <item x="283"/>
        <item x="189"/>
        <item x="110"/>
        <item x="214"/>
        <item x="140"/>
        <item x="340"/>
        <item x="80"/>
        <item x="141"/>
        <item x="8"/>
        <item x="17"/>
        <item x="272"/>
        <item x="169"/>
        <item x="160"/>
        <item x="221"/>
        <item x="58"/>
        <item x="142"/>
        <item x="178"/>
        <item x="18"/>
        <item x="45"/>
        <item x="284"/>
        <item x="100"/>
        <item x="233"/>
        <item x="285"/>
        <item x="19"/>
        <item x="119"/>
        <item x="133"/>
        <item x="59"/>
        <item x="326"/>
        <item x="234"/>
        <item x="46"/>
        <item x="34"/>
        <item x="370"/>
        <item x="47"/>
        <item x="292"/>
        <item x="161"/>
        <item x="190"/>
        <item x="349"/>
        <item x="286"/>
        <item x="9"/>
        <item x="287"/>
        <item x="10"/>
        <item x="20"/>
        <item x="21"/>
        <item x="341"/>
        <item x="235"/>
        <item x="22"/>
        <item x="162"/>
        <item x="350"/>
        <item x="120"/>
        <item x="236"/>
        <item x="371"/>
        <item x="303"/>
        <item x="35"/>
        <item x="245"/>
        <item x="143"/>
        <item x="163"/>
        <item x="293"/>
        <item x="134"/>
        <item x="200"/>
        <item x="304"/>
        <item x="146"/>
        <item x="215"/>
        <item x="170"/>
        <item x="92"/>
        <item x="111"/>
        <item x="121"/>
        <item x="81"/>
        <item x="201"/>
        <item x="101"/>
        <item x="246"/>
        <item x="247"/>
        <item x="372"/>
        <item x="147"/>
        <item x="23"/>
        <item x="248"/>
        <item x="48"/>
        <item x="60"/>
        <item x="82"/>
        <item x="255"/>
        <item x="209"/>
        <item x="237"/>
        <item x="361"/>
        <item x="264"/>
        <item x="24"/>
        <item x="171"/>
        <item x="11"/>
        <item x="49"/>
        <item x="179"/>
        <item x="122"/>
        <item x="305"/>
        <item x="294"/>
        <item x="73"/>
        <item x="148"/>
        <item x="351"/>
        <item x="180"/>
        <item x="288"/>
        <item x="256"/>
        <item x="230"/>
        <item x="295"/>
        <item x="50"/>
        <item x="352"/>
        <item x="102"/>
        <item x="362"/>
        <item x="306"/>
        <item x="181"/>
        <item x="68"/>
        <item x="36"/>
        <item x="37"/>
        <item x="123"/>
        <item x="164"/>
        <item x="165"/>
        <item x="273"/>
        <item x="112"/>
        <item x="103"/>
        <item x="74"/>
        <item x="222"/>
        <item x="166"/>
        <item x="265"/>
        <item x="61"/>
        <item x="191"/>
        <item x="336"/>
        <item x="62"/>
        <item x="69"/>
        <item x="149"/>
        <item x="25"/>
        <item x="63"/>
        <item x="38"/>
        <item x="315"/>
        <item x="266"/>
        <item x="327"/>
        <item x="238"/>
        <item x="296"/>
        <item x="12"/>
        <item x="182"/>
        <item x="365"/>
        <item x="124"/>
        <item x="289"/>
        <item x="320"/>
        <item x="307"/>
        <item x="113"/>
        <item x="75"/>
        <item x="316"/>
        <item x="331"/>
        <item x="192"/>
        <item x="83"/>
        <item x="26"/>
        <item x="373"/>
        <item x="150"/>
        <item x="321"/>
        <item x="225"/>
        <item x="363"/>
        <item x="332"/>
        <item x="125"/>
        <item x="151"/>
        <item x="202"/>
        <item x="84"/>
        <item x="193"/>
        <item x="152"/>
        <item x="342"/>
        <item x="194"/>
        <item x="249"/>
        <item x="183"/>
        <item x="250"/>
        <item x="27"/>
        <item x="126"/>
        <item x="172"/>
        <item x="308"/>
        <item x="203"/>
        <item x="322"/>
        <item x="51"/>
        <item x="290"/>
        <item x="309"/>
        <item x="277"/>
        <item x="153"/>
        <item x="257"/>
        <item x="239"/>
        <item x="167"/>
        <item x="135"/>
        <item x="274"/>
        <item x="64"/>
        <item x="93"/>
        <item x="94"/>
        <item x="70"/>
        <item x="85"/>
        <item x="353"/>
        <item x="114"/>
        <item t="default"/>
      </items>
    </pivotField>
    <pivotField axis="axisRow" subtotalTop="0" showAll="0">
      <items count="45">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ubtotalTop="0" showAll="0"/>
    <pivotField subtotalTop="0" showAll="0">
      <items count="4">
        <item x="1"/>
        <item x="0"/>
        <item x="2"/>
        <item t="default"/>
      </items>
    </pivotField>
    <pivotField subtotalTop="0" showAll="0">
      <items count="3">
        <item x="1"/>
        <item x="0"/>
        <item t="default"/>
      </items>
    </pivotField>
    <pivotField numFmtId="164" subtotalTop="0" showAll="0"/>
    <pivotField subtotalTop="0" showAll="0"/>
    <pivotField subtotalTop="0" showAll="0">
      <items count="6">
        <item x="0"/>
        <item x="1"/>
        <item x="2"/>
        <item x="3"/>
        <item x="4"/>
        <item t="default"/>
      </items>
    </pivotField>
    <pivotField subtotalTop="0" showAll="0"/>
    <pivotField subtotalTop="0" showAll="0"/>
    <pivotField subtotalTop="0" showAll="0"/>
    <pivotField subtotalTop="0" showAll="0"/>
    <pivotField subtotalTop="0" showAll="0"/>
    <pivotField numFmtId="43" subtotalTop="0" showAll="0"/>
    <pivotField subtotalTop="0" showAll="0">
      <items count="32">
        <item x="2"/>
        <item x="15"/>
        <item x="20"/>
        <item x="16"/>
        <item x="11"/>
        <item x="13"/>
        <item x="23"/>
        <item x="25"/>
        <item x="1"/>
        <item x="4"/>
        <item x="5"/>
        <item x="29"/>
        <item x="17"/>
        <item x="18"/>
        <item x="26"/>
        <item x="21"/>
        <item x="6"/>
        <item x="22"/>
        <item x="14"/>
        <item x="10"/>
        <item x="19"/>
        <item x="7"/>
        <item x="12"/>
        <item x="28"/>
        <item x="8"/>
        <item x="0"/>
        <item x="27"/>
        <item x="24"/>
        <item x="30"/>
        <item x="9"/>
        <item x="3"/>
        <item t="default"/>
      </items>
    </pivotField>
    <pivotField subtotalTop="0" showAll="0">
      <items count="13">
        <item x="0"/>
        <item x="6"/>
        <item x="1"/>
        <item x="8"/>
        <item x="9"/>
        <item x="2"/>
        <item x="7"/>
        <item x="3"/>
        <item x="4"/>
        <item x="5"/>
        <item x="10"/>
        <item x="11"/>
        <item t="default"/>
      </items>
    </pivotField>
    <pivotField subtotalTop="0" showAll="0">
      <items count="3">
        <item x="0"/>
        <item x="1"/>
        <item t="default"/>
      </items>
    </pivotField>
    <pivotField subtotalTop="0" showAll="0"/>
    <pivotField numFmtId="10" subtotalTop="0" showAll="0"/>
    <pivotField subtotalTop="0" showAll="0"/>
    <pivotField subtotalTop="0" showAll="0"/>
    <pivotField subtotalTop="0" showAll="0">
      <items count="6">
        <item x="0"/>
        <item x="1"/>
        <item x="2"/>
        <item x="3"/>
        <item x="4"/>
        <item t="default"/>
      </items>
    </pivotField>
  </pivotFields>
  <rowFields count="1">
    <field x="1"/>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t="grand">
      <x/>
    </i>
  </rowItems>
  <colItems count="1">
    <i/>
  </colItems>
  <dataFields count="1">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D3C9D3D-6205-4ABA-8D95-3C5F11A744D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B5:C8" firstHeaderRow="1" firstDataRow="1" firstDataCol="1"/>
  <pivotFields count="22">
    <pivotField numFmtId="14" showAll="0">
      <items count="375">
        <item x="223"/>
        <item x="127"/>
        <item x="39"/>
        <item x="310"/>
        <item x="28"/>
        <item x="136"/>
        <item x="354"/>
        <item x="216"/>
        <item x="311"/>
        <item x="195"/>
        <item x="29"/>
        <item x="275"/>
        <item x="0"/>
        <item x="278"/>
        <item x="40"/>
        <item x="95"/>
        <item x="154"/>
        <item x="323"/>
        <item x="52"/>
        <item x="312"/>
        <item x="297"/>
        <item x="76"/>
        <item x="240"/>
        <item x="144"/>
        <item x="267"/>
        <item x="128"/>
        <item x="53"/>
        <item x="13"/>
        <item x="173"/>
        <item x="104"/>
        <item x="204"/>
        <item x="241"/>
        <item x="258"/>
        <item x="226"/>
        <item x="251"/>
        <item x="333"/>
        <item x="115"/>
        <item x="355"/>
        <item x="252"/>
        <item x="196"/>
        <item x="14"/>
        <item x="65"/>
        <item x="1"/>
        <item x="268"/>
        <item x="71"/>
        <item x="328"/>
        <item x="356"/>
        <item x="86"/>
        <item x="276"/>
        <item x="54"/>
        <item x="210"/>
        <item x="242"/>
        <item x="168"/>
        <item x="174"/>
        <item x="184"/>
        <item x="253"/>
        <item x="269"/>
        <item x="324"/>
        <item x="270"/>
        <item x="259"/>
        <item x="175"/>
        <item x="298"/>
        <item x="137"/>
        <item x="87"/>
        <item x="77"/>
        <item x="176"/>
        <item x="155"/>
        <item x="156"/>
        <item x="260"/>
        <item x="357"/>
        <item x="337"/>
        <item x="129"/>
        <item x="205"/>
        <item x="197"/>
        <item x="211"/>
        <item x="291"/>
        <item x="41"/>
        <item x="2"/>
        <item x="279"/>
        <item x="343"/>
        <item x="227"/>
        <item x="145"/>
        <item x="228"/>
        <item x="344"/>
        <item x="157"/>
        <item x="158"/>
        <item x="105"/>
        <item x="88"/>
        <item x="55"/>
        <item x="206"/>
        <item x="138"/>
        <item x="56"/>
        <item x="96"/>
        <item x="30"/>
        <item x="15"/>
        <item x="345"/>
        <item x="42"/>
        <item x="299"/>
        <item x="89"/>
        <item x="185"/>
        <item x="217"/>
        <item x="243"/>
        <item x="329"/>
        <item x="261"/>
        <item x="224"/>
        <item x="317"/>
        <item x="90"/>
        <item x="366"/>
        <item x="3"/>
        <item x="218"/>
        <item x="212"/>
        <item x="254"/>
        <item x="325"/>
        <item x="57"/>
        <item x="219"/>
        <item x="106"/>
        <item x="31"/>
        <item x="229"/>
        <item x="198"/>
        <item x="334"/>
        <item x="300"/>
        <item x="130"/>
        <item x="4"/>
        <item x="32"/>
        <item x="346"/>
        <item x="220"/>
        <item x="280"/>
        <item x="186"/>
        <item x="367"/>
        <item x="5"/>
        <item x="6"/>
        <item x="347"/>
        <item x="358"/>
        <item x="199"/>
        <item x="16"/>
        <item x="177"/>
        <item x="301"/>
        <item x="66"/>
        <item x="271"/>
        <item x="139"/>
        <item x="187"/>
        <item x="313"/>
        <item x="231"/>
        <item x="281"/>
        <item x="314"/>
        <item x="107"/>
        <item x="244"/>
        <item x="7"/>
        <item x="207"/>
        <item x="91"/>
        <item x="108"/>
        <item x="368"/>
        <item x="43"/>
        <item x="78"/>
        <item x="330"/>
        <item x="208"/>
        <item x="131"/>
        <item x="318"/>
        <item x="72"/>
        <item x="359"/>
        <item x="338"/>
        <item x="97"/>
        <item x="79"/>
        <item x="67"/>
        <item x="116"/>
        <item x="339"/>
        <item x="335"/>
        <item x="159"/>
        <item x="188"/>
        <item x="44"/>
        <item x="132"/>
        <item x="369"/>
        <item x="360"/>
        <item x="33"/>
        <item x="109"/>
        <item x="117"/>
        <item x="232"/>
        <item x="319"/>
        <item x="348"/>
        <item x="262"/>
        <item x="263"/>
        <item x="98"/>
        <item x="213"/>
        <item x="99"/>
        <item x="364"/>
        <item x="118"/>
        <item x="282"/>
        <item x="302"/>
        <item x="283"/>
        <item x="189"/>
        <item x="110"/>
        <item x="214"/>
        <item x="140"/>
        <item x="340"/>
        <item x="80"/>
        <item x="141"/>
        <item x="8"/>
        <item x="17"/>
        <item x="272"/>
        <item x="169"/>
        <item x="160"/>
        <item x="221"/>
        <item x="58"/>
        <item x="142"/>
        <item x="178"/>
        <item x="18"/>
        <item x="45"/>
        <item x="284"/>
        <item x="100"/>
        <item x="233"/>
        <item x="285"/>
        <item x="19"/>
        <item x="119"/>
        <item x="133"/>
        <item x="59"/>
        <item x="326"/>
        <item x="234"/>
        <item x="46"/>
        <item x="34"/>
        <item x="370"/>
        <item x="47"/>
        <item x="292"/>
        <item x="161"/>
        <item x="190"/>
        <item x="349"/>
        <item x="286"/>
        <item x="9"/>
        <item x="287"/>
        <item x="10"/>
        <item x="20"/>
        <item x="21"/>
        <item x="341"/>
        <item x="235"/>
        <item x="22"/>
        <item x="162"/>
        <item x="350"/>
        <item x="120"/>
        <item x="236"/>
        <item x="371"/>
        <item x="303"/>
        <item x="35"/>
        <item x="245"/>
        <item x="143"/>
        <item x="163"/>
        <item x="293"/>
        <item x="134"/>
        <item x="200"/>
        <item x="304"/>
        <item x="146"/>
        <item x="215"/>
        <item x="170"/>
        <item x="92"/>
        <item x="111"/>
        <item x="121"/>
        <item x="81"/>
        <item x="201"/>
        <item x="101"/>
        <item x="246"/>
        <item x="247"/>
        <item x="372"/>
        <item x="147"/>
        <item x="23"/>
        <item x="248"/>
        <item x="48"/>
        <item x="60"/>
        <item x="82"/>
        <item x="255"/>
        <item x="209"/>
        <item x="237"/>
        <item x="361"/>
        <item x="264"/>
        <item x="24"/>
        <item x="171"/>
        <item x="11"/>
        <item x="49"/>
        <item x="179"/>
        <item x="122"/>
        <item x="305"/>
        <item x="294"/>
        <item x="73"/>
        <item x="148"/>
        <item x="351"/>
        <item x="180"/>
        <item x="288"/>
        <item x="256"/>
        <item x="230"/>
        <item x="295"/>
        <item x="50"/>
        <item x="352"/>
        <item x="102"/>
        <item x="362"/>
        <item x="306"/>
        <item x="181"/>
        <item x="68"/>
        <item x="36"/>
        <item x="37"/>
        <item x="123"/>
        <item x="164"/>
        <item x="165"/>
        <item x="273"/>
        <item x="112"/>
        <item x="103"/>
        <item x="74"/>
        <item x="222"/>
        <item x="166"/>
        <item x="265"/>
        <item x="61"/>
        <item x="191"/>
        <item x="336"/>
        <item x="62"/>
        <item x="69"/>
        <item x="149"/>
        <item x="25"/>
        <item x="63"/>
        <item x="38"/>
        <item x="315"/>
        <item x="266"/>
        <item x="327"/>
        <item x="238"/>
        <item x="296"/>
        <item x="12"/>
        <item x="182"/>
        <item x="365"/>
        <item x="124"/>
        <item x="289"/>
        <item x="320"/>
        <item x="307"/>
        <item x="113"/>
        <item x="75"/>
        <item x="316"/>
        <item x="331"/>
        <item x="192"/>
        <item x="83"/>
        <item x="26"/>
        <item x="373"/>
        <item x="150"/>
        <item x="321"/>
        <item x="225"/>
        <item x="363"/>
        <item x="332"/>
        <item x="125"/>
        <item x="151"/>
        <item x="202"/>
        <item x="84"/>
        <item x="193"/>
        <item x="152"/>
        <item x="342"/>
        <item x="194"/>
        <item x="249"/>
        <item x="183"/>
        <item x="250"/>
        <item x="27"/>
        <item x="126"/>
        <item x="172"/>
        <item x="308"/>
        <item x="203"/>
        <item x="322"/>
        <item x="51"/>
        <item x="290"/>
        <item x="309"/>
        <item x="277"/>
        <item x="153"/>
        <item x="257"/>
        <item x="239"/>
        <item x="167"/>
        <item x="135"/>
        <item x="274"/>
        <item x="64"/>
        <item x="93"/>
        <item x="94"/>
        <item x="70"/>
        <item x="85"/>
        <item x="353"/>
        <item x="114"/>
        <item t="default"/>
      </items>
    </pivotField>
    <pivotField showAll="0"/>
    <pivotField showAll="0"/>
    <pivotField showAll="0"/>
    <pivotField axis="axisRow" dataField="1" showAll="0">
      <items count="3">
        <item x="1"/>
        <item x="0"/>
        <item t="default"/>
      </items>
    </pivotField>
    <pivotField numFmtId="164" showAll="0"/>
    <pivotField showAll="0"/>
    <pivotField showAll="0"/>
    <pivotField showAll="0"/>
    <pivotField showAll="0"/>
    <pivotField showAll="0"/>
    <pivotField showAll="0"/>
    <pivotField showAll="0"/>
    <pivotField numFmtId="43" showAll="0"/>
    <pivotField showAll="0"/>
    <pivotField showAll="0"/>
    <pivotField showAll="0">
      <items count="3">
        <item x="0"/>
        <item h="1" x="1"/>
        <item t="default"/>
      </items>
    </pivotField>
    <pivotField showAll="0"/>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4"/>
  </rowFields>
  <rowItems count="3">
    <i>
      <x/>
    </i>
    <i>
      <x v="1"/>
    </i>
    <i t="grand">
      <x/>
    </i>
  </rowItems>
  <colItems count="1">
    <i/>
  </colItems>
  <dataFields count="1">
    <dataField name="Count of PAYMENT MODE" fld="4" subtotal="count" baseField="0" baseItem="0"/>
  </dataFields>
  <chartFormats count="6">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4" count="1" selected="0">
            <x v="0"/>
          </reference>
        </references>
      </pivotArea>
    </chartFormat>
    <chartFormat chart="11" format="8">
      <pivotArea type="data" outline="0" fieldPosition="0">
        <references count="2">
          <reference field="4294967294" count="1" selected="0">
            <x v="0"/>
          </reference>
          <reference field="4" count="1" selected="0">
            <x v="1"/>
          </reference>
        </references>
      </pivotArea>
    </chartFormat>
    <chartFormat chart="19" format="12" series="1">
      <pivotArea type="data" outline="0" fieldPosition="0">
        <references count="1">
          <reference field="4294967294" count="1" selected="0">
            <x v="0"/>
          </reference>
        </references>
      </pivotArea>
    </chartFormat>
    <chartFormat chart="19" format="13">
      <pivotArea type="data" outline="0" fieldPosition="0">
        <references count="2">
          <reference field="4294967294" count="1" selected="0">
            <x v="0"/>
          </reference>
          <reference field="4" count="1" selected="0">
            <x v="0"/>
          </reference>
        </references>
      </pivotArea>
    </chartFormat>
    <chartFormat chart="19" format="14">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82E227E-0B5E-4EFD-BF5C-7020DF1E21E1}"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K53:M64" firstHeaderRow="0" firstDataRow="1" firstDataCol="1"/>
  <pivotFields count="22">
    <pivotField numFmtId="14" showAll="0">
      <items count="375">
        <item x="223"/>
        <item x="127"/>
        <item x="39"/>
        <item x="310"/>
        <item x="28"/>
        <item x="136"/>
        <item x="354"/>
        <item x="216"/>
        <item x="311"/>
        <item x="195"/>
        <item x="29"/>
        <item x="275"/>
        <item x="0"/>
        <item x="278"/>
        <item x="40"/>
        <item x="95"/>
        <item x="154"/>
        <item x="323"/>
        <item x="52"/>
        <item x="312"/>
        <item x="297"/>
        <item x="76"/>
        <item x="240"/>
        <item x="144"/>
        <item x="267"/>
        <item x="128"/>
        <item x="53"/>
        <item x="13"/>
        <item x="173"/>
        <item x="104"/>
        <item x="204"/>
        <item x="241"/>
        <item x="258"/>
        <item x="226"/>
        <item x="251"/>
        <item x="333"/>
        <item x="115"/>
        <item x="355"/>
        <item x="252"/>
        <item x="196"/>
        <item x="14"/>
        <item x="65"/>
        <item x="1"/>
        <item x="268"/>
        <item x="71"/>
        <item x="328"/>
        <item x="356"/>
        <item x="86"/>
        <item x="276"/>
        <item x="54"/>
        <item x="210"/>
        <item x="242"/>
        <item x="168"/>
        <item x="174"/>
        <item x="184"/>
        <item x="253"/>
        <item x="269"/>
        <item x="324"/>
        <item x="270"/>
        <item x="259"/>
        <item x="175"/>
        <item x="298"/>
        <item x="137"/>
        <item x="87"/>
        <item x="77"/>
        <item x="176"/>
        <item x="155"/>
        <item x="156"/>
        <item x="260"/>
        <item x="357"/>
        <item x="337"/>
        <item x="129"/>
        <item x="205"/>
        <item x="197"/>
        <item x="211"/>
        <item x="291"/>
        <item x="41"/>
        <item x="2"/>
        <item x="279"/>
        <item x="343"/>
        <item x="227"/>
        <item x="145"/>
        <item x="228"/>
        <item x="344"/>
        <item x="157"/>
        <item x="158"/>
        <item x="105"/>
        <item x="88"/>
        <item x="55"/>
        <item x="206"/>
        <item x="138"/>
        <item x="56"/>
        <item x="96"/>
        <item x="30"/>
        <item x="15"/>
        <item x="345"/>
        <item x="42"/>
        <item x="299"/>
        <item x="89"/>
        <item x="185"/>
        <item x="217"/>
        <item x="243"/>
        <item x="329"/>
        <item x="261"/>
        <item x="224"/>
        <item x="317"/>
        <item x="90"/>
        <item x="366"/>
        <item x="3"/>
        <item x="218"/>
        <item x="212"/>
        <item x="254"/>
        <item x="325"/>
        <item x="57"/>
        <item x="219"/>
        <item x="106"/>
        <item x="31"/>
        <item x="229"/>
        <item x="198"/>
        <item x="334"/>
        <item x="300"/>
        <item x="130"/>
        <item x="4"/>
        <item x="32"/>
        <item x="346"/>
        <item x="220"/>
        <item x="280"/>
        <item x="186"/>
        <item x="367"/>
        <item x="5"/>
        <item x="6"/>
        <item x="347"/>
        <item x="358"/>
        <item x="199"/>
        <item x="16"/>
        <item x="177"/>
        <item x="301"/>
        <item x="66"/>
        <item x="271"/>
        <item x="139"/>
        <item x="187"/>
        <item x="313"/>
        <item x="231"/>
        <item x="281"/>
        <item x="314"/>
        <item x="107"/>
        <item x="244"/>
        <item x="7"/>
        <item x="207"/>
        <item x="91"/>
        <item x="108"/>
        <item x="368"/>
        <item x="43"/>
        <item x="78"/>
        <item x="330"/>
        <item x="208"/>
        <item x="131"/>
        <item x="318"/>
        <item x="72"/>
        <item x="359"/>
        <item x="338"/>
        <item x="97"/>
        <item x="79"/>
        <item x="67"/>
        <item x="116"/>
        <item x="339"/>
        <item x="335"/>
        <item x="159"/>
        <item x="188"/>
        <item x="44"/>
        <item x="132"/>
        <item x="369"/>
        <item x="360"/>
        <item x="33"/>
        <item x="109"/>
        <item x="117"/>
        <item x="232"/>
        <item x="319"/>
        <item x="348"/>
        <item x="262"/>
        <item x="263"/>
        <item x="98"/>
        <item x="213"/>
        <item x="99"/>
        <item x="364"/>
        <item x="118"/>
        <item x="282"/>
        <item x="302"/>
        <item x="283"/>
        <item x="189"/>
        <item x="110"/>
        <item x="214"/>
        <item x="140"/>
        <item x="340"/>
        <item x="80"/>
        <item x="141"/>
        <item x="8"/>
        <item x="17"/>
        <item x="272"/>
        <item x="169"/>
        <item x="160"/>
        <item x="221"/>
        <item x="58"/>
        <item x="142"/>
        <item x="178"/>
        <item x="18"/>
        <item x="45"/>
        <item x="284"/>
        <item x="100"/>
        <item x="233"/>
        <item x="285"/>
        <item x="19"/>
        <item x="119"/>
        <item x="133"/>
        <item x="59"/>
        <item x="326"/>
        <item x="234"/>
        <item x="46"/>
        <item x="34"/>
        <item x="370"/>
        <item x="47"/>
        <item x="292"/>
        <item x="161"/>
        <item x="190"/>
        <item x="349"/>
        <item x="286"/>
        <item x="9"/>
        <item x="287"/>
        <item x="10"/>
        <item x="20"/>
        <item x="21"/>
        <item x="341"/>
        <item x="235"/>
        <item x="22"/>
        <item x="162"/>
        <item x="350"/>
        <item x="120"/>
        <item x="236"/>
        <item x="371"/>
        <item x="303"/>
        <item x="35"/>
        <item x="245"/>
        <item x="143"/>
        <item x="163"/>
        <item x="293"/>
        <item x="134"/>
        <item x="200"/>
        <item x="304"/>
        <item x="146"/>
        <item x="215"/>
        <item x="170"/>
        <item x="92"/>
        <item x="111"/>
        <item x="121"/>
        <item x="81"/>
        <item x="201"/>
        <item x="101"/>
        <item x="246"/>
        <item x="247"/>
        <item x="372"/>
        <item x="147"/>
        <item x="23"/>
        <item x="248"/>
        <item x="48"/>
        <item x="60"/>
        <item x="82"/>
        <item x="255"/>
        <item x="209"/>
        <item x="237"/>
        <item x="361"/>
        <item x="264"/>
        <item x="24"/>
        <item x="171"/>
        <item x="11"/>
        <item x="49"/>
        <item x="179"/>
        <item x="122"/>
        <item x="305"/>
        <item x="294"/>
        <item x="73"/>
        <item x="148"/>
        <item x="351"/>
        <item x="180"/>
        <item x="288"/>
        <item x="256"/>
        <item x="230"/>
        <item x="295"/>
        <item x="50"/>
        <item x="352"/>
        <item x="102"/>
        <item x="362"/>
        <item x="306"/>
        <item x="181"/>
        <item x="68"/>
        <item x="36"/>
        <item x="37"/>
        <item x="123"/>
        <item x="164"/>
        <item x="165"/>
        <item x="273"/>
        <item x="112"/>
        <item x="103"/>
        <item x="74"/>
        <item x="222"/>
        <item x="166"/>
        <item x="265"/>
        <item x="61"/>
        <item x="191"/>
        <item x="336"/>
        <item x="62"/>
        <item x="69"/>
        <item x="149"/>
        <item x="25"/>
        <item x="63"/>
        <item x="38"/>
        <item x="315"/>
        <item x="266"/>
        <item x="327"/>
        <item x="238"/>
        <item x="296"/>
        <item x="12"/>
        <item x="182"/>
        <item x="365"/>
        <item x="124"/>
        <item x="289"/>
        <item x="320"/>
        <item x="307"/>
        <item x="113"/>
        <item x="75"/>
        <item x="316"/>
        <item x="331"/>
        <item x="192"/>
        <item x="83"/>
        <item x="26"/>
        <item x="373"/>
        <item x="150"/>
        <item x="321"/>
        <item x="225"/>
        <item x="363"/>
        <item x="332"/>
        <item x="125"/>
        <item x="151"/>
        <item x="202"/>
        <item x="84"/>
        <item x="193"/>
        <item x="152"/>
        <item x="342"/>
        <item x="194"/>
        <item x="249"/>
        <item x="183"/>
        <item x="250"/>
        <item x="27"/>
        <item x="126"/>
        <item x="172"/>
        <item x="308"/>
        <item x="203"/>
        <item x="322"/>
        <item x="51"/>
        <item x="290"/>
        <item x="309"/>
        <item x="277"/>
        <item x="153"/>
        <item x="257"/>
        <item x="239"/>
        <item x="167"/>
        <item x="135"/>
        <item x="274"/>
        <item x="64"/>
        <item x="93"/>
        <item x="94"/>
        <item x="70"/>
        <item x="85"/>
        <item x="353"/>
        <item x="114"/>
        <item t="default"/>
      </items>
    </pivotField>
    <pivotField axis="axisRow" showAll="0" measureFilter="1" sortType="ascending">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autoSortScope>
        <pivotArea dataOnly="0" outline="0" fieldPosition="0">
          <references count="1">
            <reference field="4294967294" count="1" selected="0">
              <x v="1"/>
            </reference>
          </references>
        </pivotArea>
      </autoSortScope>
    </pivotField>
    <pivotField showAll="0"/>
    <pivotField showAll="0"/>
    <pivotField showAll="0"/>
    <pivotField numFmtId="164" showAll="0"/>
    <pivotField showAll="0" measureFilter="1" sortType="ascending">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autoSortScope>
        <pivotArea dataOnly="0" outline="0" fieldPosition="0">
          <references count="1">
            <reference field="4294967294" count="1" selected="0">
              <x v="1"/>
            </reference>
          </references>
        </pivotArea>
      </autoSortScope>
    </pivotField>
    <pivotField showAll="0">
      <items count="6">
        <item x="0"/>
        <item x="1"/>
        <item x="2"/>
        <item x="3"/>
        <item x="4"/>
        <item t="default"/>
      </items>
    </pivotField>
    <pivotField showAll="0"/>
    <pivotField dataField="1" showAll="0">
      <items count="38">
        <item x="30"/>
        <item x="8"/>
        <item x="22"/>
        <item x="12"/>
        <item x="13"/>
        <item x="23"/>
        <item x="15"/>
        <item x="6"/>
        <item x="3"/>
        <item x="25"/>
        <item x="24"/>
        <item x="29"/>
        <item x="17"/>
        <item x="32"/>
        <item x="2"/>
        <item x="33"/>
        <item x="10"/>
        <item x="5"/>
        <item x="36"/>
        <item x="7"/>
        <item x="27"/>
        <item x="31"/>
        <item x="26"/>
        <item x="28"/>
        <item x="0"/>
        <item x="1"/>
        <item x="11"/>
        <item x="35"/>
        <item x="19"/>
        <item x="18"/>
        <item x="4"/>
        <item x="14"/>
        <item x="34"/>
        <item x="20"/>
        <item x="21"/>
        <item x="9"/>
        <item x="16"/>
        <item t="default"/>
      </items>
    </pivotField>
    <pivotField dataField="1" showAll="0">
      <items count="45">
        <item x="34"/>
        <item x="8"/>
        <item x="24"/>
        <item x="14"/>
        <item x="15"/>
        <item x="25"/>
        <item x="27"/>
        <item x="38"/>
        <item x="6"/>
        <item x="10"/>
        <item x="3"/>
        <item x="17"/>
        <item x="28"/>
        <item x="26"/>
        <item x="33"/>
        <item x="19"/>
        <item x="37"/>
        <item x="2"/>
        <item x="43"/>
        <item x="42"/>
        <item x="5"/>
        <item x="36"/>
        <item x="11"/>
        <item x="7"/>
        <item x="35"/>
        <item x="0"/>
        <item x="30"/>
        <item x="39"/>
        <item x="31"/>
        <item x="32"/>
        <item x="12"/>
        <item x="21"/>
        <item x="1"/>
        <item x="13"/>
        <item x="22"/>
        <item x="4"/>
        <item x="16"/>
        <item x="23"/>
        <item x="41"/>
        <item x="20"/>
        <item x="9"/>
        <item x="40"/>
        <item x="29"/>
        <item x="18"/>
        <item t="default"/>
      </items>
    </pivotField>
    <pivotField showAll="0"/>
    <pivotField showAll="0"/>
    <pivotField numFmtId="43" showAll="0"/>
    <pivotField showAll="0">
      <items count="32">
        <item x="2"/>
        <item x="15"/>
        <item x="20"/>
        <item x="16"/>
        <item x="11"/>
        <item x="13"/>
        <item x="23"/>
        <item x="25"/>
        <item x="1"/>
        <item x="4"/>
        <item x="5"/>
        <item x="29"/>
        <item x="17"/>
        <item x="18"/>
        <item x="26"/>
        <item x="21"/>
        <item x="6"/>
        <item x="22"/>
        <item x="14"/>
        <item x="10"/>
        <item x="19"/>
        <item x="7"/>
        <item x="12"/>
        <item x="28"/>
        <item x="8"/>
        <item x="0"/>
        <item x="27"/>
        <item x="24"/>
        <item x="30"/>
        <item x="9"/>
        <item x="3"/>
        <item t="default"/>
      </items>
    </pivotField>
    <pivotField showAll="0">
      <items count="13">
        <item x="0"/>
        <item x="6"/>
        <item x="1"/>
        <item x="8"/>
        <item x="9"/>
        <item x="2"/>
        <item x="7"/>
        <item x="3"/>
        <item x="4"/>
        <item x="5"/>
        <item x="10"/>
        <item x="11"/>
        <item t="default"/>
      </items>
    </pivotField>
    <pivotField showAll="0">
      <items count="3">
        <item x="0"/>
        <item x="1"/>
        <item t="default"/>
      </items>
    </pivotField>
    <pivotField showAll="0"/>
    <pivotField numFmtId="10" showAll="0"/>
    <pivotField showAll="0" defaultSubtotal="0"/>
    <pivotField showAll="0" defaultSubtotal="0"/>
    <pivotField showAll="0" defaultSubtotal="0">
      <items count="5">
        <item x="0"/>
        <item x="1"/>
        <item x="2"/>
        <item x="3"/>
        <item x="4"/>
      </items>
    </pivotField>
  </pivotFields>
  <rowFields count="1">
    <field x="1"/>
  </rowFields>
  <rowItems count="11">
    <i>
      <x v="21"/>
    </i>
    <i>
      <x v="22"/>
    </i>
    <i>
      <x v="4"/>
    </i>
    <i>
      <x v="16"/>
    </i>
    <i>
      <x v="23"/>
    </i>
    <i>
      <x v="20"/>
    </i>
    <i>
      <x v="9"/>
    </i>
    <i>
      <x v="40"/>
    </i>
    <i>
      <x v="29"/>
    </i>
    <i>
      <x v="18"/>
    </i>
    <i t="grand">
      <x/>
    </i>
  </rowItems>
  <colFields count="1">
    <field x="-2"/>
  </colFields>
  <colItems count="2">
    <i>
      <x/>
    </i>
    <i i="1">
      <x v="1"/>
    </i>
  </colItems>
  <dataFields count="2">
    <dataField name="BUYING PRICE" fld="9" subtotal="average" baseField="6" baseItem="6" numFmtId="1"/>
    <dataField name="SELLING PRIZE" fld="10" subtotal="average" baseField="6" baseItem="6" numFmtId="1"/>
  </dataFields>
  <chartFormats count="2">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2">
    <filter fld="6" type="count" evalOrder="-1" id="1" iMeasureFld="1">
      <autoFilter ref="A1">
        <filterColumn colId="0">
          <top10 val="10" filterVal="10"/>
        </filterColumn>
      </autoFilter>
    </filter>
    <filter fld="1"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E945F43-67AA-4284-BB06-97FD6797A29D}"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B48:C80" firstHeaderRow="1" firstDataRow="1" firstDataCol="1"/>
  <pivotFields count="22">
    <pivotField numFmtId="14" subtotalTop="0" showAll="0">
      <items count="375">
        <item x="223"/>
        <item x="127"/>
        <item x="39"/>
        <item x="310"/>
        <item x="28"/>
        <item x="136"/>
        <item x="354"/>
        <item x="216"/>
        <item x="311"/>
        <item x="195"/>
        <item x="29"/>
        <item x="275"/>
        <item x="0"/>
        <item x="278"/>
        <item x="40"/>
        <item x="95"/>
        <item x="154"/>
        <item x="323"/>
        <item x="52"/>
        <item x="312"/>
        <item x="297"/>
        <item x="76"/>
        <item x="240"/>
        <item x="144"/>
        <item x="267"/>
        <item x="128"/>
        <item x="53"/>
        <item x="13"/>
        <item x="173"/>
        <item x="104"/>
        <item x="204"/>
        <item x="241"/>
        <item x="258"/>
        <item x="226"/>
        <item x="251"/>
        <item x="333"/>
        <item x="115"/>
        <item x="355"/>
        <item x="252"/>
        <item x="196"/>
        <item x="14"/>
        <item x="65"/>
        <item x="1"/>
        <item x="268"/>
        <item x="71"/>
        <item x="328"/>
        <item x="356"/>
        <item x="86"/>
        <item x="276"/>
        <item x="54"/>
        <item x="210"/>
        <item x="242"/>
        <item x="168"/>
        <item x="174"/>
        <item x="184"/>
        <item x="253"/>
        <item x="269"/>
        <item x="324"/>
        <item x="270"/>
        <item x="259"/>
        <item x="175"/>
        <item x="298"/>
        <item x="137"/>
        <item x="87"/>
        <item x="77"/>
        <item x="176"/>
        <item x="155"/>
        <item x="156"/>
        <item x="260"/>
        <item x="357"/>
        <item x="337"/>
        <item x="129"/>
        <item x="205"/>
        <item x="197"/>
        <item x="211"/>
        <item x="291"/>
        <item x="41"/>
        <item x="2"/>
        <item x="279"/>
        <item x="343"/>
        <item x="227"/>
        <item x="145"/>
        <item x="228"/>
        <item x="344"/>
        <item x="157"/>
        <item x="158"/>
        <item x="105"/>
        <item x="88"/>
        <item x="55"/>
        <item x="206"/>
        <item x="138"/>
        <item x="56"/>
        <item x="96"/>
        <item x="30"/>
        <item x="15"/>
        <item x="345"/>
        <item x="42"/>
        <item x="299"/>
        <item x="89"/>
        <item x="185"/>
        <item x="217"/>
        <item x="243"/>
        <item x="329"/>
        <item x="261"/>
        <item x="224"/>
        <item x="317"/>
        <item x="90"/>
        <item x="366"/>
        <item x="3"/>
        <item x="218"/>
        <item x="212"/>
        <item x="254"/>
        <item x="325"/>
        <item x="57"/>
        <item x="219"/>
        <item x="106"/>
        <item x="31"/>
        <item x="229"/>
        <item x="198"/>
        <item x="334"/>
        <item x="300"/>
        <item x="130"/>
        <item x="4"/>
        <item x="32"/>
        <item x="346"/>
        <item x="220"/>
        <item x="280"/>
        <item x="186"/>
        <item x="367"/>
        <item x="5"/>
        <item x="6"/>
        <item x="347"/>
        <item x="358"/>
        <item x="199"/>
        <item x="16"/>
        <item x="177"/>
        <item x="301"/>
        <item x="66"/>
        <item x="271"/>
        <item x="139"/>
        <item x="187"/>
        <item x="313"/>
        <item x="231"/>
        <item x="281"/>
        <item x="314"/>
        <item x="107"/>
        <item x="244"/>
        <item x="7"/>
        <item x="207"/>
        <item x="91"/>
        <item x="108"/>
        <item x="368"/>
        <item x="43"/>
        <item x="78"/>
        <item x="330"/>
        <item x="208"/>
        <item x="131"/>
        <item x="318"/>
        <item x="72"/>
        <item x="359"/>
        <item x="338"/>
        <item x="97"/>
        <item x="79"/>
        <item x="67"/>
        <item x="116"/>
        <item x="339"/>
        <item x="335"/>
        <item x="159"/>
        <item x="188"/>
        <item x="44"/>
        <item x="132"/>
        <item x="369"/>
        <item x="360"/>
        <item x="33"/>
        <item x="109"/>
        <item x="117"/>
        <item x="232"/>
        <item x="319"/>
        <item x="348"/>
        <item x="262"/>
        <item x="263"/>
        <item x="98"/>
        <item x="213"/>
        <item x="99"/>
        <item x="364"/>
        <item x="118"/>
        <item x="282"/>
        <item x="302"/>
        <item x="283"/>
        <item x="189"/>
        <item x="110"/>
        <item x="214"/>
        <item x="140"/>
        <item x="340"/>
        <item x="80"/>
        <item x="141"/>
        <item x="8"/>
        <item x="17"/>
        <item x="272"/>
        <item x="169"/>
        <item x="160"/>
        <item x="221"/>
        <item x="58"/>
        <item x="142"/>
        <item x="178"/>
        <item x="18"/>
        <item x="45"/>
        <item x="284"/>
        <item x="100"/>
        <item x="233"/>
        <item x="285"/>
        <item x="19"/>
        <item x="119"/>
        <item x="133"/>
        <item x="59"/>
        <item x="326"/>
        <item x="234"/>
        <item x="46"/>
        <item x="34"/>
        <item x="370"/>
        <item x="47"/>
        <item x="292"/>
        <item x="161"/>
        <item x="190"/>
        <item x="349"/>
        <item x="286"/>
        <item x="9"/>
        <item x="287"/>
        <item x="10"/>
        <item x="20"/>
        <item x="21"/>
        <item x="341"/>
        <item x="235"/>
        <item x="22"/>
        <item x="162"/>
        <item x="350"/>
        <item x="120"/>
        <item x="236"/>
        <item x="371"/>
        <item x="303"/>
        <item x="35"/>
        <item x="245"/>
        <item x="143"/>
        <item x="163"/>
        <item x="293"/>
        <item x="134"/>
        <item x="200"/>
        <item x="304"/>
        <item x="146"/>
        <item x="215"/>
        <item x="170"/>
        <item x="92"/>
        <item x="111"/>
        <item x="121"/>
        <item x="81"/>
        <item x="201"/>
        <item x="101"/>
        <item x="246"/>
        <item x="247"/>
        <item x="372"/>
        <item x="147"/>
        <item x="23"/>
        <item x="248"/>
        <item x="48"/>
        <item x="60"/>
        <item x="82"/>
        <item x="255"/>
        <item x="209"/>
        <item x="237"/>
        <item x="361"/>
        <item x="264"/>
        <item x="24"/>
        <item x="171"/>
        <item x="11"/>
        <item x="49"/>
        <item x="179"/>
        <item x="122"/>
        <item x="305"/>
        <item x="294"/>
        <item x="73"/>
        <item x="148"/>
        <item x="351"/>
        <item x="180"/>
        <item x="288"/>
        <item x="256"/>
        <item x="230"/>
        <item x="295"/>
        <item x="50"/>
        <item x="352"/>
        <item x="102"/>
        <item x="362"/>
        <item x="306"/>
        <item x="181"/>
        <item x="68"/>
        <item x="36"/>
        <item x="37"/>
        <item x="123"/>
        <item x="164"/>
        <item x="165"/>
        <item x="273"/>
        <item x="112"/>
        <item x="103"/>
        <item x="74"/>
        <item x="222"/>
        <item x="166"/>
        <item x="265"/>
        <item x="61"/>
        <item x="191"/>
        <item x="336"/>
        <item x="62"/>
        <item x="69"/>
        <item x="149"/>
        <item x="25"/>
        <item x="63"/>
        <item x="38"/>
        <item x="315"/>
        <item x="266"/>
        <item x="327"/>
        <item x="238"/>
        <item x="296"/>
        <item x="12"/>
        <item x="182"/>
        <item x="365"/>
        <item x="124"/>
        <item x="289"/>
        <item x="320"/>
        <item x="307"/>
        <item x="113"/>
        <item x="75"/>
        <item x="316"/>
        <item x="331"/>
        <item x="192"/>
        <item x="83"/>
        <item x="26"/>
        <item x="373"/>
        <item x="150"/>
        <item x="321"/>
        <item x="225"/>
        <item x="363"/>
        <item x="332"/>
        <item x="125"/>
        <item x="151"/>
        <item x="202"/>
        <item x="84"/>
        <item x="193"/>
        <item x="152"/>
        <item x="342"/>
        <item x="194"/>
        <item x="249"/>
        <item x="183"/>
        <item x="250"/>
        <item x="27"/>
        <item x="126"/>
        <item x="172"/>
        <item x="308"/>
        <item x="203"/>
        <item x="322"/>
        <item x="51"/>
        <item x="290"/>
        <item x="309"/>
        <item x="277"/>
        <item x="153"/>
        <item x="257"/>
        <item x="239"/>
        <item x="167"/>
        <item x="135"/>
        <item x="274"/>
        <item x="64"/>
        <item x="93"/>
        <item x="94"/>
        <item x="70"/>
        <item x="85"/>
        <item x="353"/>
        <item x="114"/>
        <item t="default"/>
      </items>
    </pivotField>
    <pivotField subtotalTop="0"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dataField="1" subtotalTop="0" showAll="0"/>
    <pivotField subtotalTop="0" showAll="0">
      <items count="4">
        <item x="1"/>
        <item x="0"/>
        <item x="2"/>
        <item t="default"/>
      </items>
    </pivotField>
    <pivotField subtotalTop="0" showAll="0">
      <items count="3">
        <item x="1"/>
        <item x="0"/>
        <item t="default"/>
      </items>
    </pivotField>
    <pivotField numFmtId="164" subtotalTop="0" showAll="0"/>
    <pivotField subtotalTop="0" showAll="0">
      <items count="45">
        <item h="1" x="0"/>
        <item h="1" x="1"/>
        <item h="1" x="2"/>
        <item h="1" x="3"/>
        <item h="1" x="4"/>
        <item h="1" x="5"/>
        <item h="1" x="6"/>
        <item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t="default"/>
      </items>
    </pivotField>
    <pivotField subtotalTop="0" showAll="0">
      <items count="6">
        <item x="0"/>
        <item x="1"/>
        <item x="2"/>
        <item x="3"/>
        <item x="4"/>
        <item t="default"/>
      </items>
    </pivotField>
    <pivotField subtotalTop="0" showAll="0"/>
    <pivotField subtotalTop="0" showAll="0"/>
    <pivotField subtotalTop="0" showAll="0"/>
    <pivotField subtotalTop="0" showAll="0"/>
    <pivotField subtotalTop="0" showAll="0"/>
    <pivotField numFmtId="43" subtotalTop="0" showAll="0"/>
    <pivotField axis="axisRow" subtotalTop="0" showAll="0">
      <items count="32">
        <item x="2"/>
        <item x="15"/>
        <item x="20"/>
        <item x="16"/>
        <item x="11"/>
        <item x="13"/>
        <item x="23"/>
        <item x="25"/>
        <item x="1"/>
        <item x="4"/>
        <item x="5"/>
        <item x="29"/>
        <item x="17"/>
        <item x="18"/>
        <item x="26"/>
        <item x="21"/>
        <item x="6"/>
        <item x="22"/>
        <item x="14"/>
        <item x="10"/>
        <item x="19"/>
        <item x="7"/>
        <item x="12"/>
        <item x="28"/>
        <item x="8"/>
        <item x="0"/>
        <item x="27"/>
        <item x="24"/>
        <item x="30"/>
        <item x="9"/>
        <item x="3"/>
        <item t="default"/>
      </items>
    </pivotField>
    <pivotField subtotalTop="0" showAll="0">
      <items count="13">
        <item x="0"/>
        <item x="6"/>
        <item x="1"/>
        <item x="8"/>
        <item x="9"/>
        <item x="2"/>
        <item x="7"/>
        <item x="3"/>
        <item x="4"/>
        <item x="5"/>
        <item x="10"/>
        <item x="11"/>
        <item t="default"/>
      </items>
    </pivotField>
    <pivotField subtotalTop="0" showAll="0">
      <items count="3">
        <item x="0"/>
        <item x="1"/>
        <item t="default"/>
      </items>
    </pivotField>
    <pivotField subtotalTop="0" showAll="0"/>
    <pivotField numFmtId="10" subtotalTop="0" showAll="0"/>
    <pivotField subtotalTop="0" showAll="0"/>
    <pivotField subtotalTop="0" showAll="0"/>
    <pivotField subtotalTop="0" showAll="0">
      <items count="6">
        <item x="0"/>
        <item x="1"/>
        <item x="2"/>
        <item x="3"/>
        <item x="4"/>
        <item t="default"/>
      </items>
    </pivotField>
  </pivotFields>
  <rowFields count="1">
    <field x="14"/>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QUANTITY" fld="2" baseField="0" baseItem="0"/>
  </dataFields>
  <chartFormats count="1">
    <chartFormat chart="3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6486793-0360-47F3-A3B8-5E8392728FED}"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B14:C18" firstHeaderRow="1" firstDataRow="1" firstDataCol="1"/>
  <pivotFields count="22">
    <pivotField numFmtId="14" showAll="0">
      <items count="375">
        <item x="223"/>
        <item x="127"/>
        <item x="39"/>
        <item x="310"/>
        <item x="28"/>
        <item x="136"/>
        <item x="354"/>
        <item x="216"/>
        <item x="311"/>
        <item x="195"/>
        <item x="29"/>
        <item x="275"/>
        <item x="0"/>
        <item x="278"/>
        <item x="40"/>
        <item x="95"/>
        <item x="154"/>
        <item x="323"/>
        <item x="52"/>
        <item x="312"/>
        <item x="297"/>
        <item x="76"/>
        <item x="240"/>
        <item x="144"/>
        <item x="267"/>
        <item x="128"/>
        <item x="53"/>
        <item x="13"/>
        <item x="173"/>
        <item x="104"/>
        <item x="204"/>
        <item x="241"/>
        <item x="258"/>
        <item x="226"/>
        <item x="251"/>
        <item x="333"/>
        <item x="115"/>
        <item x="355"/>
        <item x="252"/>
        <item x="196"/>
        <item x="14"/>
        <item x="65"/>
        <item x="1"/>
        <item x="268"/>
        <item x="71"/>
        <item x="328"/>
        <item x="356"/>
        <item x="86"/>
        <item x="276"/>
        <item x="54"/>
        <item x="210"/>
        <item x="242"/>
        <item x="168"/>
        <item x="174"/>
        <item x="184"/>
        <item x="253"/>
        <item x="269"/>
        <item x="324"/>
        <item x="270"/>
        <item x="259"/>
        <item x="175"/>
        <item x="298"/>
        <item x="137"/>
        <item x="87"/>
        <item x="77"/>
        <item x="176"/>
        <item x="155"/>
        <item x="156"/>
        <item x="260"/>
        <item x="357"/>
        <item x="337"/>
        <item x="129"/>
        <item x="205"/>
        <item x="197"/>
        <item x="211"/>
        <item x="291"/>
        <item x="41"/>
        <item x="2"/>
        <item x="279"/>
        <item x="343"/>
        <item x="227"/>
        <item x="145"/>
        <item x="228"/>
        <item x="344"/>
        <item x="157"/>
        <item x="158"/>
        <item x="105"/>
        <item x="88"/>
        <item x="55"/>
        <item x="206"/>
        <item x="138"/>
        <item x="56"/>
        <item x="96"/>
        <item x="30"/>
        <item x="15"/>
        <item x="345"/>
        <item x="42"/>
        <item x="299"/>
        <item x="89"/>
        <item x="185"/>
        <item x="217"/>
        <item x="243"/>
        <item x="329"/>
        <item x="261"/>
        <item x="224"/>
        <item x="317"/>
        <item x="90"/>
        <item x="366"/>
        <item x="3"/>
        <item x="218"/>
        <item x="212"/>
        <item x="254"/>
        <item x="325"/>
        <item x="57"/>
        <item x="219"/>
        <item x="106"/>
        <item x="31"/>
        <item x="229"/>
        <item x="198"/>
        <item x="334"/>
        <item x="300"/>
        <item x="130"/>
        <item x="4"/>
        <item x="32"/>
        <item x="346"/>
        <item x="220"/>
        <item x="280"/>
        <item x="186"/>
        <item x="367"/>
        <item x="5"/>
        <item x="6"/>
        <item x="347"/>
        <item x="358"/>
        <item x="199"/>
        <item x="16"/>
        <item x="177"/>
        <item x="301"/>
        <item x="66"/>
        <item x="271"/>
        <item x="139"/>
        <item x="187"/>
        <item x="313"/>
        <item x="231"/>
        <item x="281"/>
        <item x="314"/>
        <item x="107"/>
        <item x="244"/>
        <item x="7"/>
        <item x="207"/>
        <item x="91"/>
        <item x="108"/>
        <item x="368"/>
        <item x="43"/>
        <item x="78"/>
        <item x="330"/>
        <item x="208"/>
        <item x="131"/>
        <item x="318"/>
        <item x="72"/>
        <item x="359"/>
        <item x="338"/>
        <item x="97"/>
        <item x="79"/>
        <item x="67"/>
        <item x="116"/>
        <item x="339"/>
        <item x="335"/>
        <item x="159"/>
        <item x="188"/>
        <item x="44"/>
        <item x="132"/>
        <item x="369"/>
        <item x="360"/>
        <item x="33"/>
        <item x="109"/>
        <item x="117"/>
        <item x="232"/>
        <item x="319"/>
        <item x="348"/>
        <item x="262"/>
        <item x="263"/>
        <item x="98"/>
        <item x="213"/>
        <item x="99"/>
        <item x="364"/>
        <item x="118"/>
        <item x="282"/>
        <item x="302"/>
        <item x="283"/>
        <item x="189"/>
        <item x="110"/>
        <item x="214"/>
        <item x="140"/>
        <item x="340"/>
        <item x="80"/>
        <item x="141"/>
        <item x="8"/>
        <item x="17"/>
        <item x="272"/>
        <item x="169"/>
        <item x="160"/>
        <item x="221"/>
        <item x="58"/>
        <item x="142"/>
        <item x="178"/>
        <item x="18"/>
        <item x="45"/>
        <item x="284"/>
        <item x="100"/>
        <item x="233"/>
        <item x="285"/>
        <item x="19"/>
        <item x="119"/>
        <item x="133"/>
        <item x="59"/>
        <item x="326"/>
        <item x="234"/>
        <item x="46"/>
        <item x="34"/>
        <item x="370"/>
        <item x="47"/>
        <item x="292"/>
        <item x="161"/>
        <item x="190"/>
        <item x="349"/>
        <item x="286"/>
        <item x="9"/>
        <item x="287"/>
        <item x="10"/>
        <item x="20"/>
        <item x="21"/>
        <item x="341"/>
        <item x="235"/>
        <item x="22"/>
        <item x="162"/>
        <item x="350"/>
        <item x="120"/>
        <item x="236"/>
        <item x="371"/>
        <item x="303"/>
        <item x="35"/>
        <item x="245"/>
        <item x="143"/>
        <item x="163"/>
        <item x="293"/>
        <item x="134"/>
        <item x="200"/>
        <item x="304"/>
        <item x="146"/>
        <item x="215"/>
        <item x="170"/>
        <item x="92"/>
        <item x="111"/>
        <item x="121"/>
        <item x="81"/>
        <item x="201"/>
        <item x="101"/>
        <item x="246"/>
        <item x="247"/>
        <item x="372"/>
        <item x="147"/>
        <item x="23"/>
        <item x="248"/>
        <item x="48"/>
        <item x="60"/>
        <item x="82"/>
        <item x="255"/>
        <item x="209"/>
        <item x="237"/>
        <item x="361"/>
        <item x="264"/>
        <item x="24"/>
        <item x="171"/>
        <item x="11"/>
        <item x="49"/>
        <item x="179"/>
        <item x="122"/>
        <item x="305"/>
        <item x="294"/>
        <item x="73"/>
        <item x="148"/>
        <item x="351"/>
        <item x="180"/>
        <item x="288"/>
        <item x="256"/>
        <item x="230"/>
        <item x="295"/>
        <item x="50"/>
        <item x="352"/>
        <item x="102"/>
        <item x="362"/>
        <item x="306"/>
        <item x="181"/>
        <item x="68"/>
        <item x="36"/>
        <item x="37"/>
        <item x="123"/>
        <item x="164"/>
        <item x="165"/>
        <item x="273"/>
        <item x="112"/>
        <item x="103"/>
        <item x="74"/>
        <item x="222"/>
        <item x="166"/>
        <item x="265"/>
        <item x="61"/>
        <item x="191"/>
        <item x="336"/>
        <item x="62"/>
        <item x="69"/>
        <item x="149"/>
        <item x="25"/>
        <item x="63"/>
        <item x="38"/>
        <item x="315"/>
        <item x="266"/>
        <item x="327"/>
        <item x="238"/>
        <item x="296"/>
        <item x="12"/>
        <item x="182"/>
        <item x="365"/>
        <item x="124"/>
        <item x="289"/>
        <item x="320"/>
        <item x="307"/>
        <item x="113"/>
        <item x="75"/>
        <item x="316"/>
        <item x="331"/>
        <item x="192"/>
        <item x="83"/>
        <item x="26"/>
        <item x="373"/>
        <item x="150"/>
        <item x="321"/>
        <item x="225"/>
        <item x="363"/>
        <item x="332"/>
        <item x="125"/>
        <item x="151"/>
        <item x="202"/>
        <item x="84"/>
        <item x="193"/>
        <item x="152"/>
        <item x="342"/>
        <item x="194"/>
        <item x="249"/>
        <item x="183"/>
        <item x="250"/>
        <item x="27"/>
        <item x="126"/>
        <item x="172"/>
        <item x="308"/>
        <item x="203"/>
        <item x="322"/>
        <item x="51"/>
        <item x="290"/>
        <item x="309"/>
        <item x="277"/>
        <item x="153"/>
        <item x="257"/>
        <item x="239"/>
        <item x="167"/>
        <item x="135"/>
        <item x="274"/>
        <item x="64"/>
        <item x="93"/>
        <item x="94"/>
        <item x="70"/>
        <item x="85"/>
        <item x="353"/>
        <item x="114"/>
        <item t="default"/>
      </items>
    </pivotField>
    <pivotField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pivotField axis="axisRow" dataField="1" showAll="0">
      <items count="4">
        <item x="1"/>
        <item x="0"/>
        <item x="2"/>
        <item t="default"/>
      </items>
    </pivotField>
    <pivotField showAll="0">
      <items count="3">
        <item x="1"/>
        <item x="0"/>
        <item t="default"/>
      </items>
    </pivotField>
    <pivotField numFmtId="164" showAll="0"/>
    <pivotField showAll="0"/>
    <pivotField showAll="0">
      <items count="6">
        <item x="0"/>
        <item x="1"/>
        <item x="2"/>
        <item x="3"/>
        <item x="4"/>
        <item t="default"/>
      </items>
    </pivotField>
    <pivotField showAll="0"/>
    <pivotField showAll="0"/>
    <pivotField showAll="0"/>
    <pivotField showAll="0"/>
    <pivotField showAll="0"/>
    <pivotField numFmtId="43" showAll="0"/>
    <pivotField showAll="0">
      <items count="32">
        <item x="2"/>
        <item x="15"/>
        <item x="20"/>
        <item x="16"/>
        <item x="11"/>
        <item x="13"/>
        <item x="23"/>
        <item x="25"/>
        <item x="1"/>
        <item x="4"/>
        <item x="5"/>
        <item x="29"/>
        <item x="17"/>
        <item x="18"/>
        <item x="26"/>
        <item x="21"/>
        <item x="6"/>
        <item x="22"/>
        <item x="14"/>
        <item x="10"/>
        <item x="19"/>
        <item x="7"/>
        <item x="12"/>
        <item x="28"/>
        <item x="8"/>
        <item x="0"/>
        <item x="27"/>
        <item x="24"/>
        <item x="30"/>
        <item x="9"/>
        <item x="3"/>
        <item t="default"/>
      </items>
    </pivotField>
    <pivotField showAll="0">
      <items count="13">
        <item x="0"/>
        <item x="6"/>
        <item x="1"/>
        <item x="8"/>
        <item x="9"/>
        <item x="2"/>
        <item x="7"/>
        <item x="3"/>
        <item x="4"/>
        <item x="5"/>
        <item x="10"/>
        <item x="11"/>
        <item t="default"/>
      </items>
    </pivotField>
    <pivotField showAll="0">
      <items count="3">
        <item x="0"/>
        <item x="1"/>
        <item t="default"/>
      </items>
    </pivotField>
    <pivotField showAll="0"/>
    <pivotField numFmtId="10" showAll="0"/>
    <pivotField showAll="0" defaultSubtotal="0"/>
    <pivotField showAll="0" defaultSubtotal="0"/>
    <pivotField showAll="0" defaultSubtotal="0">
      <items count="5">
        <item x="0"/>
        <item x="1"/>
        <item x="2"/>
        <item x="3"/>
        <item x="4"/>
      </items>
    </pivotField>
  </pivotFields>
  <rowFields count="1">
    <field x="3"/>
  </rowFields>
  <rowItems count="4">
    <i>
      <x/>
    </i>
    <i>
      <x v="1"/>
    </i>
    <i>
      <x v="2"/>
    </i>
    <i t="grand">
      <x/>
    </i>
  </rowItems>
  <colItems count="1">
    <i/>
  </colItems>
  <dataFields count="1">
    <dataField name="Count of SALE TYPE" fld="3" subtotal="count" baseField="0" baseItem="0"/>
  </dataFields>
  <chartFormats count="5">
    <chartFormat chart="8" format="5" series="1">
      <pivotArea type="data" outline="0" fieldPosition="0">
        <references count="1">
          <reference field="4294967294" count="1" selected="0">
            <x v="0"/>
          </reference>
        </references>
      </pivotArea>
    </chartFormat>
    <chartFormat chart="14" format="8" series="1">
      <pivotArea type="data" outline="0" fieldPosition="0">
        <references count="1">
          <reference field="4294967294" count="1" selected="0">
            <x v="0"/>
          </reference>
        </references>
      </pivotArea>
    </chartFormat>
    <chartFormat chart="15" format="9" series="1">
      <pivotArea type="data" outline="0" fieldPosition="0">
        <references count="1">
          <reference field="4294967294" count="1" selected="0">
            <x v="0"/>
          </reference>
        </references>
      </pivotArea>
    </chartFormat>
    <chartFormat chart="10" format="10" series="1">
      <pivotArea type="data" outline="0" fieldPosition="0">
        <references count="1">
          <reference field="4294967294" count="1" selected="0">
            <x v="0"/>
          </reference>
        </references>
      </pivotArea>
    </chartFormat>
    <chartFormat chart="20"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80F6EBB-D526-4251-97A1-27663483D75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B3" firstHeaderRow="1" firstDataRow="1" firstDataCol="0"/>
  <pivotFields count="22">
    <pivotField numFmtId="14" showAll="0">
      <items count="375">
        <item x="223"/>
        <item x="127"/>
        <item x="39"/>
        <item x="310"/>
        <item x="28"/>
        <item x="136"/>
        <item x="354"/>
        <item x="216"/>
        <item x="311"/>
        <item x="195"/>
        <item x="29"/>
        <item x="275"/>
        <item x="0"/>
        <item x="278"/>
        <item x="40"/>
        <item x="95"/>
        <item x="154"/>
        <item x="323"/>
        <item x="52"/>
        <item x="312"/>
        <item x="297"/>
        <item x="76"/>
        <item x="240"/>
        <item x="144"/>
        <item x="267"/>
        <item x="128"/>
        <item x="53"/>
        <item x="13"/>
        <item x="173"/>
        <item x="104"/>
        <item x="204"/>
        <item x="241"/>
        <item x="258"/>
        <item x="226"/>
        <item x="251"/>
        <item x="333"/>
        <item x="115"/>
        <item x="355"/>
        <item x="252"/>
        <item x="196"/>
        <item x="14"/>
        <item x="65"/>
        <item x="1"/>
        <item x="268"/>
        <item x="71"/>
        <item x="328"/>
        <item x="356"/>
        <item x="86"/>
        <item x="276"/>
        <item x="54"/>
        <item x="210"/>
        <item x="242"/>
        <item x="168"/>
        <item x="174"/>
        <item x="184"/>
        <item x="253"/>
        <item x="269"/>
        <item x="324"/>
        <item x="270"/>
        <item x="259"/>
        <item x="175"/>
        <item x="298"/>
        <item x="137"/>
        <item x="87"/>
        <item x="77"/>
        <item x="176"/>
        <item x="155"/>
        <item x="156"/>
        <item x="260"/>
        <item x="357"/>
        <item x="337"/>
        <item x="129"/>
        <item x="205"/>
        <item x="197"/>
        <item x="211"/>
        <item x="291"/>
        <item x="41"/>
        <item x="2"/>
        <item x="279"/>
        <item x="343"/>
        <item x="227"/>
        <item x="145"/>
        <item x="228"/>
        <item x="344"/>
        <item x="157"/>
        <item x="158"/>
        <item x="105"/>
        <item x="88"/>
        <item x="55"/>
        <item x="206"/>
        <item x="138"/>
        <item x="56"/>
        <item x="96"/>
        <item x="30"/>
        <item x="15"/>
        <item x="345"/>
        <item x="42"/>
        <item x="299"/>
        <item x="89"/>
        <item x="185"/>
        <item x="217"/>
        <item x="243"/>
        <item x="329"/>
        <item x="261"/>
        <item x="224"/>
        <item x="317"/>
        <item x="90"/>
        <item x="366"/>
        <item x="3"/>
        <item x="218"/>
        <item x="212"/>
        <item x="254"/>
        <item x="325"/>
        <item x="57"/>
        <item x="219"/>
        <item x="106"/>
        <item x="31"/>
        <item x="229"/>
        <item x="198"/>
        <item x="334"/>
        <item x="300"/>
        <item x="130"/>
        <item x="4"/>
        <item x="32"/>
        <item x="346"/>
        <item x="220"/>
        <item x="280"/>
        <item x="186"/>
        <item x="367"/>
        <item x="5"/>
        <item x="6"/>
        <item x="347"/>
        <item x="358"/>
        <item x="199"/>
        <item x="16"/>
        <item x="177"/>
        <item x="301"/>
        <item x="66"/>
        <item x="271"/>
        <item x="139"/>
        <item x="187"/>
        <item x="313"/>
        <item x="231"/>
        <item x="281"/>
        <item x="314"/>
        <item x="107"/>
        <item x="244"/>
        <item x="7"/>
        <item x="207"/>
        <item x="91"/>
        <item x="108"/>
        <item x="368"/>
        <item x="43"/>
        <item x="78"/>
        <item x="330"/>
        <item x="208"/>
        <item x="131"/>
        <item x="318"/>
        <item x="72"/>
        <item x="359"/>
        <item x="338"/>
        <item x="97"/>
        <item x="79"/>
        <item x="67"/>
        <item x="116"/>
        <item x="339"/>
        <item x="335"/>
        <item x="159"/>
        <item x="188"/>
        <item x="44"/>
        <item x="132"/>
        <item x="369"/>
        <item x="360"/>
        <item x="33"/>
        <item x="109"/>
        <item x="117"/>
        <item x="232"/>
        <item x="319"/>
        <item x="348"/>
        <item x="262"/>
        <item x="263"/>
        <item x="98"/>
        <item x="213"/>
        <item x="99"/>
        <item x="364"/>
        <item x="118"/>
        <item x="282"/>
        <item x="302"/>
        <item x="283"/>
        <item x="189"/>
        <item x="110"/>
        <item x="214"/>
        <item x="140"/>
        <item x="340"/>
        <item x="80"/>
        <item x="141"/>
        <item x="8"/>
        <item x="17"/>
        <item x="272"/>
        <item x="169"/>
        <item x="160"/>
        <item x="221"/>
        <item x="58"/>
        <item x="142"/>
        <item x="178"/>
        <item x="18"/>
        <item x="45"/>
        <item x="284"/>
        <item x="100"/>
        <item x="233"/>
        <item x="285"/>
        <item x="19"/>
        <item x="119"/>
        <item x="133"/>
        <item x="59"/>
        <item x="326"/>
        <item x="234"/>
        <item x="46"/>
        <item x="34"/>
        <item x="370"/>
        <item x="47"/>
        <item x="292"/>
        <item x="161"/>
        <item x="190"/>
        <item x="349"/>
        <item x="286"/>
        <item x="9"/>
        <item x="287"/>
        <item x="10"/>
        <item x="20"/>
        <item x="21"/>
        <item x="341"/>
        <item x="235"/>
        <item x="22"/>
        <item x="162"/>
        <item x="350"/>
        <item x="120"/>
        <item x="236"/>
        <item x="371"/>
        <item x="303"/>
        <item x="35"/>
        <item x="245"/>
        <item x="143"/>
        <item x="163"/>
        <item x="293"/>
        <item x="134"/>
        <item x="200"/>
        <item x="304"/>
        <item x="146"/>
        <item x="215"/>
        <item x="170"/>
        <item x="92"/>
        <item x="111"/>
        <item x="121"/>
        <item x="81"/>
        <item x="201"/>
        <item x="101"/>
        <item x="246"/>
        <item x="247"/>
        <item x="372"/>
        <item x="147"/>
        <item x="23"/>
        <item x="248"/>
        <item x="48"/>
        <item x="60"/>
        <item x="82"/>
        <item x="255"/>
        <item x="209"/>
        <item x="237"/>
        <item x="361"/>
        <item x="264"/>
        <item x="24"/>
        <item x="171"/>
        <item x="11"/>
        <item x="49"/>
        <item x="179"/>
        <item x="122"/>
        <item x="305"/>
        <item x="294"/>
        <item x="73"/>
        <item x="148"/>
        <item x="351"/>
        <item x="180"/>
        <item x="288"/>
        <item x="256"/>
        <item x="230"/>
        <item x="295"/>
        <item x="50"/>
        <item x="352"/>
        <item x="102"/>
        <item x="362"/>
        <item x="306"/>
        <item x="181"/>
        <item x="68"/>
        <item x="36"/>
        <item x="37"/>
        <item x="123"/>
        <item x="164"/>
        <item x="165"/>
        <item x="273"/>
        <item x="112"/>
        <item x="103"/>
        <item x="74"/>
        <item x="222"/>
        <item x="166"/>
        <item x="265"/>
        <item x="61"/>
        <item x="191"/>
        <item x="336"/>
        <item x="62"/>
        <item x="69"/>
        <item x="149"/>
        <item x="25"/>
        <item x="63"/>
        <item x="38"/>
        <item x="315"/>
        <item x="266"/>
        <item x="327"/>
        <item x="238"/>
        <item x="296"/>
        <item x="12"/>
        <item x="182"/>
        <item x="365"/>
        <item x="124"/>
        <item x="289"/>
        <item x="320"/>
        <item x="307"/>
        <item x="113"/>
        <item x="75"/>
        <item x="316"/>
        <item x="331"/>
        <item x="192"/>
        <item x="83"/>
        <item x="26"/>
        <item x="373"/>
        <item x="150"/>
        <item x="321"/>
        <item x="225"/>
        <item x="363"/>
        <item x="332"/>
        <item x="125"/>
        <item x="151"/>
        <item x="202"/>
        <item x="84"/>
        <item x="193"/>
        <item x="152"/>
        <item x="342"/>
        <item x="194"/>
        <item x="249"/>
        <item x="183"/>
        <item x="250"/>
        <item x="27"/>
        <item x="126"/>
        <item x="172"/>
        <item x="308"/>
        <item x="203"/>
        <item x="322"/>
        <item x="51"/>
        <item x="290"/>
        <item x="309"/>
        <item x="277"/>
        <item x="153"/>
        <item x="257"/>
        <item x="239"/>
        <item x="167"/>
        <item x="135"/>
        <item x="274"/>
        <item x="64"/>
        <item x="93"/>
        <item x="94"/>
        <item x="70"/>
        <item x="85"/>
        <item x="353"/>
        <item x="114"/>
        <item t="default"/>
      </items>
    </pivotField>
    <pivotField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dataField="1" showAll="0"/>
    <pivotField showAll="0">
      <items count="4">
        <item x="1"/>
        <item x="0"/>
        <item x="2"/>
        <item t="default"/>
      </items>
    </pivotField>
    <pivotField showAll="0"/>
    <pivotField numFmtId="164" showAll="0"/>
    <pivotField showAll="0"/>
    <pivotField showAll="0">
      <items count="6">
        <item x="0"/>
        <item x="1"/>
        <item x="2"/>
        <item x="3"/>
        <item x="4"/>
        <item t="default"/>
      </items>
    </pivotField>
    <pivotField showAll="0"/>
    <pivotField showAll="0"/>
    <pivotField showAll="0"/>
    <pivotField showAll="0"/>
    <pivotField showAll="0"/>
    <pivotField numFmtId="43" showAll="0"/>
    <pivotField showAll="0">
      <items count="32">
        <item x="2"/>
        <item x="15"/>
        <item x="20"/>
        <item x="16"/>
        <item x="11"/>
        <item x="13"/>
        <item x="23"/>
        <item x="25"/>
        <item x="1"/>
        <item x="4"/>
        <item x="5"/>
        <item x="29"/>
        <item x="17"/>
        <item x="18"/>
        <item x="26"/>
        <item x="21"/>
        <item x="6"/>
        <item x="22"/>
        <item x="14"/>
        <item x="10"/>
        <item x="19"/>
        <item x="7"/>
        <item x="12"/>
        <item x="28"/>
        <item x="8"/>
        <item x="0"/>
        <item x="27"/>
        <item x="24"/>
        <item x="30"/>
        <item x="9"/>
        <item x="3"/>
        <item t="default"/>
      </items>
    </pivotField>
    <pivotField showAll="0">
      <items count="13">
        <item x="0"/>
        <item x="6"/>
        <item x="1"/>
        <item x="8"/>
        <item x="9"/>
        <item x="2"/>
        <item x="7"/>
        <item x="3"/>
        <item x="4"/>
        <item x="5"/>
        <item x="10"/>
        <item x="11"/>
        <item t="default"/>
      </items>
    </pivotField>
    <pivotField showAll="0">
      <items count="3">
        <item x="0"/>
        <item x="1"/>
        <item t="default"/>
      </items>
    </pivotField>
    <pivotField showAll="0"/>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B9EAC2D-2FB5-4308-8A5F-38422301CBB8}"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G53:I59" firstHeaderRow="0" firstDataRow="1" firstDataCol="1"/>
  <pivotFields count="22">
    <pivotField numFmtId="14" showAll="0">
      <items count="375">
        <item x="223"/>
        <item x="127"/>
        <item x="39"/>
        <item x="310"/>
        <item x="28"/>
        <item x="136"/>
        <item x="354"/>
        <item x="216"/>
        <item x="311"/>
        <item x="195"/>
        <item x="29"/>
        <item x="275"/>
        <item x="0"/>
        <item x="278"/>
        <item x="40"/>
        <item x="95"/>
        <item x="154"/>
        <item x="323"/>
        <item x="52"/>
        <item x="312"/>
        <item x="297"/>
        <item x="76"/>
        <item x="240"/>
        <item x="144"/>
        <item x="267"/>
        <item x="128"/>
        <item x="53"/>
        <item x="13"/>
        <item x="173"/>
        <item x="104"/>
        <item x="204"/>
        <item x="241"/>
        <item x="258"/>
        <item x="226"/>
        <item x="251"/>
        <item x="333"/>
        <item x="115"/>
        <item x="355"/>
        <item x="252"/>
        <item x="196"/>
        <item x="14"/>
        <item x="65"/>
        <item x="1"/>
        <item x="268"/>
        <item x="71"/>
        <item x="328"/>
        <item x="356"/>
        <item x="86"/>
        <item x="276"/>
        <item x="54"/>
        <item x="210"/>
        <item x="242"/>
        <item x="168"/>
        <item x="174"/>
        <item x="184"/>
        <item x="253"/>
        <item x="269"/>
        <item x="324"/>
        <item x="270"/>
        <item x="259"/>
        <item x="175"/>
        <item x="298"/>
        <item x="137"/>
        <item x="87"/>
        <item x="77"/>
        <item x="176"/>
        <item x="155"/>
        <item x="156"/>
        <item x="260"/>
        <item x="357"/>
        <item x="337"/>
        <item x="129"/>
        <item x="205"/>
        <item x="197"/>
        <item x="211"/>
        <item x="291"/>
        <item x="41"/>
        <item x="2"/>
        <item x="279"/>
        <item x="343"/>
        <item x="227"/>
        <item x="145"/>
        <item x="228"/>
        <item x="344"/>
        <item x="157"/>
        <item x="158"/>
        <item x="105"/>
        <item x="88"/>
        <item x="55"/>
        <item x="206"/>
        <item x="138"/>
        <item x="56"/>
        <item x="96"/>
        <item x="30"/>
        <item x="15"/>
        <item x="345"/>
        <item x="42"/>
        <item x="299"/>
        <item x="89"/>
        <item x="185"/>
        <item x="217"/>
        <item x="243"/>
        <item x="329"/>
        <item x="261"/>
        <item x="224"/>
        <item x="317"/>
        <item x="90"/>
        <item x="366"/>
        <item x="3"/>
        <item x="218"/>
        <item x="212"/>
        <item x="254"/>
        <item x="325"/>
        <item x="57"/>
        <item x="219"/>
        <item x="106"/>
        <item x="31"/>
        <item x="229"/>
        <item x="198"/>
        <item x="334"/>
        <item x="300"/>
        <item x="130"/>
        <item x="4"/>
        <item x="32"/>
        <item x="346"/>
        <item x="220"/>
        <item x="280"/>
        <item x="186"/>
        <item x="367"/>
        <item x="5"/>
        <item x="6"/>
        <item x="347"/>
        <item x="358"/>
        <item x="199"/>
        <item x="16"/>
        <item x="177"/>
        <item x="301"/>
        <item x="66"/>
        <item x="271"/>
        <item x="139"/>
        <item x="187"/>
        <item x="313"/>
        <item x="231"/>
        <item x="281"/>
        <item x="314"/>
        <item x="107"/>
        <item x="244"/>
        <item x="7"/>
        <item x="207"/>
        <item x="91"/>
        <item x="108"/>
        <item x="368"/>
        <item x="43"/>
        <item x="78"/>
        <item x="330"/>
        <item x="208"/>
        <item x="131"/>
        <item x="318"/>
        <item x="72"/>
        <item x="359"/>
        <item x="338"/>
        <item x="97"/>
        <item x="79"/>
        <item x="67"/>
        <item x="116"/>
        <item x="339"/>
        <item x="335"/>
        <item x="159"/>
        <item x="188"/>
        <item x="44"/>
        <item x="132"/>
        <item x="369"/>
        <item x="360"/>
        <item x="33"/>
        <item x="109"/>
        <item x="117"/>
        <item x="232"/>
        <item x="319"/>
        <item x="348"/>
        <item x="262"/>
        <item x="263"/>
        <item x="98"/>
        <item x="213"/>
        <item x="99"/>
        <item x="364"/>
        <item x="118"/>
        <item x="282"/>
        <item x="302"/>
        <item x="283"/>
        <item x="189"/>
        <item x="110"/>
        <item x="214"/>
        <item x="140"/>
        <item x="340"/>
        <item x="80"/>
        <item x="141"/>
        <item x="8"/>
        <item x="17"/>
        <item x="272"/>
        <item x="169"/>
        <item x="160"/>
        <item x="221"/>
        <item x="58"/>
        <item x="142"/>
        <item x="178"/>
        <item x="18"/>
        <item x="45"/>
        <item x="284"/>
        <item x="100"/>
        <item x="233"/>
        <item x="285"/>
        <item x="19"/>
        <item x="119"/>
        <item x="133"/>
        <item x="59"/>
        <item x="326"/>
        <item x="234"/>
        <item x="46"/>
        <item x="34"/>
        <item x="370"/>
        <item x="47"/>
        <item x="292"/>
        <item x="161"/>
        <item x="190"/>
        <item x="349"/>
        <item x="286"/>
        <item x="9"/>
        <item x="287"/>
        <item x="10"/>
        <item x="20"/>
        <item x="21"/>
        <item x="341"/>
        <item x="235"/>
        <item x="22"/>
        <item x="162"/>
        <item x="350"/>
        <item x="120"/>
        <item x="236"/>
        <item x="371"/>
        <item x="303"/>
        <item x="35"/>
        <item x="245"/>
        <item x="143"/>
        <item x="163"/>
        <item x="293"/>
        <item x="134"/>
        <item x="200"/>
        <item x="304"/>
        <item x="146"/>
        <item x="215"/>
        <item x="170"/>
        <item x="92"/>
        <item x="111"/>
        <item x="121"/>
        <item x="81"/>
        <item x="201"/>
        <item x="101"/>
        <item x="246"/>
        <item x="247"/>
        <item x="372"/>
        <item x="147"/>
        <item x="23"/>
        <item x="248"/>
        <item x="48"/>
        <item x="60"/>
        <item x="82"/>
        <item x="255"/>
        <item x="209"/>
        <item x="237"/>
        <item x="361"/>
        <item x="264"/>
        <item x="24"/>
        <item x="171"/>
        <item x="11"/>
        <item x="49"/>
        <item x="179"/>
        <item x="122"/>
        <item x="305"/>
        <item x="294"/>
        <item x="73"/>
        <item x="148"/>
        <item x="351"/>
        <item x="180"/>
        <item x="288"/>
        <item x="256"/>
        <item x="230"/>
        <item x="295"/>
        <item x="50"/>
        <item x="352"/>
        <item x="102"/>
        <item x="362"/>
        <item x="306"/>
        <item x="181"/>
        <item x="68"/>
        <item x="36"/>
        <item x="37"/>
        <item x="123"/>
        <item x="164"/>
        <item x="165"/>
        <item x="273"/>
        <item x="112"/>
        <item x="103"/>
        <item x="74"/>
        <item x="222"/>
        <item x="166"/>
        <item x="265"/>
        <item x="61"/>
        <item x="191"/>
        <item x="336"/>
        <item x="62"/>
        <item x="69"/>
        <item x="149"/>
        <item x="25"/>
        <item x="63"/>
        <item x="38"/>
        <item x="315"/>
        <item x="266"/>
        <item x="327"/>
        <item x="238"/>
        <item x="296"/>
        <item x="12"/>
        <item x="182"/>
        <item x="365"/>
        <item x="124"/>
        <item x="289"/>
        <item x="320"/>
        <item x="307"/>
        <item x="113"/>
        <item x="75"/>
        <item x="316"/>
        <item x="331"/>
        <item x="192"/>
        <item x="83"/>
        <item x="26"/>
        <item x="373"/>
        <item x="150"/>
        <item x="321"/>
        <item x="225"/>
        <item x="363"/>
        <item x="332"/>
        <item x="125"/>
        <item x="151"/>
        <item x="202"/>
        <item x="84"/>
        <item x="193"/>
        <item x="152"/>
        <item x="342"/>
        <item x="194"/>
        <item x="249"/>
        <item x="183"/>
        <item x="250"/>
        <item x="27"/>
        <item x="126"/>
        <item x="172"/>
        <item x="308"/>
        <item x="203"/>
        <item x="322"/>
        <item x="51"/>
        <item x="290"/>
        <item x="309"/>
        <item x="277"/>
        <item x="153"/>
        <item x="257"/>
        <item x="239"/>
        <item x="167"/>
        <item x="135"/>
        <item x="274"/>
        <item x="64"/>
        <item x="93"/>
        <item x="94"/>
        <item x="70"/>
        <item x="85"/>
        <item x="353"/>
        <item x="114"/>
        <item t="default"/>
      </items>
    </pivotField>
    <pivotField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pivotField showAll="0"/>
    <pivotField showAll="0"/>
    <pivotField numFmtId="164" showAll="0"/>
    <pivotField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axis="axisRow" showAll="0">
      <items count="6">
        <item x="0"/>
        <item x="1"/>
        <item x="2"/>
        <item x="3"/>
        <item x="4"/>
        <item t="default"/>
      </items>
    </pivotField>
    <pivotField showAll="0"/>
    <pivotField dataField="1" showAll="0">
      <items count="38">
        <item x="30"/>
        <item x="8"/>
        <item x="22"/>
        <item x="12"/>
        <item x="13"/>
        <item x="23"/>
        <item x="15"/>
        <item x="6"/>
        <item x="3"/>
        <item x="25"/>
        <item x="24"/>
        <item x="29"/>
        <item x="17"/>
        <item x="32"/>
        <item x="2"/>
        <item x="33"/>
        <item x="10"/>
        <item x="5"/>
        <item x="36"/>
        <item x="7"/>
        <item x="27"/>
        <item x="31"/>
        <item x="26"/>
        <item x="28"/>
        <item x="0"/>
        <item x="1"/>
        <item x="11"/>
        <item x="35"/>
        <item x="19"/>
        <item x="18"/>
        <item x="4"/>
        <item x="14"/>
        <item x="34"/>
        <item x="20"/>
        <item x="21"/>
        <item x="9"/>
        <item x="16"/>
        <item t="default"/>
      </items>
    </pivotField>
    <pivotField dataField="1" showAll="0">
      <items count="45">
        <item x="34"/>
        <item x="8"/>
        <item x="24"/>
        <item x="14"/>
        <item x="15"/>
        <item x="25"/>
        <item x="27"/>
        <item x="38"/>
        <item x="6"/>
        <item x="10"/>
        <item x="3"/>
        <item x="17"/>
        <item x="28"/>
        <item x="26"/>
        <item x="33"/>
        <item x="19"/>
        <item x="37"/>
        <item x="2"/>
        <item x="43"/>
        <item x="42"/>
        <item x="5"/>
        <item x="36"/>
        <item x="11"/>
        <item x="7"/>
        <item x="35"/>
        <item x="0"/>
        <item x="30"/>
        <item x="39"/>
        <item x="31"/>
        <item x="32"/>
        <item x="12"/>
        <item x="21"/>
        <item x="1"/>
        <item x="13"/>
        <item x="22"/>
        <item x="4"/>
        <item x="16"/>
        <item x="23"/>
        <item x="41"/>
        <item x="20"/>
        <item x="9"/>
        <item x="40"/>
        <item x="29"/>
        <item x="18"/>
        <item t="default"/>
      </items>
    </pivotField>
    <pivotField showAll="0"/>
    <pivotField showAll="0"/>
    <pivotField numFmtId="43" showAll="0"/>
    <pivotField showAll="0">
      <items count="32">
        <item x="2"/>
        <item x="15"/>
        <item x="20"/>
        <item x="16"/>
        <item x="11"/>
        <item x="13"/>
        <item x="23"/>
        <item x="25"/>
        <item x="1"/>
        <item x="4"/>
        <item x="5"/>
        <item x="29"/>
        <item x="17"/>
        <item x="18"/>
        <item x="26"/>
        <item x="21"/>
        <item x="6"/>
        <item x="22"/>
        <item x="14"/>
        <item x="10"/>
        <item x="19"/>
        <item x="7"/>
        <item x="12"/>
        <item x="28"/>
        <item x="8"/>
        <item x="0"/>
        <item x="27"/>
        <item x="24"/>
        <item x="30"/>
        <item x="9"/>
        <item x="3"/>
        <item t="default"/>
      </items>
    </pivotField>
    <pivotField showAll="0">
      <items count="13">
        <item x="0"/>
        <item x="6"/>
        <item x="1"/>
        <item x="8"/>
        <item x="9"/>
        <item x="2"/>
        <item x="7"/>
        <item x="3"/>
        <item x="4"/>
        <item x="5"/>
        <item x="10"/>
        <item x="11"/>
        <item t="default"/>
      </items>
    </pivotField>
    <pivotField showAll="0">
      <items count="3">
        <item x="0"/>
        <item x="1"/>
        <item t="default"/>
      </items>
    </pivotField>
    <pivotField showAll="0"/>
    <pivotField numFmtId="10" showAll="0"/>
    <pivotField showAll="0" defaultSubtotal="0"/>
    <pivotField showAll="0" defaultSubtotal="0"/>
    <pivotField showAll="0" defaultSubtotal="0">
      <items count="5">
        <item x="0"/>
        <item x="1"/>
        <item x="2"/>
        <item x="3"/>
        <item x="4"/>
      </items>
    </pivotField>
  </pivotFields>
  <rowFields count="1">
    <field x="7"/>
  </rowFields>
  <rowItems count="6">
    <i>
      <x/>
    </i>
    <i>
      <x v="1"/>
    </i>
    <i>
      <x v="2"/>
    </i>
    <i>
      <x v="3"/>
    </i>
    <i>
      <x v="4"/>
    </i>
    <i t="grand">
      <x/>
    </i>
  </rowItems>
  <colFields count="1">
    <field x="-2"/>
  </colFields>
  <colItems count="2">
    <i>
      <x/>
    </i>
    <i i="1">
      <x v="1"/>
    </i>
  </colItems>
  <dataFields count="2">
    <dataField name="Average of BUYING PRIZE" fld="9" subtotal="average" baseField="7" baseItem="1" numFmtId="1"/>
    <dataField name="Average of SELLING PRICE" fld="10" subtotal="average" baseField="7" baseItem="1" numFmtId="1"/>
  </dataFields>
  <chartFormats count="2">
    <chartFormat chart="10" format="5" series="1">
      <pivotArea type="data" outline="0" fieldPosition="0">
        <references count="1">
          <reference field="4294967294" count="1" selected="0">
            <x v="0"/>
          </reference>
        </references>
      </pivotArea>
    </chartFormat>
    <chartFormat chart="10"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82894EF-8676-4EB7-A788-4A5332A9BDC2}" name="Quantity - Month"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B33:C46" firstHeaderRow="1" firstDataRow="1" firstDataCol="1"/>
  <pivotFields count="22">
    <pivotField numFmtId="14" subtotalTop="0" showAll="0">
      <items count="375">
        <item x="223"/>
        <item x="127"/>
        <item x="39"/>
        <item x="310"/>
        <item x="28"/>
        <item x="136"/>
        <item x="354"/>
        <item x="216"/>
        <item x="311"/>
        <item x="195"/>
        <item x="29"/>
        <item x="275"/>
        <item x="0"/>
        <item x="278"/>
        <item x="40"/>
        <item x="95"/>
        <item x="154"/>
        <item x="323"/>
        <item x="52"/>
        <item x="312"/>
        <item x="297"/>
        <item x="76"/>
        <item x="240"/>
        <item x="144"/>
        <item x="267"/>
        <item x="128"/>
        <item x="53"/>
        <item x="13"/>
        <item x="173"/>
        <item x="104"/>
        <item x="204"/>
        <item x="241"/>
        <item x="258"/>
        <item x="226"/>
        <item x="251"/>
        <item x="333"/>
        <item x="115"/>
        <item x="355"/>
        <item x="252"/>
        <item x="196"/>
        <item x="14"/>
        <item x="65"/>
        <item x="1"/>
        <item x="268"/>
        <item x="71"/>
        <item x="328"/>
        <item x="356"/>
        <item x="86"/>
        <item x="276"/>
        <item x="54"/>
        <item x="210"/>
        <item x="242"/>
        <item x="168"/>
        <item x="174"/>
        <item x="184"/>
        <item x="253"/>
        <item x="269"/>
        <item x="324"/>
        <item x="270"/>
        <item x="259"/>
        <item x="175"/>
        <item x="298"/>
        <item x="137"/>
        <item x="87"/>
        <item x="77"/>
        <item x="176"/>
        <item x="155"/>
        <item x="156"/>
        <item x="260"/>
        <item x="357"/>
        <item x="337"/>
        <item x="129"/>
        <item x="205"/>
        <item x="197"/>
        <item x="211"/>
        <item x="291"/>
        <item x="41"/>
        <item x="2"/>
        <item x="279"/>
        <item x="343"/>
        <item x="227"/>
        <item x="145"/>
        <item x="228"/>
        <item x="344"/>
        <item x="157"/>
        <item x="158"/>
        <item x="105"/>
        <item x="88"/>
        <item x="55"/>
        <item x="206"/>
        <item x="138"/>
        <item x="56"/>
        <item x="96"/>
        <item x="30"/>
        <item x="15"/>
        <item x="345"/>
        <item x="42"/>
        <item x="299"/>
        <item x="89"/>
        <item x="185"/>
        <item x="217"/>
        <item x="243"/>
        <item x="329"/>
        <item x="261"/>
        <item x="224"/>
        <item x="317"/>
        <item x="90"/>
        <item x="366"/>
        <item x="3"/>
        <item x="218"/>
        <item x="212"/>
        <item x="254"/>
        <item x="325"/>
        <item x="57"/>
        <item x="219"/>
        <item x="106"/>
        <item x="31"/>
        <item x="229"/>
        <item x="198"/>
        <item x="334"/>
        <item x="300"/>
        <item x="130"/>
        <item x="4"/>
        <item x="32"/>
        <item x="346"/>
        <item x="220"/>
        <item x="280"/>
        <item x="186"/>
        <item x="367"/>
        <item x="5"/>
        <item x="6"/>
        <item x="347"/>
        <item x="358"/>
        <item x="199"/>
        <item x="16"/>
        <item x="177"/>
        <item x="301"/>
        <item x="66"/>
        <item x="271"/>
        <item x="139"/>
        <item x="187"/>
        <item x="313"/>
        <item x="231"/>
        <item x="281"/>
        <item x="314"/>
        <item x="107"/>
        <item x="244"/>
        <item x="7"/>
        <item x="207"/>
        <item x="91"/>
        <item x="108"/>
        <item x="368"/>
        <item x="43"/>
        <item x="78"/>
        <item x="330"/>
        <item x="208"/>
        <item x="131"/>
        <item x="318"/>
        <item x="72"/>
        <item x="359"/>
        <item x="338"/>
        <item x="97"/>
        <item x="79"/>
        <item x="67"/>
        <item x="116"/>
        <item x="339"/>
        <item x="335"/>
        <item x="159"/>
        <item x="188"/>
        <item x="44"/>
        <item x="132"/>
        <item x="369"/>
        <item x="360"/>
        <item x="33"/>
        <item x="109"/>
        <item x="117"/>
        <item x="232"/>
        <item x="319"/>
        <item x="348"/>
        <item x="262"/>
        <item x="263"/>
        <item x="98"/>
        <item x="213"/>
        <item x="99"/>
        <item x="364"/>
        <item x="118"/>
        <item x="282"/>
        <item x="302"/>
        <item x="283"/>
        <item x="189"/>
        <item x="110"/>
        <item x="214"/>
        <item x="140"/>
        <item x="340"/>
        <item x="80"/>
        <item x="141"/>
        <item x="8"/>
        <item x="17"/>
        <item x="272"/>
        <item x="169"/>
        <item x="160"/>
        <item x="221"/>
        <item x="58"/>
        <item x="142"/>
        <item x="178"/>
        <item x="18"/>
        <item x="45"/>
        <item x="284"/>
        <item x="100"/>
        <item x="233"/>
        <item x="285"/>
        <item x="19"/>
        <item x="119"/>
        <item x="133"/>
        <item x="59"/>
        <item x="326"/>
        <item x="234"/>
        <item x="46"/>
        <item x="34"/>
        <item x="370"/>
        <item x="47"/>
        <item x="292"/>
        <item x="161"/>
        <item x="190"/>
        <item x="349"/>
        <item x="286"/>
        <item x="9"/>
        <item x="287"/>
        <item x="10"/>
        <item x="20"/>
        <item x="21"/>
        <item x="341"/>
        <item x="235"/>
        <item x="22"/>
        <item x="162"/>
        <item x="350"/>
        <item x="120"/>
        <item x="236"/>
        <item x="371"/>
        <item x="303"/>
        <item x="35"/>
        <item x="245"/>
        <item x="143"/>
        <item x="163"/>
        <item x="293"/>
        <item x="134"/>
        <item x="200"/>
        <item x="304"/>
        <item x="146"/>
        <item x="215"/>
        <item x="170"/>
        <item x="92"/>
        <item x="111"/>
        <item x="121"/>
        <item x="81"/>
        <item x="201"/>
        <item x="101"/>
        <item x="246"/>
        <item x="247"/>
        <item x="372"/>
        <item x="147"/>
        <item x="23"/>
        <item x="248"/>
        <item x="48"/>
        <item x="60"/>
        <item x="82"/>
        <item x="255"/>
        <item x="209"/>
        <item x="237"/>
        <item x="361"/>
        <item x="264"/>
        <item x="24"/>
        <item x="171"/>
        <item x="11"/>
        <item x="49"/>
        <item x="179"/>
        <item x="122"/>
        <item x="305"/>
        <item x="294"/>
        <item x="73"/>
        <item x="148"/>
        <item x="351"/>
        <item x="180"/>
        <item x="288"/>
        <item x="256"/>
        <item x="230"/>
        <item x="295"/>
        <item x="50"/>
        <item x="352"/>
        <item x="102"/>
        <item x="362"/>
        <item x="306"/>
        <item x="181"/>
        <item x="68"/>
        <item x="36"/>
        <item x="37"/>
        <item x="123"/>
        <item x="164"/>
        <item x="165"/>
        <item x="273"/>
        <item x="112"/>
        <item x="103"/>
        <item x="74"/>
        <item x="222"/>
        <item x="166"/>
        <item x="265"/>
        <item x="61"/>
        <item x="191"/>
        <item x="336"/>
        <item x="62"/>
        <item x="69"/>
        <item x="149"/>
        <item x="25"/>
        <item x="63"/>
        <item x="38"/>
        <item x="315"/>
        <item x="266"/>
        <item x="327"/>
        <item x="238"/>
        <item x="296"/>
        <item x="12"/>
        <item x="182"/>
        <item x="365"/>
        <item x="124"/>
        <item x="289"/>
        <item x="320"/>
        <item x="307"/>
        <item x="113"/>
        <item x="75"/>
        <item x="316"/>
        <item x="331"/>
        <item x="192"/>
        <item x="83"/>
        <item x="26"/>
        <item x="373"/>
        <item x="150"/>
        <item x="321"/>
        <item x="225"/>
        <item x="363"/>
        <item x="332"/>
        <item x="125"/>
        <item x="151"/>
        <item x="202"/>
        <item x="84"/>
        <item x="193"/>
        <item x="152"/>
        <item x="342"/>
        <item x="194"/>
        <item x="249"/>
        <item x="183"/>
        <item x="250"/>
        <item x="27"/>
        <item x="126"/>
        <item x="172"/>
        <item x="308"/>
        <item x="203"/>
        <item x="322"/>
        <item x="51"/>
        <item x="290"/>
        <item x="309"/>
        <item x="277"/>
        <item x="153"/>
        <item x="257"/>
        <item x="239"/>
        <item x="167"/>
        <item x="135"/>
        <item x="274"/>
        <item x="64"/>
        <item x="93"/>
        <item x="94"/>
        <item x="70"/>
        <item x="85"/>
        <item x="353"/>
        <item x="114"/>
        <item t="default"/>
      </items>
    </pivotField>
    <pivotField subtotalTop="0"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dataField="1" subtotalTop="0" showAll="0"/>
    <pivotField subtotalTop="0" showAll="0">
      <items count="4">
        <item x="1"/>
        <item x="0"/>
        <item x="2"/>
        <item t="default"/>
      </items>
    </pivotField>
    <pivotField subtotalTop="0" showAll="0">
      <items count="3">
        <item x="1"/>
        <item x="0"/>
        <item t="default"/>
      </items>
    </pivotField>
    <pivotField numFmtId="164" subtotalTop="0" showAll="0"/>
    <pivotField subtotalTop="0" showAll="0"/>
    <pivotField subtotalTop="0" showAll="0">
      <items count="6">
        <item x="0"/>
        <item x="1"/>
        <item x="2"/>
        <item x="3"/>
        <item x="4"/>
        <item t="default"/>
      </items>
    </pivotField>
    <pivotField subtotalTop="0" showAll="0"/>
    <pivotField subtotalTop="0" showAll="0"/>
    <pivotField subtotalTop="0" showAll="0"/>
    <pivotField subtotalTop="0" showAll="0">
      <items count="363">
        <item x="283"/>
        <item x="70"/>
        <item x="124"/>
        <item x="208"/>
        <item x="193"/>
        <item x="69"/>
        <item x="129"/>
        <item x="192"/>
        <item x="288"/>
        <item x="281"/>
        <item x="199"/>
        <item x="282"/>
        <item x="67"/>
        <item x="80"/>
        <item x="139"/>
        <item x="201"/>
        <item x="123"/>
        <item x="197"/>
        <item x="232"/>
        <item x="68"/>
        <item x="216"/>
        <item x="273"/>
        <item x="198"/>
        <item x="116"/>
        <item x="125"/>
        <item x="285"/>
        <item x="65"/>
        <item x="286"/>
        <item x="200"/>
        <item x="303"/>
        <item x="280"/>
        <item x="24"/>
        <item x="195"/>
        <item x="225"/>
        <item x="50"/>
        <item x="299"/>
        <item x="71"/>
        <item x="194"/>
        <item x="287"/>
        <item x="113"/>
        <item x="59"/>
        <item x="33"/>
        <item x="142"/>
        <item x="122"/>
        <item x="284"/>
        <item x="66"/>
        <item x="244"/>
        <item x="228"/>
        <item x="196"/>
        <item x="118"/>
        <item x="215"/>
        <item x="274"/>
        <item x="253"/>
        <item x="262"/>
        <item x="209"/>
        <item x="224"/>
        <item x="117"/>
        <item x="177"/>
        <item x="17"/>
        <item x="56"/>
        <item x="84"/>
        <item x="32"/>
        <item x="107"/>
        <item x="138"/>
        <item x="202"/>
        <item x="131"/>
        <item x="37"/>
        <item x="190"/>
        <item x="119"/>
        <item x="234"/>
        <item x="302"/>
        <item x="23"/>
        <item x="339"/>
        <item x="358"/>
        <item x="76"/>
        <item x="126"/>
        <item x="314"/>
        <item x="206"/>
        <item x="271"/>
        <item x="127"/>
        <item x="115"/>
        <item x="204"/>
        <item x="114"/>
        <item x="3"/>
        <item x="227"/>
        <item x="147"/>
        <item x="231"/>
        <item x="318"/>
        <item x="121"/>
        <item x="210"/>
        <item x="322"/>
        <item x="130"/>
        <item x="268"/>
        <item x="254"/>
        <item x="120"/>
        <item x="310"/>
        <item x="87"/>
        <item x="21"/>
        <item x="27"/>
        <item x="203"/>
        <item x="128"/>
        <item x="296"/>
        <item x="172"/>
        <item x="13"/>
        <item x="294"/>
        <item x="88"/>
        <item x="223"/>
        <item x="31"/>
        <item x="141"/>
        <item x="313"/>
        <item x="154"/>
        <item x="38"/>
        <item x="229"/>
        <item x="309"/>
        <item x="205"/>
        <item x="341"/>
        <item x="167"/>
        <item x="355"/>
        <item x="79"/>
        <item x="55"/>
        <item x="219"/>
        <item x="83"/>
        <item x="47"/>
        <item x="211"/>
        <item x="297"/>
        <item x="143"/>
        <item x="207"/>
        <item x="334"/>
        <item x="269"/>
        <item x="250"/>
        <item x="264"/>
        <item x="218"/>
        <item x="90"/>
        <item x="161"/>
        <item x="53"/>
        <item x="293"/>
        <item x="36"/>
        <item x="306"/>
        <item x="237"/>
        <item x="276"/>
        <item x="347"/>
        <item x="1"/>
        <item x="217"/>
        <item x="151"/>
        <item x="230"/>
        <item x="49"/>
        <item x="14"/>
        <item x="34"/>
        <item x="180"/>
        <item x="214"/>
        <item x="164"/>
        <item x="220"/>
        <item x="320"/>
        <item x="278"/>
        <item x="39"/>
        <item x="312"/>
        <item x="132"/>
        <item x="94"/>
        <item x="63"/>
        <item x="85"/>
        <item x="340"/>
        <item x="102"/>
        <item x="29"/>
        <item x="357"/>
        <item x="75"/>
        <item x="349"/>
        <item x="226"/>
        <item x="316"/>
        <item x="48"/>
        <item x="212"/>
        <item x="275"/>
        <item x="159"/>
        <item x="30"/>
        <item x="136"/>
        <item x="222"/>
        <item x="317"/>
        <item x="92"/>
        <item x="8"/>
        <item x="361"/>
        <item x="345"/>
        <item x="221"/>
        <item x="35"/>
        <item x="104"/>
        <item x="258"/>
        <item x="140"/>
        <item x="184"/>
        <item x="46"/>
        <item x="238"/>
        <item x="156"/>
        <item x="98"/>
        <item x="41"/>
        <item x="5"/>
        <item x="81"/>
        <item x="315"/>
        <item x="308"/>
        <item x="19"/>
        <item x="335"/>
        <item x="93"/>
        <item x="57"/>
        <item x="289"/>
        <item x="86"/>
        <item x="298"/>
        <item x="144"/>
        <item x="272"/>
        <item x="10"/>
        <item x="54"/>
        <item x="260"/>
        <item x="304"/>
        <item x="82"/>
        <item x="0"/>
        <item x="20"/>
        <item x="97"/>
        <item x="28"/>
        <item x="137"/>
        <item x="352"/>
        <item x="235"/>
        <item x="346"/>
        <item x="91"/>
        <item x="277"/>
        <item x="160"/>
        <item x="292"/>
        <item x="44"/>
        <item x="233"/>
        <item x="213"/>
        <item x="319"/>
        <item x="26"/>
        <item x="270"/>
        <item x="354"/>
        <item x="249"/>
        <item x="163"/>
        <item x="61"/>
        <item x="52"/>
        <item x="11"/>
        <item x="327"/>
        <item x="279"/>
        <item x="305"/>
        <item x="187"/>
        <item x="359"/>
        <item x="157"/>
        <item x="4"/>
        <item x="247"/>
        <item x="257"/>
        <item x="64"/>
        <item x="267"/>
        <item x="311"/>
        <item x="291"/>
        <item x="337"/>
        <item x="170"/>
        <item x="101"/>
        <item x="360"/>
        <item x="179"/>
        <item x="155"/>
        <item x="348"/>
        <item x="16"/>
        <item x="109"/>
        <item x="7"/>
        <item x="60"/>
        <item x="326"/>
        <item x="146"/>
        <item x="25"/>
        <item x="256"/>
        <item x="295"/>
        <item x="351"/>
        <item x="162"/>
        <item x="261"/>
        <item x="350"/>
        <item x="103"/>
        <item x="307"/>
        <item x="95"/>
        <item x="176"/>
        <item x="22"/>
        <item x="168"/>
        <item x="9"/>
        <item x="2"/>
        <item x="158"/>
        <item x="356"/>
        <item x="72"/>
        <item x="324"/>
        <item x="290"/>
        <item x="110"/>
        <item x="183"/>
        <item x="51"/>
        <item x="301"/>
        <item x="240"/>
        <item x="330"/>
        <item x="353"/>
        <item x="135"/>
        <item x="150"/>
        <item x="321"/>
        <item x="15"/>
        <item x="300"/>
        <item x="251"/>
        <item x="338"/>
        <item x="89"/>
        <item x="105"/>
        <item x="62"/>
        <item x="181"/>
        <item x="6"/>
        <item x="248"/>
        <item x="323"/>
        <item x="329"/>
        <item x="42"/>
        <item x="239"/>
        <item x="252"/>
        <item x="96"/>
        <item x="188"/>
        <item x="178"/>
        <item x="58"/>
        <item x="263"/>
        <item x="245"/>
        <item x="165"/>
        <item x="100"/>
        <item x="112"/>
        <item x="73"/>
        <item x="325"/>
        <item x="259"/>
        <item x="246"/>
        <item x="332"/>
        <item x="99"/>
        <item x="108"/>
        <item x="336"/>
        <item x="166"/>
        <item x="255"/>
        <item x="266"/>
        <item x="149"/>
        <item x="40"/>
        <item x="333"/>
        <item x="171"/>
        <item x="186"/>
        <item x="265"/>
        <item x="74"/>
        <item x="243"/>
        <item x="175"/>
        <item x="12"/>
        <item x="45"/>
        <item x="134"/>
        <item x="148"/>
        <item x="182"/>
        <item x="78"/>
        <item x="173"/>
        <item x="191"/>
        <item x="111"/>
        <item x="153"/>
        <item x="344"/>
        <item x="169"/>
        <item x="174"/>
        <item x="77"/>
        <item x="18"/>
        <item x="133"/>
        <item x="189"/>
        <item x="106"/>
        <item x="236"/>
        <item x="185"/>
        <item x="342"/>
        <item x="43"/>
        <item x="343"/>
        <item x="331"/>
        <item x="328"/>
        <item x="145"/>
        <item x="241"/>
        <item x="242"/>
        <item x="152"/>
        <item t="default"/>
      </items>
    </pivotField>
    <pivotField subtotalTop="0" showAll="0"/>
    <pivotField numFmtId="43" subtotalTop="0" showAll="0"/>
    <pivotField subtotalTop="0" showAll="0">
      <items count="32">
        <item x="2"/>
        <item x="15"/>
        <item x="20"/>
        <item x="16"/>
        <item x="11"/>
        <item x="13"/>
        <item x="23"/>
        <item x="25"/>
        <item x="1"/>
        <item x="4"/>
        <item x="5"/>
        <item x="29"/>
        <item x="17"/>
        <item x="18"/>
        <item x="26"/>
        <item x="21"/>
        <item x="6"/>
        <item x="22"/>
        <item x="14"/>
        <item x="10"/>
        <item x="19"/>
        <item x="7"/>
        <item x="12"/>
        <item x="28"/>
        <item x="8"/>
        <item x="0"/>
        <item x="27"/>
        <item x="24"/>
        <item x="30"/>
        <item x="9"/>
        <item x="3"/>
        <item t="default"/>
      </items>
    </pivotField>
    <pivotField axis="axisRow" subtotalTop="0" showAll="0">
      <items count="13">
        <item x="0"/>
        <item x="6"/>
        <item x="1"/>
        <item x="8"/>
        <item x="9"/>
        <item x="2"/>
        <item x="7"/>
        <item x="3"/>
        <item x="4"/>
        <item x="5"/>
        <item x="10"/>
        <item x="11"/>
        <item t="default"/>
      </items>
    </pivotField>
    <pivotField subtotalTop="0" showAll="0">
      <items count="3">
        <item x="0"/>
        <item x="1"/>
        <item t="default"/>
      </items>
    </pivotField>
    <pivotField subtotalTop="0" showAll="0"/>
    <pivotField numFmtId="10" subtotalTop="0" showAll="0"/>
    <pivotField subtotalTop="0" showAll="0"/>
    <pivotField subtotalTop="0" showAll="0"/>
    <pivotField subtotalTop="0" showAll="0">
      <items count="6">
        <item x="0"/>
        <item x="1"/>
        <item x="2"/>
        <item x="3"/>
        <item x="4"/>
        <item t="default"/>
      </items>
    </pivotField>
  </pivotFields>
  <rowFields count="1">
    <field x="15"/>
  </rowFields>
  <rowItems count="13">
    <i>
      <x/>
    </i>
    <i>
      <x v="1"/>
    </i>
    <i>
      <x v="2"/>
    </i>
    <i>
      <x v="3"/>
    </i>
    <i>
      <x v="4"/>
    </i>
    <i>
      <x v="5"/>
    </i>
    <i>
      <x v="6"/>
    </i>
    <i>
      <x v="7"/>
    </i>
    <i>
      <x v="8"/>
    </i>
    <i>
      <x v="9"/>
    </i>
    <i>
      <x v="10"/>
    </i>
    <i>
      <x v="11"/>
    </i>
    <i t="grand">
      <x/>
    </i>
  </rowItems>
  <colItems count="1">
    <i/>
  </colItems>
  <dataFields count="1">
    <dataField name="Sum of QUANTITY" fld="2" baseField="0" baseItem="0"/>
  </dataFields>
  <chartFormats count="1">
    <chartFormat chart="3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6F92819-C5BC-4DEC-956F-4F03F7DB5C6B}"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28:C31" firstHeaderRow="1" firstDataRow="1" firstDataCol="1"/>
  <pivotFields count="22">
    <pivotField numFmtId="14" showAll="0">
      <items count="375">
        <item x="223"/>
        <item x="127"/>
        <item x="39"/>
        <item x="310"/>
        <item x="28"/>
        <item x="136"/>
        <item x="354"/>
        <item x="216"/>
        <item x="311"/>
        <item x="195"/>
        <item x="29"/>
        <item x="275"/>
        <item x="0"/>
        <item x="278"/>
        <item x="40"/>
        <item x="95"/>
        <item x="154"/>
        <item x="323"/>
        <item x="52"/>
        <item x="312"/>
        <item x="297"/>
        <item x="76"/>
        <item x="240"/>
        <item x="144"/>
        <item x="267"/>
        <item x="128"/>
        <item x="53"/>
        <item x="13"/>
        <item x="173"/>
        <item x="104"/>
        <item x="204"/>
        <item x="241"/>
        <item x="258"/>
        <item x="226"/>
        <item x="251"/>
        <item x="333"/>
        <item x="115"/>
        <item x="355"/>
        <item x="252"/>
        <item x="196"/>
        <item x="14"/>
        <item x="65"/>
        <item x="1"/>
        <item x="268"/>
        <item x="71"/>
        <item x="328"/>
        <item x="356"/>
        <item x="86"/>
        <item x="276"/>
        <item x="54"/>
        <item x="210"/>
        <item x="242"/>
        <item x="168"/>
        <item x="174"/>
        <item x="184"/>
        <item x="253"/>
        <item x="269"/>
        <item x="324"/>
        <item x="270"/>
        <item x="259"/>
        <item x="175"/>
        <item x="298"/>
        <item x="137"/>
        <item x="87"/>
        <item x="77"/>
        <item x="176"/>
        <item x="155"/>
        <item x="156"/>
        <item x="260"/>
        <item x="357"/>
        <item x="337"/>
        <item x="129"/>
        <item x="205"/>
        <item x="197"/>
        <item x="211"/>
        <item x="291"/>
        <item x="41"/>
        <item x="2"/>
        <item x="279"/>
        <item x="343"/>
        <item x="227"/>
        <item x="145"/>
        <item x="228"/>
        <item x="344"/>
        <item x="157"/>
        <item x="158"/>
        <item x="105"/>
        <item x="88"/>
        <item x="55"/>
        <item x="206"/>
        <item x="138"/>
        <item x="56"/>
        <item x="96"/>
        <item x="30"/>
        <item x="15"/>
        <item x="345"/>
        <item x="42"/>
        <item x="299"/>
        <item x="89"/>
        <item x="185"/>
        <item x="217"/>
        <item x="243"/>
        <item x="329"/>
        <item x="261"/>
        <item x="224"/>
        <item x="317"/>
        <item x="90"/>
        <item x="366"/>
        <item x="3"/>
        <item x="218"/>
        <item x="212"/>
        <item x="254"/>
        <item x="325"/>
        <item x="57"/>
        <item x="219"/>
        <item x="106"/>
        <item x="31"/>
        <item x="229"/>
        <item x="198"/>
        <item x="334"/>
        <item x="300"/>
        <item x="130"/>
        <item x="4"/>
        <item x="32"/>
        <item x="346"/>
        <item x="220"/>
        <item x="280"/>
        <item x="186"/>
        <item x="367"/>
        <item x="5"/>
        <item x="6"/>
        <item x="347"/>
        <item x="358"/>
        <item x="199"/>
        <item x="16"/>
        <item x="177"/>
        <item x="301"/>
        <item x="66"/>
        <item x="271"/>
        <item x="139"/>
        <item x="187"/>
        <item x="313"/>
        <item x="231"/>
        <item x="281"/>
        <item x="314"/>
        <item x="107"/>
        <item x="244"/>
        <item x="7"/>
        <item x="207"/>
        <item x="91"/>
        <item x="108"/>
        <item x="368"/>
        <item x="43"/>
        <item x="78"/>
        <item x="330"/>
        <item x="208"/>
        <item x="131"/>
        <item x="318"/>
        <item x="72"/>
        <item x="359"/>
        <item x="338"/>
        <item x="97"/>
        <item x="79"/>
        <item x="67"/>
        <item x="116"/>
        <item x="339"/>
        <item x="335"/>
        <item x="159"/>
        <item x="188"/>
        <item x="44"/>
        <item x="132"/>
        <item x="369"/>
        <item x="360"/>
        <item x="33"/>
        <item x="109"/>
        <item x="117"/>
        <item x="232"/>
        <item x="319"/>
        <item x="348"/>
        <item x="262"/>
        <item x="263"/>
        <item x="98"/>
        <item x="213"/>
        <item x="99"/>
        <item x="364"/>
        <item x="118"/>
        <item x="282"/>
        <item x="302"/>
        <item x="283"/>
        <item x="189"/>
        <item x="110"/>
        <item x="214"/>
        <item x="140"/>
        <item x="340"/>
        <item x="80"/>
        <item x="141"/>
        <item x="8"/>
        <item x="17"/>
        <item x="272"/>
        <item x="169"/>
        <item x="160"/>
        <item x="221"/>
        <item x="58"/>
        <item x="142"/>
        <item x="178"/>
        <item x="18"/>
        <item x="45"/>
        <item x="284"/>
        <item x="100"/>
        <item x="233"/>
        <item x="285"/>
        <item x="19"/>
        <item x="119"/>
        <item x="133"/>
        <item x="59"/>
        <item x="326"/>
        <item x="234"/>
        <item x="46"/>
        <item x="34"/>
        <item x="370"/>
        <item x="47"/>
        <item x="292"/>
        <item x="161"/>
        <item x="190"/>
        <item x="349"/>
        <item x="286"/>
        <item x="9"/>
        <item x="287"/>
        <item x="10"/>
        <item x="20"/>
        <item x="21"/>
        <item x="341"/>
        <item x="235"/>
        <item x="22"/>
        <item x="162"/>
        <item x="350"/>
        <item x="120"/>
        <item x="236"/>
        <item x="371"/>
        <item x="303"/>
        <item x="35"/>
        <item x="245"/>
        <item x="143"/>
        <item x="163"/>
        <item x="293"/>
        <item x="134"/>
        <item x="200"/>
        <item x="304"/>
        <item x="146"/>
        <item x="215"/>
        <item x="170"/>
        <item x="92"/>
        <item x="111"/>
        <item x="121"/>
        <item x="81"/>
        <item x="201"/>
        <item x="101"/>
        <item x="246"/>
        <item x="247"/>
        <item x="372"/>
        <item x="147"/>
        <item x="23"/>
        <item x="248"/>
        <item x="48"/>
        <item x="60"/>
        <item x="82"/>
        <item x="255"/>
        <item x="209"/>
        <item x="237"/>
        <item x="361"/>
        <item x="264"/>
        <item x="24"/>
        <item x="171"/>
        <item x="11"/>
        <item x="49"/>
        <item x="179"/>
        <item x="122"/>
        <item x="305"/>
        <item x="294"/>
        <item x="73"/>
        <item x="148"/>
        <item x="351"/>
        <item x="180"/>
        <item x="288"/>
        <item x="256"/>
        <item x="230"/>
        <item x="295"/>
        <item x="50"/>
        <item x="352"/>
        <item x="102"/>
        <item x="362"/>
        <item x="306"/>
        <item x="181"/>
        <item x="68"/>
        <item x="36"/>
        <item x="37"/>
        <item x="123"/>
        <item x="164"/>
        <item x="165"/>
        <item x="273"/>
        <item x="112"/>
        <item x="103"/>
        <item x="74"/>
        <item x="222"/>
        <item x="166"/>
        <item x="265"/>
        <item x="61"/>
        <item x="191"/>
        <item x="336"/>
        <item x="62"/>
        <item x="69"/>
        <item x="149"/>
        <item x="25"/>
        <item x="63"/>
        <item x="38"/>
        <item x="315"/>
        <item x="266"/>
        <item x="327"/>
        <item x="238"/>
        <item x="296"/>
        <item x="12"/>
        <item x="182"/>
        <item x="365"/>
        <item x="124"/>
        <item x="289"/>
        <item x="320"/>
        <item x="307"/>
        <item x="113"/>
        <item x="75"/>
        <item x="316"/>
        <item x="331"/>
        <item x="192"/>
        <item x="83"/>
        <item x="26"/>
        <item x="373"/>
        <item x="150"/>
        <item x="321"/>
        <item x="225"/>
        <item x="363"/>
        <item x="332"/>
        <item x="125"/>
        <item x="151"/>
        <item x="202"/>
        <item x="84"/>
        <item x="193"/>
        <item x="152"/>
        <item x="342"/>
        <item x="194"/>
        <item x="249"/>
        <item x="183"/>
        <item x="250"/>
        <item x="27"/>
        <item x="126"/>
        <item x="172"/>
        <item x="308"/>
        <item x="203"/>
        <item x="322"/>
        <item x="51"/>
        <item x="290"/>
        <item x="309"/>
        <item x="277"/>
        <item x="153"/>
        <item x="257"/>
        <item x="239"/>
        <item x="167"/>
        <item x="135"/>
        <item x="274"/>
        <item x="64"/>
        <item x="93"/>
        <item x="94"/>
        <item x="70"/>
        <item x="85"/>
        <item x="353"/>
        <item x="114"/>
        <item t="default"/>
      </items>
    </pivotField>
    <pivotField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dataField="1" showAll="0"/>
    <pivotField showAll="0">
      <items count="4">
        <item x="1"/>
        <item x="0"/>
        <item x="2"/>
        <item t="default"/>
      </items>
    </pivotField>
    <pivotField showAll="0">
      <items count="3">
        <item x="1"/>
        <item x="0"/>
        <item t="default"/>
      </items>
    </pivotField>
    <pivotField numFmtId="164" showAll="0"/>
    <pivotField showAll="0"/>
    <pivotField showAll="0">
      <items count="6">
        <item x="0"/>
        <item x="1"/>
        <item x="2"/>
        <item x="3"/>
        <item x="4"/>
        <item t="default"/>
      </items>
    </pivotField>
    <pivotField showAll="0"/>
    <pivotField showAll="0"/>
    <pivotField showAll="0"/>
    <pivotField showAll="0"/>
    <pivotField showAll="0"/>
    <pivotField numFmtId="43" showAll="0"/>
    <pivotField showAll="0">
      <items count="32">
        <item x="2"/>
        <item x="15"/>
        <item x="20"/>
        <item x="16"/>
        <item x="11"/>
        <item x="13"/>
        <item x="23"/>
        <item x="25"/>
        <item x="1"/>
        <item x="4"/>
        <item x="5"/>
        <item x="29"/>
        <item x="17"/>
        <item x="18"/>
        <item x="26"/>
        <item x="21"/>
        <item x="6"/>
        <item x="22"/>
        <item x="14"/>
        <item x="10"/>
        <item x="19"/>
        <item x="7"/>
        <item x="12"/>
        <item x="28"/>
        <item x="8"/>
        <item x="0"/>
        <item x="27"/>
        <item x="24"/>
        <item x="30"/>
        <item x="9"/>
        <item x="3"/>
        <item t="default"/>
      </items>
    </pivotField>
    <pivotField showAll="0">
      <items count="13">
        <item x="0"/>
        <item x="6"/>
        <item x="1"/>
        <item x="8"/>
        <item x="9"/>
        <item x="2"/>
        <item x="7"/>
        <item x="3"/>
        <item x="4"/>
        <item x="5"/>
        <item x="10"/>
        <item x="11"/>
        <item t="default"/>
      </items>
    </pivotField>
    <pivotField showAll="0">
      <items count="3">
        <item x="0"/>
        <item x="1"/>
        <item t="default"/>
      </items>
    </pivotField>
    <pivotField showAll="0"/>
    <pivotField numFmtId="10"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6">
        <item sd="0" x="0"/>
        <item sd="0" x="1"/>
        <item sd="0" x="2"/>
        <item sd="0" x="3"/>
        <item sd="0" x="4"/>
        <item t="default"/>
      </items>
    </pivotField>
  </pivotFields>
  <rowFields count="1">
    <field x="21"/>
  </rowFields>
  <rowItems count="3">
    <i>
      <x v="1"/>
    </i>
    <i>
      <x v="2"/>
    </i>
    <i t="grand">
      <x/>
    </i>
  </rowItems>
  <colItems count="1">
    <i/>
  </colItems>
  <dataFields count="1">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ID" xr10:uid="{6D79468E-8AE9-485B-837B-8581B49A4AE3}" sourceName="PRODUCT ID">
  <pivotTables>
    <pivotTable tabId="4" name="Top 10 Product Sale"/>
    <pivotTable tabId="4" name="Category Cost - Profit"/>
    <pivotTable tabId="8" name="PivotTable6"/>
    <pivotTable tabId="8" name="PivotTable10"/>
    <pivotTable tabId="8" name="PivotTable1"/>
    <pivotTable tabId="8" name="PivotTable11"/>
    <pivotTable tabId="8" name="PivotTable12"/>
    <pivotTable tabId="8" name="PivotTable5"/>
    <pivotTable tabId="8" name="PivotTable7"/>
    <pivotTable tabId="8" name="PivotTable9"/>
    <pivotTable tabId="8" name="Quantity - Month"/>
    <pivotTable tabId="4" name="PivotTable9"/>
    <pivotTable tabId="4" name="Product Sale"/>
    <pivotTable tabId="4" name="Sale Day"/>
    <pivotTable tabId="4" name="Sale Month"/>
    <pivotTable tabId="4" name="Sale types"/>
    <pivotTable tabId="4" name="Sale Year"/>
    <pivotTable tabId="4" name="TotalSale"/>
    <pivotTable tabId="8" name="PivotTable2"/>
  </pivotTables>
  <data>
    <tabular pivotCacheId="247313878">
      <items count="44">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913E9B19-69FB-4034-8109-68BA735D59B1}" sourceName="SALE TYPE">
  <pivotTables>
    <pivotTable tabId="4" name="Sale Day"/>
    <pivotTable tabId="4" name="TotalSale"/>
    <pivotTable tabId="4" name="Sale Month"/>
    <pivotTable tabId="4" name="Top 10 Product Sale"/>
    <pivotTable tabId="4" name="Category Cost - Profit"/>
    <pivotTable tabId="4" name="Sale Year"/>
    <pivotTable tabId="4" name="PivotTable9"/>
    <pivotTable tabId="4" name="Sale types"/>
    <pivotTable tabId="8" name="PivotTable1"/>
    <pivotTable tabId="8" name="Quantity - Month"/>
    <pivotTable tabId="8" name="PivotTable5"/>
    <pivotTable tabId="8" name="PivotTable6"/>
    <pivotTable tabId="8" name="PivotTable7"/>
    <pivotTable tabId="8" name="PivotTable9"/>
    <pivotTable tabId="8" name="PivotTable10"/>
  </pivotTables>
  <data>
    <tabular pivotCacheId="247313878">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42AB7161-9D01-4EF3-A965-5D39480A1054}" sourceName="PAYMENT MODE">
  <pivotTables>
    <pivotTable tabId="4" name="Sale Day"/>
    <pivotTable tabId="4" name="Sale Month"/>
    <pivotTable tabId="4" name="Top 10 Product Sale"/>
    <pivotTable tabId="4" name="Category Cost - Profit"/>
    <pivotTable tabId="4" name="Sale Year"/>
    <pivotTable tabId="4" name="PivotTable9"/>
    <pivotTable tabId="4" name="Sale types"/>
    <pivotTable tabId="8" name="Quantity - Month"/>
    <pivotTable tabId="8" name="PivotTable5"/>
    <pivotTable tabId="8" name="PivotTable6"/>
    <pivotTable tabId="8" name="PivotTable7"/>
    <pivotTable tabId="8" name="PivotTable9"/>
    <pivotTable tabId="8" name="PivotTable10"/>
  </pivotTables>
  <data>
    <tabular pivotCacheId="247313878">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3DE13F40-E626-48CE-8B27-99A604D861A4}" sourceName="CATEGORY">
  <pivotTables>
    <pivotTable tabId="4" name="Sale Day"/>
    <pivotTable tabId="8" name="PivotTable7"/>
    <pivotTable tabId="8" name="PivotTable1"/>
    <pivotTable tabId="8" name="PivotTable10"/>
    <pivotTable tabId="8" name="PivotTable11"/>
    <pivotTable tabId="8" name="PivotTable12"/>
    <pivotTable tabId="8" name="PivotTable5"/>
    <pivotTable tabId="8" name="PivotTable6"/>
    <pivotTable tabId="8" name="PivotTable9"/>
    <pivotTable tabId="8" name="Quantity - Month"/>
    <pivotTable tabId="4" name="Category Cost - Profit"/>
    <pivotTable tabId="4" name="Payment mode"/>
    <pivotTable tabId="4" name="PivotTable9"/>
    <pivotTable tabId="4" name="Product Sale"/>
    <pivotTable tabId="4" name="Sale Month"/>
    <pivotTable tabId="4" name="Sale types"/>
    <pivotTable tabId="4" name="Sale Year"/>
    <pivotTable tabId="4" name="Top 10 Product Sale"/>
    <pivotTable tabId="4" name="TotalSale"/>
    <pivotTable tabId="8" name="PivotTable2"/>
  </pivotTables>
  <data>
    <tabular pivotCacheId="247313878">
      <items count="5">
        <i x="0" s="1"/>
        <i x="1" s="1"/>
        <i x="2" s="1"/>
        <i x="3"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 xr10:uid="{FB70C329-0B15-43E0-B3DE-E4214AA131F7}" sourceName="Day">
  <pivotTables>
    <pivotTable tabId="4" name="Sale Day"/>
    <pivotTable tabId="4" name="TotalSale"/>
    <pivotTable tabId="4" name="Sale Month"/>
    <pivotTable tabId="4" name="Top 10 Product Sale"/>
    <pivotTable tabId="4" name="Category Cost - Profit"/>
    <pivotTable tabId="4" name="Sale Year"/>
    <pivotTable tabId="4" name="PivotTable9"/>
    <pivotTable tabId="4" name="Sale types"/>
    <pivotTable tabId="8" name="PivotTable1"/>
    <pivotTable tabId="8" name="Quantity - Month"/>
    <pivotTable tabId="8" name="PivotTable5"/>
    <pivotTable tabId="8" name="PivotTable6"/>
    <pivotTable tabId="8" name="PivotTable7"/>
    <pivotTable tabId="8" name="PivotTable9"/>
    <pivotTable tabId="8" name="PivotTable10"/>
    <pivotTable tabId="8" name="PivotTable11"/>
    <pivotTable tabId="8" name="PivotTable12"/>
    <pivotTable tabId="8" name="PivotTable2"/>
  </pivotTables>
  <data>
    <tabular pivotCacheId="247313878">
      <items count="31">
        <i x="2" s="1"/>
        <i x="15" s="1"/>
        <i x="20" s="1"/>
        <i x="16" s="1"/>
        <i x="11" s="1"/>
        <i x="13" s="1"/>
        <i x="23" s="1"/>
        <i x="25" s="1"/>
        <i x="1" s="1"/>
        <i x="4" s="1"/>
        <i x="5" s="1"/>
        <i x="29" s="1"/>
        <i x="17" s="1"/>
        <i x="18" s="1"/>
        <i x="26" s="1"/>
        <i x="21" s="1"/>
        <i x="6" s="1"/>
        <i x="22" s="1"/>
        <i x="14" s="1"/>
        <i x="10" s="1"/>
        <i x="19" s="1"/>
        <i x="7" s="1"/>
        <i x="12" s="1"/>
        <i x="28" s="1"/>
        <i x="8" s="1"/>
        <i x="0" s="1"/>
        <i x="27" s="1"/>
        <i x="24" s="1"/>
        <i x="30" s="1"/>
        <i x="9"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42B21F1D-2EF8-4E97-9831-72291B6E429F}" sourceName="Month">
  <pivotTables>
    <pivotTable tabId="4" name="Sale Day"/>
    <pivotTable tabId="4" name="TotalSale"/>
    <pivotTable tabId="4" name="Sale Month"/>
    <pivotTable tabId="4" name="Top 10 Product Sale"/>
    <pivotTable tabId="4" name="Category Cost - Profit"/>
    <pivotTable tabId="4" name="Sale Year"/>
    <pivotTable tabId="4" name="PivotTable9"/>
    <pivotTable tabId="4" name="Sale types"/>
    <pivotTable tabId="8" name="PivotTable1"/>
    <pivotTable tabId="8" name="Quantity - Month"/>
    <pivotTable tabId="8" name="PivotTable5"/>
    <pivotTable tabId="8" name="PivotTable6"/>
    <pivotTable tabId="8" name="PivotTable7"/>
    <pivotTable tabId="8" name="PivotTable9"/>
    <pivotTable tabId="8" name="PivotTable10"/>
    <pivotTable tabId="8" name="PivotTable11"/>
    <pivotTable tabId="8" name="PivotTable12"/>
    <pivotTable tabId="4" name="Product Sale"/>
    <pivotTable tabId="8" name="PivotTable2"/>
  </pivotTables>
  <data>
    <tabular pivotCacheId="247313878">
      <items count="12">
        <i x="0" s="1"/>
        <i x="6" s="1"/>
        <i x="1" s="1"/>
        <i x="8" s="1"/>
        <i x="9" s="1"/>
        <i x="2" s="1"/>
        <i x="7" s="1"/>
        <i x="3" s="1"/>
        <i x="4" s="1"/>
        <i x="5" s="1"/>
        <i x="10" s="1"/>
        <i x="1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9B7A41C-0C01-47DA-85CD-9BED590F2230}" sourceName="Year">
  <pivotTables>
    <pivotTable tabId="4" name="Sale Day"/>
    <pivotTable tabId="4" name="TotalSale"/>
    <pivotTable tabId="4" name="Sale Month"/>
    <pivotTable tabId="4" name="Top 10 Product Sale"/>
    <pivotTable tabId="4" name="Category Cost - Profit"/>
    <pivotTable tabId="4" name="Sale Year"/>
    <pivotTable tabId="4" name="PivotTable9"/>
    <pivotTable tabId="4" name="Sale types"/>
    <pivotTable tabId="4" name="Product Sale"/>
    <pivotTable tabId="8" name="PivotTable1"/>
    <pivotTable tabId="8" name="PivotTable2"/>
    <pivotTable tabId="8" name="Quantity - Month"/>
    <pivotTable tabId="8" name="PivotTable5"/>
    <pivotTable tabId="8" name="PivotTable7"/>
    <pivotTable tabId="8" name="PivotTable9"/>
    <pivotTable tabId="8" name="PivotTable10"/>
    <pivotTable tabId="8" name="PivotTable11"/>
    <pivotTable tabId="8" name="PivotTable12"/>
  </pivotTables>
  <data>
    <tabular pivotCacheId="247313878">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ID 1" xr10:uid="{C477B3A2-900C-459D-B12B-DF6FE40E49C6}" cache="Slicer_PRODUCT_ID" caption="PRODUCT ID" columnCount="3" style="Slicer Style trai 2" rowHeight="457200"/>
  <slicer name="SALE TYPE" xr10:uid="{1F6ADC83-8FB9-4BB2-9F45-8F3B850E1E53}" cache="Slicer_SALE_TYPE" caption="SALE TYPE" style="Slicer Style trai" rowHeight="457200"/>
  <slicer name="PAYMENT MODE" xr10:uid="{E9F6E3C1-A630-45D2-9E8A-71174EDE2837}" cache="Slicer_PAYMENT_MODE" caption="PAYMENT MODE" style="Slicer Style 1" rowHeight="457200"/>
  <slicer name="CATEGORY" xr10:uid="{326722B7-F6F8-4C0A-8BFC-64E4DC79E6CA}" cache="Slicer_CATEGORY" caption="CATEGORY" startItem="2" style="Slicer Style 1" rowHeight="457200"/>
  <slicer name="Day" xr10:uid="{D630419F-9F40-4A3A-8D74-66A505F202D4}" cache="Slicer_Day" caption="Day" columnCount="7" style="Slicer Style 1" rowHeight="457200"/>
  <slicer name="Month" xr10:uid="{B8AFC749-E623-4E33-A1A0-7126E5E33418}" cache="Slicer_Month" caption="Month" columnCount="3" style="Slicer Style 1" rowHeight="457200"/>
  <slicer name="Year" xr10:uid="{53F16AE3-1320-4753-9219-D6B72CF4E7BD}" cache="Slicer_Year" caption="Year" columnCount="2" style="Slicer Style 1" rowHeight="4572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ID 2" xr10:uid="{50459EEE-7905-42A5-A22E-CEE05D10D5E3}" cache="Slicer_PRODUCT_ID" caption="PRODUCT ID" columnCount="5" style="Slicer Style trai 2" rowHeight="457200"/>
  <slicer name="CATEGORY 1" xr10:uid="{F163D413-98A8-4809-A8DE-F6C950494951}" cache="Slicer_CATEGORY" caption="CATEGORY" startItem="2" style="Slicer Style 1" rowHeight="457200"/>
  <slicer name="Day 1" xr10:uid="{DF53D582-C800-43D4-B8F8-A3487CFDE677}" cache="Slicer_Day" caption="Day" columnCount="7" style="Slicer Style 1" rowHeight="457200"/>
  <slicer name="Month 1" xr10:uid="{FE4807A2-D2FA-4172-8CE7-AB8881017C06}" cache="Slicer_Month" caption="Month" columnCount="3" style="Slicer Style 1" rowHeight="457200"/>
  <slicer name="Year 1" xr10:uid="{A9C21BF5-DCD6-4A7D-B477-EA5313C9D4D7}" cache="Slicer_Year" caption="Year" columnCount="2" style="Slicer Style 1" rowHeight="4572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S528" totalsRowShown="0" headerRowDxfId="28" headerRowBorderDxfId="27">
  <autoFilter ref="A1:S528" xr:uid="{60351B27-4213-4B50-AF1E-6DD234ED1CD8}"/>
  <sortState xmlns:xlrd2="http://schemas.microsoft.com/office/spreadsheetml/2017/richdata2" ref="A2:K528">
    <sortCondition ref="B1:B528"/>
  </sortState>
  <tableColumns count="19">
    <tableColumn id="1" xr3:uid="{7E2D9722-C99A-4D79-AD8A-A4AF24D31B15}" name="DATE" dataDxfId="26"/>
    <tableColumn id="3" xr3:uid="{1B687DA1-746A-409E-8132-464ADA2D65F7}" name="PRODUCT ID" dataDxfId="25"/>
    <tableColumn id="2" xr3:uid="{3D21C161-3520-4EEB-95C2-BC89A67F811B}" name="QUANTITY" dataDxfId="24"/>
    <tableColumn id="4" xr3:uid="{51AFA112-3989-4C7A-B537-003512753602}" name="SALE TYPE" dataDxfId="23"/>
    <tableColumn id="5" xr3:uid="{057B8FDA-60FB-4816-999C-2030B688B9CF}" name="PAYMENT MODE" dataDxfId="22"/>
    <tableColumn id="6" xr3:uid="{A77A9445-20AF-4122-92EB-C3706E536AB4}" name="DISCOUNT %" dataDxfId="21"/>
    <tableColumn id="8" xr3:uid="{28D13D92-D969-4C97-9EF8-2958B835F584}" name="PRODUCT" dataDxfId="20">
      <calculatedColumnFormula>VLOOKUP(InputData[[#This Row],[PRODUCT ID]],MasterData[],2,0)</calculatedColumnFormula>
    </tableColumn>
    <tableColumn id="9" xr3:uid="{47CACDCD-72FD-443D-A071-32DEF10F8192}" name="CATEGORY" dataDxfId="19">
      <calculatedColumnFormula>VLOOKUP(InputData[[#This Row],[PRODUCT ID]],MasterData[],3,0)</calculatedColumnFormula>
    </tableColumn>
    <tableColumn id="10" xr3:uid="{99DC3649-8B8D-42BD-81C5-AB5CFFC1114C}" name="UOM" dataDxfId="18">
      <calculatedColumnFormula>VLOOKUP(InputData[[#This Row],[PRODUCT ID]],MasterData[],4,0)</calculatedColumnFormula>
    </tableColumn>
    <tableColumn id="11" xr3:uid="{34ACB420-2FA4-4748-81C7-088836F1A56B}" name="BUYING PRIZE" dataDxfId="17">
      <calculatedColumnFormula>VLOOKUP(InputData[[#This Row],[PRODUCT ID]],MasterData[],5,0)</calculatedColumnFormula>
    </tableColumn>
    <tableColumn id="12" xr3:uid="{86EE253F-42D8-4896-A27D-732095ECE83A}" name="SELLING PRICE" dataDxfId="16">
      <calculatedColumnFormula>VLOOKUP(InputData[[#This Row],[PRODUCT ID]],MasterData[],6,0)</calculatedColumnFormula>
    </tableColumn>
    <tableColumn id="13" xr3:uid="{BEC517C7-BFED-4EAB-B801-E2BC5A488737}" name="SALES" dataDxfId="15">
      <calculatedColumnFormula>K2*C2</calculatedColumnFormula>
    </tableColumn>
    <tableColumn id="14" xr3:uid="{4E2B321C-57A7-4845-8E9D-950D32D24D22}" name="PROFIT" dataDxfId="14">
      <calculatedColumnFormula>L2-(J2*C2)</calculatedColumnFormula>
    </tableColumn>
    <tableColumn id="15" xr3:uid="{D6001904-422A-4A4B-98F0-798EE23EDB64}" name="%PROFIT" dataCellStyle="Comma">
      <calculatedColumnFormula>M2/L2 *100</calculatedColumnFormula>
    </tableColumn>
    <tableColumn id="18" xr3:uid="{0446235C-03D7-4BDB-A1B5-3284E94EFDBF}" name="Day" dataDxfId="13">
      <calculatedColumnFormula>DAY(InputData[[#This Row],[DATE]])</calculatedColumnFormula>
    </tableColumn>
    <tableColumn id="7" xr3:uid="{714CFFC4-51CE-4D19-AB33-3F428EA00DD9}" name="Month" dataDxfId="12">
      <calculatedColumnFormula>MONTH(InputData[[#This Row],[DATE]])</calculatedColumnFormula>
    </tableColumn>
    <tableColumn id="19" xr3:uid="{FC52FCFA-99BB-4622-B8CC-EA162EAADB8B}" name="Year" dataDxfId="11">
      <calculatedColumnFormula>YEAR(InputData[[#This Row],[DATE]])</calculatedColumnFormula>
    </tableColumn>
    <tableColumn id="16" xr3:uid="{DD1DD28F-DDFB-430D-A313-F63318DBF01D}" name="Cost" dataDxfId="10">
      <calculatedColumnFormula>J2*C2</calculatedColumnFormula>
    </tableColumn>
    <tableColumn id="17" xr3:uid="{1091AA31-2F3D-4C3C-AD24-8ABF9E01D0BE}" name="% Cost" dataDxfId="9" dataCellStyle="Percent">
      <calculatedColumnFormula>InputData[[#This Row],[Cost]]/InputData[[#This Row],[SALES]]</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8" dataDxfId="6" headerRowBorderDxfId="7">
  <autoFilter ref="A1:F46" xr:uid="{DE6FA1E2-6EE8-430A-AF62-020400F3E926}"/>
  <tableColumns count="6">
    <tableColumn id="1" xr3:uid="{106E50BA-9FFB-484D-AC75-176578AFED44}" name="PRODUCT ID" dataDxfId="5"/>
    <tableColumn id="2" xr3:uid="{C6063C4C-22AC-43C3-B630-5C0916CFA263}" name="PRODUCT" dataDxfId="4"/>
    <tableColumn id="3" xr3:uid="{FEA9A0A4-A0D7-45FA-BD75-4D9EBBD09441}" name="CATEGORY" dataDxfId="3"/>
    <tableColumn id="4" xr3:uid="{3BDFD3DA-79CD-4B0E-9F98-1F406523093B}" name="UOM" dataDxfId="2"/>
    <tableColumn id="5" xr3:uid="{C286276F-25D5-4D9D-9759-32EF67A133BE}" name="BUYING PRIZE" dataDxfId="1"/>
    <tableColumn id="6" xr3:uid="{BFC92544-6510-4B40-ABEE-FD6A4B0302D7}" name="SELLING PRIC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18.xml"/><Relationship Id="rId3" Type="http://schemas.openxmlformats.org/officeDocument/2006/relationships/pivotTable" Target="../pivotTables/pivotTable13.xml"/><Relationship Id="rId7" Type="http://schemas.openxmlformats.org/officeDocument/2006/relationships/pivotTable" Target="../pivotTables/pivotTable17.xml"/><Relationship Id="rId2" Type="http://schemas.openxmlformats.org/officeDocument/2006/relationships/pivotTable" Target="../pivotTables/pivotTable12.xml"/><Relationship Id="rId1" Type="http://schemas.openxmlformats.org/officeDocument/2006/relationships/pivotTable" Target="../pivotTables/pivotTable11.xml"/><Relationship Id="rId6" Type="http://schemas.openxmlformats.org/officeDocument/2006/relationships/pivotTable" Target="../pivotTables/pivotTable16.xml"/><Relationship Id="rId11" Type="http://schemas.openxmlformats.org/officeDocument/2006/relationships/pivotTable" Target="../pivotTables/pivotTable21.xml"/><Relationship Id="rId5" Type="http://schemas.openxmlformats.org/officeDocument/2006/relationships/pivotTable" Target="../pivotTables/pivotTable15.xml"/><Relationship Id="rId10" Type="http://schemas.openxmlformats.org/officeDocument/2006/relationships/pivotTable" Target="../pivotTables/pivotTable20.xml"/><Relationship Id="rId4" Type="http://schemas.openxmlformats.org/officeDocument/2006/relationships/pivotTable" Target="../pivotTables/pivotTable14.xml"/><Relationship Id="rId9" Type="http://schemas.openxmlformats.org/officeDocument/2006/relationships/pivotTable" Target="../pivotTables/pivotTable19.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codeName="Sheet1">
    <tabColor rgb="FF00B050"/>
  </sheetPr>
  <dimension ref="A1:AD528"/>
  <sheetViews>
    <sheetView topLeftCell="A205" zoomScale="73" zoomScaleNormal="100" workbookViewId="0">
      <selection activeCell="G9" sqref="G9"/>
    </sheetView>
  </sheetViews>
  <sheetFormatPr defaultRowHeight="15" x14ac:dyDescent="0.25"/>
  <cols>
    <col min="1" max="1" width="11" bestFit="1" customWidth="1"/>
    <col min="2" max="2" width="15.85546875" bestFit="1" customWidth="1"/>
    <col min="3" max="3" width="14.28515625" bestFit="1" customWidth="1"/>
    <col min="4" max="4" width="14.140625" bestFit="1" customWidth="1"/>
    <col min="5" max="5" width="19.7109375" bestFit="1" customWidth="1"/>
    <col min="6" max="6" width="16.28515625" bestFit="1" customWidth="1"/>
    <col min="7" max="7" width="14.140625" bestFit="1" customWidth="1"/>
    <col min="8" max="8" width="15.140625" bestFit="1" customWidth="1"/>
    <col min="9" max="9" width="10.28515625" bestFit="1" customWidth="1"/>
    <col min="10" max="10" width="17.7109375" bestFit="1" customWidth="1"/>
    <col min="11" max="11" width="18.28515625" bestFit="1" customWidth="1"/>
    <col min="12" max="12" width="24.5703125" bestFit="1" customWidth="1"/>
    <col min="13" max="13" width="16.7109375" bestFit="1" customWidth="1"/>
    <col min="14" max="14" width="13.42578125" style="8" bestFit="1" customWidth="1"/>
    <col min="15" max="15" width="8.85546875" bestFit="1" customWidth="1"/>
    <col min="19" max="19" width="9.140625" style="15"/>
    <col min="29" max="29" width="11.5703125" bestFit="1" customWidth="1"/>
  </cols>
  <sheetData>
    <row r="1" spans="1:30" ht="15.75" thickBot="1" x14ac:dyDescent="0.3">
      <c r="A1" s="2" t="s">
        <v>100</v>
      </c>
      <c r="B1" s="2" t="s">
        <v>0</v>
      </c>
      <c r="C1" s="2" t="s">
        <v>101</v>
      </c>
      <c r="D1" s="2" t="s">
        <v>102</v>
      </c>
      <c r="E1" s="2" t="s">
        <v>103</v>
      </c>
      <c r="F1" s="2" t="s">
        <v>104</v>
      </c>
      <c r="G1" s="1" t="s">
        <v>1</v>
      </c>
      <c r="H1" s="1" t="s">
        <v>2</v>
      </c>
      <c r="I1" s="1" t="s">
        <v>3</v>
      </c>
      <c r="J1" s="1" t="s">
        <v>4</v>
      </c>
      <c r="K1" s="1" t="s">
        <v>5</v>
      </c>
      <c r="L1" s="2" t="s">
        <v>115</v>
      </c>
      <c r="M1" s="2" t="s">
        <v>116</v>
      </c>
      <c r="N1" s="7" t="s">
        <v>114</v>
      </c>
      <c r="O1" s="2" t="s">
        <v>129</v>
      </c>
      <c r="P1" s="2" t="s">
        <v>130</v>
      </c>
      <c r="Q1" s="2" t="s">
        <v>131</v>
      </c>
      <c r="R1" s="2" t="s">
        <v>134</v>
      </c>
      <c r="S1" s="14" t="s">
        <v>135</v>
      </c>
    </row>
    <row r="2" spans="1:30" x14ac:dyDescent="0.25">
      <c r="A2" s="3">
        <v>44222</v>
      </c>
      <c r="B2" s="4" t="s">
        <v>6</v>
      </c>
      <c r="C2" s="5">
        <v>7</v>
      </c>
      <c r="D2" s="5" t="s">
        <v>106</v>
      </c>
      <c r="E2" s="5" t="s">
        <v>106</v>
      </c>
      <c r="F2" s="6">
        <v>0</v>
      </c>
      <c r="G2" t="str">
        <f>VLOOKUP(InputData[[#This Row],[PRODUCT ID]],MasterData[],2,0)</f>
        <v>Product01</v>
      </c>
      <c r="H2" t="str">
        <f>VLOOKUP(InputData[[#This Row],[PRODUCT ID]],MasterData[],3,0)</f>
        <v>Category01</v>
      </c>
      <c r="I2" t="str">
        <f>VLOOKUP(InputData[[#This Row],[PRODUCT ID]],MasterData[],4,0)</f>
        <v>Kg</v>
      </c>
      <c r="J2">
        <f>VLOOKUP(InputData[[#This Row],[PRODUCT ID]],MasterData[],5,0)</f>
        <v>98</v>
      </c>
      <c r="K2">
        <f>VLOOKUP(InputData[[#This Row],[PRODUCT ID]],MasterData[],6,0)</f>
        <v>103.88</v>
      </c>
      <c r="L2">
        <f t="shared" ref="L2:L65" si="0">K2*C2</f>
        <v>727.16</v>
      </c>
      <c r="M2">
        <f t="shared" ref="M2:M65" si="1">L2-(J2*C2)</f>
        <v>41.159999999999968</v>
      </c>
      <c r="N2" s="8">
        <f t="shared" ref="N2:N65" si="2">M2/L2 *100</f>
        <v>5.6603773584905621</v>
      </c>
      <c r="O2">
        <f>DAY(InputData[[#This Row],[DATE]])</f>
        <v>26</v>
      </c>
      <c r="P2">
        <f>MONTH(InputData[[#This Row],[DATE]])</f>
        <v>1</v>
      </c>
      <c r="Q2">
        <f>YEAR(InputData[[#This Row],[DATE]])</f>
        <v>2021</v>
      </c>
      <c r="R2">
        <f t="shared" ref="R2:R65" si="3">J2*C2</f>
        <v>686</v>
      </c>
      <c r="S2" s="15">
        <f>InputData[[#This Row],[Cost]]/InputData[[#This Row],[SALES]]</f>
        <v>0.94339622641509435</v>
      </c>
    </row>
    <row r="3" spans="1:30" x14ac:dyDescent="0.25">
      <c r="A3" s="3">
        <v>44281</v>
      </c>
      <c r="B3" s="4" t="s">
        <v>6</v>
      </c>
      <c r="C3" s="5">
        <v>4</v>
      </c>
      <c r="D3" s="5" t="s">
        <v>108</v>
      </c>
      <c r="E3" s="5" t="s">
        <v>107</v>
      </c>
      <c r="F3" s="6">
        <v>0</v>
      </c>
      <c r="G3" t="str">
        <f>VLOOKUP(InputData[[#This Row],[PRODUCT ID]],MasterData[],2,0)</f>
        <v>Product01</v>
      </c>
      <c r="H3" t="str">
        <f>VLOOKUP(InputData[[#This Row],[PRODUCT ID]],MasterData[],3,0)</f>
        <v>Category01</v>
      </c>
      <c r="I3" t="str">
        <f>VLOOKUP(InputData[[#This Row],[PRODUCT ID]],MasterData[],4,0)</f>
        <v>Kg</v>
      </c>
      <c r="J3">
        <f>VLOOKUP(InputData[[#This Row],[PRODUCT ID]],MasterData[],5,0)</f>
        <v>98</v>
      </c>
      <c r="K3">
        <f>VLOOKUP(InputData[[#This Row],[PRODUCT ID]],MasterData[],6,0)</f>
        <v>103.88</v>
      </c>
      <c r="L3">
        <f t="shared" si="0"/>
        <v>415.52</v>
      </c>
      <c r="M3">
        <f t="shared" si="1"/>
        <v>23.519999999999982</v>
      </c>
      <c r="N3" s="8">
        <f t="shared" si="2"/>
        <v>5.6603773584905621</v>
      </c>
      <c r="O3">
        <f>DAY(InputData[[#This Row],[DATE]])</f>
        <v>26</v>
      </c>
      <c r="P3">
        <f>MONTH(InputData[[#This Row],[DATE]])</f>
        <v>3</v>
      </c>
      <c r="Q3">
        <f>YEAR(InputData[[#This Row],[DATE]])</f>
        <v>2021</v>
      </c>
      <c r="R3">
        <f t="shared" si="3"/>
        <v>392</v>
      </c>
      <c r="S3" s="15">
        <f>InputData[[#This Row],[Cost]]/InputData[[#This Row],[SALES]]</f>
        <v>0.94339622641509435</v>
      </c>
    </row>
    <row r="4" spans="1:30" x14ac:dyDescent="0.25">
      <c r="A4" s="3">
        <v>44356</v>
      </c>
      <c r="B4" s="17" t="s">
        <v>6</v>
      </c>
      <c r="C4" s="5">
        <v>7</v>
      </c>
      <c r="D4" s="5" t="s">
        <v>108</v>
      </c>
      <c r="E4" s="5" t="s">
        <v>106</v>
      </c>
      <c r="F4" s="6">
        <v>0</v>
      </c>
      <c r="G4" t="str">
        <f>VLOOKUP(InputData[[#This Row],[PRODUCT ID]],MasterData[],2,0)</f>
        <v>Product01</v>
      </c>
      <c r="H4" t="str">
        <f>VLOOKUP(InputData[[#This Row],[PRODUCT ID]],MasterData[],3,0)</f>
        <v>Category01</v>
      </c>
      <c r="I4" t="str">
        <f>VLOOKUP(InputData[[#This Row],[PRODUCT ID]],MasterData[],4,0)</f>
        <v>Kg</v>
      </c>
      <c r="J4">
        <f>VLOOKUP(InputData[[#This Row],[PRODUCT ID]],MasterData[],5,0)</f>
        <v>98</v>
      </c>
      <c r="K4">
        <f>VLOOKUP(InputData[[#This Row],[PRODUCT ID]],MasterData[],6,0)</f>
        <v>103.88</v>
      </c>
      <c r="L4">
        <f t="shared" si="0"/>
        <v>727.16</v>
      </c>
      <c r="M4">
        <f t="shared" si="1"/>
        <v>41.159999999999968</v>
      </c>
      <c r="N4" s="8">
        <f t="shared" si="2"/>
        <v>5.6603773584905621</v>
      </c>
      <c r="O4">
        <f>DAY(InputData[[#This Row],[DATE]])</f>
        <v>9</v>
      </c>
      <c r="P4">
        <f>MONTH(InputData[[#This Row],[DATE]])</f>
        <v>6</v>
      </c>
      <c r="Q4">
        <f>YEAR(InputData[[#This Row],[DATE]])</f>
        <v>2021</v>
      </c>
      <c r="R4">
        <f t="shared" si="3"/>
        <v>686</v>
      </c>
      <c r="S4" s="15">
        <f>InputData[[#This Row],[Cost]]/InputData[[#This Row],[SALES]]</f>
        <v>0.94339622641509435</v>
      </c>
    </row>
    <row r="5" spans="1:30" x14ac:dyDescent="0.25">
      <c r="A5" s="3">
        <v>44409</v>
      </c>
      <c r="B5" s="4" t="s">
        <v>6</v>
      </c>
      <c r="C5" s="5">
        <v>11</v>
      </c>
      <c r="D5" s="5" t="s">
        <v>108</v>
      </c>
      <c r="E5" s="5" t="s">
        <v>107</v>
      </c>
      <c r="F5" s="6">
        <v>0</v>
      </c>
      <c r="G5" t="str">
        <f>VLOOKUP(InputData[[#This Row],[PRODUCT ID]],MasterData[],2,0)</f>
        <v>Product01</v>
      </c>
      <c r="H5" t="str">
        <f>VLOOKUP(InputData[[#This Row],[PRODUCT ID]],MasterData[],3,0)</f>
        <v>Category01</v>
      </c>
      <c r="I5" t="str">
        <f>VLOOKUP(InputData[[#This Row],[PRODUCT ID]],MasterData[],4,0)</f>
        <v>Kg</v>
      </c>
      <c r="J5">
        <f>VLOOKUP(InputData[[#This Row],[PRODUCT ID]],MasterData[],5,0)</f>
        <v>98</v>
      </c>
      <c r="K5">
        <f>VLOOKUP(InputData[[#This Row],[PRODUCT ID]],MasterData[],6,0)</f>
        <v>103.88</v>
      </c>
      <c r="L5">
        <f t="shared" si="0"/>
        <v>1142.6799999999998</v>
      </c>
      <c r="M5">
        <f t="shared" si="1"/>
        <v>64.679999999999836</v>
      </c>
      <c r="N5" s="8">
        <f t="shared" si="2"/>
        <v>5.6603773584905523</v>
      </c>
      <c r="O5">
        <f>DAY(InputData[[#This Row],[DATE]])</f>
        <v>1</v>
      </c>
      <c r="P5">
        <f>MONTH(InputData[[#This Row],[DATE]])</f>
        <v>8</v>
      </c>
      <c r="Q5">
        <f>YEAR(InputData[[#This Row],[DATE]])</f>
        <v>2021</v>
      </c>
      <c r="R5">
        <f t="shared" si="3"/>
        <v>1078</v>
      </c>
      <c r="S5" s="15">
        <f>InputData[[#This Row],[Cost]]/InputData[[#This Row],[SALES]]</f>
        <v>0.94339622641509446</v>
      </c>
      <c r="U5" s="21"/>
      <c r="W5" s="22"/>
      <c r="X5" s="23"/>
      <c r="Y5" s="22"/>
      <c r="Z5" s="22"/>
    </row>
    <row r="6" spans="1:30" x14ac:dyDescent="0.25">
      <c r="A6" s="3">
        <v>44439</v>
      </c>
      <c r="B6" s="4" t="s">
        <v>6</v>
      </c>
      <c r="C6" s="5">
        <v>2</v>
      </c>
      <c r="D6" s="5" t="s">
        <v>108</v>
      </c>
      <c r="E6" s="5" t="s">
        <v>106</v>
      </c>
      <c r="F6" s="6">
        <v>0</v>
      </c>
      <c r="G6" t="str">
        <f>VLOOKUP(InputData[[#This Row],[PRODUCT ID]],MasterData[],2,0)</f>
        <v>Product01</v>
      </c>
      <c r="H6" t="str">
        <f>VLOOKUP(InputData[[#This Row],[PRODUCT ID]],MasterData[],3,0)</f>
        <v>Category01</v>
      </c>
      <c r="I6" t="str">
        <f>VLOOKUP(InputData[[#This Row],[PRODUCT ID]],MasterData[],4,0)</f>
        <v>Kg</v>
      </c>
      <c r="J6">
        <f>VLOOKUP(InputData[[#This Row],[PRODUCT ID]],MasterData[],5,0)</f>
        <v>98</v>
      </c>
      <c r="K6">
        <f>VLOOKUP(InputData[[#This Row],[PRODUCT ID]],MasterData[],6,0)</f>
        <v>103.88</v>
      </c>
      <c r="L6">
        <f t="shared" si="0"/>
        <v>207.76</v>
      </c>
      <c r="M6">
        <f t="shared" si="1"/>
        <v>11.759999999999991</v>
      </c>
      <c r="N6" s="8">
        <f t="shared" si="2"/>
        <v>5.6603773584905621</v>
      </c>
      <c r="O6">
        <f>DAY(InputData[[#This Row],[DATE]])</f>
        <v>31</v>
      </c>
      <c r="P6">
        <f>MONTH(InputData[[#This Row],[DATE]])</f>
        <v>8</v>
      </c>
      <c r="Q6">
        <f>YEAR(InputData[[#This Row],[DATE]])</f>
        <v>2021</v>
      </c>
      <c r="R6">
        <f t="shared" si="3"/>
        <v>196</v>
      </c>
      <c r="S6" s="15">
        <f>InputData[[#This Row],[Cost]]/InputData[[#This Row],[SALES]]</f>
        <v>0.94339622641509435</v>
      </c>
      <c r="W6" s="22"/>
      <c r="X6" s="22"/>
      <c r="Y6" s="22"/>
      <c r="Z6" s="22"/>
      <c r="AA6" s="20"/>
      <c r="AD6" s="18"/>
    </row>
    <row r="7" spans="1:30" x14ac:dyDescent="0.25">
      <c r="A7" s="3">
        <v>44449</v>
      </c>
      <c r="B7" s="4" t="s">
        <v>6</v>
      </c>
      <c r="C7" s="5">
        <v>9</v>
      </c>
      <c r="D7" s="5" t="s">
        <v>105</v>
      </c>
      <c r="E7" s="5" t="s">
        <v>106</v>
      </c>
      <c r="F7" s="6">
        <v>0</v>
      </c>
      <c r="G7" t="str">
        <f>VLOOKUP(InputData[[#This Row],[PRODUCT ID]],MasterData[],2,0)</f>
        <v>Product01</v>
      </c>
      <c r="H7" t="str">
        <f>VLOOKUP(InputData[[#This Row],[PRODUCT ID]],MasterData[],3,0)</f>
        <v>Category01</v>
      </c>
      <c r="I7" t="str">
        <f>VLOOKUP(InputData[[#This Row],[PRODUCT ID]],MasterData[],4,0)</f>
        <v>Kg</v>
      </c>
      <c r="J7">
        <f>VLOOKUP(InputData[[#This Row],[PRODUCT ID]],MasterData[],5,0)</f>
        <v>98</v>
      </c>
      <c r="K7">
        <f>VLOOKUP(InputData[[#This Row],[PRODUCT ID]],MasterData[],6,0)</f>
        <v>103.88</v>
      </c>
      <c r="L7">
        <f t="shared" si="0"/>
        <v>934.92</v>
      </c>
      <c r="M7">
        <f t="shared" si="1"/>
        <v>52.919999999999959</v>
      </c>
      <c r="N7" s="8">
        <f t="shared" si="2"/>
        <v>5.6603773584905621</v>
      </c>
      <c r="O7">
        <f>DAY(InputData[[#This Row],[DATE]])</f>
        <v>10</v>
      </c>
      <c r="P7">
        <f>MONTH(InputData[[#This Row],[DATE]])</f>
        <v>9</v>
      </c>
      <c r="Q7">
        <f>YEAR(InputData[[#This Row],[DATE]])</f>
        <v>2021</v>
      </c>
      <c r="R7">
        <f t="shared" si="3"/>
        <v>882</v>
      </c>
      <c r="S7" s="15">
        <f>InputData[[#This Row],[Cost]]/InputData[[#This Row],[SALES]]</f>
        <v>0.94339622641509435</v>
      </c>
      <c r="W7" s="24"/>
      <c r="X7" s="25"/>
      <c r="Y7" s="23"/>
      <c r="Z7" s="22"/>
      <c r="AD7" s="18"/>
    </row>
    <row r="8" spans="1:30" x14ac:dyDescent="0.25">
      <c r="A8" s="3">
        <v>44450</v>
      </c>
      <c r="B8" s="4" t="s">
        <v>6</v>
      </c>
      <c r="C8" s="5">
        <v>6</v>
      </c>
      <c r="D8" s="5" t="s">
        <v>105</v>
      </c>
      <c r="E8" s="5" t="s">
        <v>106</v>
      </c>
      <c r="F8" s="6">
        <v>0</v>
      </c>
      <c r="G8" t="str">
        <f>VLOOKUP(InputData[[#This Row],[PRODUCT ID]],MasterData[],2,0)</f>
        <v>Product01</v>
      </c>
      <c r="H8" t="str">
        <f>VLOOKUP(InputData[[#This Row],[PRODUCT ID]],MasterData[],3,0)</f>
        <v>Category01</v>
      </c>
      <c r="I8" t="str">
        <f>VLOOKUP(InputData[[#This Row],[PRODUCT ID]],MasterData[],4,0)</f>
        <v>Kg</v>
      </c>
      <c r="J8">
        <f>VLOOKUP(InputData[[#This Row],[PRODUCT ID]],MasterData[],5,0)</f>
        <v>98</v>
      </c>
      <c r="K8">
        <f>VLOOKUP(InputData[[#This Row],[PRODUCT ID]],MasterData[],6,0)</f>
        <v>103.88</v>
      </c>
      <c r="L8">
        <f t="shared" si="0"/>
        <v>623.28</v>
      </c>
      <c r="M8">
        <f t="shared" si="1"/>
        <v>35.279999999999973</v>
      </c>
      <c r="N8" s="8">
        <f t="shared" si="2"/>
        <v>5.6603773584905621</v>
      </c>
      <c r="O8">
        <f>DAY(InputData[[#This Row],[DATE]])</f>
        <v>11</v>
      </c>
      <c r="P8">
        <f>MONTH(InputData[[#This Row],[DATE]])</f>
        <v>9</v>
      </c>
      <c r="Q8">
        <f>YEAR(InputData[[#This Row],[DATE]])</f>
        <v>2021</v>
      </c>
      <c r="R8">
        <f t="shared" si="3"/>
        <v>588</v>
      </c>
      <c r="S8" s="15">
        <f>InputData[[#This Row],[Cost]]/InputData[[#This Row],[SALES]]</f>
        <v>0.94339622641509435</v>
      </c>
      <c r="V8" s="27"/>
      <c r="W8" s="22"/>
      <c r="X8" s="22"/>
      <c r="Y8" s="22"/>
      <c r="Z8" s="22"/>
      <c r="AD8" s="18"/>
    </row>
    <row r="9" spans="1:30" x14ac:dyDescent="0.25">
      <c r="A9" s="3">
        <v>44486</v>
      </c>
      <c r="B9" s="4" t="s">
        <v>6</v>
      </c>
      <c r="C9" s="5">
        <v>13</v>
      </c>
      <c r="D9" s="5" t="s">
        <v>108</v>
      </c>
      <c r="E9" s="5" t="s">
        <v>106</v>
      </c>
      <c r="F9" s="6">
        <v>0</v>
      </c>
      <c r="G9" t="str">
        <f>VLOOKUP(InputData[[#This Row],[PRODUCT ID]],MasterData[],2,0)</f>
        <v>Product01</v>
      </c>
      <c r="H9" t="str">
        <f>VLOOKUP(InputData[[#This Row],[PRODUCT ID]],MasterData[],3,0)</f>
        <v>Category01</v>
      </c>
      <c r="I9" t="str">
        <f>VLOOKUP(InputData[[#This Row],[PRODUCT ID]],MasterData[],4,0)</f>
        <v>Kg</v>
      </c>
      <c r="J9">
        <f>VLOOKUP(InputData[[#This Row],[PRODUCT ID]],MasterData[],5,0)</f>
        <v>98</v>
      </c>
      <c r="K9">
        <f>VLOOKUP(InputData[[#This Row],[PRODUCT ID]],MasterData[],6,0)</f>
        <v>103.88</v>
      </c>
      <c r="L9">
        <f t="shared" si="0"/>
        <v>1350.44</v>
      </c>
      <c r="M9">
        <f t="shared" si="1"/>
        <v>76.440000000000055</v>
      </c>
      <c r="N9" s="8">
        <f t="shared" si="2"/>
        <v>5.6603773584905692</v>
      </c>
      <c r="O9">
        <f>DAY(InputData[[#This Row],[DATE]])</f>
        <v>17</v>
      </c>
      <c r="P9">
        <f>MONTH(InputData[[#This Row],[DATE]])</f>
        <v>10</v>
      </c>
      <c r="Q9">
        <f>YEAR(InputData[[#This Row],[DATE]])</f>
        <v>2021</v>
      </c>
      <c r="R9">
        <f t="shared" si="3"/>
        <v>1274</v>
      </c>
      <c r="S9" s="15">
        <f>InputData[[#This Row],[Cost]]/InputData[[#This Row],[SALES]]</f>
        <v>0.94339622641509435</v>
      </c>
      <c r="W9" s="22"/>
      <c r="X9" s="23"/>
      <c r="Y9" s="23"/>
      <c r="Z9" s="22"/>
      <c r="AD9" s="18"/>
    </row>
    <row r="10" spans="1:30" ht="15.75" thickBot="1" x14ac:dyDescent="0.3">
      <c r="A10" s="3">
        <v>44583</v>
      </c>
      <c r="B10" s="4" t="s">
        <v>6</v>
      </c>
      <c r="C10" s="5">
        <v>6</v>
      </c>
      <c r="D10" s="5" t="s">
        <v>106</v>
      </c>
      <c r="E10" s="5" t="s">
        <v>107</v>
      </c>
      <c r="F10" s="6">
        <v>0</v>
      </c>
      <c r="G10" t="str">
        <f>VLOOKUP(InputData[[#This Row],[PRODUCT ID]],MasterData[],2,0)</f>
        <v>Product01</v>
      </c>
      <c r="H10" t="str">
        <f>VLOOKUP(InputData[[#This Row],[PRODUCT ID]],MasterData[],3,0)</f>
        <v>Category01</v>
      </c>
      <c r="I10" t="str">
        <f>VLOOKUP(InputData[[#This Row],[PRODUCT ID]],MasterData[],4,0)</f>
        <v>Kg</v>
      </c>
      <c r="J10">
        <f>VLOOKUP(InputData[[#This Row],[PRODUCT ID]],MasterData[],5,0)</f>
        <v>98</v>
      </c>
      <c r="K10">
        <f>VLOOKUP(InputData[[#This Row],[PRODUCT ID]],MasterData[],6,0)</f>
        <v>103.88</v>
      </c>
      <c r="L10">
        <f t="shared" si="0"/>
        <v>623.28</v>
      </c>
      <c r="M10">
        <f t="shared" si="1"/>
        <v>35.279999999999973</v>
      </c>
      <c r="N10" s="8">
        <f t="shared" si="2"/>
        <v>5.6603773584905621</v>
      </c>
      <c r="O10">
        <f>DAY(InputData[[#This Row],[DATE]])</f>
        <v>22</v>
      </c>
      <c r="P10">
        <f>MONTH(InputData[[#This Row],[DATE]])</f>
        <v>1</v>
      </c>
      <c r="Q10">
        <f>YEAR(InputData[[#This Row],[DATE]])</f>
        <v>2022</v>
      </c>
      <c r="R10">
        <f t="shared" si="3"/>
        <v>588</v>
      </c>
      <c r="S10" s="15">
        <f>InputData[[#This Row],[Cost]]/InputData[[#This Row],[SALES]]</f>
        <v>0.94339622641509435</v>
      </c>
      <c r="W10" s="26"/>
      <c r="X10" s="26"/>
      <c r="Y10" s="26"/>
      <c r="Z10" s="26"/>
      <c r="AD10" s="18"/>
    </row>
    <row r="11" spans="1:30" ht="15.75" thickTop="1" x14ac:dyDescent="0.25">
      <c r="A11" s="3">
        <v>44645</v>
      </c>
      <c r="B11" s="4" t="s">
        <v>6</v>
      </c>
      <c r="C11" s="5">
        <v>2</v>
      </c>
      <c r="D11" s="5" t="s">
        <v>105</v>
      </c>
      <c r="E11" s="5" t="s">
        <v>106</v>
      </c>
      <c r="F11" s="6">
        <v>0</v>
      </c>
      <c r="G11" t="str">
        <f>VLOOKUP(InputData[[#This Row],[PRODUCT ID]],MasterData[],2,0)</f>
        <v>Product01</v>
      </c>
      <c r="H11" t="str">
        <f>VLOOKUP(InputData[[#This Row],[PRODUCT ID]],MasterData[],3,0)</f>
        <v>Category01</v>
      </c>
      <c r="I11" t="str">
        <f>VLOOKUP(InputData[[#This Row],[PRODUCT ID]],MasterData[],4,0)</f>
        <v>Kg</v>
      </c>
      <c r="J11">
        <f>VLOOKUP(InputData[[#This Row],[PRODUCT ID]],MasterData[],5,0)</f>
        <v>98</v>
      </c>
      <c r="K11">
        <f>VLOOKUP(InputData[[#This Row],[PRODUCT ID]],MasterData[],6,0)</f>
        <v>103.88</v>
      </c>
      <c r="L11">
        <f t="shared" si="0"/>
        <v>207.76</v>
      </c>
      <c r="M11">
        <f t="shared" si="1"/>
        <v>11.759999999999991</v>
      </c>
      <c r="N11" s="8">
        <f t="shared" si="2"/>
        <v>5.6603773584905621</v>
      </c>
      <c r="O11">
        <f>DAY(InputData[[#This Row],[DATE]])</f>
        <v>25</v>
      </c>
      <c r="P11">
        <f>MONTH(InputData[[#This Row],[DATE]])</f>
        <v>3</v>
      </c>
      <c r="Q11">
        <f>YEAR(InputData[[#This Row],[DATE]])</f>
        <v>2022</v>
      </c>
      <c r="R11">
        <f t="shared" si="3"/>
        <v>196</v>
      </c>
      <c r="S11" s="15">
        <f>InputData[[#This Row],[Cost]]/InputData[[#This Row],[SALES]]</f>
        <v>0.94339622641509435</v>
      </c>
      <c r="AD11" s="18"/>
    </row>
    <row r="12" spans="1:30" x14ac:dyDescent="0.25">
      <c r="A12" s="3">
        <v>44650</v>
      </c>
      <c r="B12" s="4" t="s">
        <v>6</v>
      </c>
      <c r="C12" s="5">
        <v>13</v>
      </c>
      <c r="D12" s="5" t="s">
        <v>106</v>
      </c>
      <c r="E12" s="5" t="s">
        <v>107</v>
      </c>
      <c r="F12" s="6">
        <v>0</v>
      </c>
      <c r="G12" t="str">
        <f>VLOOKUP(InputData[[#This Row],[PRODUCT ID]],MasterData[],2,0)</f>
        <v>Product01</v>
      </c>
      <c r="H12" t="str">
        <f>VLOOKUP(InputData[[#This Row],[PRODUCT ID]],MasterData[],3,0)</f>
        <v>Category01</v>
      </c>
      <c r="I12" t="str">
        <f>VLOOKUP(InputData[[#This Row],[PRODUCT ID]],MasterData[],4,0)</f>
        <v>Kg</v>
      </c>
      <c r="J12">
        <f>VLOOKUP(InputData[[#This Row],[PRODUCT ID]],MasterData[],5,0)</f>
        <v>98</v>
      </c>
      <c r="K12">
        <f>VLOOKUP(InputData[[#This Row],[PRODUCT ID]],MasterData[],6,0)</f>
        <v>103.88</v>
      </c>
      <c r="L12">
        <f t="shared" si="0"/>
        <v>1350.44</v>
      </c>
      <c r="M12">
        <f t="shared" si="1"/>
        <v>76.440000000000055</v>
      </c>
      <c r="N12" s="8">
        <f t="shared" si="2"/>
        <v>5.6603773584905692</v>
      </c>
      <c r="O12">
        <f>DAY(InputData[[#This Row],[DATE]])</f>
        <v>30</v>
      </c>
      <c r="P12">
        <f>MONTH(InputData[[#This Row],[DATE]])</f>
        <v>3</v>
      </c>
      <c r="Q12">
        <f>YEAR(InputData[[#This Row],[DATE]])</f>
        <v>2022</v>
      </c>
      <c r="R12">
        <f t="shared" si="3"/>
        <v>1274</v>
      </c>
      <c r="S12" s="15">
        <f>InputData[[#This Row],[Cost]]/InputData[[#This Row],[SALES]]</f>
        <v>0.94339622641509435</v>
      </c>
      <c r="W12" s="19"/>
      <c r="AD12" s="18"/>
    </row>
    <row r="13" spans="1:30" x14ac:dyDescent="0.25">
      <c r="A13" s="3">
        <v>44734</v>
      </c>
      <c r="B13" s="4" t="s">
        <v>6</v>
      </c>
      <c r="C13" s="5">
        <v>4</v>
      </c>
      <c r="D13" s="5" t="s">
        <v>108</v>
      </c>
      <c r="E13" s="5" t="s">
        <v>107</v>
      </c>
      <c r="F13" s="6">
        <v>0</v>
      </c>
      <c r="G13" t="str">
        <f>VLOOKUP(InputData[[#This Row],[PRODUCT ID]],MasterData[],2,0)</f>
        <v>Product01</v>
      </c>
      <c r="H13" t="str">
        <f>VLOOKUP(InputData[[#This Row],[PRODUCT ID]],MasterData[],3,0)</f>
        <v>Category01</v>
      </c>
      <c r="I13" t="str">
        <f>VLOOKUP(InputData[[#This Row],[PRODUCT ID]],MasterData[],4,0)</f>
        <v>Kg</v>
      </c>
      <c r="J13">
        <f>VLOOKUP(InputData[[#This Row],[PRODUCT ID]],MasterData[],5,0)</f>
        <v>98</v>
      </c>
      <c r="K13">
        <f>VLOOKUP(InputData[[#This Row],[PRODUCT ID]],MasterData[],6,0)</f>
        <v>103.88</v>
      </c>
      <c r="L13">
        <f t="shared" si="0"/>
        <v>415.52</v>
      </c>
      <c r="M13">
        <f t="shared" si="1"/>
        <v>23.519999999999982</v>
      </c>
      <c r="N13" s="8">
        <f t="shared" si="2"/>
        <v>5.6603773584905621</v>
      </c>
      <c r="O13">
        <f>DAY(InputData[[#This Row],[DATE]])</f>
        <v>22</v>
      </c>
      <c r="P13">
        <f>MONTH(InputData[[#This Row],[DATE]])</f>
        <v>6</v>
      </c>
      <c r="Q13">
        <f>YEAR(InputData[[#This Row],[DATE]])</f>
        <v>2022</v>
      </c>
      <c r="R13">
        <f t="shared" si="3"/>
        <v>392</v>
      </c>
      <c r="S13" s="15">
        <f>InputData[[#This Row],[Cost]]/InputData[[#This Row],[SALES]]</f>
        <v>0.94339622641509435</v>
      </c>
    </row>
    <row r="14" spans="1:30" x14ac:dyDescent="0.25">
      <c r="A14" s="3">
        <v>44824</v>
      </c>
      <c r="B14" s="4" t="s">
        <v>6</v>
      </c>
      <c r="C14" s="5">
        <v>10</v>
      </c>
      <c r="D14" s="5" t="s">
        <v>108</v>
      </c>
      <c r="E14" s="5" t="s">
        <v>106</v>
      </c>
      <c r="F14" s="6">
        <v>0</v>
      </c>
      <c r="G14" t="str">
        <f>VLOOKUP(InputData[[#This Row],[PRODUCT ID]],MasterData[],2,0)</f>
        <v>Product01</v>
      </c>
      <c r="H14" t="str">
        <f>VLOOKUP(InputData[[#This Row],[PRODUCT ID]],MasterData[],3,0)</f>
        <v>Category01</v>
      </c>
      <c r="I14" t="str">
        <f>VLOOKUP(InputData[[#This Row],[PRODUCT ID]],MasterData[],4,0)</f>
        <v>Kg</v>
      </c>
      <c r="J14">
        <f>VLOOKUP(InputData[[#This Row],[PRODUCT ID]],MasterData[],5,0)</f>
        <v>98</v>
      </c>
      <c r="K14">
        <f>VLOOKUP(InputData[[#This Row],[PRODUCT ID]],MasterData[],6,0)</f>
        <v>103.88</v>
      </c>
      <c r="L14">
        <f t="shared" si="0"/>
        <v>1038.8</v>
      </c>
      <c r="M14">
        <f t="shared" si="1"/>
        <v>58.799999999999955</v>
      </c>
      <c r="N14" s="8">
        <f t="shared" si="2"/>
        <v>5.6603773584905621</v>
      </c>
      <c r="O14">
        <f>DAY(InputData[[#This Row],[DATE]])</f>
        <v>20</v>
      </c>
      <c r="P14">
        <f>MONTH(InputData[[#This Row],[DATE]])</f>
        <v>9</v>
      </c>
      <c r="Q14">
        <f>YEAR(InputData[[#This Row],[DATE]])</f>
        <v>2022</v>
      </c>
      <c r="R14">
        <f t="shared" si="3"/>
        <v>980</v>
      </c>
      <c r="S14" s="15">
        <f>InputData[[#This Row],[Cost]]/InputData[[#This Row],[SALES]]</f>
        <v>0.94339622641509435</v>
      </c>
    </row>
    <row r="15" spans="1:30" x14ac:dyDescent="0.25">
      <c r="A15" s="3">
        <v>44252</v>
      </c>
      <c r="B15" s="4" t="s">
        <v>10</v>
      </c>
      <c r="C15" s="5">
        <v>4</v>
      </c>
      <c r="D15" s="5" t="s">
        <v>105</v>
      </c>
      <c r="E15" s="5" t="s">
        <v>106</v>
      </c>
      <c r="F15" s="6">
        <v>0</v>
      </c>
      <c r="G15" t="str">
        <f>VLOOKUP(InputData[[#This Row],[PRODUCT ID]],MasterData[],2,0)</f>
        <v>Product02</v>
      </c>
      <c r="H15" t="str">
        <f>VLOOKUP(InputData[[#This Row],[PRODUCT ID]],MasterData[],3,0)</f>
        <v>Category01</v>
      </c>
      <c r="I15" t="str">
        <f>VLOOKUP(InputData[[#This Row],[PRODUCT ID]],MasterData[],4,0)</f>
        <v>Kg</v>
      </c>
      <c r="J15">
        <f>VLOOKUP(InputData[[#This Row],[PRODUCT ID]],MasterData[],5,0)</f>
        <v>105</v>
      </c>
      <c r="K15">
        <f>VLOOKUP(InputData[[#This Row],[PRODUCT ID]],MasterData[],6,0)</f>
        <v>142.80000000000001</v>
      </c>
      <c r="L15">
        <f t="shared" si="0"/>
        <v>571.20000000000005</v>
      </c>
      <c r="M15">
        <f t="shared" si="1"/>
        <v>151.20000000000005</v>
      </c>
      <c r="N15" s="8">
        <f t="shared" si="2"/>
        <v>26.470588235294123</v>
      </c>
      <c r="O15">
        <f>DAY(InputData[[#This Row],[DATE]])</f>
        <v>25</v>
      </c>
      <c r="P15">
        <f>MONTH(InputData[[#This Row],[DATE]])</f>
        <v>2</v>
      </c>
      <c r="Q15">
        <f>YEAR(InputData[[#This Row],[DATE]])</f>
        <v>2021</v>
      </c>
      <c r="R15">
        <f t="shared" si="3"/>
        <v>420</v>
      </c>
      <c r="S15" s="15">
        <f>InputData[[#This Row],[Cost]]/InputData[[#This Row],[SALES]]</f>
        <v>0.73529411764705876</v>
      </c>
    </row>
    <row r="16" spans="1:30" x14ac:dyDescent="0.25">
      <c r="A16" s="3">
        <v>44277</v>
      </c>
      <c r="B16" s="4" t="s">
        <v>10</v>
      </c>
      <c r="C16" s="5">
        <v>8</v>
      </c>
      <c r="D16" s="5" t="s">
        <v>106</v>
      </c>
      <c r="E16" s="5" t="s">
        <v>106</v>
      </c>
      <c r="F16" s="6">
        <v>0</v>
      </c>
      <c r="G16" t="str">
        <f>VLOOKUP(InputData[[#This Row],[PRODUCT ID]],MasterData[],2,0)</f>
        <v>Product02</v>
      </c>
      <c r="H16" t="str">
        <f>VLOOKUP(InputData[[#This Row],[PRODUCT ID]],MasterData[],3,0)</f>
        <v>Category01</v>
      </c>
      <c r="I16" t="str">
        <f>VLOOKUP(InputData[[#This Row],[PRODUCT ID]],MasterData[],4,0)</f>
        <v>Kg</v>
      </c>
      <c r="J16">
        <f>VLOOKUP(InputData[[#This Row],[PRODUCT ID]],MasterData[],5,0)</f>
        <v>105</v>
      </c>
      <c r="K16">
        <f>VLOOKUP(InputData[[#This Row],[PRODUCT ID]],MasterData[],6,0)</f>
        <v>142.80000000000001</v>
      </c>
      <c r="L16">
        <f t="shared" si="0"/>
        <v>1142.4000000000001</v>
      </c>
      <c r="M16">
        <f t="shared" si="1"/>
        <v>302.40000000000009</v>
      </c>
      <c r="N16" s="8">
        <f t="shared" si="2"/>
        <v>26.470588235294123</v>
      </c>
      <c r="O16">
        <f>DAY(InputData[[#This Row],[DATE]])</f>
        <v>22</v>
      </c>
      <c r="P16">
        <f>MONTH(InputData[[#This Row],[DATE]])</f>
        <v>3</v>
      </c>
      <c r="Q16">
        <f>YEAR(InputData[[#This Row],[DATE]])</f>
        <v>2021</v>
      </c>
      <c r="R16">
        <f t="shared" si="3"/>
        <v>840</v>
      </c>
      <c r="S16" s="15">
        <f>InputData[[#This Row],[Cost]]/InputData[[#This Row],[SALES]]</f>
        <v>0.73529411764705876</v>
      </c>
    </row>
    <row r="17" spans="1:19" x14ac:dyDescent="0.25">
      <c r="A17" s="3">
        <v>44382</v>
      </c>
      <c r="B17" s="4" t="s">
        <v>10</v>
      </c>
      <c r="C17" s="5">
        <v>8</v>
      </c>
      <c r="D17" s="5" t="s">
        <v>108</v>
      </c>
      <c r="E17" s="5" t="s">
        <v>106</v>
      </c>
      <c r="F17" s="6">
        <v>0</v>
      </c>
      <c r="G17" t="str">
        <f>VLOOKUP(InputData[[#This Row],[PRODUCT ID]],MasterData[],2,0)</f>
        <v>Product02</v>
      </c>
      <c r="H17" t="str">
        <f>VLOOKUP(InputData[[#This Row],[PRODUCT ID]],MasterData[],3,0)</f>
        <v>Category01</v>
      </c>
      <c r="I17" t="str">
        <f>VLOOKUP(InputData[[#This Row],[PRODUCT ID]],MasterData[],4,0)</f>
        <v>Kg</v>
      </c>
      <c r="J17">
        <f>VLOOKUP(InputData[[#This Row],[PRODUCT ID]],MasterData[],5,0)</f>
        <v>105</v>
      </c>
      <c r="K17">
        <f>VLOOKUP(InputData[[#This Row],[PRODUCT ID]],MasterData[],6,0)</f>
        <v>142.80000000000001</v>
      </c>
      <c r="L17">
        <f t="shared" si="0"/>
        <v>1142.4000000000001</v>
      </c>
      <c r="M17">
        <f t="shared" si="1"/>
        <v>302.40000000000009</v>
      </c>
      <c r="N17" s="8">
        <f t="shared" si="2"/>
        <v>26.470588235294123</v>
      </c>
      <c r="O17">
        <f>DAY(InputData[[#This Row],[DATE]])</f>
        <v>5</v>
      </c>
      <c r="P17">
        <f>MONTH(InputData[[#This Row],[DATE]])</f>
        <v>7</v>
      </c>
      <c r="Q17">
        <f>YEAR(InputData[[#This Row],[DATE]])</f>
        <v>2021</v>
      </c>
      <c r="R17">
        <f t="shared" si="3"/>
        <v>840</v>
      </c>
      <c r="S17" s="15">
        <f>InputData[[#This Row],[Cost]]/InputData[[#This Row],[SALES]]</f>
        <v>0.73529411764705876</v>
      </c>
    </row>
    <row r="18" spans="1:19" x14ac:dyDescent="0.25">
      <c r="A18" s="3">
        <v>44461</v>
      </c>
      <c r="B18" s="4" t="s">
        <v>10</v>
      </c>
      <c r="C18" s="5">
        <v>4</v>
      </c>
      <c r="D18" s="5" t="s">
        <v>108</v>
      </c>
      <c r="E18" s="5" t="s">
        <v>107</v>
      </c>
      <c r="F18" s="6">
        <v>0</v>
      </c>
      <c r="G18" t="str">
        <f>VLOOKUP(InputData[[#This Row],[PRODUCT ID]],MasterData[],2,0)</f>
        <v>Product02</v>
      </c>
      <c r="H18" t="str">
        <f>VLOOKUP(InputData[[#This Row],[PRODUCT ID]],MasterData[],3,0)</f>
        <v>Category01</v>
      </c>
      <c r="I18" t="str">
        <f>VLOOKUP(InputData[[#This Row],[PRODUCT ID]],MasterData[],4,0)</f>
        <v>Kg</v>
      </c>
      <c r="J18">
        <f>VLOOKUP(InputData[[#This Row],[PRODUCT ID]],MasterData[],5,0)</f>
        <v>105</v>
      </c>
      <c r="K18">
        <f>VLOOKUP(InputData[[#This Row],[PRODUCT ID]],MasterData[],6,0)</f>
        <v>142.80000000000001</v>
      </c>
      <c r="L18">
        <f t="shared" si="0"/>
        <v>571.20000000000005</v>
      </c>
      <c r="M18">
        <f t="shared" si="1"/>
        <v>151.20000000000005</v>
      </c>
      <c r="N18" s="8">
        <f t="shared" si="2"/>
        <v>26.470588235294123</v>
      </c>
      <c r="O18">
        <f>DAY(InputData[[#This Row],[DATE]])</f>
        <v>22</v>
      </c>
      <c r="P18">
        <f>MONTH(InputData[[#This Row],[DATE]])</f>
        <v>9</v>
      </c>
      <c r="Q18">
        <f>YEAR(InputData[[#This Row],[DATE]])</f>
        <v>2021</v>
      </c>
      <c r="R18">
        <f t="shared" si="3"/>
        <v>420</v>
      </c>
      <c r="S18" s="15">
        <f>InputData[[#This Row],[Cost]]/InputData[[#This Row],[SALES]]</f>
        <v>0.73529411764705876</v>
      </c>
    </row>
    <row r="19" spans="1:19" x14ac:dyDescent="0.25">
      <c r="A19" s="3">
        <v>44584</v>
      </c>
      <c r="B19" s="4" t="s">
        <v>10</v>
      </c>
      <c r="C19" s="5">
        <v>5</v>
      </c>
      <c r="D19" s="5" t="s">
        <v>105</v>
      </c>
      <c r="E19" s="5" t="s">
        <v>107</v>
      </c>
      <c r="F19" s="6">
        <v>0</v>
      </c>
      <c r="G19" t="str">
        <f>VLOOKUP(InputData[[#This Row],[PRODUCT ID]],MasterData[],2,0)</f>
        <v>Product02</v>
      </c>
      <c r="H19" t="str">
        <f>VLOOKUP(InputData[[#This Row],[PRODUCT ID]],MasterData[],3,0)</f>
        <v>Category01</v>
      </c>
      <c r="I19" t="str">
        <f>VLOOKUP(InputData[[#This Row],[PRODUCT ID]],MasterData[],4,0)</f>
        <v>Kg</v>
      </c>
      <c r="J19">
        <f>VLOOKUP(InputData[[#This Row],[PRODUCT ID]],MasterData[],5,0)</f>
        <v>105</v>
      </c>
      <c r="K19">
        <f>VLOOKUP(InputData[[#This Row],[PRODUCT ID]],MasterData[],6,0)</f>
        <v>142.80000000000001</v>
      </c>
      <c r="L19">
        <f t="shared" si="0"/>
        <v>714</v>
      </c>
      <c r="M19">
        <f t="shared" si="1"/>
        <v>189</v>
      </c>
      <c r="N19" s="8">
        <f t="shared" si="2"/>
        <v>26.47058823529412</v>
      </c>
      <c r="O19">
        <f>DAY(InputData[[#This Row],[DATE]])</f>
        <v>23</v>
      </c>
      <c r="P19">
        <f>MONTH(InputData[[#This Row],[DATE]])</f>
        <v>1</v>
      </c>
      <c r="Q19">
        <f>YEAR(InputData[[#This Row],[DATE]])</f>
        <v>2022</v>
      </c>
      <c r="R19">
        <f t="shared" si="3"/>
        <v>525</v>
      </c>
      <c r="S19" s="15">
        <f>InputData[[#This Row],[Cost]]/InputData[[#This Row],[SALES]]</f>
        <v>0.73529411764705888</v>
      </c>
    </row>
    <row r="20" spans="1:19" x14ac:dyDescent="0.25">
      <c r="A20" s="3">
        <v>44598</v>
      </c>
      <c r="B20" s="4" t="s">
        <v>10</v>
      </c>
      <c r="C20" s="5">
        <v>6</v>
      </c>
      <c r="D20" s="5" t="s">
        <v>108</v>
      </c>
      <c r="E20" s="5" t="s">
        <v>107</v>
      </c>
      <c r="F20" s="6">
        <v>0</v>
      </c>
      <c r="G20" t="str">
        <f>VLOOKUP(InputData[[#This Row],[PRODUCT ID]],MasterData[],2,0)</f>
        <v>Product02</v>
      </c>
      <c r="H20" t="str">
        <f>VLOOKUP(InputData[[#This Row],[PRODUCT ID]],MasterData[],3,0)</f>
        <v>Category01</v>
      </c>
      <c r="I20" t="str">
        <f>VLOOKUP(InputData[[#This Row],[PRODUCT ID]],MasterData[],4,0)</f>
        <v>Kg</v>
      </c>
      <c r="J20">
        <f>VLOOKUP(InputData[[#This Row],[PRODUCT ID]],MasterData[],5,0)</f>
        <v>105</v>
      </c>
      <c r="K20">
        <f>VLOOKUP(InputData[[#This Row],[PRODUCT ID]],MasterData[],6,0)</f>
        <v>142.80000000000001</v>
      </c>
      <c r="L20">
        <f t="shared" si="0"/>
        <v>856.80000000000007</v>
      </c>
      <c r="M20">
        <f t="shared" si="1"/>
        <v>226.80000000000007</v>
      </c>
      <c r="N20" s="8">
        <f t="shared" si="2"/>
        <v>26.470588235294123</v>
      </c>
      <c r="O20">
        <f>DAY(InputData[[#This Row],[DATE]])</f>
        <v>6</v>
      </c>
      <c r="P20">
        <f>MONTH(InputData[[#This Row],[DATE]])</f>
        <v>2</v>
      </c>
      <c r="Q20">
        <f>YEAR(InputData[[#This Row],[DATE]])</f>
        <v>2022</v>
      </c>
      <c r="R20">
        <f t="shared" si="3"/>
        <v>630</v>
      </c>
      <c r="S20" s="15">
        <f>InputData[[#This Row],[Cost]]/InputData[[#This Row],[SALES]]</f>
        <v>0.73529411764705876</v>
      </c>
    </row>
    <row r="21" spans="1:19" x14ac:dyDescent="0.25">
      <c r="A21" s="3">
        <v>44611</v>
      </c>
      <c r="B21" s="4" t="s">
        <v>10</v>
      </c>
      <c r="C21" s="5">
        <v>13</v>
      </c>
      <c r="D21" s="5" t="s">
        <v>106</v>
      </c>
      <c r="E21" s="5" t="s">
        <v>107</v>
      </c>
      <c r="F21" s="6">
        <v>0</v>
      </c>
      <c r="G21" t="str">
        <f>VLOOKUP(InputData[[#This Row],[PRODUCT ID]],MasterData[],2,0)</f>
        <v>Product02</v>
      </c>
      <c r="H21" t="str">
        <f>VLOOKUP(InputData[[#This Row],[PRODUCT ID]],MasterData[],3,0)</f>
        <v>Category01</v>
      </c>
      <c r="I21" t="str">
        <f>VLOOKUP(InputData[[#This Row],[PRODUCT ID]],MasterData[],4,0)</f>
        <v>Kg</v>
      </c>
      <c r="J21">
        <f>VLOOKUP(InputData[[#This Row],[PRODUCT ID]],MasterData[],5,0)</f>
        <v>105</v>
      </c>
      <c r="K21">
        <f>VLOOKUP(InputData[[#This Row],[PRODUCT ID]],MasterData[],6,0)</f>
        <v>142.80000000000001</v>
      </c>
      <c r="L21">
        <f t="shared" si="0"/>
        <v>1856.4</v>
      </c>
      <c r="M21">
        <f t="shared" si="1"/>
        <v>491.40000000000009</v>
      </c>
      <c r="N21" s="8">
        <f t="shared" si="2"/>
        <v>26.470588235294123</v>
      </c>
      <c r="O21">
        <f>DAY(InputData[[#This Row],[DATE]])</f>
        <v>19</v>
      </c>
      <c r="P21">
        <f>MONTH(InputData[[#This Row],[DATE]])</f>
        <v>2</v>
      </c>
      <c r="Q21">
        <f>YEAR(InputData[[#This Row],[DATE]])</f>
        <v>2022</v>
      </c>
      <c r="R21">
        <f t="shared" si="3"/>
        <v>1365</v>
      </c>
      <c r="S21" s="15">
        <f>InputData[[#This Row],[Cost]]/InputData[[#This Row],[SALES]]</f>
        <v>0.73529411764705876</v>
      </c>
    </row>
    <row r="22" spans="1:19" x14ac:dyDescent="0.25">
      <c r="A22" s="3">
        <v>44652</v>
      </c>
      <c r="B22" s="4" t="s">
        <v>10</v>
      </c>
      <c r="C22" s="5">
        <v>2</v>
      </c>
      <c r="D22" s="5" t="s">
        <v>106</v>
      </c>
      <c r="E22" s="5" t="s">
        <v>107</v>
      </c>
      <c r="F22" s="6">
        <v>0</v>
      </c>
      <c r="G22" t="str">
        <f>VLOOKUP(InputData[[#This Row],[PRODUCT ID]],MasterData[],2,0)</f>
        <v>Product02</v>
      </c>
      <c r="H22" t="str">
        <f>VLOOKUP(InputData[[#This Row],[PRODUCT ID]],MasterData[],3,0)</f>
        <v>Category01</v>
      </c>
      <c r="I22" t="str">
        <f>VLOOKUP(InputData[[#This Row],[PRODUCT ID]],MasterData[],4,0)</f>
        <v>Kg</v>
      </c>
      <c r="J22">
        <f>VLOOKUP(InputData[[#This Row],[PRODUCT ID]],MasterData[],5,0)</f>
        <v>105</v>
      </c>
      <c r="K22">
        <f>VLOOKUP(InputData[[#This Row],[PRODUCT ID]],MasterData[],6,0)</f>
        <v>142.80000000000001</v>
      </c>
      <c r="L22">
        <f t="shared" si="0"/>
        <v>285.60000000000002</v>
      </c>
      <c r="M22">
        <f t="shared" si="1"/>
        <v>75.600000000000023</v>
      </c>
      <c r="N22" s="8">
        <f t="shared" si="2"/>
        <v>26.470588235294123</v>
      </c>
      <c r="O22">
        <f>DAY(InputData[[#This Row],[DATE]])</f>
        <v>1</v>
      </c>
      <c r="P22">
        <f>MONTH(InputData[[#This Row],[DATE]])</f>
        <v>4</v>
      </c>
      <c r="Q22">
        <f>YEAR(InputData[[#This Row],[DATE]])</f>
        <v>2022</v>
      </c>
      <c r="R22">
        <f t="shared" si="3"/>
        <v>210</v>
      </c>
      <c r="S22" s="15">
        <f>InputData[[#This Row],[Cost]]/InputData[[#This Row],[SALES]]</f>
        <v>0.73529411764705876</v>
      </c>
    </row>
    <row r="23" spans="1:19" x14ac:dyDescent="0.25">
      <c r="A23" s="3">
        <v>44653</v>
      </c>
      <c r="B23" s="4" t="s">
        <v>10</v>
      </c>
      <c r="C23" s="5">
        <v>3</v>
      </c>
      <c r="D23" s="5" t="s">
        <v>108</v>
      </c>
      <c r="E23" s="5" t="s">
        <v>107</v>
      </c>
      <c r="F23" s="6">
        <v>0</v>
      </c>
      <c r="G23" t="str">
        <f>VLOOKUP(InputData[[#This Row],[PRODUCT ID]],MasterData[],2,0)</f>
        <v>Product02</v>
      </c>
      <c r="H23" t="str">
        <f>VLOOKUP(InputData[[#This Row],[PRODUCT ID]],MasterData[],3,0)</f>
        <v>Category01</v>
      </c>
      <c r="I23" t="str">
        <f>VLOOKUP(InputData[[#This Row],[PRODUCT ID]],MasterData[],4,0)</f>
        <v>Kg</v>
      </c>
      <c r="J23">
        <f>VLOOKUP(InputData[[#This Row],[PRODUCT ID]],MasterData[],5,0)</f>
        <v>105</v>
      </c>
      <c r="K23">
        <f>VLOOKUP(InputData[[#This Row],[PRODUCT ID]],MasterData[],6,0)</f>
        <v>142.80000000000001</v>
      </c>
      <c r="L23">
        <f t="shared" si="0"/>
        <v>428.40000000000003</v>
      </c>
      <c r="M23">
        <f t="shared" si="1"/>
        <v>113.40000000000003</v>
      </c>
      <c r="N23" s="8">
        <f t="shared" si="2"/>
        <v>26.470588235294123</v>
      </c>
      <c r="O23">
        <f>DAY(InputData[[#This Row],[DATE]])</f>
        <v>2</v>
      </c>
      <c r="P23">
        <f>MONTH(InputData[[#This Row],[DATE]])</f>
        <v>4</v>
      </c>
      <c r="Q23">
        <f>YEAR(InputData[[#This Row],[DATE]])</f>
        <v>2022</v>
      </c>
      <c r="R23">
        <f t="shared" si="3"/>
        <v>315</v>
      </c>
      <c r="S23" s="15">
        <f>InputData[[#This Row],[Cost]]/InputData[[#This Row],[SALES]]</f>
        <v>0.73529411764705876</v>
      </c>
    </row>
    <row r="24" spans="1:19" x14ac:dyDescent="0.25">
      <c r="A24" s="3">
        <v>44660</v>
      </c>
      <c r="B24" s="4" t="s">
        <v>10</v>
      </c>
      <c r="C24" s="5">
        <v>9</v>
      </c>
      <c r="D24" s="5" t="s">
        <v>106</v>
      </c>
      <c r="E24" s="5" t="s">
        <v>106</v>
      </c>
      <c r="F24" s="6">
        <v>0</v>
      </c>
      <c r="G24" t="str">
        <f>VLOOKUP(InputData[[#This Row],[PRODUCT ID]],MasterData[],2,0)</f>
        <v>Product02</v>
      </c>
      <c r="H24" t="str">
        <f>VLOOKUP(InputData[[#This Row],[PRODUCT ID]],MasterData[],3,0)</f>
        <v>Category01</v>
      </c>
      <c r="I24" t="str">
        <f>VLOOKUP(InputData[[#This Row],[PRODUCT ID]],MasterData[],4,0)</f>
        <v>Kg</v>
      </c>
      <c r="J24">
        <f>VLOOKUP(InputData[[#This Row],[PRODUCT ID]],MasterData[],5,0)</f>
        <v>105</v>
      </c>
      <c r="K24">
        <f>VLOOKUP(InputData[[#This Row],[PRODUCT ID]],MasterData[],6,0)</f>
        <v>142.80000000000001</v>
      </c>
      <c r="L24">
        <f t="shared" si="0"/>
        <v>1285.2</v>
      </c>
      <c r="M24">
        <f t="shared" si="1"/>
        <v>340.20000000000005</v>
      </c>
      <c r="N24" s="8">
        <f t="shared" si="2"/>
        <v>26.47058823529412</v>
      </c>
      <c r="O24">
        <f>DAY(InputData[[#This Row],[DATE]])</f>
        <v>9</v>
      </c>
      <c r="P24">
        <f>MONTH(InputData[[#This Row],[DATE]])</f>
        <v>4</v>
      </c>
      <c r="Q24">
        <f>YEAR(InputData[[#This Row],[DATE]])</f>
        <v>2022</v>
      </c>
      <c r="R24">
        <f t="shared" si="3"/>
        <v>945</v>
      </c>
      <c r="S24" s="15">
        <f>InputData[[#This Row],[Cost]]/InputData[[#This Row],[SALES]]</f>
        <v>0.73529411764705876</v>
      </c>
    </row>
    <row r="25" spans="1:19" x14ac:dyDescent="0.25">
      <c r="A25" s="3">
        <v>44706</v>
      </c>
      <c r="B25" s="4" t="s">
        <v>10</v>
      </c>
      <c r="C25" s="5">
        <v>7</v>
      </c>
      <c r="D25" s="5" t="s">
        <v>106</v>
      </c>
      <c r="E25" s="5" t="s">
        <v>106</v>
      </c>
      <c r="F25" s="6">
        <v>0</v>
      </c>
      <c r="G25" t="str">
        <f>VLOOKUP(InputData[[#This Row],[PRODUCT ID]],MasterData[],2,0)</f>
        <v>Product02</v>
      </c>
      <c r="H25" t="str">
        <f>VLOOKUP(InputData[[#This Row],[PRODUCT ID]],MasterData[],3,0)</f>
        <v>Category01</v>
      </c>
      <c r="I25" t="str">
        <f>VLOOKUP(InputData[[#This Row],[PRODUCT ID]],MasterData[],4,0)</f>
        <v>Kg</v>
      </c>
      <c r="J25">
        <f>VLOOKUP(InputData[[#This Row],[PRODUCT ID]],MasterData[],5,0)</f>
        <v>105</v>
      </c>
      <c r="K25">
        <f>VLOOKUP(InputData[[#This Row],[PRODUCT ID]],MasterData[],6,0)</f>
        <v>142.80000000000001</v>
      </c>
      <c r="L25">
        <f t="shared" si="0"/>
        <v>999.60000000000014</v>
      </c>
      <c r="M25">
        <f t="shared" si="1"/>
        <v>264.60000000000014</v>
      </c>
      <c r="N25" s="8">
        <f t="shared" si="2"/>
        <v>26.47058823529413</v>
      </c>
      <c r="O25">
        <f>DAY(InputData[[#This Row],[DATE]])</f>
        <v>25</v>
      </c>
      <c r="P25">
        <f>MONTH(InputData[[#This Row],[DATE]])</f>
        <v>5</v>
      </c>
      <c r="Q25">
        <f>YEAR(InputData[[#This Row],[DATE]])</f>
        <v>2022</v>
      </c>
      <c r="R25">
        <f t="shared" si="3"/>
        <v>735</v>
      </c>
      <c r="S25" s="15">
        <f>InputData[[#This Row],[Cost]]/InputData[[#This Row],[SALES]]</f>
        <v>0.73529411764705876</v>
      </c>
    </row>
    <row r="26" spans="1:19" x14ac:dyDescent="0.25">
      <c r="A26" s="3">
        <v>44731</v>
      </c>
      <c r="B26" s="4" t="s">
        <v>10</v>
      </c>
      <c r="C26" s="5">
        <v>8</v>
      </c>
      <c r="D26" s="5" t="s">
        <v>108</v>
      </c>
      <c r="E26" s="5" t="s">
        <v>107</v>
      </c>
      <c r="F26" s="6">
        <v>0</v>
      </c>
      <c r="G26" t="str">
        <f>VLOOKUP(InputData[[#This Row],[PRODUCT ID]],MasterData[],2,0)</f>
        <v>Product02</v>
      </c>
      <c r="H26" t="str">
        <f>VLOOKUP(InputData[[#This Row],[PRODUCT ID]],MasterData[],3,0)</f>
        <v>Category01</v>
      </c>
      <c r="I26" t="str">
        <f>VLOOKUP(InputData[[#This Row],[PRODUCT ID]],MasterData[],4,0)</f>
        <v>Kg</v>
      </c>
      <c r="J26">
        <f>VLOOKUP(InputData[[#This Row],[PRODUCT ID]],MasterData[],5,0)</f>
        <v>105</v>
      </c>
      <c r="K26">
        <f>VLOOKUP(InputData[[#This Row],[PRODUCT ID]],MasterData[],6,0)</f>
        <v>142.80000000000001</v>
      </c>
      <c r="L26">
        <f t="shared" si="0"/>
        <v>1142.4000000000001</v>
      </c>
      <c r="M26">
        <f t="shared" si="1"/>
        <v>302.40000000000009</v>
      </c>
      <c r="N26" s="8">
        <f t="shared" si="2"/>
        <v>26.470588235294123</v>
      </c>
      <c r="O26">
        <f>DAY(InputData[[#This Row],[DATE]])</f>
        <v>19</v>
      </c>
      <c r="P26">
        <f>MONTH(InputData[[#This Row],[DATE]])</f>
        <v>6</v>
      </c>
      <c r="Q26">
        <f>YEAR(InputData[[#This Row],[DATE]])</f>
        <v>2022</v>
      </c>
      <c r="R26">
        <f t="shared" si="3"/>
        <v>840</v>
      </c>
      <c r="S26" s="15">
        <f>InputData[[#This Row],[Cost]]/InputData[[#This Row],[SALES]]</f>
        <v>0.73529411764705876</v>
      </c>
    </row>
    <row r="27" spans="1:19" x14ac:dyDescent="0.25">
      <c r="A27" s="3">
        <v>44808</v>
      </c>
      <c r="B27" s="4" t="s">
        <v>10</v>
      </c>
      <c r="C27" s="5">
        <v>1</v>
      </c>
      <c r="D27" s="5" t="s">
        <v>108</v>
      </c>
      <c r="E27" s="5" t="s">
        <v>107</v>
      </c>
      <c r="F27" s="6">
        <v>0</v>
      </c>
      <c r="G27" t="str">
        <f>VLOOKUP(InputData[[#This Row],[PRODUCT ID]],MasterData[],2,0)</f>
        <v>Product02</v>
      </c>
      <c r="H27" t="str">
        <f>VLOOKUP(InputData[[#This Row],[PRODUCT ID]],MasterData[],3,0)</f>
        <v>Category01</v>
      </c>
      <c r="I27" t="str">
        <f>VLOOKUP(InputData[[#This Row],[PRODUCT ID]],MasterData[],4,0)</f>
        <v>Kg</v>
      </c>
      <c r="J27">
        <f>VLOOKUP(InputData[[#This Row],[PRODUCT ID]],MasterData[],5,0)</f>
        <v>105</v>
      </c>
      <c r="K27">
        <f>VLOOKUP(InputData[[#This Row],[PRODUCT ID]],MasterData[],6,0)</f>
        <v>142.80000000000001</v>
      </c>
      <c r="L27">
        <f t="shared" si="0"/>
        <v>142.80000000000001</v>
      </c>
      <c r="M27">
        <f t="shared" si="1"/>
        <v>37.800000000000011</v>
      </c>
      <c r="N27" s="8">
        <f t="shared" si="2"/>
        <v>26.470588235294123</v>
      </c>
      <c r="O27">
        <f>DAY(InputData[[#This Row],[DATE]])</f>
        <v>4</v>
      </c>
      <c r="P27">
        <f>MONTH(InputData[[#This Row],[DATE]])</f>
        <v>9</v>
      </c>
      <c r="Q27">
        <f>YEAR(InputData[[#This Row],[DATE]])</f>
        <v>2022</v>
      </c>
      <c r="R27">
        <f t="shared" si="3"/>
        <v>105</v>
      </c>
      <c r="S27" s="15">
        <f>InputData[[#This Row],[Cost]]/InputData[[#This Row],[SALES]]</f>
        <v>0.73529411764705876</v>
      </c>
    </row>
    <row r="28" spans="1:19" x14ac:dyDescent="0.25">
      <c r="A28" s="3">
        <v>44847</v>
      </c>
      <c r="B28" s="4" t="s">
        <v>10</v>
      </c>
      <c r="C28" s="5">
        <v>15</v>
      </c>
      <c r="D28" s="5" t="s">
        <v>106</v>
      </c>
      <c r="E28" s="5" t="s">
        <v>106</v>
      </c>
      <c r="F28" s="6">
        <v>0</v>
      </c>
      <c r="G28" t="str">
        <f>VLOOKUP(InputData[[#This Row],[PRODUCT ID]],MasterData[],2,0)</f>
        <v>Product02</v>
      </c>
      <c r="H28" t="str">
        <f>VLOOKUP(InputData[[#This Row],[PRODUCT ID]],MasterData[],3,0)</f>
        <v>Category01</v>
      </c>
      <c r="I28" t="str">
        <f>VLOOKUP(InputData[[#This Row],[PRODUCT ID]],MasterData[],4,0)</f>
        <v>Kg</v>
      </c>
      <c r="J28">
        <f>VLOOKUP(InputData[[#This Row],[PRODUCT ID]],MasterData[],5,0)</f>
        <v>105</v>
      </c>
      <c r="K28">
        <f>VLOOKUP(InputData[[#This Row],[PRODUCT ID]],MasterData[],6,0)</f>
        <v>142.80000000000001</v>
      </c>
      <c r="L28">
        <f t="shared" si="0"/>
        <v>2142</v>
      </c>
      <c r="M28">
        <f t="shared" si="1"/>
        <v>567</v>
      </c>
      <c r="N28" s="8">
        <f t="shared" si="2"/>
        <v>26.47058823529412</v>
      </c>
      <c r="O28">
        <f>DAY(InputData[[#This Row],[DATE]])</f>
        <v>13</v>
      </c>
      <c r="P28">
        <f>MONTH(InputData[[#This Row],[DATE]])</f>
        <v>10</v>
      </c>
      <c r="Q28">
        <f>YEAR(InputData[[#This Row],[DATE]])</f>
        <v>2022</v>
      </c>
      <c r="R28">
        <f t="shared" si="3"/>
        <v>1575</v>
      </c>
      <c r="S28" s="15">
        <f>InputData[[#This Row],[Cost]]/InputData[[#This Row],[SALES]]</f>
        <v>0.73529411764705888</v>
      </c>
    </row>
    <row r="29" spans="1:19" x14ac:dyDescent="0.25">
      <c r="A29" s="3">
        <v>44879</v>
      </c>
      <c r="B29" s="4" t="s">
        <v>10</v>
      </c>
      <c r="C29" s="5">
        <v>1</v>
      </c>
      <c r="D29" s="5" t="s">
        <v>108</v>
      </c>
      <c r="E29" s="5" t="s">
        <v>107</v>
      </c>
      <c r="F29" s="6">
        <v>0</v>
      </c>
      <c r="G29" t="str">
        <f>VLOOKUP(InputData[[#This Row],[PRODUCT ID]],MasterData[],2,0)</f>
        <v>Product02</v>
      </c>
      <c r="H29" t="str">
        <f>VLOOKUP(InputData[[#This Row],[PRODUCT ID]],MasterData[],3,0)</f>
        <v>Category01</v>
      </c>
      <c r="I29" t="str">
        <f>VLOOKUP(InputData[[#This Row],[PRODUCT ID]],MasterData[],4,0)</f>
        <v>Kg</v>
      </c>
      <c r="J29">
        <f>VLOOKUP(InputData[[#This Row],[PRODUCT ID]],MasterData[],5,0)</f>
        <v>105</v>
      </c>
      <c r="K29">
        <f>VLOOKUP(InputData[[#This Row],[PRODUCT ID]],MasterData[],6,0)</f>
        <v>142.80000000000001</v>
      </c>
      <c r="L29">
        <f t="shared" si="0"/>
        <v>142.80000000000001</v>
      </c>
      <c r="M29">
        <f t="shared" si="1"/>
        <v>37.800000000000011</v>
      </c>
      <c r="N29" s="8">
        <f t="shared" si="2"/>
        <v>26.470588235294123</v>
      </c>
      <c r="O29">
        <f>DAY(InputData[[#This Row],[DATE]])</f>
        <v>14</v>
      </c>
      <c r="P29">
        <f>MONTH(InputData[[#This Row],[DATE]])</f>
        <v>11</v>
      </c>
      <c r="Q29">
        <f>YEAR(InputData[[#This Row],[DATE]])</f>
        <v>2022</v>
      </c>
      <c r="R29">
        <f t="shared" si="3"/>
        <v>105</v>
      </c>
      <c r="S29" s="15">
        <f>InputData[[#This Row],[Cost]]/InputData[[#This Row],[SALES]]</f>
        <v>0.73529411764705876</v>
      </c>
    </row>
    <row r="30" spans="1:19" x14ac:dyDescent="0.25">
      <c r="A30" s="3">
        <v>44205</v>
      </c>
      <c r="B30" s="4" t="s">
        <v>12</v>
      </c>
      <c r="C30" s="5">
        <v>8</v>
      </c>
      <c r="D30" s="5" t="s">
        <v>108</v>
      </c>
      <c r="E30" s="5" t="s">
        <v>107</v>
      </c>
      <c r="F30" s="6">
        <v>0</v>
      </c>
      <c r="G30" t="str">
        <f>VLOOKUP(InputData[[#This Row],[PRODUCT ID]],MasterData[],2,0)</f>
        <v>Product03</v>
      </c>
      <c r="H30" t="str">
        <f>VLOOKUP(InputData[[#This Row],[PRODUCT ID]],MasterData[],3,0)</f>
        <v>Category01</v>
      </c>
      <c r="I30" t="str">
        <f>VLOOKUP(InputData[[#This Row],[PRODUCT ID]],MasterData[],4,0)</f>
        <v>Kg</v>
      </c>
      <c r="J30">
        <f>VLOOKUP(InputData[[#This Row],[PRODUCT ID]],MasterData[],5,0)</f>
        <v>71</v>
      </c>
      <c r="K30">
        <f>VLOOKUP(InputData[[#This Row],[PRODUCT ID]],MasterData[],6,0)</f>
        <v>80.94</v>
      </c>
      <c r="L30">
        <f t="shared" si="0"/>
        <v>647.52</v>
      </c>
      <c r="M30">
        <f t="shared" si="1"/>
        <v>79.519999999999982</v>
      </c>
      <c r="N30" s="8">
        <f t="shared" si="2"/>
        <v>12.280701754385962</v>
      </c>
      <c r="O30">
        <f>DAY(InputData[[#This Row],[DATE]])</f>
        <v>9</v>
      </c>
      <c r="P30">
        <f>MONTH(InputData[[#This Row],[DATE]])</f>
        <v>1</v>
      </c>
      <c r="Q30">
        <f>YEAR(InputData[[#This Row],[DATE]])</f>
        <v>2021</v>
      </c>
      <c r="R30">
        <f t="shared" si="3"/>
        <v>568</v>
      </c>
      <c r="S30" s="15">
        <f>InputData[[#This Row],[Cost]]/InputData[[#This Row],[SALES]]</f>
        <v>0.87719298245614041</v>
      </c>
    </row>
    <row r="31" spans="1:19" x14ac:dyDescent="0.25">
      <c r="A31" s="3">
        <v>44217</v>
      </c>
      <c r="B31" s="4" t="s">
        <v>12</v>
      </c>
      <c r="C31" s="5">
        <v>9</v>
      </c>
      <c r="D31" s="5" t="s">
        <v>108</v>
      </c>
      <c r="E31" s="5" t="s">
        <v>106</v>
      </c>
      <c r="F31" s="6">
        <v>0</v>
      </c>
      <c r="G31" t="str">
        <f>VLOOKUP(InputData[[#This Row],[PRODUCT ID]],MasterData[],2,0)</f>
        <v>Product03</v>
      </c>
      <c r="H31" t="str">
        <f>VLOOKUP(InputData[[#This Row],[PRODUCT ID]],MasterData[],3,0)</f>
        <v>Category01</v>
      </c>
      <c r="I31" t="str">
        <f>VLOOKUP(InputData[[#This Row],[PRODUCT ID]],MasterData[],4,0)</f>
        <v>Kg</v>
      </c>
      <c r="J31">
        <f>VLOOKUP(InputData[[#This Row],[PRODUCT ID]],MasterData[],5,0)</f>
        <v>71</v>
      </c>
      <c r="K31">
        <f>VLOOKUP(InputData[[#This Row],[PRODUCT ID]],MasterData[],6,0)</f>
        <v>80.94</v>
      </c>
      <c r="L31">
        <f t="shared" si="0"/>
        <v>728.46</v>
      </c>
      <c r="M31">
        <f t="shared" si="1"/>
        <v>89.460000000000036</v>
      </c>
      <c r="N31" s="8">
        <f t="shared" si="2"/>
        <v>12.280701754385969</v>
      </c>
      <c r="O31">
        <f>DAY(InputData[[#This Row],[DATE]])</f>
        <v>21</v>
      </c>
      <c r="P31">
        <f>MONTH(InputData[[#This Row],[DATE]])</f>
        <v>1</v>
      </c>
      <c r="Q31">
        <f>YEAR(InputData[[#This Row],[DATE]])</f>
        <v>2021</v>
      </c>
      <c r="R31">
        <f t="shared" si="3"/>
        <v>639</v>
      </c>
      <c r="S31" s="15">
        <f>InputData[[#This Row],[Cost]]/InputData[[#This Row],[SALES]]</f>
        <v>0.8771929824561403</v>
      </c>
    </row>
    <row r="32" spans="1:19" x14ac:dyDescent="0.25">
      <c r="A32" s="3">
        <v>44380</v>
      </c>
      <c r="B32" s="4" t="s">
        <v>12</v>
      </c>
      <c r="C32" s="5">
        <v>8</v>
      </c>
      <c r="D32" s="5" t="s">
        <v>106</v>
      </c>
      <c r="E32" s="5" t="s">
        <v>107</v>
      </c>
      <c r="F32" s="6">
        <v>0</v>
      </c>
      <c r="G32" t="str">
        <f>VLOOKUP(InputData[[#This Row],[PRODUCT ID]],MasterData[],2,0)</f>
        <v>Product03</v>
      </c>
      <c r="H32" t="str">
        <f>VLOOKUP(InputData[[#This Row],[PRODUCT ID]],MasterData[],3,0)</f>
        <v>Category01</v>
      </c>
      <c r="I32" t="str">
        <f>VLOOKUP(InputData[[#This Row],[PRODUCT ID]],MasterData[],4,0)</f>
        <v>Kg</v>
      </c>
      <c r="J32">
        <f>VLOOKUP(InputData[[#This Row],[PRODUCT ID]],MasterData[],5,0)</f>
        <v>71</v>
      </c>
      <c r="K32">
        <f>VLOOKUP(InputData[[#This Row],[PRODUCT ID]],MasterData[],6,0)</f>
        <v>80.94</v>
      </c>
      <c r="L32">
        <f t="shared" si="0"/>
        <v>647.52</v>
      </c>
      <c r="M32">
        <f t="shared" si="1"/>
        <v>79.519999999999982</v>
      </c>
      <c r="N32" s="8">
        <f t="shared" si="2"/>
        <v>12.280701754385962</v>
      </c>
      <c r="O32">
        <f>DAY(InputData[[#This Row],[DATE]])</f>
        <v>3</v>
      </c>
      <c r="P32">
        <f>MONTH(InputData[[#This Row],[DATE]])</f>
        <v>7</v>
      </c>
      <c r="Q32">
        <f>YEAR(InputData[[#This Row],[DATE]])</f>
        <v>2021</v>
      </c>
      <c r="R32">
        <f t="shared" si="3"/>
        <v>568</v>
      </c>
      <c r="S32" s="15">
        <f>InputData[[#This Row],[Cost]]/InputData[[#This Row],[SALES]]</f>
        <v>0.87719298245614041</v>
      </c>
    </row>
    <row r="33" spans="1:19" x14ac:dyDescent="0.25">
      <c r="A33" s="3">
        <v>44424</v>
      </c>
      <c r="B33" s="4" t="s">
        <v>12</v>
      </c>
      <c r="C33" s="5">
        <v>3</v>
      </c>
      <c r="D33" s="5" t="s">
        <v>106</v>
      </c>
      <c r="E33" s="5" t="s">
        <v>106</v>
      </c>
      <c r="F33" s="6">
        <v>0</v>
      </c>
      <c r="G33" t="str">
        <f>VLOOKUP(InputData[[#This Row],[PRODUCT ID]],MasterData[],2,0)</f>
        <v>Product03</v>
      </c>
      <c r="H33" t="str">
        <f>VLOOKUP(InputData[[#This Row],[PRODUCT ID]],MasterData[],3,0)</f>
        <v>Category01</v>
      </c>
      <c r="I33" t="str">
        <f>VLOOKUP(InputData[[#This Row],[PRODUCT ID]],MasterData[],4,0)</f>
        <v>Kg</v>
      </c>
      <c r="J33">
        <f>VLOOKUP(InputData[[#This Row],[PRODUCT ID]],MasterData[],5,0)</f>
        <v>71</v>
      </c>
      <c r="K33">
        <f>VLOOKUP(InputData[[#This Row],[PRODUCT ID]],MasterData[],6,0)</f>
        <v>80.94</v>
      </c>
      <c r="L33">
        <f t="shared" si="0"/>
        <v>242.82</v>
      </c>
      <c r="M33">
        <f t="shared" si="1"/>
        <v>29.819999999999993</v>
      </c>
      <c r="N33" s="8">
        <f t="shared" si="2"/>
        <v>12.280701754385962</v>
      </c>
      <c r="O33">
        <f>DAY(InputData[[#This Row],[DATE]])</f>
        <v>16</v>
      </c>
      <c r="P33">
        <f>MONTH(InputData[[#This Row],[DATE]])</f>
        <v>8</v>
      </c>
      <c r="Q33">
        <f>YEAR(InputData[[#This Row],[DATE]])</f>
        <v>2021</v>
      </c>
      <c r="R33">
        <f t="shared" si="3"/>
        <v>213</v>
      </c>
      <c r="S33" s="15">
        <f>InputData[[#This Row],[Cost]]/InputData[[#This Row],[SALES]]</f>
        <v>0.87719298245614041</v>
      </c>
    </row>
    <row r="34" spans="1:19" x14ac:dyDescent="0.25">
      <c r="A34" s="3">
        <v>44440</v>
      </c>
      <c r="B34" s="4" t="s">
        <v>12</v>
      </c>
      <c r="C34" s="5">
        <v>14</v>
      </c>
      <c r="D34" s="5" t="s">
        <v>106</v>
      </c>
      <c r="E34" s="5" t="s">
        <v>106</v>
      </c>
      <c r="F34" s="6">
        <v>0</v>
      </c>
      <c r="G34" t="str">
        <f>VLOOKUP(InputData[[#This Row],[PRODUCT ID]],MasterData[],2,0)</f>
        <v>Product03</v>
      </c>
      <c r="H34" t="str">
        <f>VLOOKUP(InputData[[#This Row],[PRODUCT ID]],MasterData[],3,0)</f>
        <v>Category01</v>
      </c>
      <c r="I34" t="str">
        <f>VLOOKUP(InputData[[#This Row],[PRODUCT ID]],MasterData[],4,0)</f>
        <v>Kg</v>
      </c>
      <c r="J34">
        <f>VLOOKUP(InputData[[#This Row],[PRODUCT ID]],MasterData[],5,0)</f>
        <v>71</v>
      </c>
      <c r="K34">
        <f>VLOOKUP(InputData[[#This Row],[PRODUCT ID]],MasterData[],6,0)</f>
        <v>80.94</v>
      </c>
      <c r="L34">
        <f t="shared" si="0"/>
        <v>1133.1599999999999</v>
      </c>
      <c r="M34">
        <f t="shared" si="1"/>
        <v>139.15999999999985</v>
      </c>
      <c r="N34" s="8">
        <f t="shared" si="2"/>
        <v>12.280701754385953</v>
      </c>
      <c r="O34">
        <f>DAY(InputData[[#This Row],[DATE]])</f>
        <v>1</v>
      </c>
      <c r="P34">
        <f>MONTH(InputData[[#This Row],[DATE]])</f>
        <v>9</v>
      </c>
      <c r="Q34">
        <f>YEAR(InputData[[#This Row],[DATE]])</f>
        <v>2021</v>
      </c>
      <c r="R34">
        <f t="shared" si="3"/>
        <v>994</v>
      </c>
      <c r="S34" s="15">
        <f>InputData[[#This Row],[Cost]]/InputData[[#This Row],[SALES]]</f>
        <v>0.87719298245614041</v>
      </c>
    </row>
    <row r="35" spans="1:19" x14ac:dyDescent="0.25">
      <c r="A35" s="3">
        <v>44548</v>
      </c>
      <c r="B35" s="4" t="s">
        <v>12</v>
      </c>
      <c r="C35" s="5">
        <v>2</v>
      </c>
      <c r="D35" s="5" t="s">
        <v>108</v>
      </c>
      <c r="E35" s="5" t="s">
        <v>107</v>
      </c>
      <c r="F35" s="6">
        <v>0</v>
      </c>
      <c r="G35" t="str">
        <f>VLOOKUP(InputData[[#This Row],[PRODUCT ID]],MasterData[],2,0)</f>
        <v>Product03</v>
      </c>
      <c r="H35" t="str">
        <f>VLOOKUP(InputData[[#This Row],[PRODUCT ID]],MasterData[],3,0)</f>
        <v>Category01</v>
      </c>
      <c r="I35" t="str">
        <f>VLOOKUP(InputData[[#This Row],[PRODUCT ID]],MasterData[],4,0)</f>
        <v>Kg</v>
      </c>
      <c r="J35">
        <f>VLOOKUP(InputData[[#This Row],[PRODUCT ID]],MasterData[],5,0)</f>
        <v>71</v>
      </c>
      <c r="K35">
        <f>VLOOKUP(InputData[[#This Row],[PRODUCT ID]],MasterData[],6,0)</f>
        <v>80.94</v>
      </c>
      <c r="L35">
        <f t="shared" si="0"/>
        <v>161.88</v>
      </c>
      <c r="M35">
        <f t="shared" si="1"/>
        <v>19.879999999999995</v>
      </c>
      <c r="N35" s="8">
        <f t="shared" si="2"/>
        <v>12.280701754385962</v>
      </c>
      <c r="O35">
        <f>DAY(InputData[[#This Row],[DATE]])</f>
        <v>18</v>
      </c>
      <c r="P35">
        <f>MONTH(InputData[[#This Row],[DATE]])</f>
        <v>12</v>
      </c>
      <c r="Q35">
        <f>YEAR(InputData[[#This Row],[DATE]])</f>
        <v>2021</v>
      </c>
      <c r="R35">
        <f t="shared" si="3"/>
        <v>142</v>
      </c>
      <c r="S35" s="15">
        <f>InputData[[#This Row],[Cost]]/InputData[[#This Row],[SALES]]</f>
        <v>0.87719298245614041</v>
      </c>
    </row>
    <row r="36" spans="1:19" x14ac:dyDescent="0.25">
      <c r="A36" s="3">
        <v>44627</v>
      </c>
      <c r="B36" s="4" t="s">
        <v>12</v>
      </c>
      <c r="C36" s="5">
        <v>1</v>
      </c>
      <c r="D36" s="5" t="s">
        <v>108</v>
      </c>
      <c r="E36" s="5" t="s">
        <v>107</v>
      </c>
      <c r="F36" s="6">
        <v>0</v>
      </c>
      <c r="G36" t="str">
        <f>VLOOKUP(InputData[[#This Row],[PRODUCT ID]],MasterData[],2,0)</f>
        <v>Product03</v>
      </c>
      <c r="H36" t="str">
        <f>VLOOKUP(InputData[[#This Row],[PRODUCT ID]],MasterData[],3,0)</f>
        <v>Category01</v>
      </c>
      <c r="I36" t="str">
        <f>VLOOKUP(InputData[[#This Row],[PRODUCT ID]],MasterData[],4,0)</f>
        <v>Kg</v>
      </c>
      <c r="J36">
        <f>VLOOKUP(InputData[[#This Row],[PRODUCT ID]],MasterData[],5,0)</f>
        <v>71</v>
      </c>
      <c r="K36">
        <f>VLOOKUP(InputData[[#This Row],[PRODUCT ID]],MasterData[],6,0)</f>
        <v>80.94</v>
      </c>
      <c r="L36">
        <f t="shared" si="0"/>
        <v>80.94</v>
      </c>
      <c r="M36">
        <f t="shared" si="1"/>
        <v>9.9399999999999977</v>
      </c>
      <c r="N36" s="8">
        <f t="shared" si="2"/>
        <v>12.280701754385962</v>
      </c>
      <c r="O36">
        <f>DAY(InputData[[#This Row],[DATE]])</f>
        <v>7</v>
      </c>
      <c r="P36">
        <f>MONTH(InputData[[#This Row],[DATE]])</f>
        <v>3</v>
      </c>
      <c r="Q36">
        <f>YEAR(InputData[[#This Row],[DATE]])</f>
        <v>2022</v>
      </c>
      <c r="R36">
        <f t="shared" si="3"/>
        <v>71</v>
      </c>
      <c r="S36" s="15">
        <f>InputData[[#This Row],[Cost]]/InputData[[#This Row],[SALES]]</f>
        <v>0.87719298245614041</v>
      </c>
    </row>
    <row r="37" spans="1:19" x14ac:dyDescent="0.25">
      <c r="A37" s="3">
        <v>44676</v>
      </c>
      <c r="B37" s="4" t="s">
        <v>12</v>
      </c>
      <c r="C37" s="5">
        <v>8</v>
      </c>
      <c r="D37" s="5" t="s">
        <v>106</v>
      </c>
      <c r="E37" s="5" t="s">
        <v>106</v>
      </c>
      <c r="F37" s="6">
        <v>0</v>
      </c>
      <c r="G37" t="str">
        <f>VLOOKUP(InputData[[#This Row],[PRODUCT ID]],MasterData[],2,0)</f>
        <v>Product03</v>
      </c>
      <c r="H37" t="str">
        <f>VLOOKUP(InputData[[#This Row],[PRODUCT ID]],MasterData[],3,0)</f>
        <v>Category01</v>
      </c>
      <c r="I37" t="str">
        <f>VLOOKUP(InputData[[#This Row],[PRODUCT ID]],MasterData[],4,0)</f>
        <v>Kg</v>
      </c>
      <c r="J37">
        <f>VLOOKUP(InputData[[#This Row],[PRODUCT ID]],MasterData[],5,0)</f>
        <v>71</v>
      </c>
      <c r="K37">
        <f>VLOOKUP(InputData[[#This Row],[PRODUCT ID]],MasterData[],6,0)</f>
        <v>80.94</v>
      </c>
      <c r="L37">
        <f t="shared" si="0"/>
        <v>647.52</v>
      </c>
      <c r="M37">
        <f t="shared" si="1"/>
        <v>79.519999999999982</v>
      </c>
      <c r="N37" s="8">
        <f t="shared" si="2"/>
        <v>12.280701754385962</v>
      </c>
      <c r="O37">
        <f>DAY(InputData[[#This Row],[DATE]])</f>
        <v>25</v>
      </c>
      <c r="P37">
        <f>MONTH(InputData[[#This Row],[DATE]])</f>
        <v>4</v>
      </c>
      <c r="Q37">
        <f>YEAR(InputData[[#This Row],[DATE]])</f>
        <v>2022</v>
      </c>
      <c r="R37">
        <f t="shared" si="3"/>
        <v>568</v>
      </c>
      <c r="S37" s="15">
        <f>InputData[[#This Row],[Cost]]/InputData[[#This Row],[SALES]]</f>
        <v>0.87719298245614041</v>
      </c>
    </row>
    <row r="38" spans="1:19" x14ac:dyDescent="0.25">
      <c r="A38" s="3">
        <v>44767</v>
      </c>
      <c r="B38" s="4" t="s">
        <v>12</v>
      </c>
      <c r="C38" s="5">
        <v>13</v>
      </c>
      <c r="D38" s="5" t="s">
        <v>106</v>
      </c>
      <c r="E38" s="5" t="s">
        <v>107</v>
      </c>
      <c r="F38" s="6">
        <v>0</v>
      </c>
      <c r="G38" t="str">
        <f>VLOOKUP(InputData[[#This Row],[PRODUCT ID]],MasterData[],2,0)</f>
        <v>Product03</v>
      </c>
      <c r="H38" t="str">
        <f>VLOOKUP(InputData[[#This Row],[PRODUCT ID]],MasterData[],3,0)</f>
        <v>Category01</v>
      </c>
      <c r="I38" t="str">
        <f>VLOOKUP(InputData[[#This Row],[PRODUCT ID]],MasterData[],4,0)</f>
        <v>Kg</v>
      </c>
      <c r="J38">
        <f>VLOOKUP(InputData[[#This Row],[PRODUCT ID]],MasterData[],5,0)</f>
        <v>71</v>
      </c>
      <c r="K38">
        <f>VLOOKUP(InputData[[#This Row],[PRODUCT ID]],MasterData[],6,0)</f>
        <v>80.94</v>
      </c>
      <c r="L38">
        <f t="shared" si="0"/>
        <v>1052.22</v>
      </c>
      <c r="M38">
        <f t="shared" si="1"/>
        <v>129.22000000000003</v>
      </c>
      <c r="N38" s="8">
        <f t="shared" si="2"/>
        <v>12.280701754385968</v>
      </c>
      <c r="O38">
        <f>DAY(InputData[[#This Row],[DATE]])</f>
        <v>25</v>
      </c>
      <c r="P38">
        <f>MONTH(InputData[[#This Row],[DATE]])</f>
        <v>7</v>
      </c>
      <c r="Q38">
        <f>YEAR(InputData[[#This Row],[DATE]])</f>
        <v>2022</v>
      </c>
      <c r="R38">
        <f t="shared" si="3"/>
        <v>923</v>
      </c>
      <c r="S38" s="15">
        <f>InputData[[#This Row],[Cost]]/InputData[[#This Row],[SALES]]</f>
        <v>0.8771929824561403</v>
      </c>
    </row>
    <row r="39" spans="1:19" x14ac:dyDescent="0.25">
      <c r="A39" s="3">
        <v>44768</v>
      </c>
      <c r="B39" s="4" t="s">
        <v>12</v>
      </c>
      <c r="C39" s="5">
        <v>10</v>
      </c>
      <c r="D39" s="5" t="s">
        <v>106</v>
      </c>
      <c r="E39" s="5" t="s">
        <v>106</v>
      </c>
      <c r="F39" s="6">
        <v>0</v>
      </c>
      <c r="G39" t="str">
        <f>VLOOKUP(InputData[[#This Row],[PRODUCT ID]],MasterData[],2,0)</f>
        <v>Product03</v>
      </c>
      <c r="H39" t="str">
        <f>VLOOKUP(InputData[[#This Row],[PRODUCT ID]],MasterData[],3,0)</f>
        <v>Category01</v>
      </c>
      <c r="I39" t="str">
        <f>VLOOKUP(InputData[[#This Row],[PRODUCT ID]],MasterData[],4,0)</f>
        <v>Kg</v>
      </c>
      <c r="J39">
        <f>VLOOKUP(InputData[[#This Row],[PRODUCT ID]],MasterData[],5,0)</f>
        <v>71</v>
      </c>
      <c r="K39">
        <f>VLOOKUP(InputData[[#This Row],[PRODUCT ID]],MasterData[],6,0)</f>
        <v>80.94</v>
      </c>
      <c r="L39">
        <f t="shared" si="0"/>
        <v>809.4</v>
      </c>
      <c r="M39">
        <f t="shared" si="1"/>
        <v>99.399999999999977</v>
      </c>
      <c r="N39" s="8">
        <f t="shared" si="2"/>
        <v>12.280701754385962</v>
      </c>
      <c r="O39">
        <f>DAY(InputData[[#This Row],[DATE]])</f>
        <v>26</v>
      </c>
      <c r="P39">
        <f>MONTH(InputData[[#This Row],[DATE]])</f>
        <v>7</v>
      </c>
      <c r="Q39">
        <f>YEAR(InputData[[#This Row],[DATE]])</f>
        <v>2022</v>
      </c>
      <c r="R39">
        <f t="shared" si="3"/>
        <v>710</v>
      </c>
      <c r="S39" s="15">
        <f>InputData[[#This Row],[Cost]]/InputData[[#This Row],[SALES]]</f>
        <v>0.87719298245614041</v>
      </c>
    </row>
    <row r="40" spans="1:19" x14ac:dyDescent="0.25">
      <c r="A40" s="3">
        <v>44813</v>
      </c>
      <c r="B40" s="4" t="s">
        <v>12</v>
      </c>
      <c r="C40" s="5">
        <v>3</v>
      </c>
      <c r="D40" s="5" t="s">
        <v>108</v>
      </c>
      <c r="E40" s="5" t="s">
        <v>106</v>
      </c>
      <c r="F40" s="6">
        <v>0</v>
      </c>
      <c r="G40" t="str">
        <f>VLOOKUP(InputData[[#This Row],[PRODUCT ID]],MasterData[],2,0)</f>
        <v>Product03</v>
      </c>
      <c r="H40" t="str">
        <f>VLOOKUP(InputData[[#This Row],[PRODUCT ID]],MasterData[],3,0)</f>
        <v>Category01</v>
      </c>
      <c r="I40" t="str">
        <f>VLOOKUP(InputData[[#This Row],[PRODUCT ID]],MasterData[],4,0)</f>
        <v>Kg</v>
      </c>
      <c r="J40">
        <f>VLOOKUP(InputData[[#This Row],[PRODUCT ID]],MasterData[],5,0)</f>
        <v>71</v>
      </c>
      <c r="K40">
        <f>VLOOKUP(InputData[[#This Row],[PRODUCT ID]],MasterData[],6,0)</f>
        <v>80.94</v>
      </c>
      <c r="L40">
        <f t="shared" si="0"/>
        <v>242.82</v>
      </c>
      <c r="M40">
        <f t="shared" si="1"/>
        <v>29.819999999999993</v>
      </c>
      <c r="N40" s="8">
        <f t="shared" si="2"/>
        <v>12.280701754385962</v>
      </c>
      <c r="O40">
        <f>DAY(InputData[[#This Row],[DATE]])</f>
        <v>9</v>
      </c>
      <c r="P40">
        <f>MONTH(InputData[[#This Row],[DATE]])</f>
        <v>9</v>
      </c>
      <c r="Q40">
        <f>YEAR(InputData[[#This Row],[DATE]])</f>
        <v>2022</v>
      </c>
      <c r="R40">
        <f t="shared" si="3"/>
        <v>213</v>
      </c>
      <c r="S40" s="15">
        <f>InputData[[#This Row],[Cost]]/InputData[[#This Row],[SALES]]</f>
        <v>0.87719298245614041</v>
      </c>
    </row>
    <row r="41" spans="1:19" x14ac:dyDescent="0.25">
      <c r="A41" s="3">
        <v>44199</v>
      </c>
      <c r="B41" s="4" t="s">
        <v>14</v>
      </c>
      <c r="C41" s="5">
        <v>5</v>
      </c>
      <c r="D41" s="5" t="s">
        <v>108</v>
      </c>
      <c r="E41" s="5" t="s">
        <v>106</v>
      </c>
      <c r="F41" s="6">
        <v>0</v>
      </c>
      <c r="G41" t="str">
        <f>VLOOKUP(InputData[[#This Row],[PRODUCT ID]],MasterData[],2,0)</f>
        <v>Product04</v>
      </c>
      <c r="H41" t="str">
        <f>VLOOKUP(InputData[[#This Row],[PRODUCT ID]],MasterData[],3,0)</f>
        <v>Category01</v>
      </c>
      <c r="I41" t="str">
        <f>VLOOKUP(InputData[[#This Row],[PRODUCT ID]],MasterData[],4,0)</f>
        <v>Lt</v>
      </c>
      <c r="J41">
        <f>VLOOKUP(InputData[[#This Row],[PRODUCT ID]],MasterData[],5,0)</f>
        <v>44</v>
      </c>
      <c r="K41">
        <f>VLOOKUP(InputData[[#This Row],[PRODUCT ID]],MasterData[],6,0)</f>
        <v>48.84</v>
      </c>
      <c r="L41">
        <f t="shared" si="0"/>
        <v>244.20000000000002</v>
      </c>
      <c r="M41">
        <f t="shared" si="1"/>
        <v>24.200000000000017</v>
      </c>
      <c r="N41" s="8">
        <f t="shared" si="2"/>
        <v>9.9099099099099153</v>
      </c>
      <c r="O41">
        <f>DAY(InputData[[#This Row],[DATE]])</f>
        <v>3</v>
      </c>
      <c r="P41">
        <f>MONTH(InputData[[#This Row],[DATE]])</f>
        <v>1</v>
      </c>
      <c r="Q41">
        <f>YEAR(InputData[[#This Row],[DATE]])</f>
        <v>2021</v>
      </c>
      <c r="R41">
        <f t="shared" si="3"/>
        <v>220</v>
      </c>
      <c r="S41" s="15">
        <f>InputData[[#This Row],[Cost]]/InputData[[#This Row],[SALES]]</f>
        <v>0.9009009009009008</v>
      </c>
    </row>
    <row r="42" spans="1:19" x14ac:dyDescent="0.25">
      <c r="A42" s="3">
        <v>44217</v>
      </c>
      <c r="B42" s="4" t="s">
        <v>14</v>
      </c>
      <c r="C42" s="5">
        <v>15</v>
      </c>
      <c r="D42" s="5" t="s">
        <v>105</v>
      </c>
      <c r="E42" s="5" t="s">
        <v>107</v>
      </c>
      <c r="F42" s="6">
        <v>0</v>
      </c>
      <c r="G42" t="str">
        <f>VLOOKUP(InputData[[#This Row],[PRODUCT ID]],MasterData[],2,0)</f>
        <v>Product04</v>
      </c>
      <c r="H42" t="str">
        <f>VLOOKUP(InputData[[#This Row],[PRODUCT ID]],MasterData[],3,0)</f>
        <v>Category01</v>
      </c>
      <c r="I42" t="str">
        <f>VLOOKUP(InputData[[#This Row],[PRODUCT ID]],MasterData[],4,0)</f>
        <v>Lt</v>
      </c>
      <c r="J42">
        <f>VLOOKUP(InputData[[#This Row],[PRODUCT ID]],MasterData[],5,0)</f>
        <v>44</v>
      </c>
      <c r="K42">
        <f>VLOOKUP(InputData[[#This Row],[PRODUCT ID]],MasterData[],6,0)</f>
        <v>48.84</v>
      </c>
      <c r="L42">
        <f t="shared" si="0"/>
        <v>732.6</v>
      </c>
      <c r="M42">
        <f t="shared" si="1"/>
        <v>72.600000000000023</v>
      </c>
      <c r="N42" s="8">
        <f t="shared" si="2"/>
        <v>9.9099099099099135</v>
      </c>
      <c r="O42">
        <f>DAY(InputData[[#This Row],[DATE]])</f>
        <v>21</v>
      </c>
      <c r="P42">
        <f>MONTH(InputData[[#This Row],[DATE]])</f>
        <v>1</v>
      </c>
      <c r="Q42">
        <f>YEAR(InputData[[#This Row],[DATE]])</f>
        <v>2021</v>
      </c>
      <c r="R42">
        <f t="shared" si="3"/>
        <v>660</v>
      </c>
      <c r="S42" s="15">
        <f>InputData[[#This Row],[Cost]]/InputData[[#This Row],[SALES]]</f>
        <v>0.90090090090090091</v>
      </c>
    </row>
    <row r="43" spans="1:19" x14ac:dyDescent="0.25">
      <c r="A43" s="3">
        <v>44224</v>
      </c>
      <c r="B43" s="4" t="s">
        <v>14</v>
      </c>
      <c r="C43" s="5">
        <v>10</v>
      </c>
      <c r="D43" s="5" t="s">
        <v>106</v>
      </c>
      <c r="E43" s="5" t="s">
        <v>107</v>
      </c>
      <c r="F43" s="6">
        <v>0</v>
      </c>
      <c r="G43" t="str">
        <f>VLOOKUP(InputData[[#This Row],[PRODUCT ID]],MasterData[],2,0)</f>
        <v>Product04</v>
      </c>
      <c r="H43" t="str">
        <f>VLOOKUP(InputData[[#This Row],[PRODUCT ID]],MasterData[],3,0)</f>
        <v>Category01</v>
      </c>
      <c r="I43" t="str">
        <f>VLOOKUP(InputData[[#This Row],[PRODUCT ID]],MasterData[],4,0)</f>
        <v>Lt</v>
      </c>
      <c r="J43">
        <f>VLOOKUP(InputData[[#This Row],[PRODUCT ID]],MasterData[],5,0)</f>
        <v>44</v>
      </c>
      <c r="K43">
        <f>VLOOKUP(InputData[[#This Row],[PRODUCT ID]],MasterData[],6,0)</f>
        <v>48.84</v>
      </c>
      <c r="L43">
        <f t="shared" si="0"/>
        <v>488.40000000000003</v>
      </c>
      <c r="M43">
        <f t="shared" si="1"/>
        <v>48.400000000000034</v>
      </c>
      <c r="N43" s="8">
        <f t="shared" si="2"/>
        <v>9.9099099099099153</v>
      </c>
      <c r="O43">
        <f>DAY(InputData[[#This Row],[DATE]])</f>
        <v>28</v>
      </c>
      <c r="P43">
        <f>MONTH(InputData[[#This Row],[DATE]])</f>
        <v>1</v>
      </c>
      <c r="Q43">
        <f>YEAR(InputData[[#This Row],[DATE]])</f>
        <v>2021</v>
      </c>
      <c r="R43">
        <f t="shared" si="3"/>
        <v>440</v>
      </c>
      <c r="S43" s="15">
        <f>InputData[[#This Row],[Cost]]/InputData[[#This Row],[SALES]]</f>
        <v>0.9009009009009008</v>
      </c>
    </row>
    <row r="44" spans="1:19" x14ac:dyDescent="0.25">
      <c r="A44" s="3">
        <v>44355</v>
      </c>
      <c r="B44" s="4" t="s">
        <v>14</v>
      </c>
      <c r="C44" s="5">
        <v>11</v>
      </c>
      <c r="D44" s="5" t="s">
        <v>105</v>
      </c>
      <c r="E44" s="5" t="s">
        <v>107</v>
      </c>
      <c r="F44" s="6">
        <v>0</v>
      </c>
      <c r="G44" t="str">
        <f>VLOOKUP(InputData[[#This Row],[PRODUCT ID]],MasterData[],2,0)</f>
        <v>Product04</v>
      </c>
      <c r="H44" t="str">
        <f>VLOOKUP(InputData[[#This Row],[PRODUCT ID]],MasterData[],3,0)</f>
        <v>Category01</v>
      </c>
      <c r="I44" t="str">
        <f>VLOOKUP(InputData[[#This Row],[PRODUCT ID]],MasterData[],4,0)</f>
        <v>Lt</v>
      </c>
      <c r="J44">
        <f>VLOOKUP(InputData[[#This Row],[PRODUCT ID]],MasterData[],5,0)</f>
        <v>44</v>
      </c>
      <c r="K44">
        <f>VLOOKUP(InputData[[#This Row],[PRODUCT ID]],MasterData[],6,0)</f>
        <v>48.84</v>
      </c>
      <c r="L44">
        <f t="shared" si="0"/>
        <v>537.24</v>
      </c>
      <c r="M44">
        <f t="shared" si="1"/>
        <v>53.240000000000009</v>
      </c>
      <c r="N44" s="8">
        <f t="shared" si="2"/>
        <v>9.9099099099099117</v>
      </c>
      <c r="O44">
        <f>DAY(InputData[[#This Row],[DATE]])</f>
        <v>8</v>
      </c>
      <c r="P44">
        <f>MONTH(InputData[[#This Row],[DATE]])</f>
        <v>6</v>
      </c>
      <c r="Q44">
        <f>YEAR(InputData[[#This Row],[DATE]])</f>
        <v>2021</v>
      </c>
      <c r="R44">
        <f t="shared" si="3"/>
        <v>484</v>
      </c>
      <c r="S44" s="15">
        <f>InputData[[#This Row],[Cost]]/InputData[[#This Row],[SALES]]</f>
        <v>0.90090090090090091</v>
      </c>
    </row>
    <row r="45" spans="1:19" x14ac:dyDescent="0.25">
      <c r="A45" s="3">
        <v>44385</v>
      </c>
      <c r="B45" s="4" t="s">
        <v>14</v>
      </c>
      <c r="C45" s="5">
        <v>10</v>
      </c>
      <c r="D45" s="5" t="s">
        <v>108</v>
      </c>
      <c r="E45" s="5" t="s">
        <v>106</v>
      </c>
      <c r="F45" s="6">
        <v>0</v>
      </c>
      <c r="G45" t="str">
        <f>VLOOKUP(InputData[[#This Row],[PRODUCT ID]],MasterData[],2,0)</f>
        <v>Product04</v>
      </c>
      <c r="H45" t="str">
        <f>VLOOKUP(InputData[[#This Row],[PRODUCT ID]],MasterData[],3,0)</f>
        <v>Category01</v>
      </c>
      <c r="I45" t="str">
        <f>VLOOKUP(InputData[[#This Row],[PRODUCT ID]],MasterData[],4,0)</f>
        <v>Lt</v>
      </c>
      <c r="J45">
        <f>VLOOKUP(InputData[[#This Row],[PRODUCT ID]],MasterData[],5,0)</f>
        <v>44</v>
      </c>
      <c r="K45">
        <f>VLOOKUP(InputData[[#This Row],[PRODUCT ID]],MasterData[],6,0)</f>
        <v>48.84</v>
      </c>
      <c r="L45">
        <f t="shared" si="0"/>
        <v>488.40000000000003</v>
      </c>
      <c r="M45">
        <f t="shared" si="1"/>
        <v>48.400000000000034</v>
      </c>
      <c r="N45" s="8">
        <f t="shared" si="2"/>
        <v>9.9099099099099153</v>
      </c>
      <c r="O45">
        <f>DAY(InputData[[#This Row],[DATE]])</f>
        <v>8</v>
      </c>
      <c r="P45">
        <f>MONTH(InputData[[#This Row],[DATE]])</f>
        <v>7</v>
      </c>
      <c r="Q45">
        <f>YEAR(InputData[[#This Row],[DATE]])</f>
        <v>2021</v>
      </c>
      <c r="R45">
        <f t="shared" si="3"/>
        <v>440</v>
      </c>
      <c r="S45" s="15">
        <f>InputData[[#This Row],[Cost]]/InputData[[#This Row],[SALES]]</f>
        <v>0.9009009009009008</v>
      </c>
    </row>
    <row r="46" spans="1:19" x14ac:dyDescent="0.25">
      <c r="A46" s="3">
        <v>44495</v>
      </c>
      <c r="B46" s="4" t="s">
        <v>14</v>
      </c>
      <c r="C46" s="5">
        <v>6</v>
      </c>
      <c r="D46" s="5" t="s">
        <v>105</v>
      </c>
      <c r="E46" s="5" t="s">
        <v>107</v>
      </c>
      <c r="F46" s="6">
        <v>0</v>
      </c>
      <c r="G46" t="str">
        <f>VLOOKUP(InputData[[#This Row],[PRODUCT ID]],MasterData[],2,0)</f>
        <v>Product04</v>
      </c>
      <c r="H46" t="str">
        <f>VLOOKUP(InputData[[#This Row],[PRODUCT ID]],MasterData[],3,0)</f>
        <v>Category01</v>
      </c>
      <c r="I46" t="str">
        <f>VLOOKUP(InputData[[#This Row],[PRODUCT ID]],MasterData[],4,0)</f>
        <v>Lt</v>
      </c>
      <c r="J46">
        <f>VLOOKUP(InputData[[#This Row],[PRODUCT ID]],MasterData[],5,0)</f>
        <v>44</v>
      </c>
      <c r="K46">
        <f>VLOOKUP(InputData[[#This Row],[PRODUCT ID]],MasterData[],6,0)</f>
        <v>48.84</v>
      </c>
      <c r="L46">
        <f t="shared" si="0"/>
        <v>293.04000000000002</v>
      </c>
      <c r="M46">
        <f t="shared" si="1"/>
        <v>29.04000000000002</v>
      </c>
      <c r="N46" s="8">
        <f t="shared" si="2"/>
        <v>9.9099099099099153</v>
      </c>
      <c r="O46">
        <f>DAY(InputData[[#This Row],[DATE]])</f>
        <v>26</v>
      </c>
      <c r="P46">
        <f>MONTH(InputData[[#This Row],[DATE]])</f>
        <v>10</v>
      </c>
      <c r="Q46">
        <f>YEAR(InputData[[#This Row],[DATE]])</f>
        <v>2021</v>
      </c>
      <c r="R46">
        <f t="shared" si="3"/>
        <v>264</v>
      </c>
      <c r="S46" s="15">
        <f>InputData[[#This Row],[Cost]]/InputData[[#This Row],[SALES]]</f>
        <v>0.9009009009009008</v>
      </c>
    </row>
    <row r="47" spans="1:19" x14ac:dyDescent="0.25">
      <c r="A47" s="3">
        <v>44535</v>
      </c>
      <c r="B47" s="4" t="s">
        <v>14</v>
      </c>
      <c r="C47" s="5">
        <v>15</v>
      </c>
      <c r="D47" s="5" t="s">
        <v>108</v>
      </c>
      <c r="E47" s="5" t="s">
        <v>107</v>
      </c>
      <c r="F47" s="6">
        <v>0</v>
      </c>
      <c r="G47" t="str">
        <f>VLOOKUP(InputData[[#This Row],[PRODUCT ID]],MasterData[],2,0)</f>
        <v>Product04</v>
      </c>
      <c r="H47" t="str">
        <f>VLOOKUP(InputData[[#This Row],[PRODUCT ID]],MasterData[],3,0)</f>
        <v>Category01</v>
      </c>
      <c r="I47" t="str">
        <f>VLOOKUP(InputData[[#This Row],[PRODUCT ID]],MasterData[],4,0)</f>
        <v>Lt</v>
      </c>
      <c r="J47">
        <f>VLOOKUP(InputData[[#This Row],[PRODUCT ID]],MasterData[],5,0)</f>
        <v>44</v>
      </c>
      <c r="K47">
        <f>VLOOKUP(InputData[[#This Row],[PRODUCT ID]],MasterData[],6,0)</f>
        <v>48.84</v>
      </c>
      <c r="L47">
        <f t="shared" si="0"/>
        <v>732.6</v>
      </c>
      <c r="M47">
        <f t="shared" si="1"/>
        <v>72.600000000000023</v>
      </c>
      <c r="N47" s="8">
        <f t="shared" si="2"/>
        <v>9.9099099099099135</v>
      </c>
      <c r="O47">
        <f>DAY(InputData[[#This Row],[DATE]])</f>
        <v>5</v>
      </c>
      <c r="P47">
        <f>MONTH(InputData[[#This Row],[DATE]])</f>
        <v>12</v>
      </c>
      <c r="Q47">
        <f>YEAR(InputData[[#This Row],[DATE]])</f>
        <v>2021</v>
      </c>
      <c r="R47">
        <f t="shared" si="3"/>
        <v>660</v>
      </c>
      <c r="S47" s="15">
        <f>InputData[[#This Row],[Cost]]/InputData[[#This Row],[SALES]]</f>
        <v>0.90090090090090091</v>
      </c>
    </row>
    <row r="48" spans="1:19" x14ac:dyDescent="0.25">
      <c r="A48" s="3">
        <v>44600</v>
      </c>
      <c r="B48" s="4" t="s">
        <v>14</v>
      </c>
      <c r="C48" s="5">
        <v>3</v>
      </c>
      <c r="D48" s="5" t="s">
        <v>106</v>
      </c>
      <c r="E48" s="5" t="s">
        <v>107</v>
      </c>
      <c r="F48" s="6">
        <v>0</v>
      </c>
      <c r="G48" t="str">
        <f>VLOOKUP(InputData[[#This Row],[PRODUCT ID]],MasterData[],2,0)</f>
        <v>Product04</v>
      </c>
      <c r="H48" t="str">
        <f>VLOOKUP(InputData[[#This Row],[PRODUCT ID]],MasterData[],3,0)</f>
        <v>Category01</v>
      </c>
      <c r="I48" t="str">
        <f>VLOOKUP(InputData[[#This Row],[PRODUCT ID]],MasterData[],4,0)</f>
        <v>Lt</v>
      </c>
      <c r="J48">
        <f>VLOOKUP(InputData[[#This Row],[PRODUCT ID]],MasterData[],5,0)</f>
        <v>44</v>
      </c>
      <c r="K48">
        <f>VLOOKUP(InputData[[#This Row],[PRODUCT ID]],MasterData[],6,0)</f>
        <v>48.84</v>
      </c>
      <c r="L48">
        <f t="shared" si="0"/>
        <v>146.52000000000001</v>
      </c>
      <c r="M48">
        <f t="shared" si="1"/>
        <v>14.52000000000001</v>
      </c>
      <c r="N48" s="8">
        <f t="shared" si="2"/>
        <v>9.9099099099099153</v>
      </c>
      <c r="O48">
        <f>DAY(InputData[[#This Row],[DATE]])</f>
        <v>8</v>
      </c>
      <c r="P48">
        <f>MONTH(InputData[[#This Row],[DATE]])</f>
        <v>2</v>
      </c>
      <c r="Q48">
        <f>YEAR(InputData[[#This Row],[DATE]])</f>
        <v>2022</v>
      </c>
      <c r="R48">
        <f t="shared" si="3"/>
        <v>132</v>
      </c>
      <c r="S48" s="15">
        <f>InputData[[#This Row],[Cost]]/InputData[[#This Row],[SALES]]</f>
        <v>0.9009009009009008</v>
      </c>
    </row>
    <row r="49" spans="1:19" x14ac:dyDescent="0.25">
      <c r="A49" s="3">
        <v>44626</v>
      </c>
      <c r="B49" s="4" t="s">
        <v>14</v>
      </c>
      <c r="C49" s="5">
        <v>2</v>
      </c>
      <c r="D49" s="5" t="s">
        <v>108</v>
      </c>
      <c r="E49" s="5" t="s">
        <v>107</v>
      </c>
      <c r="F49" s="6">
        <v>0</v>
      </c>
      <c r="G49" t="str">
        <f>VLOOKUP(InputData[[#This Row],[PRODUCT ID]],MasterData[],2,0)</f>
        <v>Product04</v>
      </c>
      <c r="H49" t="str">
        <f>VLOOKUP(InputData[[#This Row],[PRODUCT ID]],MasterData[],3,0)</f>
        <v>Category01</v>
      </c>
      <c r="I49" t="str">
        <f>VLOOKUP(InputData[[#This Row],[PRODUCT ID]],MasterData[],4,0)</f>
        <v>Lt</v>
      </c>
      <c r="J49">
        <f>VLOOKUP(InputData[[#This Row],[PRODUCT ID]],MasterData[],5,0)</f>
        <v>44</v>
      </c>
      <c r="K49">
        <f>VLOOKUP(InputData[[#This Row],[PRODUCT ID]],MasterData[],6,0)</f>
        <v>48.84</v>
      </c>
      <c r="L49">
        <f t="shared" si="0"/>
        <v>97.68</v>
      </c>
      <c r="M49">
        <f t="shared" si="1"/>
        <v>9.6800000000000068</v>
      </c>
      <c r="N49" s="8">
        <f t="shared" si="2"/>
        <v>9.9099099099099153</v>
      </c>
      <c r="O49">
        <f>DAY(InputData[[#This Row],[DATE]])</f>
        <v>6</v>
      </c>
      <c r="P49">
        <f>MONTH(InputData[[#This Row],[DATE]])</f>
        <v>3</v>
      </c>
      <c r="Q49">
        <f>YEAR(InputData[[#This Row],[DATE]])</f>
        <v>2022</v>
      </c>
      <c r="R49">
        <f t="shared" si="3"/>
        <v>88</v>
      </c>
      <c r="S49" s="15">
        <f>InputData[[#This Row],[Cost]]/InputData[[#This Row],[SALES]]</f>
        <v>0.9009009009009008</v>
      </c>
    </row>
    <row r="50" spans="1:19" x14ac:dyDescent="0.25">
      <c r="A50" s="3">
        <v>44629</v>
      </c>
      <c r="B50" s="4" t="s">
        <v>14</v>
      </c>
      <c r="C50" s="5">
        <v>11</v>
      </c>
      <c r="D50" s="5" t="s">
        <v>106</v>
      </c>
      <c r="E50" s="5" t="s">
        <v>107</v>
      </c>
      <c r="F50" s="6">
        <v>0</v>
      </c>
      <c r="G50" t="str">
        <f>VLOOKUP(InputData[[#This Row],[PRODUCT ID]],MasterData[],2,0)</f>
        <v>Product04</v>
      </c>
      <c r="H50" t="str">
        <f>VLOOKUP(InputData[[#This Row],[PRODUCT ID]],MasterData[],3,0)</f>
        <v>Category01</v>
      </c>
      <c r="I50" t="str">
        <f>VLOOKUP(InputData[[#This Row],[PRODUCT ID]],MasterData[],4,0)</f>
        <v>Lt</v>
      </c>
      <c r="J50">
        <f>VLOOKUP(InputData[[#This Row],[PRODUCT ID]],MasterData[],5,0)</f>
        <v>44</v>
      </c>
      <c r="K50">
        <f>VLOOKUP(InputData[[#This Row],[PRODUCT ID]],MasterData[],6,0)</f>
        <v>48.84</v>
      </c>
      <c r="L50">
        <f t="shared" si="0"/>
        <v>537.24</v>
      </c>
      <c r="M50">
        <f t="shared" si="1"/>
        <v>53.240000000000009</v>
      </c>
      <c r="N50" s="8">
        <f t="shared" si="2"/>
        <v>9.9099099099099117</v>
      </c>
      <c r="O50">
        <f>DAY(InputData[[#This Row],[DATE]])</f>
        <v>9</v>
      </c>
      <c r="P50">
        <f>MONTH(InputData[[#This Row],[DATE]])</f>
        <v>3</v>
      </c>
      <c r="Q50">
        <f>YEAR(InputData[[#This Row],[DATE]])</f>
        <v>2022</v>
      </c>
      <c r="R50">
        <f t="shared" si="3"/>
        <v>484</v>
      </c>
      <c r="S50" s="15">
        <f>InputData[[#This Row],[Cost]]/InputData[[#This Row],[SALES]]</f>
        <v>0.90090090090090091</v>
      </c>
    </row>
    <row r="51" spans="1:19" x14ac:dyDescent="0.25">
      <c r="A51" s="3">
        <v>44676</v>
      </c>
      <c r="B51" s="4" t="s">
        <v>14</v>
      </c>
      <c r="C51" s="5">
        <v>9</v>
      </c>
      <c r="D51" s="5" t="s">
        <v>108</v>
      </c>
      <c r="E51" s="5" t="s">
        <v>107</v>
      </c>
      <c r="F51" s="6">
        <v>0</v>
      </c>
      <c r="G51" t="str">
        <f>VLOOKUP(InputData[[#This Row],[PRODUCT ID]],MasterData[],2,0)</f>
        <v>Product04</v>
      </c>
      <c r="H51" t="str">
        <f>VLOOKUP(InputData[[#This Row],[PRODUCT ID]],MasterData[],3,0)</f>
        <v>Category01</v>
      </c>
      <c r="I51" t="str">
        <f>VLOOKUP(InputData[[#This Row],[PRODUCT ID]],MasterData[],4,0)</f>
        <v>Lt</v>
      </c>
      <c r="J51">
        <f>VLOOKUP(InputData[[#This Row],[PRODUCT ID]],MasterData[],5,0)</f>
        <v>44</v>
      </c>
      <c r="K51">
        <f>VLOOKUP(InputData[[#This Row],[PRODUCT ID]],MasterData[],6,0)</f>
        <v>48.84</v>
      </c>
      <c r="L51">
        <f t="shared" si="0"/>
        <v>439.56000000000006</v>
      </c>
      <c r="M51">
        <f t="shared" si="1"/>
        <v>43.560000000000059</v>
      </c>
      <c r="N51" s="8">
        <f t="shared" si="2"/>
        <v>9.9099099099099224</v>
      </c>
      <c r="O51">
        <f>DAY(InputData[[#This Row],[DATE]])</f>
        <v>25</v>
      </c>
      <c r="P51">
        <f>MONTH(InputData[[#This Row],[DATE]])</f>
        <v>4</v>
      </c>
      <c r="Q51">
        <f>YEAR(InputData[[#This Row],[DATE]])</f>
        <v>2022</v>
      </c>
      <c r="R51">
        <f t="shared" si="3"/>
        <v>396</v>
      </c>
      <c r="S51" s="15">
        <f>InputData[[#This Row],[Cost]]/InputData[[#This Row],[SALES]]</f>
        <v>0.9009009009009008</v>
      </c>
    </row>
    <row r="52" spans="1:19" x14ac:dyDescent="0.25">
      <c r="A52" s="3">
        <v>44709</v>
      </c>
      <c r="B52" s="4" t="s">
        <v>14</v>
      </c>
      <c r="C52" s="5">
        <v>12</v>
      </c>
      <c r="D52" s="5" t="s">
        <v>106</v>
      </c>
      <c r="E52" s="5" t="s">
        <v>106</v>
      </c>
      <c r="F52" s="6">
        <v>0</v>
      </c>
      <c r="G52" t="str">
        <f>VLOOKUP(InputData[[#This Row],[PRODUCT ID]],MasterData[],2,0)</f>
        <v>Product04</v>
      </c>
      <c r="H52" t="str">
        <f>VLOOKUP(InputData[[#This Row],[PRODUCT ID]],MasterData[],3,0)</f>
        <v>Category01</v>
      </c>
      <c r="I52" t="str">
        <f>VLOOKUP(InputData[[#This Row],[PRODUCT ID]],MasterData[],4,0)</f>
        <v>Lt</v>
      </c>
      <c r="J52">
        <f>VLOOKUP(InputData[[#This Row],[PRODUCT ID]],MasterData[],5,0)</f>
        <v>44</v>
      </c>
      <c r="K52">
        <f>VLOOKUP(InputData[[#This Row],[PRODUCT ID]],MasterData[],6,0)</f>
        <v>48.84</v>
      </c>
      <c r="L52">
        <f t="shared" si="0"/>
        <v>586.08000000000004</v>
      </c>
      <c r="M52">
        <f t="shared" si="1"/>
        <v>58.080000000000041</v>
      </c>
      <c r="N52" s="8">
        <f t="shared" si="2"/>
        <v>9.9099099099099153</v>
      </c>
      <c r="O52">
        <f>DAY(InputData[[#This Row],[DATE]])</f>
        <v>28</v>
      </c>
      <c r="P52">
        <f>MONTH(InputData[[#This Row],[DATE]])</f>
        <v>5</v>
      </c>
      <c r="Q52">
        <f>YEAR(InputData[[#This Row],[DATE]])</f>
        <v>2022</v>
      </c>
      <c r="R52">
        <f t="shared" si="3"/>
        <v>528</v>
      </c>
      <c r="S52" s="15">
        <f>InputData[[#This Row],[Cost]]/InputData[[#This Row],[SALES]]</f>
        <v>0.9009009009009008</v>
      </c>
    </row>
    <row r="53" spans="1:19" x14ac:dyDescent="0.25">
      <c r="A53" s="3">
        <v>44735</v>
      </c>
      <c r="B53" s="4" t="s">
        <v>14</v>
      </c>
      <c r="C53" s="5">
        <v>8</v>
      </c>
      <c r="D53" s="5" t="s">
        <v>108</v>
      </c>
      <c r="E53" s="5" t="s">
        <v>106</v>
      </c>
      <c r="F53" s="6">
        <v>0</v>
      </c>
      <c r="G53" t="str">
        <f>VLOOKUP(InputData[[#This Row],[PRODUCT ID]],MasterData[],2,0)</f>
        <v>Product04</v>
      </c>
      <c r="H53" t="str">
        <f>VLOOKUP(InputData[[#This Row],[PRODUCT ID]],MasterData[],3,0)</f>
        <v>Category01</v>
      </c>
      <c r="I53" t="str">
        <f>VLOOKUP(InputData[[#This Row],[PRODUCT ID]],MasterData[],4,0)</f>
        <v>Lt</v>
      </c>
      <c r="J53">
        <f>VLOOKUP(InputData[[#This Row],[PRODUCT ID]],MasterData[],5,0)</f>
        <v>44</v>
      </c>
      <c r="K53">
        <f>VLOOKUP(InputData[[#This Row],[PRODUCT ID]],MasterData[],6,0)</f>
        <v>48.84</v>
      </c>
      <c r="L53">
        <f t="shared" si="0"/>
        <v>390.72</v>
      </c>
      <c r="M53">
        <f t="shared" si="1"/>
        <v>38.720000000000027</v>
      </c>
      <c r="N53" s="8">
        <f t="shared" si="2"/>
        <v>9.9099099099099153</v>
      </c>
      <c r="O53">
        <f>DAY(InputData[[#This Row],[DATE]])</f>
        <v>23</v>
      </c>
      <c r="P53">
        <f>MONTH(InputData[[#This Row],[DATE]])</f>
        <v>6</v>
      </c>
      <c r="Q53">
        <f>YEAR(InputData[[#This Row],[DATE]])</f>
        <v>2022</v>
      </c>
      <c r="R53">
        <f t="shared" si="3"/>
        <v>352</v>
      </c>
      <c r="S53" s="15">
        <f>InputData[[#This Row],[Cost]]/InputData[[#This Row],[SALES]]</f>
        <v>0.9009009009009008</v>
      </c>
    </row>
    <row r="54" spans="1:19" x14ac:dyDescent="0.25">
      <c r="A54" s="3">
        <v>44757</v>
      </c>
      <c r="B54" s="4" t="s">
        <v>14</v>
      </c>
      <c r="C54" s="5">
        <v>2</v>
      </c>
      <c r="D54" s="5" t="s">
        <v>106</v>
      </c>
      <c r="E54" s="5" t="s">
        <v>106</v>
      </c>
      <c r="F54" s="6">
        <v>0</v>
      </c>
      <c r="G54" t="str">
        <f>VLOOKUP(InputData[[#This Row],[PRODUCT ID]],MasterData[],2,0)</f>
        <v>Product04</v>
      </c>
      <c r="H54" t="str">
        <f>VLOOKUP(InputData[[#This Row],[PRODUCT ID]],MasterData[],3,0)</f>
        <v>Category01</v>
      </c>
      <c r="I54" t="str">
        <f>VLOOKUP(InputData[[#This Row],[PRODUCT ID]],MasterData[],4,0)</f>
        <v>Lt</v>
      </c>
      <c r="J54">
        <f>VLOOKUP(InputData[[#This Row],[PRODUCT ID]],MasterData[],5,0)</f>
        <v>44</v>
      </c>
      <c r="K54">
        <f>VLOOKUP(InputData[[#This Row],[PRODUCT ID]],MasterData[],6,0)</f>
        <v>48.84</v>
      </c>
      <c r="L54">
        <f t="shared" si="0"/>
        <v>97.68</v>
      </c>
      <c r="M54">
        <f t="shared" si="1"/>
        <v>9.6800000000000068</v>
      </c>
      <c r="N54" s="8">
        <f t="shared" si="2"/>
        <v>9.9099099099099153</v>
      </c>
      <c r="O54">
        <f>DAY(InputData[[#This Row],[DATE]])</f>
        <v>15</v>
      </c>
      <c r="P54">
        <f>MONTH(InputData[[#This Row],[DATE]])</f>
        <v>7</v>
      </c>
      <c r="Q54">
        <f>YEAR(InputData[[#This Row],[DATE]])</f>
        <v>2022</v>
      </c>
      <c r="R54">
        <f t="shared" si="3"/>
        <v>88</v>
      </c>
      <c r="S54" s="15">
        <f>InputData[[#This Row],[Cost]]/InputData[[#This Row],[SALES]]</f>
        <v>0.9009009009009008</v>
      </c>
    </row>
    <row r="55" spans="1:19" x14ac:dyDescent="0.25">
      <c r="A55" s="3">
        <v>44890</v>
      </c>
      <c r="B55" s="4" t="s">
        <v>14</v>
      </c>
      <c r="C55" s="5">
        <v>5</v>
      </c>
      <c r="D55" s="5" t="s">
        <v>108</v>
      </c>
      <c r="E55" s="5" t="s">
        <v>107</v>
      </c>
      <c r="F55" s="6">
        <v>0</v>
      </c>
      <c r="G55" t="str">
        <f>VLOOKUP(InputData[[#This Row],[PRODUCT ID]],MasterData[],2,0)</f>
        <v>Product04</v>
      </c>
      <c r="H55" t="str">
        <f>VLOOKUP(InputData[[#This Row],[PRODUCT ID]],MasterData[],3,0)</f>
        <v>Category01</v>
      </c>
      <c r="I55" t="str">
        <f>VLOOKUP(InputData[[#This Row],[PRODUCT ID]],MasterData[],4,0)</f>
        <v>Lt</v>
      </c>
      <c r="J55">
        <f>VLOOKUP(InputData[[#This Row],[PRODUCT ID]],MasterData[],5,0)</f>
        <v>44</v>
      </c>
      <c r="K55">
        <f>VLOOKUP(InputData[[#This Row],[PRODUCT ID]],MasterData[],6,0)</f>
        <v>48.84</v>
      </c>
      <c r="L55">
        <f t="shared" si="0"/>
        <v>244.20000000000002</v>
      </c>
      <c r="M55">
        <f t="shared" si="1"/>
        <v>24.200000000000017</v>
      </c>
      <c r="N55" s="8">
        <f t="shared" si="2"/>
        <v>9.9099099099099153</v>
      </c>
      <c r="O55">
        <f>DAY(InputData[[#This Row],[DATE]])</f>
        <v>25</v>
      </c>
      <c r="P55">
        <f>MONTH(InputData[[#This Row],[DATE]])</f>
        <v>11</v>
      </c>
      <c r="Q55">
        <f>YEAR(InputData[[#This Row],[DATE]])</f>
        <v>2022</v>
      </c>
      <c r="R55">
        <f t="shared" si="3"/>
        <v>220</v>
      </c>
      <c r="S55" s="15">
        <f>InputData[[#This Row],[Cost]]/InputData[[#This Row],[SALES]]</f>
        <v>0.9009009009009008</v>
      </c>
    </row>
    <row r="56" spans="1:19" x14ac:dyDescent="0.25">
      <c r="A56" s="3">
        <v>44232</v>
      </c>
      <c r="B56" s="4" t="s">
        <v>16</v>
      </c>
      <c r="C56" s="5">
        <v>1</v>
      </c>
      <c r="D56" s="5" t="s">
        <v>108</v>
      </c>
      <c r="E56" s="5" t="s">
        <v>107</v>
      </c>
      <c r="F56" s="6">
        <v>0</v>
      </c>
      <c r="G56" t="str">
        <f>VLOOKUP(InputData[[#This Row],[PRODUCT ID]],MasterData[],2,0)</f>
        <v>Product05</v>
      </c>
      <c r="H56" t="str">
        <f>VLOOKUP(InputData[[#This Row],[PRODUCT ID]],MasterData[],3,0)</f>
        <v>Category01</v>
      </c>
      <c r="I56" t="str">
        <f>VLOOKUP(InputData[[#This Row],[PRODUCT ID]],MasterData[],4,0)</f>
        <v>Ft</v>
      </c>
      <c r="J56">
        <f>VLOOKUP(InputData[[#This Row],[PRODUCT ID]],MasterData[],5,0)</f>
        <v>133</v>
      </c>
      <c r="K56">
        <f>VLOOKUP(InputData[[#This Row],[PRODUCT ID]],MasterData[],6,0)</f>
        <v>155.61000000000001</v>
      </c>
      <c r="L56">
        <f t="shared" si="0"/>
        <v>155.61000000000001</v>
      </c>
      <c r="M56">
        <f t="shared" si="1"/>
        <v>22.610000000000014</v>
      </c>
      <c r="N56" s="8">
        <f t="shared" si="2"/>
        <v>14.529914529914537</v>
      </c>
      <c r="O56">
        <f>DAY(InputData[[#This Row],[DATE]])</f>
        <v>5</v>
      </c>
      <c r="P56">
        <f>MONTH(InputData[[#This Row],[DATE]])</f>
        <v>2</v>
      </c>
      <c r="Q56">
        <f>YEAR(InputData[[#This Row],[DATE]])</f>
        <v>2021</v>
      </c>
      <c r="R56">
        <f t="shared" si="3"/>
        <v>133</v>
      </c>
      <c r="S56" s="15">
        <f>InputData[[#This Row],[Cost]]/InputData[[#This Row],[SALES]]</f>
        <v>0.85470085470085466</v>
      </c>
    </row>
    <row r="57" spans="1:19" x14ac:dyDescent="0.25">
      <c r="A57" s="3">
        <v>44250</v>
      </c>
      <c r="B57" s="4" t="s">
        <v>16</v>
      </c>
      <c r="C57" s="5">
        <v>2</v>
      </c>
      <c r="D57" s="5" t="s">
        <v>108</v>
      </c>
      <c r="E57" s="5" t="s">
        <v>106</v>
      </c>
      <c r="F57" s="6">
        <v>0</v>
      </c>
      <c r="G57" t="str">
        <f>VLOOKUP(InputData[[#This Row],[PRODUCT ID]],MasterData[],2,0)</f>
        <v>Product05</v>
      </c>
      <c r="H57" t="str">
        <f>VLOOKUP(InputData[[#This Row],[PRODUCT ID]],MasterData[],3,0)</f>
        <v>Category01</v>
      </c>
      <c r="I57" t="str">
        <f>VLOOKUP(InputData[[#This Row],[PRODUCT ID]],MasterData[],4,0)</f>
        <v>Ft</v>
      </c>
      <c r="J57">
        <f>VLOOKUP(InputData[[#This Row],[PRODUCT ID]],MasterData[],5,0)</f>
        <v>133</v>
      </c>
      <c r="K57">
        <f>VLOOKUP(InputData[[#This Row],[PRODUCT ID]],MasterData[],6,0)</f>
        <v>155.61000000000001</v>
      </c>
      <c r="L57">
        <f t="shared" si="0"/>
        <v>311.22000000000003</v>
      </c>
      <c r="M57">
        <f t="shared" si="1"/>
        <v>45.220000000000027</v>
      </c>
      <c r="N57" s="8">
        <f t="shared" si="2"/>
        <v>14.529914529914537</v>
      </c>
      <c r="O57">
        <f>DAY(InputData[[#This Row],[DATE]])</f>
        <v>23</v>
      </c>
      <c r="P57">
        <f>MONTH(InputData[[#This Row],[DATE]])</f>
        <v>2</v>
      </c>
      <c r="Q57">
        <f>YEAR(InputData[[#This Row],[DATE]])</f>
        <v>2021</v>
      </c>
      <c r="R57">
        <f t="shared" si="3"/>
        <v>266</v>
      </c>
      <c r="S57" s="15">
        <f>InputData[[#This Row],[Cost]]/InputData[[#This Row],[SALES]]</f>
        <v>0.85470085470085466</v>
      </c>
    </row>
    <row r="58" spans="1:19" x14ac:dyDescent="0.25">
      <c r="A58" s="3">
        <v>44295</v>
      </c>
      <c r="B58" s="4" t="s">
        <v>16</v>
      </c>
      <c r="C58" s="5">
        <v>3</v>
      </c>
      <c r="D58" s="5" t="s">
        <v>106</v>
      </c>
      <c r="E58" s="5" t="s">
        <v>106</v>
      </c>
      <c r="F58" s="6">
        <v>0</v>
      </c>
      <c r="G58" t="str">
        <f>VLOOKUP(InputData[[#This Row],[PRODUCT ID]],MasterData[],2,0)</f>
        <v>Product05</v>
      </c>
      <c r="H58" t="str">
        <f>VLOOKUP(InputData[[#This Row],[PRODUCT ID]],MasterData[],3,0)</f>
        <v>Category01</v>
      </c>
      <c r="I58" t="str">
        <f>VLOOKUP(InputData[[#This Row],[PRODUCT ID]],MasterData[],4,0)</f>
        <v>Ft</v>
      </c>
      <c r="J58">
        <f>VLOOKUP(InputData[[#This Row],[PRODUCT ID]],MasterData[],5,0)</f>
        <v>133</v>
      </c>
      <c r="K58">
        <f>VLOOKUP(InputData[[#This Row],[PRODUCT ID]],MasterData[],6,0)</f>
        <v>155.61000000000001</v>
      </c>
      <c r="L58">
        <f t="shared" si="0"/>
        <v>466.83000000000004</v>
      </c>
      <c r="M58">
        <f t="shared" si="1"/>
        <v>67.830000000000041</v>
      </c>
      <c r="N58" s="8">
        <f t="shared" si="2"/>
        <v>14.529914529914537</v>
      </c>
      <c r="O58">
        <f>DAY(InputData[[#This Row],[DATE]])</f>
        <v>9</v>
      </c>
      <c r="P58">
        <f>MONTH(InputData[[#This Row],[DATE]])</f>
        <v>4</v>
      </c>
      <c r="Q58">
        <f>YEAR(InputData[[#This Row],[DATE]])</f>
        <v>2021</v>
      </c>
      <c r="R58">
        <f t="shared" si="3"/>
        <v>399</v>
      </c>
      <c r="S58" s="15">
        <f>InputData[[#This Row],[Cost]]/InputData[[#This Row],[SALES]]</f>
        <v>0.85470085470085466</v>
      </c>
    </row>
    <row r="59" spans="1:19" x14ac:dyDescent="0.25">
      <c r="A59" s="3">
        <v>44374</v>
      </c>
      <c r="B59" s="4" t="s">
        <v>16</v>
      </c>
      <c r="C59" s="5">
        <v>11</v>
      </c>
      <c r="D59" s="5" t="s">
        <v>108</v>
      </c>
      <c r="E59" s="5" t="s">
        <v>107</v>
      </c>
      <c r="F59" s="6">
        <v>0</v>
      </c>
      <c r="G59" t="str">
        <f>VLOOKUP(InputData[[#This Row],[PRODUCT ID]],MasterData[],2,0)</f>
        <v>Product05</v>
      </c>
      <c r="H59" t="str">
        <f>VLOOKUP(InputData[[#This Row],[PRODUCT ID]],MasterData[],3,0)</f>
        <v>Category01</v>
      </c>
      <c r="I59" t="str">
        <f>VLOOKUP(InputData[[#This Row],[PRODUCT ID]],MasterData[],4,0)</f>
        <v>Ft</v>
      </c>
      <c r="J59">
        <f>VLOOKUP(InputData[[#This Row],[PRODUCT ID]],MasterData[],5,0)</f>
        <v>133</v>
      </c>
      <c r="K59">
        <f>VLOOKUP(InputData[[#This Row],[PRODUCT ID]],MasterData[],6,0)</f>
        <v>155.61000000000001</v>
      </c>
      <c r="L59">
        <f t="shared" si="0"/>
        <v>1711.71</v>
      </c>
      <c r="M59">
        <f t="shared" si="1"/>
        <v>248.71000000000004</v>
      </c>
      <c r="N59" s="8">
        <f t="shared" si="2"/>
        <v>14.529914529914532</v>
      </c>
      <c r="O59">
        <f>DAY(InputData[[#This Row],[DATE]])</f>
        <v>27</v>
      </c>
      <c r="P59">
        <f>MONTH(InputData[[#This Row],[DATE]])</f>
        <v>6</v>
      </c>
      <c r="Q59">
        <f>YEAR(InputData[[#This Row],[DATE]])</f>
        <v>2021</v>
      </c>
      <c r="R59">
        <f t="shared" si="3"/>
        <v>1463</v>
      </c>
      <c r="S59" s="15">
        <f>InputData[[#This Row],[Cost]]/InputData[[#This Row],[SALES]]</f>
        <v>0.85470085470085466</v>
      </c>
    </row>
    <row r="60" spans="1:19" x14ac:dyDescent="0.25">
      <c r="A60" s="3">
        <v>44378</v>
      </c>
      <c r="B60" s="4" t="s">
        <v>16</v>
      </c>
      <c r="C60" s="5">
        <v>11</v>
      </c>
      <c r="D60" s="5" t="s">
        <v>108</v>
      </c>
      <c r="E60" s="5" t="s">
        <v>107</v>
      </c>
      <c r="F60" s="6">
        <v>0</v>
      </c>
      <c r="G60" t="str">
        <f>VLOOKUP(InputData[[#This Row],[PRODUCT ID]],MasterData[],2,0)</f>
        <v>Product05</v>
      </c>
      <c r="H60" t="str">
        <f>VLOOKUP(InputData[[#This Row],[PRODUCT ID]],MasterData[],3,0)</f>
        <v>Category01</v>
      </c>
      <c r="I60" t="str">
        <f>VLOOKUP(InputData[[#This Row],[PRODUCT ID]],MasterData[],4,0)</f>
        <v>Ft</v>
      </c>
      <c r="J60">
        <f>VLOOKUP(InputData[[#This Row],[PRODUCT ID]],MasterData[],5,0)</f>
        <v>133</v>
      </c>
      <c r="K60">
        <f>VLOOKUP(InputData[[#This Row],[PRODUCT ID]],MasterData[],6,0)</f>
        <v>155.61000000000001</v>
      </c>
      <c r="L60">
        <f t="shared" si="0"/>
        <v>1711.71</v>
      </c>
      <c r="M60">
        <f t="shared" si="1"/>
        <v>248.71000000000004</v>
      </c>
      <c r="N60" s="8">
        <f t="shared" si="2"/>
        <v>14.529914529914532</v>
      </c>
      <c r="O60">
        <f>DAY(InputData[[#This Row],[DATE]])</f>
        <v>1</v>
      </c>
      <c r="P60">
        <f>MONTH(InputData[[#This Row],[DATE]])</f>
        <v>7</v>
      </c>
      <c r="Q60">
        <f>YEAR(InputData[[#This Row],[DATE]])</f>
        <v>2021</v>
      </c>
      <c r="R60">
        <f t="shared" si="3"/>
        <v>1463</v>
      </c>
      <c r="S60" s="15">
        <f>InputData[[#This Row],[Cost]]/InputData[[#This Row],[SALES]]</f>
        <v>0.85470085470085466</v>
      </c>
    </row>
    <row r="61" spans="1:19" x14ac:dyDescent="0.25">
      <c r="A61" s="3">
        <v>44418</v>
      </c>
      <c r="B61" s="4" t="s">
        <v>16</v>
      </c>
      <c r="C61" s="5">
        <v>4</v>
      </c>
      <c r="D61" s="5" t="s">
        <v>105</v>
      </c>
      <c r="E61" s="5" t="s">
        <v>107</v>
      </c>
      <c r="F61" s="6">
        <v>0</v>
      </c>
      <c r="G61" t="str">
        <f>VLOOKUP(InputData[[#This Row],[PRODUCT ID]],MasterData[],2,0)</f>
        <v>Product05</v>
      </c>
      <c r="H61" t="str">
        <f>VLOOKUP(InputData[[#This Row],[PRODUCT ID]],MasterData[],3,0)</f>
        <v>Category01</v>
      </c>
      <c r="I61" t="str">
        <f>VLOOKUP(InputData[[#This Row],[PRODUCT ID]],MasterData[],4,0)</f>
        <v>Ft</v>
      </c>
      <c r="J61">
        <f>VLOOKUP(InputData[[#This Row],[PRODUCT ID]],MasterData[],5,0)</f>
        <v>133</v>
      </c>
      <c r="K61">
        <f>VLOOKUP(InputData[[#This Row],[PRODUCT ID]],MasterData[],6,0)</f>
        <v>155.61000000000001</v>
      </c>
      <c r="L61">
        <f t="shared" si="0"/>
        <v>622.44000000000005</v>
      </c>
      <c r="M61">
        <f t="shared" si="1"/>
        <v>90.440000000000055</v>
      </c>
      <c r="N61" s="8">
        <f t="shared" si="2"/>
        <v>14.529914529914537</v>
      </c>
      <c r="O61">
        <f>DAY(InputData[[#This Row],[DATE]])</f>
        <v>10</v>
      </c>
      <c r="P61">
        <f>MONTH(InputData[[#This Row],[DATE]])</f>
        <v>8</v>
      </c>
      <c r="Q61">
        <f>YEAR(InputData[[#This Row],[DATE]])</f>
        <v>2021</v>
      </c>
      <c r="R61">
        <f t="shared" si="3"/>
        <v>532</v>
      </c>
      <c r="S61" s="15">
        <f>InputData[[#This Row],[Cost]]/InputData[[#This Row],[SALES]]</f>
        <v>0.85470085470085466</v>
      </c>
    </row>
    <row r="62" spans="1:19" x14ac:dyDescent="0.25">
      <c r="A62" s="3">
        <v>44593</v>
      </c>
      <c r="B62" s="4" t="s">
        <v>16</v>
      </c>
      <c r="C62" s="5">
        <v>9</v>
      </c>
      <c r="D62" s="5" t="s">
        <v>108</v>
      </c>
      <c r="E62" s="5" t="s">
        <v>107</v>
      </c>
      <c r="F62" s="6">
        <v>0</v>
      </c>
      <c r="G62" t="str">
        <f>VLOOKUP(InputData[[#This Row],[PRODUCT ID]],MasterData[],2,0)</f>
        <v>Product05</v>
      </c>
      <c r="H62" t="str">
        <f>VLOOKUP(InputData[[#This Row],[PRODUCT ID]],MasterData[],3,0)</f>
        <v>Category01</v>
      </c>
      <c r="I62" t="str">
        <f>VLOOKUP(InputData[[#This Row],[PRODUCT ID]],MasterData[],4,0)</f>
        <v>Ft</v>
      </c>
      <c r="J62">
        <f>VLOOKUP(InputData[[#This Row],[PRODUCT ID]],MasterData[],5,0)</f>
        <v>133</v>
      </c>
      <c r="K62">
        <f>VLOOKUP(InputData[[#This Row],[PRODUCT ID]],MasterData[],6,0)</f>
        <v>155.61000000000001</v>
      </c>
      <c r="L62">
        <f t="shared" si="0"/>
        <v>1400.4900000000002</v>
      </c>
      <c r="M62">
        <f t="shared" si="1"/>
        <v>203.49000000000024</v>
      </c>
      <c r="N62" s="8">
        <f t="shared" si="2"/>
        <v>14.529914529914546</v>
      </c>
      <c r="O62">
        <f>DAY(InputData[[#This Row],[DATE]])</f>
        <v>1</v>
      </c>
      <c r="P62">
        <f>MONTH(InputData[[#This Row],[DATE]])</f>
        <v>2</v>
      </c>
      <c r="Q62">
        <f>YEAR(InputData[[#This Row],[DATE]])</f>
        <v>2022</v>
      </c>
      <c r="R62">
        <f t="shared" si="3"/>
        <v>1197</v>
      </c>
      <c r="S62" s="15">
        <f>InputData[[#This Row],[Cost]]/InputData[[#This Row],[SALES]]</f>
        <v>0.85470085470085455</v>
      </c>
    </row>
    <row r="63" spans="1:19" x14ac:dyDescent="0.25">
      <c r="A63" s="3">
        <v>44600</v>
      </c>
      <c r="B63" s="4" t="s">
        <v>16</v>
      </c>
      <c r="C63" s="5">
        <v>11</v>
      </c>
      <c r="D63" s="5" t="s">
        <v>106</v>
      </c>
      <c r="E63" s="5" t="s">
        <v>107</v>
      </c>
      <c r="F63" s="6">
        <v>0</v>
      </c>
      <c r="G63" t="str">
        <f>VLOOKUP(InputData[[#This Row],[PRODUCT ID]],MasterData[],2,0)</f>
        <v>Product05</v>
      </c>
      <c r="H63" t="str">
        <f>VLOOKUP(InputData[[#This Row],[PRODUCT ID]],MasterData[],3,0)</f>
        <v>Category01</v>
      </c>
      <c r="I63" t="str">
        <f>VLOOKUP(InputData[[#This Row],[PRODUCT ID]],MasterData[],4,0)</f>
        <v>Ft</v>
      </c>
      <c r="J63">
        <f>VLOOKUP(InputData[[#This Row],[PRODUCT ID]],MasterData[],5,0)</f>
        <v>133</v>
      </c>
      <c r="K63">
        <f>VLOOKUP(InputData[[#This Row],[PRODUCT ID]],MasterData[],6,0)</f>
        <v>155.61000000000001</v>
      </c>
      <c r="L63">
        <f t="shared" si="0"/>
        <v>1711.71</v>
      </c>
      <c r="M63">
        <f t="shared" si="1"/>
        <v>248.71000000000004</v>
      </c>
      <c r="N63" s="8">
        <f t="shared" si="2"/>
        <v>14.529914529914532</v>
      </c>
      <c r="O63">
        <f>DAY(InputData[[#This Row],[DATE]])</f>
        <v>8</v>
      </c>
      <c r="P63">
        <f>MONTH(InputData[[#This Row],[DATE]])</f>
        <v>2</v>
      </c>
      <c r="Q63">
        <f>YEAR(InputData[[#This Row],[DATE]])</f>
        <v>2022</v>
      </c>
      <c r="R63">
        <f t="shared" si="3"/>
        <v>1463</v>
      </c>
      <c r="S63" s="15">
        <f>InputData[[#This Row],[Cost]]/InputData[[#This Row],[SALES]]</f>
        <v>0.85470085470085466</v>
      </c>
    </row>
    <row r="64" spans="1:19" x14ac:dyDescent="0.25">
      <c r="A64" s="3">
        <v>44619</v>
      </c>
      <c r="B64" s="4" t="s">
        <v>16</v>
      </c>
      <c r="C64" s="5">
        <v>15</v>
      </c>
      <c r="D64" s="5" t="s">
        <v>108</v>
      </c>
      <c r="E64" s="5" t="s">
        <v>106</v>
      </c>
      <c r="F64" s="6">
        <v>0</v>
      </c>
      <c r="G64" t="str">
        <f>VLOOKUP(InputData[[#This Row],[PRODUCT ID]],MasterData[],2,0)</f>
        <v>Product05</v>
      </c>
      <c r="H64" t="str">
        <f>VLOOKUP(InputData[[#This Row],[PRODUCT ID]],MasterData[],3,0)</f>
        <v>Category01</v>
      </c>
      <c r="I64" t="str">
        <f>VLOOKUP(InputData[[#This Row],[PRODUCT ID]],MasterData[],4,0)</f>
        <v>Ft</v>
      </c>
      <c r="J64">
        <f>VLOOKUP(InputData[[#This Row],[PRODUCT ID]],MasterData[],5,0)</f>
        <v>133</v>
      </c>
      <c r="K64">
        <f>VLOOKUP(InputData[[#This Row],[PRODUCT ID]],MasterData[],6,0)</f>
        <v>155.61000000000001</v>
      </c>
      <c r="L64">
        <f t="shared" si="0"/>
        <v>2334.15</v>
      </c>
      <c r="M64">
        <f t="shared" si="1"/>
        <v>339.15000000000009</v>
      </c>
      <c r="N64" s="8">
        <f t="shared" si="2"/>
        <v>14.529914529914533</v>
      </c>
      <c r="O64">
        <f>DAY(InputData[[#This Row],[DATE]])</f>
        <v>27</v>
      </c>
      <c r="P64">
        <f>MONTH(InputData[[#This Row],[DATE]])</f>
        <v>2</v>
      </c>
      <c r="Q64">
        <f>YEAR(InputData[[#This Row],[DATE]])</f>
        <v>2022</v>
      </c>
      <c r="R64">
        <f t="shared" si="3"/>
        <v>1995</v>
      </c>
      <c r="S64" s="15">
        <f>InputData[[#This Row],[Cost]]/InputData[[#This Row],[SALES]]</f>
        <v>0.85470085470085466</v>
      </c>
    </row>
    <row r="65" spans="1:19" x14ac:dyDescent="0.25">
      <c r="A65" s="3">
        <v>44711</v>
      </c>
      <c r="B65" s="4" t="s">
        <v>16</v>
      </c>
      <c r="C65" s="5">
        <v>4</v>
      </c>
      <c r="D65" s="5" t="s">
        <v>105</v>
      </c>
      <c r="E65" s="5" t="s">
        <v>107</v>
      </c>
      <c r="F65" s="6">
        <v>0</v>
      </c>
      <c r="G65" t="str">
        <f>VLOOKUP(InputData[[#This Row],[PRODUCT ID]],MasterData[],2,0)</f>
        <v>Product05</v>
      </c>
      <c r="H65" t="str">
        <f>VLOOKUP(InputData[[#This Row],[PRODUCT ID]],MasterData[],3,0)</f>
        <v>Category01</v>
      </c>
      <c r="I65" t="str">
        <f>VLOOKUP(InputData[[#This Row],[PRODUCT ID]],MasterData[],4,0)</f>
        <v>Ft</v>
      </c>
      <c r="J65">
        <f>VLOOKUP(InputData[[#This Row],[PRODUCT ID]],MasterData[],5,0)</f>
        <v>133</v>
      </c>
      <c r="K65">
        <f>VLOOKUP(InputData[[#This Row],[PRODUCT ID]],MasterData[],6,0)</f>
        <v>155.61000000000001</v>
      </c>
      <c r="L65">
        <f t="shared" si="0"/>
        <v>622.44000000000005</v>
      </c>
      <c r="M65">
        <f t="shared" si="1"/>
        <v>90.440000000000055</v>
      </c>
      <c r="N65" s="8">
        <f t="shared" si="2"/>
        <v>14.529914529914537</v>
      </c>
      <c r="O65">
        <f>DAY(InputData[[#This Row],[DATE]])</f>
        <v>30</v>
      </c>
      <c r="P65">
        <f>MONTH(InputData[[#This Row],[DATE]])</f>
        <v>5</v>
      </c>
      <c r="Q65">
        <f>YEAR(InputData[[#This Row],[DATE]])</f>
        <v>2022</v>
      </c>
      <c r="R65">
        <f t="shared" si="3"/>
        <v>532</v>
      </c>
      <c r="S65" s="15">
        <f>InputData[[#This Row],[Cost]]/InputData[[#This Row],[SALES]]</f>
        <v>0.85470085470085466</v>
      </c>
    </row>
    <row r="66" spans="1:19" x14ac:dyDescent="0.25">
      <c r="A66" s="3">
        <v>44797</v>
      </c>
      <c r="B66" s="4" t="s">
        <v>16</v>
      </c>
      <c r="C66" s="5">
        <v>5</v>
      </c>
      <c r="D66" s="5" t="s">
        <v>108</v>
      </c>
      <c r="E66" s="5" t="s">
        <v>107</v>
      </c>
      <c r="F66" s="6">
        <v>0</v>
      </c>
      <c r="G66" t="str">
        <f>VLOOKUP(InputData[[#This Row],[PRODUCT ID]],MasterData[],2,0)</f>
        <v>Product05</v>
      </c>
      <c r="H66" t="str">
        <f>VLOOKUP(InputData[[#This Row],[PRODUCT ID]],MasterData[],3,0)</f>
        <v>Category01</v>
      </c>
      <c r="I66" t="str">
        <f>VLOOKUP(InputData[[#This Row],[PRODUCT ID]],MasterData[],4,0)</f>
        <v>Ft</v>
      </c>
      <c r="J66">
        <f>VLOOKUP(InputData[[#This Row],[PRODUCT ID]],MasterData[],5,0)</f>
        <v>133</v>
      </c>
      <c r="K66">
        <f>VLOOKUP(InputData[[#This Row],[PRODUCT ID]],MasterData[],6,0)</f>
        <v>155.61000000000001</v>
      </c>
      <c r="L66">
        <f t="shared" ref="L66:L129" si="4">K66*C66</f>
        <v>778.05000000000007</v>
      </c>
      <c r="M66">
        <f t="shared" ref="M66:M129" si="5">L66-(J66*C66)</f>
        <v>113.05000000000007</v>
      </c>
      <c r="N66" s="8">
        <f t="shared" ref="N66:N129" si="6">M66/L66 *100</f>
        <v>14.529914529914537</v>
      </c>
      <c r="O66">
        <f>DAY(InputData[[#This Row],[DATE]])</f>
        <v>24</v>
      </c>
      <c r="P66">
        <f>MONTH(InputData[[#This Row],[DATE]])</f>
        <v>8</v>
      </c>
      <c r="Q66">
        <f>YEAR(InputData[[#This Row],[DATE]])</f>
        <v>2022</v>
      </c>
      <c r="R66">
        <f t="shared" ref="R66:R129" si="7">J66*C66</f>
        <v>665</v>
      </c>
      <c r="S66" s="15">
        <f>InputData[[#This Row],[Cost]]/InputData[[#This Row],[SALES]]</f>
        <v>0.85470085470085466</v>
      </c>
    </row>
    <row r="67" spans="1:19" x14ac:dyDescent="0.25">
      <c r="A67" s="3">
        <v>44801</v>
      </c>
      <c r="B67" s="4" t="s">
        <v>16</v>
      </c>
      <c r="C67" s="5">
        <v>9</v>
      </c>
      <c r="D67" s="5" t="s">
        <v>106</v>
      </c>
      <c r="E67" s="5" t="s">
        <v>106</v>
      </c>
      <c r="F67" s="6">
        <v>0</v>
      </c>
      <c r="G67" t="str">
        <f>VLOOKUP(InputData[[#This Row],[PRODUCT ID]],MasterData[],2,0)</f>
        <v>Product05</v>
      </c>
      <c r="H67" t="str">
        <f>VLOOKUP(InputData[[#This Row],[PRODUCT ID]],MasterData[],3,0)</f>
        <v>Category01</v>
      </c>
      <c r="I67" t="str">
        <f>VLOOKUP(InputData[[#This Row],[PRODUCT ID]],MasterData[],4,0)</f>
        <v>Ft</v>
      </c>
      <c r="J67">
        <f>VLOOKUP(InputData[[#This Row],[PRODUCT ID]],MasterData[],5,0)</f>
        <v>133</v>
      </c>
      <c r="K67">
        <f>VLOOKUP(InputData[[#This Row],[PRODUCT ID]],MasterData[],6,0)</f>
        <v>155.61000000000001</v>
      </c>
      <c r="L67">
        <f t="shared" si="4"/>
        <v>1400.4900000000002</v>
      </c>
      <c r="M67">
        <f t="shared" si="5"/>
        <v>203.49000000000024</v>
      </c>
      <c r="N67" s="8">
        <f t="shared" si="6"/>
        <v>14.529914529914546</v>
      </c>
      <c r="O67">
        <f>DAY(InputData[[#This Row],[DATE]])</f>
        <v>28</v>
      </c>
      <c r="P67">
        <f>MONTH(InputData[[#This Row],[DATE]])</f>
        <v>8</v>
      </c>
      <c r="Q67">
        <f>YEAR(InputData[[#This Row],[DATE]])</f>
        <v>2022</v>
      </c>
      <c r="R67">
        <f t="shared" si="7"/>
        <v>1197</v>
      </c>
      <c r="S67" s="15">
        <f>InputData[[#This Row],[Cost]]/InputData[[#This Row],[SALES]]</f>
        <v>0.85470085470085455</v>
      </c>
    </row>
    <row r="68" spans="1:19" x14ac:dyDescent="0.25">
      <c r="A68" s="3">
        <v>44810</v>
      </c>
      <c r="B68" s="4" t="s">
        <v>16</v>
      </c>
      <c r="C68" s="5">
        <v>12</v>
      </c>
      <c r="D68" s="5" t="s">
        <v>105</v>
      </c>
      <c r="E68" s="5" t="s">
        <v>106</v>
      </c>
      <c r="F68" s="6">
        <v>0</v>
      </c>
      <c r="G68" t="str">
        <f>VLOOKUP(InputData[[#This Row],[PRODUCT ID]],MasterData[],2,0)</f>
        <v>Product05</v>
      </c>
      <c r="H68" t="str">
        <f>VLOOKUP(InputData[[#This Row],[PRODUCT ID]],MasterData[],3,0)</f>
        <v>Category01</v>
      </c>
      <c r="I68" t="str">
        <f>VLOOKUP(InputData[[#This Row],[PRODUCT ID]],MasterData[],4,0)</f>
        <v>Ft</v>
      </c>
      <c r="J68">
        <f>VLOOKUP(InputData[[#This Row],[PRODUCT ID]],MasterData[],5,0)</f>
        <v>133</v>
      </c>
      <c r="K68">
        <f>VLOOKUP(InputData[[#This Row],[PRODUCT ID]],MasterData[],6,0)</f>
        <v>155.61000000000001</v>
      </c>
      <c r="L68">
        <f t="shared" si="4"/>
        <v>1867.3200000000002</v>
      </c>
      <c r="M68">
        <f t="shared" si="5"/>
        <v>271.32000000000016</v>
      </c>
      <c r="N68" s="8">
        <f t="shared" si="6"/>
        <v>14.529914529914537</v>
      </c>
      <c r="O68">
        <f>DAY(InputData[[#This Row],[DATE]])</f>
        <v>6</v>
      </c>
      <c r="P68">
        <f>MONTH(InputData[[#This Row],[DATE]])</f>
        <v>9</v>
      </c>
      <c r="Q68">
        <f>YEAR(InputData[[#This Row],[DATE]])</f>
        <v>2022</v>
      </c>
      <c r="R68">
        <f t="shared" si="7"/>
        <v>1596</v>
      </c>
      <c r="S68" s="15">
        <f>InputData[[#This Row],[Cost]]/InputData[[#This Row],[SALES]]</f>
        <v>0.85470085470085466</v>
      </c>
    </row>
    <row r="69" spans="1:19" x14ac:dyDescent="0.25">
      <c r="A69" s="3">
        <v>44909</v>
      </c>
      <c r="B69" s="4" t="s">
        <v>16</v>
      </c>
      <c r="C69" s="5">
        <v>4</v>
      </c>
      <c r="D69" s="5" t="s">
        <v>108</v>
      </c>
      <c r="E69" s="5" t="s">
        <v>107</v>
      </c>
      <c r="F69" s="6">
        <v>0</v>
      </c>
      <c r="G69" t="str">
        <f>VLOOKUP(InputData[[#This Row],[PRODUCT ID]],MasterData[],2,0)</f>
        <v>Product05</v>
      </c>
      <c r="H69" t="str">
        <f>VLOOKUP(InputData[[#This Row],[PRODUCT ID]],MasterData[],3,0)</f>
        <v>Category01</v>
      </c>
      <c r="I69" t="str">
        <f>VLOOKUP(InputData[[#This Row],[PRODUCT ID]],MasterData[],4,0)</f>
        <v>Ft</v>
      </c>
      <c r="J69">
        <f>VLOOKUP(InputData[[#This Row],[PRODUCT ID]],MasterData[],5,0)</f>
        <v>133</v>
      </c>
      <c r="K69">
        <f>VLOOKUP(InputData[[#This Row],[PRODUCT ID]],MasterData[],6,0)</f>
        <v>155.61000000000001</v>
      </c>
      <c r="L69">
        <f t="shared" si="4"/>
        <v>622.44000000000005</v>
      </c>
      <c r="M69">
        <f t="shared" si="5"/>
        <v>90.440000000000055</v>
      </c>
      <c r="N69" s="8">
        <f t="shared" si="6"/>
        <v>14.529914529914537</v>
      </c>
      <c r="O69">
        <f>DAY(InputData[[#This Row],[DATE]])</f>
        <v>14</v>
      </c>
      <c r="P69">
        <f>MONTH(InputData[[#This Row],[DATE]])</f>
        <v>12</v>
      </c>
      <c r="Q69">
        <f>YEAR(InputData[[#This Row],[DATE]])</f>
        <v>2022</v>
      </c>
      <c r="R69">
        <f t="shared" si="7"/>
        <v>532</v>
      </c>
      <c r="S69" s="15">
        <f>InputData[[#This Row],[Cost]]/InputData[[#This Row],[SALES]]</f>
        <v>0.85470085470085466</v>
      </c>
    </row>
    <row r="70" spans="1:19" x14ac:dyDescent="0.25">
      <c r="A70" s="3">
        <v>44222</v>
      </c>
      <c r="B70" s="4" t="s">
        <v>18</v>
      </c>
      <c r="C70" s="5">
        <v>7</v>
      </c>
      <c r="D70" s="5" t="s">
        <v>106</v>
      </c>
      <c r="E70" s="5" t="s">
        <v>107</v>
      </c>
      <c r="F70" s="6">
        <v>0</v>
      </c>
      <c r="G70" t="str">
        <f>VLOOKUP(InputData[[#This Row],[PRODUCT ID]],MasterData[],2,0)</f>
        <v>Product06</v>
      </c>
      <c r="H70" t="str">
        <f>VLOOKUP(InputData[[#This Row],[PRODUCT ID]],MasterData[],3,0)</f>
        <v>Category01</v>
      </c>
      <c r="I70" t="str">
        <f>VLOOKUP(InputData[[#This Row],[PRODUCT ID]],MasterData[],4,0)</f>
        <v>Kg</v>
      </c>
      <c r="J70">
        <f>VLOOKUP(InputData[[#This Row],[PRODUCT ID]],MasterData[],5,0)</f>
        <v>75</v>
      </c>
      <c r="K70">
        <f>VLOOKUP(InputData[[#This Row],[PRODUCT ID]],MasterData[],6,0)</f>
        <v>85.5</v>
      </c>
      <c r="L70">
        <f t="shared" si="4"/>
        <v>598.5</v>
      </c>
      <c r="M70">
        <f t="shared" si="5"/>
        <v>73.5</v>
      </c>
      <c r="N70" s="8">
        <f t="shared" si="6"/>
        <v>12.280701754385964</v>
      </c>
      <c r="O70">
        <f>DAY(InputData[[#This Row],[DATE]])</f>
        <v>26</v>
      </c>
      <c r="P70">
        <f>MONTH(InputData[[#This Row],[DATE]])</f>
        <v>1</v>
      </c>
      <c r="Q70">
        <f>YEAR(InputData[[#This Row],[DATE]])</f>
        <v>2021</v>
      </c>
      <c r="R70">
        <f t="shared" si="7"/>
        <v>525</v>
      </c>
      <c r="S70" s="15">
        <f>InputData[[#This Row],[Cost]]/InputData[[#This Row],[SALES]]</f>
        <v>0.8771929824561403</v>
      </c>
    </row>
    <row r="71" spans="1:19" x14ac:dyDescent="0.25">
      <c r="A71" s="3">
        <v>44280</v>
      </c>
      <c r="B71" s="4" t="s">
        <v>18</v>
      </c>
      <c r="C71" s="5">
        <v>4</v>
      </c>
      <c r="D71" s="5" t="s">
        <v>108</v>
      </c>
      <c r="E71" s="5" t="s">
        <v>107</v>
      </c>
      <c r="F71" s="6">
        <v>0</v>
      </c>
      <c r="G71" t="str">
        <f>VLOOKUP(InputData[[#This Row],[PRODUCT ID]],MasterData[],2,0)</f>
        <v>Product06</v>
      </c>
      <c r="H71" t="str">
        <f>VLOOKUP(InputData[[#This Row],[PRODUCT ID]],MasterData[],3,0)</f>
        <v>Category01</v>
      </c>
      <c r="I71" t="str">
        <f>VLOOKUP(InputData[[#This Row],[PRODUCT ID]],MasterData[],4,0)</f>
        <v>Kg</v>
      </c>
      <c r="J71">
        <f>VLOOKUP(InputData[[#This Row],[PRODUCT ID]],MasterData[],5,0)</f>
        <v>75</v>
      </c>
      <c r="K71">
        <f>VLOOKUP(InputData[[#This Row],[PRODUCT ID]],MasterData[],6,0)</f>
        <v>85.5</v>
      </c>
      <c r="L71">
        <f t="shared" si="4"/>
        <v>342</v>
      </c>
      <c r="M71">
        <f t="shared" si="5"/>
        <v>42</v>
      </c>
      <c r="N71" s="8">
        <f t="shared" si="6"/>
        <v>12.280701754385964</v>
      </c>
      <c r="O71">
        <f>DAY(InputData[[#This Row],[DATE]])</f>
        <v>25</v>
      </c>
      <c r="P71">
        <f>MONTH(InputData[[#This Row],[DATE]])</f>
        <v>3</v>
      </c>
      <c r="Q71">
        <f>YEAR(InputData[[#This Row],[DATE]])</f>
        <v>2021</v>
      </c>
      <c r="R71">
        <f t="shared" si="7"/>
        <v>300</v>
      </c>
      <c r="S71" s="15">
        <f>InputData[[#This Row],[Cost]]/InputData[[#This Row],[SALES]]</f>
        <v>0.8771929824561403</v>
      </c>
    </row>
    <row r="72" spans="1:19" x14ac:dyDescent="0.25">
      <c r="A72" s="3">
        <v>44418</v>
      </c>
      <c r="B72" s="4" t="s">
        <v>18</v>
      </c>
      <c r="C72" s="5">
        <v>6</v>
      </c>
      <c r="D72" s="5" t="s">
        <v>108</v>
      </c>
      <c r="E72" s="5" t="s">
        <v>107</v>
      </c>
      <c r="F72" s="6">
        <v>0</v>
      </c>
      <c r="G72" t="str">
        <f>VLOOKUP(InputData[[#This Row],[PRODUCT ID]],MasterData[],2,0)</f>
        <v>Product06</v>
      </c>
      <c r="H72" t="str">
        <f>VLOOKUP(InputData[[#This Row],[PRODUCT ID]],MasterData[],3,0)</f>
        <v>Category01</v>
      </c>
      <c r="I72" t="str">
        <f>VLOOKUP(InputData[[#This Row],[PRODUCT ID]],MasterData[],4,0)</f>
        <v>Kg</v>
      </c>
      <c r="J72">
        <f>VLOOKUP(InputData[[#This Row],[PRODUCT ID]],MasterData[],5,0)</f>
        <v>75</v>
      </c>
      <c r="K72">
        <f>VLOOKUP(InputData[[#This Row],[PRODUCT ID]],MasterData[],6,0)</f>
        <v>85.5</v>
      </c>
      <c r="L72">
        <f t="shared" si="4"/>
        <v>513</v>
      </c>
      <c r="M72">
        <f t="shared" si="5"/>
        <v>63</v>
      </c>
      <c r="N72" s="8">
        <f t="shared" si="6"/>
        <v>12.280701754385964</v>
      </c>
      <c r="O72">
        <f>DAY(InputData[[#This Row],[DATE]])</f>
        <v>10</v>
      </c>
      <c r="P72">
        <f>MONTH(InputData[[#This Row],[DATE]])</f>
        <v>8</v>
      </c>
      <c r="Q72">
        <f>YEAR(InputData[[#This Row],[DATE]])</f>
        <v>2021</v>
      </c>
      <c r="R72">
        <f t="shared" si="7"/>
        <v>450</v>
      </c>
      <c r="S72" s="15">
        <f>InputData[[#This Row],[Cost]]/InputData[[#This Row],[SALES]]</f>
        <v>0.8771929824561403</v>
      </c>
    </row>
    <row r="73" spans="1:19" x14ac:dyDescent="0.25">
      <c r="A73" s="3">
        <v>44469</v>
      </c>
      <c r="B73" s="4" t="s">
        <v>18</v>
      </c>
      <c r="C73" s="5">
        <v>5</v>
      </c>
      <c r="D73" s="5" t="s">
        <v>106</v>
      </c>
      <c r="E73" s="5" t="s">
        <v>106</v>
      </c>
      <c r="F73" s="6">
        <v>0</v>
      </c>
      <c r="G73" t="str">
        <f>VLOOKUP(InputData[[#This Row],[PRODUCT ID]],MasterData[],2,0)</f>
        <v>Product06</v>
      </c>
      <c r="H73" t="str">
        <f>VLOOKUP(InputData[[#This Row],[PRODUCT ID]],MasterData[],3,0)</f>
        <v>Category01</v>
      </c>
      <c r="I73" t="str">
        <f>VLOOKUP(InputData[[#This Row],[PRODUCT ID]],MasterData[],4,0)</f>
        <v>Kg</v>
      </c>
      <c r="J73">
        <f>VLOOKUP(InputData[[#This Row],[PRODUCT ID]],MasterData[],5,0)</f>
        <v>75</v>
      </c>
      <c r="K73">
        <f>VLOOKUP(InputData[[#This Row],[PRODUCT ID]],MasterData[],6,0)</f>
        <v>85.5</v>
      </c>
      <c r="L73">
        <f t="shared" si="4"/>
        <v>427.5</v>
      </c>
      <c r="M73">
        <f t="shared" si="5"/>
        <v>52.5</v>
      </c>
      <c r="N73" s="8">
        <f t="shared" si="6"/>
        <v>12.280701754385964</v>
      </c>
      <c r="O73">
        <f>DAY(InputData[[#This Row],[DATE]])</f>
        <v>30</v>
      </c>
      <c r="P73">
        <f>MONTH(InputData[[#This Row],[DATE]])</f>
        <v>9</v>
      </c>
      <c r="Q73">
        <f>YEAR(InputData[[#This Row],[DATE]])</f>
        <v>2021</v>
      </c>
      <c r="R73">
        <f t="shared" si="7"/>
        <v>375</v>
      </c>
      <c r="S73" s="15">
        <f>InputData[[#This Row],[Cost]]/InputData[[#This Row],[SALES]]</f>
        <v>0.8771929824561403</v>
      </c>
    </row>
    <row r="74" spans="1:19" x14ac:dyDescent="0.25">
      <c r="A74" s="3">
        <v>44521</v>
      </c>
      <c r="B74" s="4" t="s">
        <v>18</v>
      </c>
      <c r="C74" s="5">
        <v>1</v>
      </c>
      <c r="D74" s="5" t="s">
        <v>106</v>
      </c>
      <c r="E74" s="5" t="s">
        <v>107</v>
      </c>
      <c r="F74" s="6">
        <v>0</v>
      </c>
      <c r="G74" t="str">
        <f>VLOOKUP(InputData[[#This Row],[PRODUCT ID]],MasterData[],2,0)</f>
        <v>Product06</v>
      </c>
      <c r="H74" t="str">
        <f>VLOOKUP(InputData[[#This Row],[PRODUCT ID]],MasterData[],3,0)</f>
        <v>Category01</v>
      </c>
      <c r="I74" t="str">
        <f>VLOOKUP(InputData[[#This Row],[PRODUCT ID]],MasterData[],4,0)</f>
        <v>Kg</v>
      </c>
      <c r="J74">
        <f>VLOOKUP(InputData[[#This Row],[PRODUCT ID]],MasterData[],5,0)</f>
        <v>75</v>
      </c>
      <c r="K74">
        <f>VLOOKUP(InputData[[#This Row],[PRODUCT ID]],MasterData[],6,0)</f>
        <v>85.5</v>
      </c>
      <c r="L74">
        <f t="shared" si="4"/>
        <v>85.5</v>
      </c>
      <c r="M74">
        <f t="shared" si="5"/>
        <v>10.5</v>
      </c>
      <c r="N74" s="8">
        <f t="shared" si="6"/>
        <v>12.280701754385964</v>
      </c>
      <c r="O74">
        <f>DAY(InputData[[#This Row],[DATE]])</f>
        <v>21</v>
      </c>
      <c r="P74">
        <f>MONTH(InputData[[#This Row],[DATE]])</f>
        <v>11</v>
      </c>
      <c r="Q74">
        <f>YEAR(InputData[[#This Row],[DATE]])</f>
        <v>2021</v>
      </c>
      <c r="R74">
        <f t="shared" si="7"/>
        <v>75</v>
      </c>
      <c r="S74" s="15">
        <f>InputData[[#This Row],[Cost]]/InputData[[#This Row],[SALES]]</f>
        <v>0.8771929824561403</v>
      </c>
    </row>
    <row r="75" spans="1:19" x14ac:dyDescent="0.25">
      <c r="A75" s="3">
        <v>44766</v>
      </c>
      <c r="B75" s="4" t="s">
        <v>18</v>
      </c>
      <c r="C75" s="5">
        <v>14</v>
      </c>
      <c r="D75" s="5" t="s">
        <v>108</v>
      </c>
      <c r="E75" s="5" t="s">
        <v>107</v>
      </c>
      <c r="F75" s="6">
        <v>0</v>
      </c>
      <c r="G75" t="str">
        <f>VLOOKUP(InputData[[#This Row],[PRODUCT ID]],MasterData[],2,0)</f>
        <v>Product06</v>
      </c>
      <c r="H75" t="str">
        <f>VLOOKUP(InputData[[#This Row],[PRODUCT ID]],MasterData[],3,0)</f>
        <v>Category01</v>
      </c>
      <c r="I75" t="str">
        <f>VLOOKUP(InputData[[#This Row],[PRODUCT ID]],MasterData[],4,0)</f>
        <v>Kg</v>
      </c>
      <c r="J75">
        <f>VLOOKUP(InputData[[#This Row],[PRODUCT ID]],MasterData[],5,0)</f>
        <v>75</v>
      </c>
      <c r="K75">
        <f>VLOOKUP(InputData[[#This Row],[PRODUCT ID]],MasterData[],6,0)</f>
        <v>85.5</v>
      </c>
      <c r="L75">
        <f t="shared" si="4"/>
        <v>1197</v>
      </c>
      <c r="M75">
        <f t="shared" si="5"/>
        <v>147</v>
      </c>
      <c r="N75" s="8">
        <f t="shared" si="6"/>
        <v>12.280701754385964</v>
      </c>
      <c r="O75">
        <f>DAY(InputData[[#This Row],[DATE]])</f>
        <v>24</v>
      </c>
      <c r="P75">
        <f>MONTH(InputData[[#This Row],[DATE]])</f>
        <v>7</v>
      </c>
      <c r="Q75">
        <f>YEAR(InputData[[#This Row],[DATE]])</f>
        <v>2022</v>
      </c>
      <c r="R75">
        <f t="shared" si="7"/>
        <v>1050</v>
      </c>
      <c r="S75" s="15">
        <f>InputData[[#This Row],[Cost]]/InputData[[#This Row],[SALES]]</f>
        <v>0.8771929824561403</v>
      </c>
    </row>
    <row r="76" spans="1:19" x14ac:dyDescent="0.25">
      <c r="A76" s="3">
        <v>44803</v>
      </c>
      <c r="B76" s="4" t="s">
        <v>18</v>
      </c>
      <c r="C76" s="5">
        <v>6</v>
      </c>
      <c r="D76" s="5" t="s">
        <v>106</v>
      </c>
      <c r="E76" s="5" t="s">
        <v>107</v>
      </c>
      <c r="F76" s="6">
        <v>0</v>
      </c>
      <c r="G76" t="str">
        <f>VLOOKUP(InputData[[#This Row],[PRODUCT ID]],MasterData[],2,0)</f>
        <v>Product06</v>
      </c>
      <c r="H76" t="str">
        <f>VLOOKUP(InputData[[#This Row],[PRODUCT ID]],MasterData[],3,0)</f>
        <v>Category01</v>
      </c>
      <c r="I76" t="str">
        <f>VLOOKUP(InputData[[#This Row],[PRODUCT ID]],MasterData[],4,0)</f>
        <v>Kg</v>
      </c>
      <c r="J76">
        <f>VLOOKUP(InputData[[#This Row],[PRODUCT ID]],MasterData[],5,0)</f>
        <v>75</v>
      </c>
      <c r="K76">
        <f>VLOOKUP(InputData[[#This Row],[PRODUCT ID]],MasterData[],6,0)</f>
        <v>85.5</v>
      </c>
      <c r="L76">
        <f t="shared" si="4"/>
        <v>513</v>
      </c>
      <c r="M76">
        <f t="shared" si="5"/>
        <v>63</v>
      </c>
      <c r="N76" s="8">
        <f t="shared" si="6"/>
        <v>12.280701754385964</v>
      </c>
      <c r="O76">
        <f>DAY(InputData[[#This Row],[DATE]])</f>
        <v>30</v>
      </c>
      <c r="P76">
        <f>MONTH(InputData[[#This Row],[DATE]])</f>
        <v>8</v>
      </c>
      <c r="Q76">
        <f>YEAR(InputData[[#This Row],[DATE]])</f>
        <v>2022</v>
      </c>
      <c r="R76">
        <f t="shared" si="7"/>
        <v>450</v>
      </c>
      <c r="S76" s="15">
        <f>InputData[[#This Row],[Cost]]/InputData[[#This Row],[SALES]]</f>
        <v>0.8771929824561403</v>
      </c>
    </row>
    <row r="77" spans="1:19" x14ac:dyDescent="0.25">
      <c r="A77" s="3">
        <v>44916</v>
      </c>
      <c r="B77" s="4" t="s">
        <v>18</v>
      </c>
      <c r="C77" s="5">
        <v>10</v>
      </c>
      <c r="D77" s="5" t="s">
        <v>108</v>
      </c>
      <c r="E77" s="5" t="s">
        <v>106</v>
      </c>
      <c r="F77" s="6">
        <v>0</v>
      </c>
      <c r="G77" t="str">
        <f>VLOOKUP(InputData[[#This Row],[PRODUCT ID]],MasterData[],2,0)</f>
        <v>Product06</v>
      </c>
      <c r="H77" t="str">
        <f>VLOOKUP(InputData[[#This Row],[PRODUCT ID]],MasterData[],3,0)</f>
        <v>Category01</v>
      </c>
      <c r="I77" t="str">
        <f>VLOOKUP(InputData[[#This Row],[PRODUCT ID]],MasterData[],4,0)</f>
        <v>Kg</v>
      </c>
      <c r="J77">
        <f>VLOOKUP(InputData[[#This Row],[PRODUCT ID]],MasterData[],5,0)</f>
        <v>75</v>
      </c>
      <c r="K77">
        <f>VLOOKUP(InputData[[#This Row],[PRODUCT ID]],MasterData[],6,0)</f>
        <v>85.5</v>
      </c>
      <c r="L77">
        <f t="shared" si="4"/>
        <v>855</v>
      </c>
      <c r="M77">
        <f t="shared" si="5"/>
        <v>105</v>
      </c>
      <c r="N77" s="8">
        <f t="shared" si="6"/>
        <v>12.280701754385964</v>
      </c>
      <c r="O77">
        <f>DAY(InputData[[#This Row],[DATE]])</f>
        <v>21</v>
      </c>
      <c r="P77">
        <f>MONTH(InputData[[#This Row],[DATE]])</f>
        <v>12</v>
      </c>
      <c r="Q77">
        <f>YEAR(InputData[[#This Row],[DATE]])</f>
        <v>2022</v>
      </c>
      <c r="R77">
        <f t="shared" si="7"/>
        <v>750</v>
      </c>
      <c r="S77" s="15">
        <f>InputData[[#This Row],[Cost]]/InputData[[#This Row],[SALES]]</f>
        <v>0.8771929824561403</v>
      </c>
    </row>
    <row r="78" spans="1:19" x14ac:dyDescent="0.25">
      <c r="A78" s="3">
        <v>44283</v>
      </c>
      <c r="B78" s="4" t="s">
        <v>20</v>
      </c>
      <c r="C78" s="5">
        <v>8</v>
      </c>
      <c r="D78" s="5" t="s">
        <v>106</v>
      </c>
      <c r="E78" s="5" t="s">
        <v>107</v>
      </c>
      <c r="F78" s="6">
        <v>0</v>
      </c>
      <c r="G78" t="str">
        <f>VLOOKUP(InputData[[#This Row],[PRODUCT ID]],MasterData[],2,0)</f>
        <v>Product07</v>
      </c>
      <c r="H78" t="str">
        <f>VLOOKUP(InputData[[#This Row],[PRODUCT ID]],MasterData[],3,0)</f>
        <v>Category01</v>
      </c>
      <c r="I78" t="str">
        <f>VLOOKUP(InputData[[#This Row],[PRODUCT ID]],MasterData[],4,0)</f>
        <v>Lt</v>
      </c>
      <c r="J78">
        <f>VLOOKUP(InputData[[#This Row],[PRODUCT ID]],MasterData[],5,0)</f>
        <v>43</v>
      </c>
      <c r="K78">
        <f>VLOOKUP(InputData[[#This Row],[PRODUCT ID]],MasterData[],6,0)</f>
        <v>47.730000000000004</v>
      </c>
      <c r="L78">
        <f t="shared" si="4"/>
        <v>381.84000000000003</v>
      </c>
      <c r="M78">
        <f t="shared" si="5"/>
        <v>37.840000000000032</v>
      </c>
      <c r="N78" s="8">
        <f t="shared" si="6"/>
        <v>9.909909909909917</v>
      </c>
      <c r="O78">
        <f>DAY(InputData[[#This Row],[DATE]])</f>
        <v>28</v>
      </c>
      <c r="P78">
        <f>MONTH(InputData[[#This Row],[DATE]])</f>
        <v>3</v>
      </c>
      <c r="Q78">
        <f>YEAR(InputData[[#This Row],[DATE]])</f>
        <v>2021</v>
      </c>
      <c r="R78">
        <f t="shared" si="7"/>
        <v>344</v>
      </c>
      <c r="S78" s="15">
        <f>InputData[[#This Row],[Cost]]/InputData[[#This Row],[SALES]]</f>
        <v>0.9009009009009008</v>
      </c>
    </row>
    <row r="79" spans="1:19" x14ac:dyDescent="0.25">
      <c r="A79" s="3">
        <v>44508</v>
      </c>
      <c r="B79" s="4" t="s">
        <v>20</v>
      </c>
      <c r="C79" s="5">
        <v>15</v>
      </c>
      <c r="D79" s="5" t="s">
        <v>108</v>
      </c>
      <c r="E79" s="5" t="s">
        <v>106</v>
      </c>
      <c r="F79" s="6">
        <v>0</v>
      </c>
      <c r="G79" t="str">
        <f>VLOOKUP(InputData[[#This Row],[PRODUCT ID]],MasterData[],2,0)</f>
        <v>Product07</v>
      </c>
      <c r="H79" t="str">
        <f>VLOOKUP(InputData[[#This Row],[PRODUCT ID]],MasterData[],3,0)</f>
        <v>Category01</v>
      </c>
      <c r="I79" t="str">
        <f>VLOOKUP(InputData[[#This Row],[PRODUCT ID]],MasterData[],4,0)</f>
        <v>Lt</v>
      </c>
      <c r="J79">
        <f>VLOOKUP(InputData[[#This Row],[PRODUCT ID]],MasterData[],5,0)</f>
        <v>43</v>
      </c>
      <c r="K79">
        <f>VLOOKUP(InputData[[#This Row],[PRODUCT ID]],MasterData[],6,0)</f>
        <v>47.730000000000004</v>
      </c>
      <c r="L79">
        <f t="shared" si="4"/>
        <v>715.95</v>
      </c>
      <c r="M79">
        <f t="shared" si="5"/>
        <v>70.950000000000045</v>
      </c>
      <c r="N79" s="8">
        <f t="shared" si="6"/>
        <v>9.9099099099099153</v>
      </c>
      <c r="O79">
        <f>DAY(InputData[[#This Row],[DATE]])</f>
        <v>8</v>
      </c>
      <c r="P79">
        <f>MONTH(InputData[[#This Row],[DATE]])</f>
        <v>11</v>
      </c>
      <c r="Q79">
        <f>YEAR(InputData[[#This Row],[DATE]])</f>
        <v>2021</v>
      </c>
      <c r="R79">
        <f t="shared" si="7"/>
        <v>645</v>
      </c>
      <c r="S79" s="15">
        <f>InputData[[#This Row],[Cost]]/InputData[[#This Row],[SALES]]</f>
        <v>0.9009009009009008</v>
      </c>
    </row>
    <row r="80" spans="1:19" x14ac:dyDescent="0.25">
      <c r="A80" s="3">
        <v>44746</v>
      </c>
      <c r="B80" s="4" t="s">
        <v>20</v>
      </c>
      <c r="C80" s="5">
        <v>7</v>
      </c>
      <c r="D80" s="5" t="s">
        <v>108</v>
      </c>
      <c r="E80" s="5" t="s">
        <v>106</v>
      </c>
      <c r="F80" s="6">
        <v>0</v>
      </c>
      <c r="G80" t="str">
        <f>VLOOKUP(InputData[[#This Row],[PRODUCT ID]],MasterData[],2,0)</f>
        <v>Product07</v>
      </c>
      <c r="H80" t="str">
        <f>VLOOKUP(InputData[[#This Row],[PRODUCT ID]],MasterData[],3,0)</f>
        <v>Category01</v>
      </c>
      <c r="I80" t="str">
        <f>VLOOKUP(InputData[[#This Row],[PRODUCT ID]],MasterData[],4,0)</f>
        <v>Lt</v>
      </c>
      <c r="J80">
        <f>VLOOKUP(InputData[[#This Row],[PRODUCT ID]],MasterData[],5,0)</f>
        <v>43</v>
      </c>
      <c r="K80">
        <f>VLOOKUP(InputData[[#This Row],[PRODUCT ID]],MasterData[],6,0)</f>
        <v>47.730000000000004</v>
      </c>
      <c r="L80">
        <f t="shared" si="4"/>
        <v>334.11</v>
      </c>
      <c r="M80">
        <f t="shared" si="5"/>
        <v>33.110000000000014</v>
      </c>
      <c r="N80" s="8">
        <f t="shared" si="6"/>
        <v>9.9099099099099135</v>
      </c>
      <c r="O80">
        <f>DAY(InputData[[#This Row],[DATE]])</f>
        <v>4</v>
      </c>
      <c r="P80">
        <f>MONTH(InputData[[#This Row],[DATE]])</f>
        <v>7</v>
      </c>
      <c r="Q80">
        <f>YEAR(InputData[[#This Row],[DATE]])</f>
        <v>2022</v>
      </c>
      <c r="R80">
        <f t="shared" si="7"/>
        <v>301</v>
      </c>
      <c r="S80" s="15">
        <f>InputData[[#This Row],[Cost]]/InputData[[#This Row],[SALES]]</f>
        <v>0.90090090090090091</v>
      </c>
    </row>
    <row r="81" spans="1:19" x14ac:dyDescent="0.25">
      <c r="A81" s="3">
        <v>44792</v>
      </c>
      <c r="B81" s="4" t="s">
        <v>20</v>
      </c>
      <c r="C81" s="5">
        <v>3</v>
      </c>
      <c r="D81" s="5" t="s">
        <v>106</v>
      </c>
      <c r="E81" s="5" t="s">
        <v>106</v>
      </c>
      <c r="F81" s="6">
        <v>0</v>
      </c>
      <c r="G81" t="str">
        <f>VLOOKUP(InputData[[#This Row],[PRODUCT ID]],MasterData[],2,0)</f>
        <v>Product07</v>
      </c>
      <c r="H81" t="str">
        <f>VLOOKUP(InputData[[#This Row],[PRODUCT ID]],MasterData[],3,0)</f>
        <v>Category01</v>
      </c>
      <c r="I81" t="str">
        <f>VLOOKUP(InputData[[#This Row],[PRODUCT ID]],MasterData[],4,0)</f>
        <v>Lt</v>
      </c>
      <c r="J81">
        <f>VLOOKUP(InputData[[#This Row],[PRODUCT ID]],MasterData[],5,0)</f>
        <v>43</v>
      </c>
      <c r="K81">
        <f>VLOOKUP(InputData[[#This Row],[PRODUCT ID]],MasterData[],6,0)</f>
        <v>47.730000000000004</v>
      </c>
      <c r="L81">
        <f t="shared" si="4"/>
        <v>143.19</v>
      </c>
      <c r="M81">
        <f t="shared" si="5"/>
        <v>14.189999999999998</v>
      </c>
      <c r="N81" s="8">
        <f t="shared" si="6"/>
        <v>9.9099099099099082</v>
      </c>
      <c r="O81">
        <f>DAY(InputData[[#This Row],[DATE]])</f>
        <v>19</v>
      </c>
      <c r="P81">
        <f>MONTH(InputData[[#This Row],[DATE]])</f>
        <v>8</v>
      </c>
      <c r="Q81">
        <f>YEAR(InputData[[#This Row],[DATE]])</f>
        <v>2022</v>
      </c>
      <c r="R81">
        <f t="shared" si="7"/>
        <v>129</v>
      </c>
      <c r="S81" s="15">
        <f>InputData[[#This Row],[Cost]]/InputData[[#This Row],[SALES]]</f>
        <v>0.90090090090090091</v>
      </c>
    </row>
    <row r="82" spans="1:19" x14ac:dyDescent="0.25">
      <c r="A82" s="3">
        <v>44838</v>
      </c>
      <c r="B82" s="4" t="s">
        <v>20</v>
      </c>
      <c r="C82" s="5">
        <v>15</v>
      </c>
      <c r="D82" s="5" t="s">
        <v>108</v>
      </c>
      <c r="E82" s="5" t="s">
        <v>106</v>
      </c>
      <c r="F82" s="6">
        <v>0</v>
      </c>
      <c r="G82" t="str">
        <f>VLOOKUP(InputData[[#This Row],[PRODUCT ID]],MasterData[],2,0)</f>
        <v>Product07</v>
      </c>
      <c r="H82" t="str">
        <f>VLOOKUP(InputData[[#This Row],[PRODUCT ID]],MasterData[],3,0)</f>
        <v>Category01</v>
      </c>
      <c r="I82" t="str">
        <f>VLOOKUP(InputData[[#This Row],[PRODUCT ID]],MasterData[],4,0)</f>
        <v>Lt</v>
      </c>
      <c r="J82">
        <f>VLOOKUP(InputData[[#This Row],[PRODUCT ID]],MasterData[],5,0)</f>
        <v>43</v>
      </c>
      <c r="K82">
        <f>VLOOKUP(InputData[[#This Row],[PRODUCT ID]],MasterData[],6,0)</f>
        <v>47.730000000000004</v>
      </c>
      <c r="L82">
        <f t="shared" si="4"/>
        <v>715.95</v>
      </c>
      <c r="M82">
        <f t="shared" si="5"/>
        <v>70.950000000000045</v>
      </c>
      <c r="N82" s="8">
        <f t="shared" si="6"/>
        <v>9.9099099099099153</v>
      </c>
      <c r="O82">
        <f>DAY(InputData[[#This Row],[DATE]])</f>
        <v>4</v>
      </c>
      <c r="P82">
        <f>MONTH(InputData[[#This Row],[DATE]])</f>
        <v>10</v>
      </c>
      <c r="Q82">
        <f>YEAR(InputData[[#This Row],[DATE]])</f>
        <v>2022</v>
      </c>
      <c r="R82">
        <f t="shared" si="7"/>
        <v>645</v>
      </c>
      <c r="S82" s="15">
        <f>InputData[[#This Row],[Cost]]/InputData[[#This Row],[SALES]]</f>
        <v>0.9009009009009008</v>
      </c>
    </row>
    <row r="83" spans="1:19" x14ac:dyDescent="0.25">
      <c r="A83" s="3">
        <v>44239</v>
      </c>
      <c r="B83" s="4" t="s">
        <v>22</v>
      </c>
      <c r="C83" s="5">
        <v>7</v>
      </c>
      <c r="D83" s="5" t="s">
        <v>108</v>
      </c>
      <c r="E83" s="5" t="s">
        <v>107</v>
      </c>
      <c r="F83" s="6">
        <v>0</v>
      </c>
      <c r="G83" t="str">
        <f>VLOOKUP(InputData[[#This Row],[PRODUCT ID]],MasterData[],2,0)</f>
        <v>Product08</v>
      </c>
      <c r="H83" t="str">
        <f>VLOOKUP(InputData[[#This Row],[PRODUCT ID]],MasterData[],3,0)</f>
        <v>Category01</v>
      </c>
      <c r="I83" t="str">
        <f>VLOOKUP(InputData[[#This Row],[PRODUCT ID]],MasterData[],4,0)</f>
        <v>Kg</v>
      </c>
      <c r="J83">
        <f>VLOOKUP(InputData[[#This Row],[PRODUCT ID]],MasterData[],5,0)</f>
        <v>83</v>
      </c>
      <c r="K83">
        <f>VLOOKUP(InputData[[#This Row],[PRODUCT ID]],MasterData[],6,0)</f>
        <v>94.62</v>
      </c>
      <c r="L83">
        <f t="shared" si="4"/>
        <v>662.34</v>
      </c>
      <c r="M83">
        <f t="shared" si="5"/>
        <v>81.340000000000032</v>
      </c>
      <c r="N83" s="8">
        <f t="shared" si="6"/>
        <v>12.280701754385969</v>
      </c>
      <c r="O83">
        <f>DAY(InputData[[#This Row],[DATE]])</f>
        <v>12</v>
      </c>
      <c r="P83">
        <f>MONTH(InputData[[#This Row],[DATE]])</f>
        <v>2</v>
      </c>
      <c r="Q83">
        <f>YEAR(InputData[[#This Row],[DATE]])</f>
        <v>2021</v>
      </c>
      <c r="R83">
        <f t="shared" si="7"/>
        <v>581</v>
      </c>
      <c r="S83" s="15">
        <f>InputData[[#This Row],[Cost]]/InputData[[#This Row],[SALES]]</f>
        <v>0.8771929824561403</v>
      </c>
    </row>
    <row r="84" spans="1:19" x14ac:dyDescent="0.25">
      <c r="A84" s="3">
        <v>44322</v>
      </c>
      <c r="B84" s="4" t="s">
        <v>22</v>
      </c>
      <c r="C84" s="5">
        <v>15</v>
      </c>
      <c r="D84" s="5" t="s">
        <v>108</v>
      </c>
      <c r="E84" s="5" t="s">
        <v>106</v>
      </c>
      <c r="F84" s="6">
        <v>0</v>
      </c>
      <c r="G84" t="str">
        <f>VLOOKUP(InputData[[#This Row],[PRODUCT ID]],MasterData[],2,0)</f>
        <v>Product08</v>
      </c>
      <c r="H84" t="str">
        <f>VLOOKUP(InputData[[#This Row],[PRODUCT ID]],MasterData[],3,0)</f>
        <v>Category01</v>
      </c>
      <c r="I84" t="str">
        <f>VLOOKUP(InputData[[#This Row],[PRODUCT ID]],MasterData[],4,0)</f>
        <v>Kg</v>
      </c>
      <c r="J84">
        <f>VLOOKUP(InputData[[#This Row],[PRODUCT ID]],MasterData[],5,0)</f>
        <v>83</v>
      </c>
      <c r="K84">
        <f>VLOOKUP(InputData[[#This Row],[PRODUCT ID]],MasterData[],6,0)</f>
        <v>94.62</v>
      </c>
      <c r="L84">
        <f t="shared" si="4"/>
        <v>1419.3000000000002</v>
      </c>
      <c r="M84">
        <f t="shared" si="5"/>
        <v>174.30000000000018</v>
      </c>
      <c r="N84" s="8">
        <f t="shared" si="6"/>
        <v>12.280701754385976</v>
      </c>
      <c r="O84">
        <f>DAY(InputData[[#This Row],[DATE]])</f>
        <v>6</v>
      </c>
      <c r="P84">
        <f>MONTH(InputData[[#This Row],[DATE]])</f>
        <v>5</v>
      </c>
      <c r="Q84">
        <f>YEAR(InputData[[#This Row],[DATE]])</f>
        <v>2021</v>
      </c>
      <c r="R84">
        <f t="shared" si="7"/>
        <v>1245</v>
      </c>
      <c r="S84" s="15">
        <f>InputData[[#This Row],[Cost]]/InputData[[#This Row],[SALES]]</f>
        <v>0.87719298245614019</v>
      </c>
    </row>
    <row r="85" spans="1:19" x14ac:dyDescent="0.25">
      <c r="A85" s="3">
        <v>44497</v>
      </c>
      <c r="B85" s="4" t="s">
        <v>22</v>
      </c>
      <c r="C85" s="5">
        <v>1</v>
      </c>
      <c r="D85" s="5" t="s">
        <v>108</v>
      </c>
      <c r="E85" s="5" t="s">
        <v>107</v>
      </c>
      <c r="F85" s="6">
        <v>0</v>
      </c>
      <c r="G85" t="str">
        <f>VLOOKUP(InputData[[#This Row],[PRODUCT ID]],MasterData[],2,0)</f>
        <v>Product08</v>
      </c>
      <c r="H85" t="str">
        <f>VLOOKUP(InputData[[#This Row],[PRODUCT ID]],MasterData[],3,0)</f>
        <v>Category01</v>
      </c>
      <c r="I85" t="str">
        <f>VLOOKUP(InputData[[#This Row],[PRODUCT ID]],MasterData[],4,0)</f>
        <v>Kg</v>
      </c>
      <c r="J85">
        <f>VLOOKUP(InputData[[#This Row],[PRODUCT ID]],MasterData[],5,0)</f>
        <v>83</v>
      </c>
      <c r="K85">
        <f>VLOOKUP(InputData[[#This Row],[PRODUCT ID]],MasterData[],6,0)</f>
        <v>94.62</v>
      </c>
      <c r="L85">
        <f t="shared" si="4"/>
        <v>94.62</v>
      </c>
      <c r="M85">
        <f t="shared" si="5"/>
        <v>11.620000000000005</v>
      </c>
      <c r="N85" s="8">
        <f t="shared" si="6"/>
        <v>12.280701754385969</v>
      </c>
      <c r="O85">
        <f>DAY(InputData[[#This Row],[DATE]])</f>
        <v>28</v>
      </c>
      <c r="P85">
        <f>MONTH(InputData[[#This Row],[DATE]])</f>
        <v>10</v>
      </c>
      <c r="Q85">
        <f>YEAR(InputData[[#This Row],[DATE]])</f>
        <v>2021</v>
      </c>
      <c r="R85">
        <f t="shared" si="7"/>
        <v>83</v>
      </c>
      <c r="S85" s="15">
        <f>InputData[[#This Row],[Cost]]/InputData[[#This Row],[SALES]]</f>
        <v>0.8771929824561403</v>
      </c>
    </row>
    <row r="86" spans="1:19" x14ac:dyDescent="0.25">
      <c r="A86" s="3">
        <v>44520</v>
      </c>
      <c r="B86" s="4" t="s">
        <v>22</v>
      </c>
      <c r="C86" s="5">
        <v>11</v>
      </c>
      <c r="D86" s="5" t="s">
        <v>106</v>
      </c>
      <c r="E86" s="5" t="s">
        <v>107</v>
      </c>
      <c r="F86" s="6">
        <v>0</v>
      </c>
      <c r="G86" t="str">
        <f>VLOOKUP(InputData[[#This Row],[PRODUCT ID]],MasterData[],2,0)</f>
        <v>Product08</v>
      </c>
      <c r="H86" t="str">
        <f>VLOOKUP(InputData[[#This Row],[PRODUCT ID]],MasterData[],3,0)</f>
        <v>Category01</v>
      </c>
      <c r="I86" t="str">
        <f>VLOOKUP(InputData[[#This Row],[PRODUCT ID]],MasterData[],4,0)</f>
        <v>Kg</v>
      </c>
      <c r="J86">
        <f>VLOOKUP(InputData[[#This Row],[PRODUCT ID]],MasterData[],5,0)</f>
        <v>83</v>
      </c>
      <c r="K86">
        <f>VLOOKUP(InputData[[#This Row],[PRODUCT ID]],MasterData[],6,0)</f>
        <v>94.62</v>
      </c>
      <c r="L86">
        <f t="shared" si="4"/>
        <v>1040.8200000000002</v>
      </c>
      <c r="M86">
        <f t="shared" si="5"/>
        <v>127.82000000000016</v>
      </c>
      <c r="N86" s="8">
        <f t="shared" si="6"/>
        <v>12.280701754385978</v>
      </c>
      <c r="O86">
        <f>DAY(InputData[[#This Row],[DATE]])</f>
        <v>20</v>
      </c>
      <c r="P86">
        <f>MONTH(InputData[[#This Row],[DATE]])</f>
        <v>11</v>
      </c>
      <c r="Q86">
        <f>YEAR(InputData[[#This Row],[DATE]])</f>
        <v>2021</v>
      </c>
      <c r="R86">
        <f t="shared" si="7"/>
        <v>913</v>
      </c>
      <c r="S86" s="15">
        <f>InputData[[#This Row],[Cost]]/InputData[[#This Row],[SALES]]</f>
        <v>0.87719298245614019</v>
      </c>
    </row>
    <row r="87" spans="1:19" x14ac:dyDescent="0.25">
      <c r="A87" s="3">
        <v>44579</v>
      </c>
      <c r="B87" s="4" t="s">
        <v>22</v>
      </c>
      <c r="C87" s="5">
        <v>9</v>
      </c>
      <c r="D87" s="5" t="s">
        <v>105</v>
      </c>
      <c r="E87" s="5" t="s">
        <v>107</v>
      </c>
      <c r="F87" s="6">
        <v>0</v>
      </c>
      <c r="G87" t="str">
        <f>VLOOKUP(InputData[[#This Row],[PRODUCT ID]],MasterData[],2,0)</f>
        <v>Product08</v>
      </c>
      <c r="H87" t="str">
        <f>VLOOKUP(InputData[[#This Row],[PRODUCT ID]],MasterData[],3,0)</f>
        <v>Category01</v>
      </c>
      <c r="I87" t="str">
        <f>VLOOKUP(InputData[[#This Row],[PRODUCT ID]],MasterData[],4,0)</f>
        <v>Kg</v>
      </c>
      <c r="J87">
        <f>VLOOKUP(InputData[[#This Row],[PRODUCT ID]],MasterData[],5,0)</f>
        <v>83</v>
      </c>
      <c r="K87">
        <f>VLOOKUP(InputData[[#This Row],[PRODUCT ID]],MasterData[],6,0)</f>
        <v>94.62</v>
      </c>
      <c r="L87">
        <f t="shared" si="4"/>
        <v>851.58</v>
      </c>
      <c r="M87">
        <f t="shared" si="5"/>
        <v>104.58000000000004</v>
      </c>
      <c r="N87" s="8">
        <f t="shared" si="6"/>
        <v>12.280701754385969</v>
      </c>
      <c r="O87">
        <f>DAY(InputData[[#This Row],[DATE]])</f>
        <v>18</v>
      </c>
      <c r="P87">
        <f>MONTH(InputData[[#This Row],[DATE]])</f>
        <v>1</v>
      </c>
      <c r="Q87">
        <f>YEAR(InputData[[#This Row],[DATE]])</f>
        <v>2022</v>
      </c>
      <c r="R87">
        <f t="shared" si="7"/>
        <v>747</v>
      </c>
      <c r="S87" s="15">
        <f>InputData[[#This Row],[Cost]]/InputData[[#This Row],[SALES]]</f>
        <v>0.8771929824561403</v>
      </c>
    </row>
    <row r="88" spans="1:19" x14ac:dyDescent="0.25">
      <c r="A88" s="3">
        <v>44695</v>
      </c>
      <c r="B88" s="4" t="s">
        <v>22</v>
      </c>
      <c r="C88" s="5">
        <v>14</v>
      </c>
      <c r="D88" s="5" t="s">
        <v>108</v>
      </c>
      <c r="E88" s="5" t="s">
        <v>107</v>
      </c>
      <c r="F88" s="6">
        <v>0</v>
      </c>
      <c r="G88" t="str">
        <f>VLOOKUP(InputData[[#This Row],[PRODUCT ID]],MasterData[],2,0)</f>
        <v>Product08</v>
      </c>
      <c r="H88" t="str">
        <f>VLOOKUP(InputData[[#This Row],[PRODUCT ID]],MasterData[],3,0)</f>
        <v>Category01</v>
      </c>
      <c r="I88" t="str">
        <f>VLOOKUP(InputData[[#This Row],[PRODUCT ID]],MasterData[],4,0)</f>
        <v>Kg</v>
      </c>
      <c r="J88">
        <f>VLOOKUP(InputData[[#This Row],[PRODUCT ID]],MasterData[],5,0)</f>
        <v>83</v>
      </c>
      <c r="K88">
        <f>VLOOKUP(InputData[[#This Row],[PRODUCT ID]],MasterData[],6,0)</f>
        <v>94.62</v>
      </c>
      <c r="L88">
        <f t="shared" si="4"/>
        <v>1324.68</v>
      </c>
      <c r="M88">
        <f t="shared" si="5"/>
        <v>162.68000000000006</v>
      </c>
      <c r="N88" s="8">
        <f t="shared" si="6"/>
        <v>12.280701754385969</v>
      </c>
      <c r="O88">
        <f>DAY(InputData[[#This Row],[DATE]])</f>
        <v>14</v>
      </c>
      <c r="P88">
        <f>MONTH(InputData[[#This Row],[DATE]])</f>
        <v>5</v>
      </c>
      <c r="Q88">
        <f>YEAR(InputData[[#This Row],[DATE]])</f>
        <v>2022</v>
      </c>
      <c r="R88">
        <f t="shared" si="7"/>
        <v>1162</v>
      </c>
      <c r="S88" s="15">
        <f>InputData[[#This Row],[Cost]]/InputData[[#This Row],[SALES]]</f>
        <v>0.8771929824561403</v>
      </c>
    </row>
    <row r="89" spans="1:19" x14ac:dyDescent="0.25">
      <c r="A89" s="3">
        <v>44709</v>
      </c>
      <c r="B89" s="4" t="s">
        <v>22</v>
      </c>
      <c r="C89" s="5">
        <v>5</v>
      </c>
      <c r="D89" s="5" t="s">
        <v>105</v>
      </c>
      <c r="E89" s="5" t="s">
        <v>106</v>
      </c>
      <c r="F89" s="6">
        <v>0</v>
      </c>
      <c r="G89" t="str">
        <f>VLOOKUP(InputData[[#This Row],[PRODUCT ID]],MasterData[],2,0)</f>
        <v>Product08</v>
      </c>
      <c r="H89" t="str">
        <f>VLOOKUP(InputData[[#This Row],[PRODUCT ID]],MasterData[],3,0)</f>
        <v>Category01</v>
      </c>
      <c r="I89" t="str">
        <f>VLOOKUP(InputData[[#This Row],[PRODUCT ID]],MasterData[],4,0)</f>
        <v>Kg</v>
      </c>
      <c r="J89">
        <f>VLOOKUP(InputData[[#This Row],[PRODUCT ID]],MasterData[],5,0)</f>
        <v>83</v>
      </c>
      <c r="K89">
        <f>VLOOKUP(InputData[[#This Row],[PRODUCT ID]],MasterData[],6,0)</f>
        <v>94.62</v>
      </c>
      <c r="L89">
        <f t="shared" si="4"/>
        <v>473.1</v>
      </c>
      <c r="M89">
        <f t="shared" si="5"/>
        <v>58.100000000000023</v>
      </c>
      <c r="N89" s="8">
        <f t="shared" si="6"/>
        <v>12.280701754385969</v>
      </c>
      <c r="O89">
        <f>DAY(InputData[[#This Row],[DATE]])</f>
        <v>28</v>
      </c>
      <c r="P89">
        <f>MONTH(InputData[[#This Row],[DATE]])</f>
        <v>5</v>
      </c>
      <c r="Q89">
        <f>YEAR(InputData[[#This Row],[DATE]])</f>
        <v>2022</v>
      </c>
      <c r="R89">
        <f t="shared" si="7"/>
        <v>415</v>
      </c>
      <c r="S89" s="15">
        <f>InputData[[#This Row],[Cost]]/InputData[[#This Row],[SALES]]</f>
        <v>0.8771929824561403</v>
      </c>
    </row>
    <row r="90" spans="1:19" x14ac:dyDescent="0.25">
      <c r="A90" s="3">
        <v>44715</v>
      </c>
      <c r="B90" s="4" t="s">
        <v>22</v>
      </c>
      <c r="C90" s="5">
        <v>14</v>
      </c>
      <c r="D90" s="5" t="s">
        <v>106</v>
      </c>
      <c r="E90" s="5" t="s">
        <v>106</v>
      </c>
      <c r="F90" s="6">
        <v>0</v>
      </c>
      <c r="G90" t="str">
        <f>VLOOKUP(InputData[[#This Row],[PRODUCT ID]],MasterData[],2,0)</f>
        <v>Product08</v>
      </c>
      <c r="H90" t="str">
        <f>VLOOKUP(InputData[[#This Row],[PRODUCT ID]],MasterData[],3,0)</f>
        <v>Category01</v>
      </c>
      <c r="I90" t="str">
        <f>VLOOKUP(InputData[[#This Row],[PRODUCT ID]],MasterData[],4,0)</f>
        <v>Kg</v>
      </c>
      <c r="J90">
        <f>VLOOKUP(InputData[[#This Row],[PRODUCT ID]],MasterData[],5,0)</f>
        <v>83</v>
      </c>
      <c r="K90">
        <f>VLOOKUP(InputData[[#This Row],[PRODUCT ID]],MasterData[],6,0)</f>
        <v>94.62</v>
      </c>
      <c r="L90">
        <f t="shared" si="4"/>
        <v>1324.68</v>
      </c>
      <c r="M90">
        <f t="shared" si="5"/>
        <v>162.68000000000006</v>
      </c>
      <c r="N90" s="8">
        <f t="shared" si="6"/>
        <v>12.280701754385969</v>
      </c>
      <c r="O90">
        <f>DAY(InputData[[#This Row],[DATE]])</f>
        <v>3</v>
      </c>
      <c r="P90">
        <f>MONTH(InputData[[#This Row],[DATE]])</f>
        <v>6</v>
      </c>
      <c r="Q90">
        <f>YEAR(InputData[[#This Row],[DATE]])</f>
        <v>2022</v>
      </c>
      <c r="R90">
        <f t="shared" si="7"/>
        <v>1162</v>
      </c>
      <c r="S90" s="15">
        <f>InputData[[#This Row],[Cost]]/InputData[[#This Row],[SALES]]</f>
        <v>0.8771929824561403</v>
      </c>
    </row>
    <row r="91" spans="1:19" x14ac:dyDescent="0.25">
      <c r="A91" s="3">
        <v>44845</v>
      </c>
      <c r="B91" s="4" t="s">
        <v>22</v>
      </c>
      <c r="C91" s="5">
        <v>10</v>
      </c>
      <c r="D91" s="5" t="s">
        <v>108</v>
      </c>
      <c r="E91" s="5" t="s">
        <v>106</v>
      </c>
      <c r="F91" s="6">
        <v>0</v>
      </c>
      <c r="G91" t="str">
        <f>VLOOKUP(InputData[[#This Row],[PRODUCT ID]],MasterData[],2,0)</f>
        <v>Product08</v>
      </c>
      <c r="H91" t="str">
        <f>VLOOKUP(InputData[[#This Row],[PRODUCT ID]],MasterData[],3,0)</f>
        <v>Category01</v>
      </c>
      <c r="I91" t="str">
        <f>VLOOKUP(InputData[[#This Row],[PRODUCT ID]],MasterData[],4,0)</f>
        <v>Kg</v>
      </c>
      <c r="J91">
        <f>VLOOKUP(InputData[[#This Row],[PRODUCT ID]],MasterData[],5,0)</f>
        <v>83</v>
      </c>
      <c r="K91">
        <f>VLOOKUP(InputData[[#This Row],[PRODUCT ID]],MasterData[],6,0)</f>
        <v>94.62</v>
      </c>
      <c r="L91">
        <f t="shared" si="4"/>
        <v>946.2</v>
      </c>
      <c r="M91">
        <f t="shared" si="5"/>
        <v>116.20000000000005</v>
      </c>
      <c r="N91" s="8">
        <f t="shared" si="6"/>
        <v>12.280701754385969</v>
      </c>
      <c r="O91">
        <f>DAY(InputData[[#This Row],[DATE]])</f>
        <v>11</v>
      </c>
      <c r="P91">
        <f>MONTH(InputData[[#This Row],[DATE]])</f>
        <v>10</v>
      </c>
      <c r="Q91">
        <f>YEAR(InputData[[#This Row],[DATE]])</f>
        <v>2022</v>
      </c>
      <c r="R91">
        <f t="shared" si="7"/>
        <v>830</v>
      </c>
      <c r="S91" s="15">
        <f>InputData[[#This Row],[Cost]]/InputData[[#This Row],[SALES]]</f>
        <v>0.8771929824561403</v>
      </c>
    </row>
    <row r="92" spans="1:19" x14ac:dyDescent="0.25">
      <c r="A92" s="3">
        <v>44869</v>
      </c>
      <c r="B92" s="4" t="s">
        <v>22</v>
      </c>
      <c r="C92" s="5">
        <v>10</v>
      </c>
      <c r="D92" s="5" t="s">
        <v>108</v>
      </c>
      <c r="E92" s="5" t="s">
        <v>106</v>
      </c>
      <c r="F92" s="6">
        <v>0</v>
      </c>
      <c r="G92" t="str">
        <f>VLOOKUP(InputData[[#This Row],[PRODUCT ID]],MasterData[],2,0)</f>
        <v>Product08</v>
      </c>
      <c r="H92" t="str">
        <f>VLOOKUP(InputData[[#This Row],[PRODUCT ID]],MasterData[],3,0)</f>
        <v>Category01</v>
      </c>
      <c r="I92" t="str">
        <f>VLOOKUP(InputData[[#This Row],[PRODUCT ID]],MasterData[],4,0)</f>
        <v>Kg</v>
      </c>
      <c r="J92">
        <f>VLOOKUP(InputData[[#This Row],[PRODUCT ID]],MasterData[],5,0)</f>
        <v>83</v>
      </c>
      <c r="K92">
        <f>VLOOKUP(InputData[[#This Row],[PRODUCT ID]],MasterData[],6,0)</f>
        <v>94.62</v>
      </c>
      <c r="L92">
        <f t="shared" si="4"/>
        <v>946.2</v>
      </c>
      <c r="M92">
        <f t="shared" si="5"/>
        <v>116.20000000000005</v>
      </c>
      <c r="N92" s="8">
        <f t="shared" si="6"/>
        <v>12.280701754385969</v>
      </c>
      <c r="O92">
        <f>DAY(InputData[[#This Row],[DATE]])</f>
        <v>4</v>
      </c>
      <c r="P92">
        <f>MONTH(InputData[[#This Row],[DATE]])</f>
        <v>11</v>
      </c>
      <c r="Q92">
        <f>YEAR(InputData[[#This Row],[DATE]])</f>
        <v>2022</v>
      </c>
      <c r="R92">
        <f t="shared" si="7"/>
        <v>830</v>
      </c>
      <c r="S92" s="15">
        <f>InputData[[#This Row],[Cost]]/InputData[[#This Row],[SALES]]</f>
        <v>0.8771929824561403</v>
      </c>
    </row>
    <row r="93" spans="1:19" x14ac:dyDescent="0.25">
      <c r="A93" s="3">
        <v>44924</v>
      </c>
      <c r="B93" s="4" t="s">
        <v>22</v>
      </c>
      <c r="C93" s="5">
        <v>15</v>
      </c>
      <c r="D93" s="5" t="s">
        <v>108</v>
      </c>
      <c r="E93" s="5" t="s">
        <v>106</v>
      </c>
      <c r="F93" s="6">
        <v>0</v>
      </c>
      <c r="G93" t="str">
        <f>VLOOKUP(InputData[[#This Row],[PRODUCT ID]],MasterData[],2,0)</f>
        <v>Product08</v>
      </c>
      <c r="H93" t="str">
        <f>VLOOKUP(InputData[[#This Row],[PRODUCT ID]],MasterData[],3,0)</f>
        <v>Category01</v>
      </c>
      <c r="I93" t="str">
        <f>VLOOKUP(InputData[[#This Row],[PRODUCT ID]],MasterData[],4,0)</f>
        <v>Kg</v>
      </c>
      <c r="J93">
        <f>VLOOKUP(InputData[[#This Row],[PRODUCT ID]],MasterData[],5,0)</f>
        <v>83</v>
      </c>
      <c r="K93">
        <f>VLOOKUP(InputData[[#This Row],[PRODUCT ID]],MasterData[],6,0)</f>
        <v>94.62</v>
      </c>
      <c r="L93">
        <f t="shared" si="4"/>
        <v>1419.3000000000002</v>
      </c>
      <c r="M93">
        <f t="shared" si="5"/>
        <v>174.30000000000018</v>
      </c>
      <c r="N93" s="8">
        <f t="shared" si="6"/>
        <v>12.280701754385976</v>
      </c>
      <c r="O93">
        <f>DAY(InputData[[#This Row],[DATE]])</f>
        <v>29</v>
      </c>
      <c r="P93">
        <f>MONTH(InputData[[#This Row],[DATE]])</f>
        <v>12</v>
      </c>
      <c r="Q93">
        <f>YEAR(InputData[[#This Row],[DATE]])</f>
        <v>2022</v>
      </c>
      <c r="R93">
        <f t="shared" si="7"/>
        <v>1245</v>
      </c>
      <c r="S93" s="15">
        <f>InputData[[#This Row],[Cost]]/InputData[[#This Row],[SALES]]</f>
        <v>0.87719298245614019</v>
      </c>
    </row>
    <row r="94" spans="1:19" x14ac:dyDescent="0.25">
      <c r="A94" s="3">
        <v>44290</v>
      </c>
      <c r="B94" s="4" t="s">
        <v>24</v>
      </c>
      <c r="C94" s="5">
        <v>9</v>
      </c>
      <c r="D94" s="5" t="s">
        <v>106</v>
      </c>
      <c r="E94" s="5" t="s">
        <v>107</v>
      </c>
      <c r="F94" s="6">
        <v>0</v>
      </c>
      <c r="G94" t="str">
        <f>VLOOKUP(InputData[[#This Row],[PRODUCT ID]],MasterData[],2,0)</f>
        <v>Product09</v>
      </c>
      <c r="H94" t="str">
        <f>VLOOKUP(InputData[[#This Row],[PRODUCT ID]],MasterData[],3,0)</f>
        <v>Category01</v>
      </c>
      <c r="I94" t="str">
        <f>VLOOKUP(InputData[[#This Row],[PRODUCT ID]],MasterData[],4,0)</f>
        <v>No.</v>
      </c>
      <c r="J94">
        <f>VLOOKUP(InputData[[#This Row],[PRODUCT ID]],MasterData[],5,0)</f>
        <v>6</v>
      </c>
      <c r="K94">
        <f>VLOOKUP(InputData[[#This Row],[PRODUCT ID]],MasterData[],6,0)</f>
        <v>7.8599999999999994</v>
      </c>
      <c r="L94">
        <f t="shared" si="4"/>
        <v>70.739999999999995</v>
      </c>
      <c r="M94">
        <f t="shared" si="5"/>
        <v>16.739999999999995</v>
      </c>
      <c r="N94" s="8">
        <f t="shared" si="6"/>
        <v>23.664122137404576</v>
      </c>
      <c r="O94">
        <f>DAY(InputData[[#This Row],[DATE]])</f>
        <v>4</v>
      </c>
      <c r="P94">
        <f>MONTH(InputData[[#This Row],[DATE]])</f>
        <v>4</v>
      </c>
      <c r="Q94">
        <f>YEAR(InputData[[#This Row],[DATE]])</f>
        <v>2021</v>
      </c>
      <c r="R94">
        <f t="shared" si="7"/>
        <v>54</v>
      </c>
      <c r="S94" s="15">
        <f>InputData[[#This Row],[Cost]]/InputData[[#This Row],[SALES]]</f>
        <v>0.76335877862595425</v>
      </c>
    </row>
    <row r="95" spans="1:19" x14ac:dyDescent="0.25">
      <c r="A95" s="3">
        <v>44321</v>
      </c>
      <c r="B95" s="4" t="s">
        <v>24</v>
      </c>
      <c r="C95" s="5">
        <v>13</v>
      </c>
      <c r="D95" s="5" t="s">
        <v>108</v>
      </c>
      <c r="E95" s="5" t="s">
        <v>107</v>
      </c>
      <c r="F95" s="6">
        <v>0</v>
      </c>
      <c r="G95" t="str">
        <f>VLOOKUP(InputData[[#This Row],[PRODUCT ID]],MasterData[],2,0)</f>
        <v>Product09</v>
      </c>
      <c r="H95" t="str">
        <f>VLOOKUP(InputData[[#This Row],[PRODUCT ID]],MasterData[],3,0)</f>
        <v>Category01</v>
      </c>
      <c r="I95" t="str">
        <f>VLOOKUP(InputData[[#This Row],[PRODUCT ID]],MasterData[],4,0)</f>
        <v>No.</v>
      </c>
      <c r="J95">
        <f>VLOOKUP(InputData[[#This Row],[PRODUCT ID]],MasterData[],5,0)</f>
        <v>6</v>
      </c>
      <c r="K95">
        <f>VLOOKUP(InputData[[#This Row],[PRODUCT ID]],MasterData[],6,0)</f>
        <v>7.8599999999999994</v>
      </c>
      <c r="L95">
        <f t="shared" si="4"/>
        <v>102.17999999999999</v>
      </c>
      <c r="M95">
        <f t="shared" si="5"/>
        <v>24.179999999999993</v>
      </c>
      <c r="N95" s="8">
        <f t="shared" si="6"/>
        <v>23.664122137404576</v>
      </c>
      <c r="O95">
        <f>DAY(InputData[[#This Row],[DATE]])</f>
        <v>5</v>
      </c>
      <c r="P95">
        <f>MONTH(InputData[[#This Row],[DATE]])</f>
        <v>5</v>
      </c>
      <c r="Q95">
        <f>YEAR(InputData[[#This Row],[DATE]])</f>
        <v>2021</v>
      </c>
      <c r="R95">
        <f t="shared" si="7"/>
        <v>78</v>
      </c>
      <c r="S95" s="15">
        <f>InputData[[#This Row],[Cost]]/InputData[[#This Row],[SALES]]</f>
        <v>0.76335877862595425</v>
      </c>
    </row>
    <row r="96" spans="1:19" x14ac:dyDescent="0.25">
      <c r="A96" s="3">
        <v>44322</v>
      </c>
      <c r="B96" s="4" t="s">
        <v>24</v>
      </c>
      <c r="C96" s="5">
        <v>6</v>
      </c>
      <c r="D96" s="5" t="s">
        <v>106</v>
      </c>
      <c r="E96" s="5" t="s">
        <v>106</v>
      </c>
      <c r="F96" s="6">
        <v>0</v>
      </c>
      <c r="G96" t="str">
        <f>VLOOKUP(InputData[[#This Row],[PRODUCT ID]],MasterData[],2,0)</f>
        <v>Product09</v>
      </c>
      <c r="H96" t="str">
        <f>VLOOKUP(InputData[[#This Row],[PRODUCT ID]],MasterData[],3,0)</f>
        <v>Category01</v>
      </c>
      <c r="I96" t="str">
        <f>VLOOKUP(InputData[[#This Row],[PRODUCT ID]],MasterData[],4,0)</f>
        <v>No.</v>
      </c>
      <c r="J96">
        <f>VLOOKUP(InputData[[#This Row],[PRODUCT ID]],MasterData[],5,0)</f>
        <v>6</v>
      </c>
      <c r="K96">
        <f>VLOOKUP(InputData[[#This Row],[PRODUCT ID]],MasterData[],6,0)</f>
        <v>7.8599999999999994</v>
      </c>
      <c r="L96">
        <f t="shared" si="4"/>
        <v>47.16</v>
      </c>
      <c r="M96">
        <f t="shared" si="5"/>
        <v>11.159999999999997</v>
      </c>
      <c r="N96" s="8">
        <f t="shared" si="6"/>
        <v>23.664122137404576</v>
      </c>
      <c r="O96">
        <f>DAY(InputData[[#This Row],[DATE]])</f>
        <v>6</v>
      </c>
      <c r="P96">
        <f>MONTH(InputData[[#This Row],[DATE]])</f>
        <v>5</v>
      </c>
      <c r="Q96">
        <f>YEAR(InputData[[#This Row],[DATE]])</f>
        <v>2021</v>
      </c>
      <c r="R96">
        <f t="shared" si="7"/>
        <v>36</v>
      </c>
      <c r="S96" s="15">
        <f>InputData[[#This Row],[Cost]]/InputData[[#This Row],[SALES]]</f>
        <v>0.76335877862595425</v>
      </c>
    </row>
    <row r="97" spans="1:19" x14ac:dyDescent="0.25">
      <c r="A97" s="3">
        <v>44373</v>
      </c>
      <c r="B97" s="4" t="s">
        <v>24</v>
      </c>
      <c r="C97" s="5">
        <v>7</v>
      </c>
      <c r="D97" s="5" t="s">
        <v>106</v>
      </c>
      <c r="E97" s="5" t="s">
        <v>106</v>
      </c>
      <c r="F97" s="6">
        <v>0</v>
      </c>
      <c r="G97" t="str">
        <f>VLOOKUP(InputData[[#This Row],[PRODUCT ID]],MasterData[],2,0)</f>
        <v>Product09</v>
      </c>
      <c r="H97" t="str">
        <f>VLOOKUP(InputData[[#This Row],[PRODUCT ID]],MasterData[],3,0)</f>
        <v>Category01</v>
      </c>
      <c r="I97" t="str">
        <f>VLOOKUP(InputData[[#This Row],[PRODUCT ID]],MasterData[],4,0)</f>
        <v>No.</v>
      </c>
      <c r="J97">
        <f>VLOOKUP(InputData[[#This Row],[PRODUCT ID]],MasterData[],5,0)</f>
        <v>6</v>
      </c>
      <c r="K97">
        <f>VLOOKUP(InputData[[#This Row],[PRODUCT ID]],MasterData[],6,0)</f>
        <v>7.8599999999999994</v>
      </c>
      <c r="L97">
        <f t="shared" si="4"/>
        <v>55.019999999999996</v>
      </c>
      <c r="M97">
        <f t="shared" si="5"/>
        <v>13.019999999999996</v>
      </c>
      <c r="N97" s="8">
        <f t="shared" si="6"/>
        <v>23.664122137404576</v>
      </c>
      <c r="O97">
        <f>DAY(InputData[[#This Row],[DATE]])</f>
        <v>26</v>
      </c>
      <c r="P97">
        <f>MONTH(InputData[[#This Row],[DATE]])</f>
        <v>6</v>
      </c>
      <c r="Q97">
        <f>YEAR(InputData[[#This Row],[DATE]])</f>
        <v>2021</v>
      </c>
      <c r="R97">
        <f t="shared" si="7"/>
        <v>42</v>
      </c>
      <c r="S97" s="15">
        <f>InputData[[#This Row],[Cost]]/InputData[[#This Row],[SALES]]</f>
        <v>0.76335877862595425</v>
      </c>
    </row>
    <row r="98" spans="1:19" x14ac:dyDescent="0.25">
      <c r="A98" s="3">
        <v>44388</v>
      </c>
      <c r="B98" s="4" t="s">
        <v>24</v>
      </c>
      <c r="C98" s="5">
        <v>4</v>
      </c>
      <c r="D98" s="5" t="s">
        <v>105</v>
      </c>
      <c r="E98" s="5" t="s">
        <v>106</v>
      </c>
      <c r="F98" s="6">
        <v>0</v>
      </c>
      <c r="G98" t="str">
        <f>VLOOKUP(InputData[[#This Row],[PRODUCT ID]],MasterData[],2,0)</f>
        <v>Product09</v>
      </c>
      <c r="H98" t="str">
        <f>VLOOKUP(InputData[[#This Row],[PRODUCT ID]],MasterData[],3,0)</f>
        <v>Category01</v>
      </c>
      <c r="I98" t="str">
        <f>VLOOKUP(InputData[[#This Row],[PRODUCT ID]],MasterData[],4,0)</f>
        <v>No.</v>
      </c>
      <c r="J98">
        <f>VLOOKUP(InputData[[#This Row],[PRODUCT ID]],MasterData[],5,0)</f>
        <v>6</v>
      </c>
      <c r="K98">
        <f>VLOOKUP(InputData[[#This Row],[PRODUCT ID]],MasterData[],6,0)</f>
        <v>7.8599999999999994</v>
      </c>
      <c r="L98">
        <f t="shared" si="4"/>
        <v>31.439999999999998</v>
      </c>
      <c r="M98">
        <f t="shared" si="5"/>
        <v>7.4399999999999977</v>
      </c>
      <c r="N98" s="8">
        <f t="shared" si="6"/>
        <v>23.664122137404576</v>
      </c>
      <c r="O98">
        <f>DAY(InputData[[#This Row],[DATE]])</f>
        <v>11</v>
      </c>
      <c r="P98">
        <f>MONTH(InputData[[#This Row],[DATE]])</f>
        <v>7</v>
      </c>
      <c r="Q98">
        <f>YEAR(InputData[[#This Row],[DATE]])</f>
        <v>2021</v>
      </c>
      <c r="R98">
        <f t="shared" si="7"/>
        <v>24</v>
      </c>
      <c r="S98" s="15">
        <f>InputData[[#This Row],[Cost]]/InputData[[#This Row],[SALES]]</f>
        <v>0.76335877862595425</v>
      </c>
    </row>
    <row r="99" spans="1:19" x14ac:dyDescent="0.25">
      <c r="A99" s="3">
        <v>44401</v>
      </c>
      <c r="B99" s="4" t="s">
        <v>24</v>
      </c>
      <c r="C99" s="5">
        <v>4</v>
      </c>
      <c r="D99" s="5" t="s">
        <v>106</v>
      </c>
      <c r="E99" s="5" t="s">
        <v>107</v>
      </c>
      <c r="F99" s="6">
        <v>0</v>
      </c>
      <c r="G99" t="str">
        <f>VLOOKUP(InputData[[#This Row],[PRODUCT ID]],MasterData[],2,0)</f>
        <v>Product09</v>
      </c>
      <c r="H99" t="str">
        <f>VLOOKUP(InputData[[#This Row],[PRODUCT ID]],MasterData[],3,0)</f>
        <v>Category01</v>
      </c>
      <c r="I99" t="str">
        <f>VLOOKUP(InputData[[#This Row],[PRODUCT ID]],MasterData[],4,0)</f>
        <v>No.</v>
      </c>
      <c r="J99">
        <f>VLOOKUP(InputData[[#This Row],[PRODUCT ID]],MasterData[],5,0)</f>
        <v>6</v>
      </c>
      <c r="K99">
        <f>VLOOKUP(InputData[[#This Row],[PRODUCT ID]],MasterData[],6,0)</f>
        <v>7.8599999999999994</v>
      </c>
      <c r="L99">
        <f t="shared" si="4"/>
        <v>31.439999999999998</v>
      </c>
      <c r="M99">
        <f t="shared" si="5"/>
        <v>7.4399999999999977</v>
      </c>
      <c r="N99" s="8">
        <f t="shared" si="6"/>
        <v>23.664122137404576</v>
      </c>
      <c r="O99">
        <f>DAY(InputData[[#This Row],[DATE]])</f>
        <v>24</v>
      </c>
      <c r="P99">
        <f>MONTH(InputData[[#This Row],[DATE]])</f>
        <v>7</v>
      </c>
      <c r="Q99">
        <f>YEAR(InputData[[#This Row],[DATE]])</f>
        <v>2021</v>
      </c>
      <c r="R99">
        <f t="shared" si="7"/>
        <v>24</v>
      </c>
      <c r="S99" s="15">
        <f>InputData[[#This Row],[Cost]]/InputData[[#This Row],[SALES]]</f>
        <v>0.76335877862595425</v>
      </c>
    </row>
    <row r="100" spans="1:19" x14ac:dyDescent="0.25">
      <c r="A100" s="3">
        <v>44491</v>
      </c>
      <c r="B100" s="4" t="s">
        <v>24</v>
      </c>
      <c r="C100" s="5">
        <v>1</v>
      </c>
      <c r="D100" s="5" t="s">
        <v>108</v>
      </c>
      <c r="E100" s="5" t="s">
        <v>107</v>
      </c>
      <c r="F100" s="6">
        <v>0</v>
      </c>
      <c r="G100" t="str">
        <f>VLOOKUP(InputData[[#This Row],[PRODUCT ID]],MasterData[],2,0)</f>
        <v>Product09</v>
      </c>
      <c r="H100" t="str">
        <f>VLOOKUP(InputData[[#This Row],[PRODUCT ID]],MasterData[],3,0)</f>
        <v>Category01</v>
      </c>
      <c r="I100" t="str">
        <f>VLOOKUP(InputData[[#This Row],[PRODUCT ID]],MasterData[],4,0)</f>
        <v>No.</v>
      </c>
      <c r="J100">
        <f>VLOOKUP(InputData[[#This Row],[PRODUCT ID]],MasterData[],5,0)</f>
        <v>6</v>
      </c>
      <c r="K100">
        <f>VLOOKUP(InputData[[#This Row],[PRODUCT ID]],MasterData[],6,0)</f>
        <v>7.8599999999999994</v>
      </c>
      <c r="L100">
        <f t="shared" si="4"/>
        <v>7.8599999999999994</v>
      </c>
      <c r="M100">
        <f t="shared" si="5"/>
        <v>1.8599999999999994</v>
      </c>
      <c r="N100" s="8">
        <f t="shared" si="6"/>
        <v>23.664122137404576</v>
      </c>
      <c r="O100">
        <f>DAY(InputData[[#This Row],[DATE]])</f>
        <v>22</v>
      </c>
      <c r="P100">
        <f>MONTH(InputData[[#This Row],[DATE]])</f>
        <v>10</v>
      </c>
      <c r="Q100">
        <f>YEAR(InputData[[#This Row],[DATE]])</f>
        <v>2021</v>
      </c>
      <c r="R100">
        <f t="shared" si="7"/>
        <v>6</v>
      </c>
      <c r="S100" s="15">
        <f>InputData[[#This Row],[Cost]]/InputData[[#This Row],[SALES]]</f>
        <v>0.76335877862595425</v>
      </c>
    </row>
    <row r="101" spans="1:19" x14ac:dyDescent="0.25">
      <c r="A101" s="3">
        <v>44691</v>
      </c>
      <c r="B101" s="4" t="s">
        <v>24</v>
      </c>
      <c r="C101" s="5">
        <v>6</v>
      </c>
      <c r="D101" s="5" t="s">
        <v>108</v>
      </c>
      <c r="E101" s="5" t="s">
        <v>106</v>
      </c>
      <c r="F101" s="6">
        <v>0</v>
      </c>
      <c r="G101" t="str">
        <f>VLOOKUP(InputData[[#This Row],[PRODUCT ID]],MasterData[],2,0)</f>
        <v>Product09</v>
      </c>
      <c r="H101" t="str">
        <f>VLOOKUP(InputData[[#This Row],[PRODUCT ID]],MasterData[],3,0)</f>
        <v>Category01</v>
      </c>
      <c r="I101" t="str">
        <f>VLOOKUP(InputData[[#This Row],[PRODUCT ID]],MasterData[],4,0)</f>
        <v>No.</v>
      </c>
      <c r="J101">
        <f>VLOOKUP(InputData[[#This Row],[PRODUCT ID]],MasterData[],5,0)</f>
        <v>6</v>
      </c>
      <c r="K101">
        <f>VLOOKUP(InputData[[#This Row],[PRODUCT ID]],MasterData[],6,0)</f>
        <v>7.8599999999999994</v>
      </c>
      <c r="L101">
        <f t="shared" si="4"/>
        <v>47.16</v>
      </c>
      <c r="M101">
        <f t="shared" si="5"/>
        <v>11.159999999999997</v>
      </c>
      <c r="N101" s="8">
        <f t="shared" si="6"/>
        <v>23.664122137404576</v>
      </c>
      <c r="O101">
        <f>DAY(InputData[[#This Row],[DATE]])</f>
        <v>10</v>
      </c>
      <c r="P101">
        <f>MONTH(InputData[[#This Row],[DATE]])</f>
        <v>5</v>
      </c>
      <c r="Q101">
        <f>YEAR(InputData[[#This Row],[DATE]])</f>
        <v>2022</v>
      </c>
      <c r="R101">
        <f t="shared" si="7"/>
        <v>36</v>
      </c>
      <c r="S101" s="15">
        <f>InputData[[#This Row],[Cost]]/InputData[[#This Row],[SALES]]</f>
        <v>0.76335877862595425</v>
      </c>
    </row>
    <row r="102" spans="1:19" x14ac:dyDescent="0.25">
      <c r="A102" s="3">
        <v>44910</v>
      </c>
      <c r="B102" s="4" t="s">
        <v>24</v>
      </c>
      <c r="C102" s="5">
        <v>13</v>
      </c>
      <c r="D102" s="5" t="s">
        <v>108</v>
      </c>
      <c r="E102" s="5" t="s">
        <v>106</v>
      </c>
      <c r="F102" s="6">
        <v>0</v>
      </c>
      <c r="G102" t="str">
        <f>VLOOKUP(InputData[[#This Row],[PRODUCT ID]],MasterData[],2,0)</f>
        <v>Product09</v>
      </c>
      <c r="H102" t="str">
        <f>VLOOKUP(InputData[[#This Row],[PRODUCT ID]],MasterData[],3,0)</f>
        <v>Category01</v>
      </c>
      <c r="I102" t="str">
        <f>VLOOKUP(InputData[[#This Row],[PRODUCT ID]],MasterData[],4,0)</f>
        <v>No.</v>
      </c>
      <c r="J102">
        <f>VLOOKUP(InputData[[#This Row],[PRODUCT ID]],MasterData[],5,0)</f>
        <v>6</v>
      </c>
      <c r="K102">
        <f>VLOOKUP(InputData[[#This Row],[PRODUCT ID]],MasterData[],6,0)</f>
        <v>7.8599999999999994</v>
      </c>
      <c r="L102">
        <f t="shared" si="4"/>
        <v>102.17999999999999</v>
      </c>
      <c r="M102">
        <f t="shared" si="5"/>
        <v>24.179999999999993</v>
      </c>
      <c r="N102" s="8">
        <f t="shared" si="6"/>
        <v>23.664122137404576</v>
      </c>
      <c r="O102">
        <f>DAY(InputData[[#This Row],[DATE]])</f>
        <v>15</v>
      </c>
      <c r="P102">
        <f>MONTH(InputData[[#This Row],[DATE]])</f>
        <v>12</v>
      </c>
      <c r="Q102">
        <f>YEAR(InputData[[#This Row],[DATE]])</f>
        <v>2022</v>
      </c>
      <c r="R102">
        <f t="shared" si="7"/>
        <v>78</v>
      </c>
      <c r="S102" s="15">
        <f>InputData[[#This Row],[Cost]]/InputData[[#This Row],[SALES]]</f>
        <v>0.76335877862595425</v>
      </c>
    </row>
    <row r="103" spans="1:19" x14ac:dyDescent="0.25">
      <c r="A103" s="3">
        <v>44914</v>
      </c>
      <c r="B103" s="4" t="s">
        <v>24</v>
      </c>
      <c r="C103" s="5">
        <v>11</v>
      </c>
      <c r="D103" s="5" t="s">
        <v>106</v>
      </c>
      <c r="E103" s="5" t="s">
        <v>106</v>
      </c>
      <c r="F103" s="6">
        <v>0</v>
      </c>
      <c r="G103" t="str">
        <f>VLOOKUP(InputData[[#This Row],[PRODUCT ID]],MasterData[],2,0)</f>
        <v>Product09</v>
      </c>
      <c r="H103" t="str">
        <f>VLOOKUP(InputData[[#This Row],[PRODUCT ID]],MasterData[],3,0)</f>
        <v>Category01</v>
      </c>
      <c r="I103" t="str">
        <f>VLOOKUP(InputData[[#This Row],[PRODUCT ID]],MasterData[],4,0)</f>
        <v>No.</v>
      </c>
      <c r="J103">
        <f>VLOOKUP(InputData[[#This Row],[PRODUCT ID]],MasterData[],5,0)</f>
        <v>6</v>
      </c>
      <c r="K103">
        <f>VLOOKUP(InputData[[#This Row],[PRODUCT ID]],MasterData[],6,0)</f>
        <v>7.8599999999999994</v>
      </c>
      <c r="L103">
        <f t="shared" si="4"/>
        <v>86.46</v>
      </c>
      <c r="M103">
        <f t="shared" si="5"/>
        <v>20.459999999999994</v>
      </c>
      <c r="N103" s="8">
        <f t="shared" si="6"/>
        <v>23.664122137404576</v>
      </c>
      <c r="O103">
        <f>DAY(InputData[[#This Row],[DATE]])</f>
        <v>19</v>
      </c>
      <c r="P103">
        <f>MONTH(InputData[[#This Row],[DATE]])</f>
        <v>12</v>
      </c>
      <c r="Q103">
        <f>YEAR(InputData[[#This Row],[DATE]])</f>
        <v>2022</v>
      </c>
      <c r="R103">
        <f t="shared" si="7"/>
        <v>66</v>
      </c>
      <c r="S103" s="15">
        <f>InputData[[#This Row],[Cost]]/InputData[[#This Row],[SALES]]</f>
        <v>0.76335877862595425</v>
      </c>
    </row>
    <row r="104" spans="1:19" x14ac:dyDescent="0.25">
      <c r="A104" s="3">
        <v>44229</v>
      </c>
      <c r="B104" s="4" t="s">
        <v>26</v>
      </c>
      <c r="C104" s="5">
        <v>7</v>
      </c>
      <c r="D104" s="5" t="s">
        <v>106</v>
      </c>
      <c r="E104" s="5" t="s">
        <v>106</v>
      </c>
      <c r="F104" s="6">
        <v>0</v>
      </c>
      <c r="G104" t="str">
        <f>VLOOKUP(InputData[[#This Row],[PRODUCT ID]],MasterData[],2,0)</f>
        <v>Product10</v>
      </c>
      <c r="H104" t="str">
        <f>VLOOKUP(InputData[[#This Row],[PRODUCT ID]],MasterData[],3,0)</f>
        <v>Category02</v>
      </c>
      <c r="I104" t="str">
        <f>VLOOKUP(InputData[[#This Row],[PRODUCT ID]],MasterData[],4,0)</f>
        <v>Ft</v>
      </c>
      <c r="J104">
        <f>VLOOKUP(InputData[[#This Row],[PRODUCT ID]],MasterData[],5,0)</f>
        <v>148</v>
      </c>
      <c r="K104">
        <f>VLOOKUP(InputData[[#This Row],[PRODUCT ID]],MasterData[],6,0)</f>
        <v>164.28</v>
      </c>
      <c r="L104">
        <f t="shared" si="4"/>
        <v>1149.96</v>
      </c>
      <c r="M104">
        <f t="shared" si="5"/>
        <v>113.96000000000004</v>
      </c>
      <c r="N104" s="8">
        <f t="shared" si="6"/>
        <v>9.9099099099099135</v>
      </c>
      <c r="O104">
        <f>DAY(InputData[[#This Row],[DATE]])</f>
        <v>2</v>
      </c>
      <c r="P104">
        <f>MONTH(InputData[[#This Row],[DATE]])</f>
        <v>2</v>
      </c>
      <c r="Q104">
        <f>YEAR(InputData[[#This Row],[DATE]])</f>
        <v>2021</v>
      </c>
      <c r="R104">
        <f t="shared" si="7"/>
        <v>1036</v>
      </c>
      <c r="S104" s="15">
        <f>InputData[[#This Row],[Cost]]/InputData[[#This Row],[SALES]]</f>
        <v>0.90090090090090091</v>
      </c>
    </row>
    <row r="105" spans="1:19" x14ac:dyDescent="0.25">
      <c r="A105" s="3">
        <v>44281</v>
      </c>
      <c r="B105" s="4" t="s">
        <v>26</v>
      </c>
      <c r="C105" s="5">
        <v>9</v>
      </c>
      <c r="D105" s="5" t="s">
        <v>108</v>
      </c>
      <c r="E105" s="5" t="s">
        <v>106</v>
      </c>
      <c r="F105" s="6">
        <v>0</v>
      </c>
      <c r="G105" t="str">
        <f>VLOOKUP(InputData[[#This Row],[PRODUCT ID]],MasterData[],2,0)</f>
        <v>Product10</v>
      </c>
      <c r="H105" t="str">
        <f>VLOOKUP(InputData[[#This Row],[PRODUCT ID]],MasterData[],3,0)</f>
        <v>Category02</v>
      </c>
      <c r="I105" t="str">
        <f>VLOOKUP(InputData[[#This Row],[PRODUCT ID]],MasterData[],4,0)</f>
        <v>Ft</v>
      </c>
      <c r="J105">
        <f>VLOOKUP(InputData[[#This Row],[PRODUCT ID]],MasterData[],5,0)</f>
        <v>148</v>
      </c>
      <c r="K105">
        <f>VLOOKUP(InputData[[#This Row],[PRODUCT ID]],MasterData[],6,0)</f>
        <v>164.28</v>
      </c>
      <c r="L105">
        <f t="shared" si="4"/>
        <v>1478.52</v>
      </c>
      <c r="M105">
        <f t="shared" si="5"/>
        <v>146.51999999999998</v>
      </c>
      <c r="N105" s="8">
        <f t="shared" si="6"/>
        <v>9.9099099099099082</v>
      </c>
      <c r="O105">
        <f>DAY(InputData[[#This Row],[DATE]])</f>
        <v>26</v>
      </c>
      <c r="P105">
        <f>MONTH(InputData[[#This Row],[DATE]])</f>
        <v>3</v>
      </c>
      <c r="Q105">
        <f>YEAR(InputData[[#This Row],[DATE]])</f>
        <v>2021</v>
      </c>
      <c r="R105">
        <f t="shared" si="7"/>
        <v>1332</v>
      </c>
      <c r="S105" s="15">
        <f>InputData[[#This Row],[Cost]]/InputData[[#This Row],[SALES]]</f>
        <v>0.90090090090090091</v>
      </c>
    </row>
    <row r="106" spans="1:19" x14ac:dyDescent="0.25">
      <c r="A106" s="3">
        <v>44379</v>
      </c>
      <c r="B106" s="4" t="s">
        <v>26</v>
      </c>
      <c r="C106" s="5">
        <v>11</v>
      </c>
      <c r="D106" s="5" t="s">
        <v>108</v>
      </c>
      <c r="E106" s="5" t="s">
        <v>107</v>
      </c>
      <c r="F106" s="6">
        <v>0</v>
      </c>
      <c r="G106" t="str">
        <f>VLOOKUP(InputData[[#This Row],[PRODUCT ID]],MasterData[],2,0)</f>
        <v>Product10</v>
      </c>
      <c r="H106" t="str">
        <f>VLOOKUP(InputData[[#This Row],[PRODUCT ID]],MasterData[],3,0)</f>
        <v>Category02</v>
      </c>
      <c r="I106" t="str">
        <f>VLOOKUP(InputData[[#This Row],[PRODUCT ID]],MasterData[],4,0)</f>
        <v>Ft</v>
      </c>
      <c r="J106">
        <f>VLOOKUP(InputData[[#This Row],[PRODUCT ID]],MasterData[],5,0)</f>
        <v>148</v>
      </c>
      <c r="K106">
        <f>VLOOKUP(InputData[[#This Row],[PRODUCT ID]],MasterData[],6,0)</f>
        <v>164.28</v>
      </c>
      <c r="L106">
        <f t="shared" si="4"/>
        <v>1807.08</v>
      </c>
      <c r="M106">
        <f t="shared" si="5"/>
        <v>179.07999999999993</v>
      </c>
      <c r="N106" s="8">
        <f t="shared" si="6"/>
        <v>9.9099099099099064</v>
      </c>
      <c r="O106">
        <f>DAY(InputData[[#This Row],[DATE]])</f>
        <v>2</v>
      </c>
      <c r="P106">
        <f>MONTH(InputData[[#This Row],[DATE]])</f>
        <v>7</v>
      </c>
      <c r="Q106">
        <f>YEAR(InputData[[#This Row],[DATE]])</f>
        <v>2021</v>
      </c>
      <c r="R106">
        <f t="shared" si="7"/>
        <v>1628</v>
      </c>
      <c r="S106" s="15">
        <f>InputData[[#This Row],[Cost]]/InputData[[#This Row],[SALES]]</f>
        <v>0.90090090090090091</v>
      </c>
    </row>
    <row r="107" spans="1:19" x14ac:dyDescent="0.25">
      <c r="A107" s="3">
        <v>44512</v>
      </c>
      <c r="B107" s="4" t="s">
        <v>26</v>
      </c>
      <c r="C107" s="5">
        <v>3</v>
      </c>
      <c r="D107" s="5" t="s">
        <v>106</v>
      </c>
      <c r="E107" s="5" t="s">
        <v>107</v>
      </c>
      <c r="F107" s="6">
        <v>0</v>
      </c>
      <c r="G107" t="str">
        <f>VLOOKUP(InputData[[#This Row],[PRODUCT ID]],MasterData[],2,0)</f>
        <v>Product10</v>
      </c>
      <c r="H107" t="str">
        <f>VLOOKUP(InputData[[#This Row],[PRODUCT ID]],MasterData[],3,0)</f>
        <v>Category02</v>
      </c>
      <c r="I107" t="str">
        <f>VLOOKUP(InputData[[#This Row],[PRODUCT ID]],MasterData[],4,0)</f>
        <v>Ft</v>
      </c>
      <c r="J107">
        <f>VLOOKUP(InputData[[#This Row],[PRODUCT ID]],MasterData[],5,0)</f>
        <v>148</v>
      </c>
      <c r="K107">
        <f>VLOOKUP(InputData[[#This Row],[PRODUCT ID]],MasterData[],6,0)</f>
        <v>164.28</v>
      </c>
      <c r="L107">
        <f t="shared" si="4"/>
        <v>492.84000000000003</v>
      </c>
      <c r="M107">
        <f t="shared" si="5"/>
        <v>48.840000000000032</v>
      </c>
      <c r="N107" s="8">
        <f t="shared" si="6"/>
        <v>9.9099099099099153</v>
      </c>
      <c r="O107">
        <f>DAY(InputData[[#This Row],[DATE]])</f>
        <v>12</v>
      </c>
      <c r="P107">
        <f>MONTH(InputData[[#This Row],[DATE]])</f>
        <v>11</v>
      </c>
      <c r="Q107">
        <f>YEAR(InputData[[#This Row],[DATE]])</f>
        <v>2021</v>
      </c>
      <c r="R107">
        <f t="shared" si="7"/>
        <v>444</v>
      </c>
      <c r="S107" s="15">
        <f>InputData[[#This Row],[Cost]]/InputData[[#This Row],[SALES]]</f>
        <v>0.9009009009009008</v>
      </c>
    </row>
    <row r="108" spans="1:19" x14ac:dyDescent="0.25">
      <c r="A108" s="3">
        <v>44535</v>
      </c>
      <c r="B108" s="4" t="s">
        <v>26</v>
      </c>
      <c r="C108" s="5">
        <v>1</v>
      </c>
      <c r="D108" s="5" t="s">
        <v>108</v>
      </c>
      <c r="E108" s="5" t="s">
        <v>106</v>
      </c>
      <c r="F108" s="6">
        <v>0</v>
      </c>
      <c r="G108" t="str">
        <f>VLOOKUP(InputData[[#This Row],[PRODUCT ID]],MasterData[],2,0)</f>
        <v>Product10</v>
      </c>
      <c r="H108" t="str">
        <f>VLOOKUP(InputData[[#This Row],[PRODUCT ID]],MasterData[],3,0)</f>
        <v>Category02</v>
      </c>
      <c r="I108" t="str">
        <f>VLOOKUP(InputData[[#This Row],[PRODUCT ID]],MasterData[],4,0)</f>
        <v>Ft</v>
      </c>
      <c r="J108">
        <f>VLOOKUP(InputData[[#This Row],[PRODUCT ID]],MasterData[],5,0)</f>
        <v>148</v>
      </c>
      <c r="K108">
        <f>VLOOKUP(InputData[[#This Row],[PRODUCT ID]],MasterData[],6,0)</f>
        <v>164.28</v>
      </c>
      <c r="L108">
        <f t="shared" si="4"/>
        <v>164.28</v>
      </c>
      <c r="M108">
        <f t="shared" si="5"/>
        <v>16.28</v>
      </c>
      <c r="N108" s="8">
        <f t="shared" si="6"/>
        <v>9.9099099099099099</v>
      </c>
      <c r="O108">
        <f>DAY(InputData[[#This Row],[DATE]])</f>
        <v>5</v>
      </c>
      <c r="P108">
        <f>MONTH(InputData[[#This Row],[DATE]])</f>
        <v>12</v>
      </c>
      <c r="Q108">
        <f>YEAR(InputData[[#This Row],[DATE]])</f>
        <v>2021</v>
      </c>
      <c r="R108">
        <f t="shared" si="7"/>
        <v>148</v>
      </c>
      <c r="S108" s="15">
        <f>InputData[[#This Row],[Cost]]/InputData[[#This Row],[SALES]]</f>
        <v>0.90090090090090091</v>
      </c>
    </row>
    <row r="109" spans="1:19" x14ac:dyDescent="0.25">
      <c r="A109" s="3">
        <v>44560</v>
      </c>
      <c r="B109" s="4" t="s">
        <v>26</v>
      </c>
      <c r="C109" s="5">
        <v>13</v>
      </c>
      <c r="D109" s="5" t="s">
        <v>106</v>
      </c>
      <c r="E109" s="5" t="s">
        <v>106</v>
      </c>
      <c r="F109" s="6">
        <v>0</v>
      </c>
      <c r="G109" t="str">
        <f>VLOOKUP(InputData[[#This Row],[PRODUCT ID]],MasterData[],2,0)</f>
        <v>Product10</v>
      </c>
      <c r="H109" t="str">
        <f>VLOOKUP(InputData[[#This Row],[PRODUCT ID]],MasterData[],3,0)</f>
        <v>Category02</v>
      </c>
      <c r="I109" t="str">
        <f>VLOOKUP(InputData[[#This Row],[PRODUCT ID]],MasterData[],4,0)</f>
        <v>Ft</v>
      </c>
      <c r="J109">
        <f>VLOOKUP(InputData[[#This Row],[PRODUCT ID]],MasterData[],5,0)</f>
        <v>148</v>
      </c>
      <c r="K109">
        <f>VLOOKUP(InputData[[#This Row],[PRODUCT ID]],MasterData[],6,0)</f>
        <v>164.28</v>
      </c>
      <c r="L109">
        <f t="shared" si="4"/>
        <v>2135.64</v>
      </c>
      <c r="M109">
        <f t="shared" si="5"/>
        <v>211.63999999999987</v>
      </c>
      <c r="N109" s="8">
        <f t="shared" si="6"/>
        <v>9.9099099099099046</v>
      </c>
      <c r="O109">
        <f>DAY(InputData[[#This Row],[DATE]])</f>
        <v>30</v>
      </c>
      <c r="P109">
        <f>MONTH(InputData[[#This Row],[DATE]])</f>
        <v>12</v>
      </c>
      <c r="Q109">
        <f>YEAR(InputData[[#This Row],[DATE]])</f>
        <v>2021</v>
      </c>
      <c r="R109">
        <f t="shared" si="7"/>
        <v>1924</v>
      </c>
      <c r="S109" s="15">
        <f>InputData[[#This Row],[Cost]]/InputData[[#This Row],[SALES]]</f>
        <v>0.90090090090090091</v>
      </c>
    </row>
    <row r="110" spans="1:19" x14ac:dyDescent="0.25">
      <c r="A110" s="3">
        <v>44563</v>
      </c>
      <c r="B110" s="4" t="s">
        <v>26</v>
      </c>
      <c r="C110" s="5">
        <v>7</v>
      </c>
      <c r="D110" s="5" t="s">
        <v>108</v>
      </c>
      <c r="E110" s="5" t="s">
        <v>107</v>
      </c>
      <c r="F110" s="6">
        <v>0</v>
      </c>
      <c r="G110" t="str">
        <f>VLOOKUP(InputData[[#This Row],[PRODUCT ID]],MasterData[],2,0)</f>
        <v>Product10</v>
      </c>
      <c r="H110" t="str">
        <f>VLOOKUP(InputData[[#This Row],[PRODUCT ID]],MasterData[],3,0)</f>
        <v>Category02</v>
      </c>
      <c r="I110" t="str">
        <f>VLOOKUP(InputData[[#This Row],[PRODUCT ID]],MasterData[],4,0)</f>
        <v>Ft</v>
      </c>
      <c r="J110">
        <f>VLOOKUP(InputData[[#This Row],[PRODUCT ID]],MasterData[],5,0)</f>
        <v>148</v>
      </c>
      <c r="K110">
        <f>VLOOKUP(InputData[[#This Row],[PRODUCT ID]],MasterData[],6,0)</f>
        <v>164.28</v>
      </c>
      <c r="L110">
        <f t="shared" si="4"/>
        <v>1149.96</v>
      </c>
      <c r="M110">
        <f t="shared" si="5"/>
        <v>113.96000000000004</v>
      </c>
      <c r="N110" s="8">
        <f t="shared" si="6"/>
        <v>9.9099099099099135</v>
      </c>
      <c r="O110">
        <f>DAY(InputData[[#This Row],[DATE]])</f>
        <v>2</v>
      </c>
      <c r="P110">
        <f>MONTH(InputData[[#This Row],[DATE]])</f>
        <v>1</v>
      </c>
      <c r="Q110">
        <f>YEAR(InputData[[#This Row],[DATE]])</f>
        <v>2022</v>
      </c>
      <c r="R110">
        <f t="shared" si="7"/>
        <v>1036</v>
      </c>
      <c r="S110" s="15">
        <f>InputData[[#This Row],[Cost]]/InputData[[#This Row],[SALES]]</f>
        <v>0.90090090090090091</v>
      </c>
    </row>
    <row r="111" spans="1:19" x14ac:dyDescent="0.25">
      <c r="A111" s="3">
        <v>44604</v>
      </c>
      <c r="B111" s="4" t="s">
        <v>26</v>
      </c>
      <c r="C111" s="5">
        <v>13</v>
      </c>
      <c r="D111" s="5" t="s">
        <v>108</v>
      </c>
      <c r="E111" s="5" t="s">
        <v>107</v>
      </c>
      <c r="F111" s="6">
        <v>0</v>
      </c>
      <c r="G111" t="str">
        <f>VLOOKUP(InputData[[#This Row],[PRODUCT ID]],MasterData[],2,0)</f>
        <v>Product10</v>
      </c>
      <c r="H111" t="str">
        <f>VLOOKUP(InputData[[#This Row],[PRODUCT ID]],MasterData[],3,0)</f>
        <v>Category02</v>
      </c>
      <c r="I111" t="str">
        <f>VLOOKUP(InputData[[#This Row],[PRODUCT ID]],MasterData[],4,0)</f>
        <v>Ft</v>
      </c>
      <c r="J111">
        <f>VLOOKUP(InputData[[#This Row],[PRODUCT ID]],MasterData[],5,0)</f>
        <v>148</v>
      </c>
      <c r="K111">
        <f>VLOOKUP(InputData[[#This Row],[PRODUCT ID]],MasterData[],6,0)</f>
        <v>164.28</v>
      </c>
      <c r="L111">
        <f t="shared" si="4"/>
        <v>2135.64</v>
      </c>
      <c r="M111">
        <f t="shared" si="5"/>
        <v>211.63999999999987</v>
      </c>
      <c r="N111" s="8">
        <f t="shared" si="6"/>
        <v>9.9099099099099046</v>
      </c>
      <c r="O111">
        <f>DAY(InputData[[#This Row],[DATE]])</f>
        <v>12</v>
      </c>
      <c r="P111">
        <f>MONTH(InputData[[#This Row],[DATE]])</f>
        <v>2</v>
      </c>
      <c r="Q111">
        <f>YEAR(InputData[[#This Row],[DATE]])</f>
        <v>2022</v>
      </c>
      <c r="R111">
        <f t="shared" si="7"/>
        <v>1924</v>
      </c>
      <c r="S111" s="15">
        <f>InputData[[#This Row],[Cost]]/InputData[[#This Row],[SALES]]</f>
        <v>0.90090090090090091</v>
      </c>
    </row>
    <row r="112" spans="1:19" x14ac:dyDescent="0.25">
      <c r="A112" s="3">
        <v>44697</v>
      </c>
      <c r="B112" s="4" t="s">
        <v>26</v>
      </c>
      <c r="C112" s="5">
        <v>13</v>
      </c>
      <c r="D112" s="5" t="s">
        <v>108</v>
      </c>
      <c r="E112" s="5" t="s">
        <v>107</v>
      </c>
      <c r="F112" s="6">
        <v>0</v>
      </c>
      <c r="G112" t="str">
        <f>VLOOKUP(InputData[[#This Row],[PRODUCT ID]],MasterData[],2,0)</f>
        <v>Product10</v>
      </c>
      <c r="H112" t="str">
        <f>VLOOKUP(InputData[[#This Row],[PRODUCT ID]],MasterData[],3,0)</f>
        <v>Category02</v>
      </c>
      <c r="I112" t="str">
        <f>VLOOKUP(InputData[[#This Row],[PRODUCT ID]],MasterData[],4,0)</f>
        <v>Ft</v>
      </c>
      <c r="J112">
        <f>VLOOKUP(InputData[[#This Row],[PRODUCT ID]],MasterData[],5,0)</f>
        <v>148</v>
      </c>
      <c r="K112">
        <f>VLOOKUP(InputData[[#This Row],[PRODUCT ID]],MasterData[],6,0)</f>
        <v>164.28</v>
      </c>
      <c r="L112">
        <f t="shared" si="4"/>
        <v>2135.64</v>
      </c>
      <c r="M112">
        <f t="shared" si="5"/>
        <v>211.63999999999987</v>
      </c>
      <c r="N112" s="8">
        <f t="shared" si="6"/>
        <v>9.9099099099099046</v>
      </c>
      <c r="O112">
        <f>DAY(InputData[[#This Row],[DATE]])</f>
        <v>16</v>
      </c>
      <c r="P112">
        <f>MONTH(InputData[[#This Row],[DATE]])</f>
        <v>5</v>
      </c>
      <c r="Q112">
        <f>YEAR(InputData[[#This Row],[DATE]])</f>
        <v>2022</v>
      </c>
      <c r="R112">
        <f t="shared" si="7"/>
        <v>1924</v>
      </c>
      <c r="S112" s="15">
        <f>InputData[[#This Row],[Cost]]/InputData[[#This Row],[SALES]]</f>
        <v>0.90090090090090091</v>
      </c>
    </row>
    <row r="113" spans="1:19" x14ac:dyDescent="0.25">
      <c r="A113" s="3">
        <v>44709</v>
      </c>
      <c r="B113" s="4" t="s">
        <v>26</v>
      </c>
      <c r="C113" s="5">
        <v>9</v>
      </c>
      <c r="D113" s="5" t="s">
        <v>106</v>
      </c>
      <c r="E113" s="5" t="s">
        <v>107</v>
      </c>
      <c r="F113" s="6">
        <v>0</v>
      </c>
      <c r="G113" t="str">
        <f>VLOOKUP(InputData[[#This Row],[PRODUCT ID]],MasterData[],2,0)</f>
        <v>Product10</v>
      </c>
      <c r="H113" t="str">
        <f>VLOOKUP(InputData[[#This Row],[PRODUCT ID]],MasterData[],3,0)</f>
        <v>Category02</v>
      </c>
      <c r="I113" t="str">
        <f>VLOOKUP(InputData[[#This Row],[PRODUCT ID]],MasterData[],4,0)</f>
        <v>Ft</v>
      </c>
      <c r="J113">
        <f>VLOOKUP(InputData[[#This Row],[PRODUCT ID]],MasterData[],5,0)</f>
        <v>148</v>
      </c>
      <c r="K113">
        <f>VLOOKUP(InputData[[#This Row],[PRODUCT ID]],MasterData[],6,0)</f>
        <v>164.28</v>
      </c>
      <c r="L113">
        <f t="shared" si="4"/>
        <v>1478.52</v>
      </c>
      <c r="M113">
        <f t="shared" si="5"/>
        <v>146.51999999999998</v>
      </c>
      <c r="N113" s="8">
        <f t="shared" si="6"/>
        <v>9.9099099099099082</v>
      </c>
      <c r="O113">
        <f>DAY(InputData[[#This Row],[DATE]])</f>
        <v>28</v>
      </c>
      <c r="P113">
        <f>MONTH(InputData[[#This Row],[DATE]])</f>
        <v>5</v>
      </c>
      <c r="Q113">
        <f>YEAR(InputData[[#This Row],[DATE]])</f>
        <v>2022</v>
      </c>
      <c r="R113">
        <f t="shared" si="7"/>
        <v>1332</v>
      </c>
      <c r="S113" s="15">
        <f>InputData[[#This Row],[Cost]]/InputData[[#This Row],[SALES]]</f>
        <v>0.90090090090090091</v>
      </c>
    </row>
    <row r="114" spans="1:19" x14ac:dyDescent="0.25">
      <c r="A114" s="3">
        <v>44760</v>
      </c>
      <c r="B114" s="4" t="s">
        <v>26</v>
      </c>
      <c r="C114" s="5">
        <v>12</v>
      </c>
      <c r="D114" s="5" t="s">
        <v>108</v>
      </c>
      <c r="E114" s="5" t="s">
        <v>106</v>
      </c>
      <c r="F114" s="6">
        <v>0</v>
      </c>
      <c r="G114" t="str">
        <f>VLOOKUP(InputData[[#This Row],[PRODUCT ID]],MasterData[],2,0)</f>
        <v>Product10</v>
      </c>
      <c r="H114" t="str">
        <f>VLOOKUP(InputData[[#This Row],[PRODUCT ID]],MasterData[],3,0)</f>
        <v>Category02</v>
      </c>
      <c r="I114" t="str">
        <f>VLOOKUP(InputData[[#This Row],[PRODUCT ID]],MasterData[],4,0)</f>
        <v>Ft</v>
      </c>
      <c r="J114">
        <f>VLOOKUP(InputData[[#This Row],[PRODUCT ID]],MasterData[],5,0)</f>
        <v>148</v>
      </c>
      <c r="K114">
        <f>VLOOKUP(InputData[[#This Row],[PRODUCT ID]],MasterData[],6,0)</f>
        <v>164.28</v>
      </c>
      <c r="L114">
        <f t="shared" si="4"/>
        <v>1971.3600000000001</v>
      </c>
      <c r="M114">
        <f t="shared" si="5"/>
        <v>195.36000000000013</v>
      </c>
      <c r="N114" s="8">
        <f t="shared" si="6"/>
        <v>9.9099099099099153</v>
      </c>
      <c r="O114">
        <f>DAY(InputData[[#This Row],[DATE]])</f>
        <v>18</v>
      </c>
      <c r="P114">
        <f>MONTH(InputData[[#This Row],[DATE]])</f>
        <v>7</v>
      </c>
      <c r="Q114">
        <f>YEAR(InputData[[#This Row],[DATE]])</f>
        <v>2022</v>
      </c>
      <c r="R114">
        <f t="shared" si="7"/>
        <v>1776</v>
      </c>
      <c r="S114" s="15">
        <f>InputData[[#This Row],[Cost]]/InputData[[#This Row],[SALES]]</f>
        <v>0.9009009009009008</v>
      </c>
    </row>
    <row r="115" spans="1:19" x14ac:dyDescent="0.25">
      <c r="A115" s="3">
        <v>44791</v>
      </c>
      <c r="B115" s="4" t="s">
        <v>26</v>
      </c>
      <c r="C115" s="5">
        <v>2</v>
      </c>
      <c r="D115" s="5" t="s">
        <v>106</v>
      </c>
      <c r="E115" s="5" t="s">
        <v>107</v>
      </c>
      <c r="F115" s="6">
        <v>0</v>
      </c>
      <c r="G115" t="str">
        <f>VLOOKUP(InputData[[#This Row],[PRODUCT ID]],MasterData[],2,0)</f>
        <v>Product10</v>
      </c>
      <c r="H115" t="str">
        <f>VLOOKUP(InputData[[#This Row],[PRODUCT ID]],MasterData[],3,0)</f>
        <v>Category02</v>
      </c>
      <c r="I115" t="str">
        <f>VLOOKUP(InputData[[#This Row],[PRODUCT ID]],MasterData[],4,0)</f>
        <v>Ft</v>
      </c>
      <c r="J115">
        <f>VLOOKUP(InputData[[#This Row],[PRODUCT ID]],MasterData[],5,0)</f>
        <v>148</v>
      </c>
      <c r="K115">
        <f>VLOOKUP(InputData[[#This Row],[PRODUCT ID]],MasterData[],6,0)</f>
        <v>164.28</v>
      </c>
      <c r="L115">
        <f t="shared" si="4"/>
        <v>328.56</v>
      </c>
      <c r="M115">
        <f t="shared" si="5"/>
        <v>32.56</v>
      </c>
      <c r="N115" s="8">
        <f t="shared" si="6"/>
        <v>9.9099099099099099</v>
      </c>
      <c r="O115">
        <f>DAY(InputData[[#This Row],[DATE]])</f>
        <v>18</v>
      </c>
      <c r="P115">
        <f>MONTH(InputData[[#This Row],[DATE]])</f>
        <v>8</v>
      </c>
      <c r="Q115">
        <f>YEAR(InputData[[#This Row],[DATE]])</f>
        <v>2022</v>
      </c>
      <c r="R115">
        <f t="shared" si="7"/>
        <v>296</v>
      </c>
      <c r="S115" s="15">
        <f>InputData[[#This Row],[Cost]]/InputData[[#This Row],[SALES]]</f>
        <v>0.90090090090090091</v>
      </c>
    </row>
    <row r="116" spans="1:19" x14ac:dyDescent="0.25">
      <c r="A116" s="3">
        <v>44258</v>
      </c>
      <c r="B116" s="4" t="s">
        <v>29</v>
      </c>
      <c r="C116" s="5">
        <v>1</v>
      </c>
      <c r="D116" s="5" t="s">
        <v>108</v>
      </c>
      <c r="E116" s="5" t="s">
        <v>106</v>
      </c>
      <c r="F116" s="6">
        <v>0</v>
      </c>
      <c r="G116" t="str">
        <f>VLOOKUP(InputData[[#This Row],[PRODUCT ID]],MasterData[],2,0)</f>
        <v>Product11</v>
      </c>
      <c r="H116" t="str">
        <f>VLOOKUP(InputData[[#This Row],[PRODUCT ID]],MasterData[],3,0)</f>
        <v>Category02</v>
      </c>
      <c r="I116" t="str">
        <f>VLOOKUP(InputData[[#This Row],[PRODUCT ID]],MasterData[],4,0)</f>
        <v>Lt</v>
      </c>
      <c r="J116">
        <f>VLOOKUP(InputData[[#This Row],[PRODUCT ID]],MasterData[],5,0)</f>
        <v>44</v>
      </c>
      <c r="K116">
        <f>VLOOKUP(InputData[[#This Row],[PRODUCT ID]],MasterData[],6,0)</f>
        <v>48.4</v>
      </c>
      <c r="L116">
        <f t="shared" si="4"/>
        <v>48.4</v>
      </c>
      <c r="M116">
        <f t="shared" si="5"/>
        <v>4.3999999999999986</v>
      </c>
      <c r="N116" s="8">
        <f t="shared" si="6"/>
        <v>9.0909090909090882</v>
      </c>
      <c r="O116">
        <f>DAY(InputData[[#This Row],[DATE]])</f>
        <v>3</v>
      </c>
      <c r="P116">
        <f>MONTH(InputData[[#This Row],[DATE]])</f>
        <v>3</v>
      </c>
      <c r="Q116">
        <f>YEAR(InputData[[#This Row],[DATE]])</f>
        <v>2021</v>
      </c>
      <c r="R116">
        <f t="shared" si="7"/>
        <v>44</v>
      </c>
      <c r="S116" s="15">
        <f>InputData[[#This Row],[Cost]]/InputData[[#This Row],[SALES]]</f>
        <v>0.90909090909090917</v>
      </c>
    </row>
    <row r="117" spans="1:19" x14ac:dyDescent="0.25">
      <c r="A117" s="3">
        <v>44371</v>
      </c>
      <c r="B117" s="4" t="s">
        <v>29</v>
      </c>
      <c r="C117" s="5">
        <v>13</v>
      </c>
      <c r="D117" s="5" t="s">
        <v>108</v>
      </c>
      <c r="E117" s="5" t="s">
        <v>106</v>
      </c>
      <c r="F117" s="6">
        <v>0</v>
      </c>
      <c r="G117" t="str">
        <f>VLOOKUP(InputData[[#This Row],[PRODUCT ID]],MasterData[],2,0)</f>
        <v>Product11</v>
      </c>
      <c r="H117" t="str">
        <f>VLOOKUP(InputData[[#This Row],[PRODUCT ID]],MasterData[],3,0)</f>
        <v>Category02</v>
      </c>
      <c r="I117" t="str">
        <f>VLOOKUP(InputData[[#This Row],[PRODUCT ID]],MasterData[],4,0)</f>
        <v>Lt</v>
      </c>
      <c r="J117">
        <f>VLOOKUP(InputData[[#This Row],[PRODUCT ID]],MasterData[],5,0)</f>
        <v>44</v>
      </c>
      <c r="K117">
        <f>VLOOKUP(InputData[[#This Row],[PRODUCT ID]],MasterData[],6,0)</f>
        <v>48.4</v>
      </c>
      <c r="L117">
        <f t="shared" si="4"/>
        <v>629.19999999999993</v>
      </c>
      <c r="M117">
        <f t="shared" si="5"/>
        <v>57.199999999999932</v>
      </c>
      <c r="N117" s="8">
        <f t="shared" si="6"/>
        <v>9.0909090909090811</v>
      </c>
      <c r="O117">
        <f>DAY(InputData[[#This Row],[DATE]])</f>
        <v>24</v>
      </c>
      <c r="P117">
        <f>MONTH(InputData[[#This Row],[DATE]])</f>
        <v>6</v>
      </c>
      <c r="Q117">
        <f>YEAR(InputData[[#This Row],[DATE]])</f>
        <v>2021</v>
      </c>
      <c r="R117">
        <f t="shared" si="7"/>
        <v>572</v>
      </c>
      <c r="S117" s="15">
        <f>InputData[[#This Row],[Cost]]/InputData[[#This Row],[SALES]]</f>
        <v>0.90909090909090917</v>
      </c>
    </row>
    <row r="118" spans="1:19" x14ac:dyDescent="0.25">
      <c r="A118" s="3">
        <v>44421</v>
      </c>
      <c r="B118" s="4" t="s">
        <v>29</v>
      </c>
      <c r="C118" s="5">
        <v>13</v>
      </c>
      <c r="D118" s="5" t="s">
        <v>108</v>
      </c>
      <c r="E118" s="5" t="s">
        <v>106</v>
      </c>
      <c r="F118" s="6">
        <v>0</v>
      </c>
      <c r="G118" t="str">
        <f>VLOOKUP(InputData[[#This Row],[PRODUCT ID]],MasterData[],2,0)</f>
        <v>Product11</v>
      </c>
      <c r="H118" t="str">
        <f>VLOOKUP(InputData[[#This Row],[PRODUCT ID]],MasterData[],3,0)</f>
        <v>Category02</v>
      </c>
      <c r="I118" t="str">
        <f>VLOOKUP(InputData[[#This Row],[PRODUCT ID]],MasterData[],4,0)</f>
        <v>Lt</v>
      </c>
      <c r="J118">
        <f>VLOOKUP(InputData[[#This Row],[PRODUCT ID]],MasterData[],5,0)</f>
        <v>44</v>
      </c>
      <c r="K118">
        <f>VLOOKUP(InputData[[#This Row],[PRODUCT ID]],MasterData[],6,0)</f>
        <v>48.4</v>
      </c>
      <c r="L118">
        <f t="shared" si="4"/>
        <v>629.19999999999993</v>
      </c>
      <c r="M118">
        <f t="shared" si="5"/>
        <v>57.199999999999932</v>
      </c>
      <c r="N118" s="8">
        <f t="shared" si="6"/>
        <v>9.0909090909090811</v>
      </c>
      <c r="O118">
        <f>DAY(InputData[[#This Row],[DATE]])</f>
        <v>13</v>
      </c>
      <c r="P118">
        <f>MONTH(InputData[[#This Row],[DATE]])</f>
        <v>8</v>
      </c>
      <c r="Q118">
        <f>YEAR(InputData[[#This Row],[DATE]])</f>
        <v>2021</v>
      </c>
      <c r="R118">
        <f t="shared" si="7"/>
        <v>572</v>
      </c>
      <c r="S118" s="15">
        <f>InputData[[#This Row],[Cost]]/InputData[[#This Row],[SALES]]</f>
        <v>0.90909090909090917</v>
      </c>
    </row>
    <row r="119" spans="1:19" x14ac:dyDescent="0.25">
      <c r="A119" s="3">
        <v>44480</v>
      </c>
      <c r="B119" s="4" t="s">
        <v>29</v>
      </c>
      <c r="C119" s="5">
        <v>15</v>
      </c>
      <c r="D119" s="5" t="s">
        <v>108</v>
      </c>
      <c r="E119" s="5" t="s">
        <v>107</v>
      </c>
      <c r="F119" s="6">
        <v>0</v>
      </c>
      <c r="G119" t="str">
        <f>VLOOKUP(InputData[[#This Row],[PRODUCT ID]],MasterData[],2,0)</f>
        <v>Product11</v>
      </c>
      <c r="H119" t="str">
        <f>VLOOKUP(InputData[[#This Row],[PRODUCT ID]],MasterData[],3,0)</f>
        <v>Category02</v>
      </c>
      <c r="I119" t="str">
        <f>VLOOKUP(InputData[[#This Row],[PRODUCT ID]],MasterData[],4,0)</f>
        <v>Lt</v>
      </c>
      <c r="J119">
        <f>VLOOKUP(InputData[[#This Row],[PRODUCT ID]],MasterData[],5,0)</f>
        <v>44</v>
      </c>
      <c r="K119">
        <f>VLOOKUP(InputData[[#This Row],[PRODUCT ID]],MasterData[],6,0)</f>
        <v>48.4</v>
      </c>
      <c r="L119">
        <f t="shared" si="4"/>
        <v>726</v>
      </c>
      <c r="M119">
        <f t="shared" si="5"/>
        <v>66</v>
      </c>
      <c r="N119" s="8">
        <f t="shared" si="6"/>
        <v>9.0909090909090917</v>
      </c>
      <c r="O119">
        <f>DAY(InputData[[#This Row],[DATE]])</f>
        <v>11</v>
      </c>
      <c r="P119">
        <f>MONTH(InputData[[#This Row],[DATE]])</f>
        <v>10</v>
      </c>
      <c r="Q119">
        <f>YEAR(InputData[[#This Row],[DATE]])</f>
        <v>2021</v>
      </c>
      <c r="R119">
        <f t="shared" si="7"/>
        <v>660</v>
      </c>
      <c r="S119" s="15">
        <f>InputData[[#This Row],[Cost]]/InputData[[#This Row],[SALES]]</f>
        <v>0.90909090909090906</v>
      </c>
    </row>
    <row r="120" spans="1:19" x14ac:dyDescent="0.25">
      <c r="A120" s="3">
        <v>44491</v>
      </c>
      <c r="B120" s="4" t="s">
        <v>29</v>
      </c>
      <c r="C120" s="5">
        <v>7</v>
      </c>
      <c r="D120" s="5" t="s">
        <v>108</v>
      </c>
      <c r="E120" s="5" t="s">
        <v>107</v>
      </c>
      <c r="F120" s="6">
        <v>0</v>
      </c>
      <c r="G120" t="str">
        <f>VLOOKUP(InputData[[#This Row],[PRODUCT ID]],MasterData[],2,0)</f>
        <v>Product11</v>
      </c>
      <c r="H120" t="str">
        <f>VLOOKUP(InputData[[#This Row],[PRODUCT ID]],MasterData[],3,0)</f>
        <v>Category02</v>
      </c>
      <c r="I120" t="str">
        <f>VLOOKUP(InputData[[#This Row],[PRODUCT ID]],MasterData[],4,0)</f>
        <v>Lt</v>
      </c>
      <c r="J120">
        <f>VLOOKUP(InputData[[#This Row],[PRODUCT ID]],MasterData[],5,0)</f>
        <v>44</v>
      </c>
      <c r="K120">
        <f>VLOOKUP(InputData[[#This Row],[PRODUCT ID]],MasterData[],6,0)</f>
        <v>48.4</v>
      </c>
      <c r="L120">
        <f t="shared" si="4"/>
        <v>338.8</v>
      </c>
      <c r="M120">
        <f t="shared" si="5"/>
        <v>30.800000000000011</v>
      </c>
      <c r="N120" s="8">
        <f t="shared" si="6"/>
        <v>9.0909090909090935</v>
      </c>
      <c r="O120">
        <f>DAY(InputData[[#This Row],[DATE]])</f>
        <v>22</v>
      </c>
      <c r="P120">
        <f>MONTH(InputData[[#This Row],[DATE]])</f>
        <v>10</v>
      </c>
      <c r="Q120">
        <f>YEAR(InputData[[#This Row],[DATE]])</f>
        <v>2021</v>
      </c>
      <c r="R120">
        <f t="shared" si="7"/>
        <v>308</v>
      </c>
      <c r="S120" s="15">
        <f>InputData[[#This Row],[Cost]]/InputData[[#This Row],[SALES]]</f>
        <v>0.90909090909090906</v>
      </c>
    </row>
    <row r="121" spans="1:19" x14ac:dyDescent="0.25">
      <c r="A121" s="3">
        <v>44493</v>
      </c>
      <c r="B121" s="4" t="s">
        <v>29</v>
      </c>
      <c r="C121" s="5">
        <v>3</v>
      </c>
      <c r="D121" s="5" t="s">
        <v>105</v>
      </c>
      <c r="E121" s="5" t="s">
        <v>107</v>
      </c>
      <c r="F121" s="6">
        <v>0</v>
      </c>
      <c r="G121" t="str">
        <f>VLOOKUP(InputData[[#This Row],[PRODUCT ID]],MasterData[],2,0)</f>
        <v>Product11</v>
      </c>
      <c r="H121" t="str">
        <f>VLOOKUP(InputData[[#This Row],[PRODUCT ID]],MasterData[],3,0)</f>
        <v>Category02</v>
      </c>
      <c r="I121" t="str">
        <f>VLOOKUP(InputData[[#This Row],[PRODUCT ID]],MasterData[],4,0)</f>
        <v>Lt</v>
      </c>
      <c r="J121">
        <f>VLOOKUP(InputData[[#This Row],[PRODUCT ID]],MasterData[],5,0)</f>
        <v>44</v>
      </c>
      <c r="K121">
        <f>VLOOKUP(InputData[[#This Row],[PRODUCT ID]],MasterData[],6,0)</f>
        <v>48.4</v>
      </c>
      <c r="L121">
        <f t="shared" si="4"/>
        <v>145.19999999999999</v>
      </c>
      <c r="M121">
        <f t="shared" si="5"/>
        <v>13.199999999999989</v>
      </c>
      <c r="N121" s="8">
        <f t="shared" si="6"/>
        <v>9.0909090909090846</v>
      </c>
      <c r="O121">
        <f>DAY(InputData[[#This Row],[DATE]])</f>
        <v>24</v>
      </c>
      <c r="P121">
        <f>MONTH(InputData[[#This Row],[DATE]])</f>
        <v>10</v>
      </c>
      <c r="Q121">
        <f>YEAR(InputData[[#This Row],[DATE]])</f>
        <v>2021</v>
      </c>
      <c r="R121">
        <f t="shared" si="7"/>
        <v>132</v>
      </c>
      <c r="S121" s="15">
        <f>InputData[[#This Row],[Cost]]/InputData[[#This Row],[SALES]]</f>
        <v>0.90909090909090917</v>
      </c>
    </row>
    <row r="122" spans="1:19" x14ac:dyDescent="0.25">
      <c r="A122" s="3">
        <v>44549</v>
      </c>
      <c r="B122" s="4" t="s">
        <v>29</v>
      </c>
      <c r="C122" s="5">
        <v>10</v>
      </c>
      <c r="D122" s="5" t="s">
        <v>106</v>
      </c>
      <c r="E122" s="5" t="s">
        <v>106</v>
      </c>
      <c r="F122" s="6">
        <v>0</v>
      </c>
      <c r="G122" t="str">
        <f>VLOOKUP(InputData[[#This Row],[PRODUCT ID]],MasterData[],2,0)</f>
        <v>Product11</v>
      </c>
      <c r="H122" t="str">
        <f>VLOOKUP(InputData[[#This Row],[PRODUCT ID]],MasterData[],3,0)</f>
        <v>Category02</v>
      </c>
      <c r="I122" t="str">
        <f>VLOOKUP(InputData[[#This Row],[PRODUCT ID]],MasterData[],4,0)</f>
        <v>Lt</v>
      </c>
      <c r="J122">
        <f>VLOOKUP(InputData[[#This Row],[PRODUCT ID]],MasterData[],5,0)</f>
        <v>44</v>
      </c>
      <c r="K122">
        <f>VLOOKUP(InputData[[#This Row],[PRODUCT ID]],MasterData[],6,0)</f>
        <v>48.4</v>
      </c>
      <c r="L122">
        <f t="shared" si="4"/>
        <v>484</v>
      </c>
      <c r="M122">
        <f t="shared" si="5"/>
        <v>44</v>
      </c>
      <c r="N122" s="8">
        <f t="shared" si="6"/>
        <v>9.0909090909090917</v>
      </c>
      <c r="O122">
        <f>DAY(InputData[[#This Row],[DATE]])</f>
        <v>19</v>
      </c>
      <c r="P122">
        <f>MONTH(InputData[[#This Row],[DATE]])</f>
        <v>12</v>
      </c>
      <c r="Q122">
        <f>YEAR(InputData[[#This Row],[DATE]])</f>
        <v>2021</v>
      </c>
      <c r="R122">
        <f t="shared" si="7"/>
        <v>440</v>
      </c>
      <c r="S122" s="15">
        <f>InputData[[#This Row],[Cost]]/InputData[[#This Row],[SALES]]</f>
        <v>0.90909090909090906</v>
      </c>
    </row>
    <row r="123" spans="1:19" x14ac:dyDescent="0.25">
      <c r="A123" s="3">
        <v>44575</v>
      </c>
      <c r="B123" s="4" t="s">
        <v>29</v>
      </c>
      <c r="C123" s="5">
        <v>14</v>
      </c>
      <c r="D123" s="5" t="s">
        <v>108</v>
      </c>
      <c r="E123" s="5" t="s">
        <v>106</v>
      </c>
      <c r="F123" s="6">
        <v>0</v>
      </c>
      <c r="G123" t="str">
        <f>VLOOKUP(InputData[[#This Row],[PRODUCT ID]],MasterData[],2,0)</f>
        <v>Product11</v>
      </c>
      <c r="H123" t="str">
        <f>VLOOKUP(InputData[[#This Row],[PRODUCT ID]],MasterData[],3,0)</f>
        <v>Category02</v>
      </c>
      <c r="I123" t="str">
        <f>VLOOKUP(InputData[[#This Row],[PRODUCT ID]],MasterData[],4,0)</f>
        <v>Lt</v>
      </c>
      <c r="J123">
        <f>VLOOKUP(InputData[[#This Row],[PRODUCT ID]],MasterData[],5,0)</f>
        <v>44</v>
      </c>
      <c r="K123">
        <f>VLOOKUP(InputData[[#This Row],[PRODUCT ID]],MasterData[],6,0)</f>
        <v>48.4</v>
      </c>
      <c r="L123">
        <f t="shared" si="4"/>
        <v>677.6</v>
      </c>
      <c r="M123">
        <f t="shared" si="5"/>
        <v>61.600000000000023</v>
      </c>
      <c r="N123" s="8">
        <f t="shared" si="6"/>
        <v>9.0909090909090935</v>
      </c>
      <c r="O123">
        <f>DAY(InputData[[#This Row],[DATE]])</f>
        <v>14</v>
      </c>
      <c r="P123">
        <f>MONTH(InputData[[#This Row],[DATE]])</f>
        <v>1</v>
      </c>
      <c r="Q123">
        <f>YEAR(InputData[[#This Row],[DATE]])</f>
        <v>2022</v>
      </c>
      <c r="R123">
        <f t="shared" si="7"/>
        <v>616</v>
      </c>
      <c r="S123" s="15">
        <f>InputData[[#This Row],[Cost]]/InputData[[#This Row],[SALES]]</f>
        <v>0.90909090909090906</v>
      </c>
    </row>
    <row r="124" spans="1:19" x14ac:dyDescent="0.25">
      <c r="A124" s="3">
        <v>44693</v>
      </c>
      <c r="B124" s="4" t="s">
        <v>29</v>
      </c>
      <c r="C124" s="5">
        <v>7</v>
      </c>
      <c r="D124" s="5" t="s">
        <v>106</v>
      </c>
      <c r="E124" s="5" t="s">
        <v>107</v>
      </c>
      <c r="F124" s="6">
        <v>0</v>
      </c>
      <c r="G124" t="str">
        <f>VLOOKUP(InputData[[#This Row],[PRODUCT ID]],MasterData[],2,0)</f>
        <v>Product11</v>
      </c>
      <c r="H124" t="str">
        <f>VLOOKUP(InputData[[#This Row],[PRODUCT ID]],MasterData[],3,0)</f>
        <v>Category02</v>
      </c>
      <c r="I124" t="str">
        <f>VLOOKUP(InputData[[#This Row],[PRODUCT ID]],MasterData[],4,0)</f>
        <v>Lt</v>
      </c>
      <c r="J124">
        <f>VLOOKUP(InputData[[#This Row],[PRODUCT ID]],MasterData[],5,0)</f>
        <v>44</v>
      </c>
      <c r="K124">
        <f>VLOOKUP(InputData[[#This Row],[PRODUCT ID]],MasterData[],6,0)</f>
        <v>48.4</v>
      </c>
      <c r="L124">
        <f t="shared" si="4"/>
        <v>338.8</v>
      </c>
      <c r="M124">
        <f t="shared" si="5"/>
        <v>30.800000000000011</v>
      </c>
      <c r="N124" s="8">
        <f t="shared" si="6"/>
        <v>9.0909090909090935</v>
      </c>
      <c r="O124">
        <f>DAY(InputData[[#This Row],[DATE]])</f>
        <v>12</v>
      </c>
      <c r="P124">
        <f>MONTH(InputData[[#This Row],[DATE]])</f>
        <v>5</v>
      </c>
      <c r="Q124">
        <f>YEAR(InputData[[#This Row],[DATE]])</f>
        <v>2022</v>
      </c>
      <c r="R124">
        <f t="shared" si="7"/>
        <v>308</v>
      </c>
      <c r="S124" s="15">
        <f>InputData[[#This Row],[Cost]]/InputData[[#This Row],[SALES]]</f>
        <v>0.90909090909090906</v>
      </c>
    </row>
    <row r="125" spans="1:19" x14ac:dyDescent="0.25">
      <c r="A125" s="3">
        <v>44788</v>
      </c>
      <c r="B125" s="4" t="s">
        <v>29</v>
      </c>
      <c r="C125" s="5">
        <v>10</v>
      </c>
      <c r="D125" s="5" t="s">
        <v>105</v>
      </c>
      <c r="E125" s="5" t="s">
        <v>107</v>
      </c>
      <c r="F125" s="6">
        <v>0</v>
      </c>
      <c r="G125" t="str">
        <f>VLOOKUP(InputData[[#This Row],[PRODUCT ID]],MasterData[],2,0)</f>
        <v>Product11</v>
      </c>
      <c r="H125" t="str">
        <f>VLOOKUP(InputData[[#This Row],[PRODUCT ID]],MasterData[],3,0)</f>
        <v>Category02</v>
      </c>
      <c r="I125" t="str">
        <f>VLOOKUP(InputData[[#This Row],[PRODUCT ID]],MasterData[],4,0)</f>
        <v>Lt</v>
      </c>
      <c r="J125">
        <f>VLOOKUP(InputData[[#This Row],[PRODUCT ID]],MasterData[],5,0)</f>
        <v>44</v>
      </c>
      <c r="K125">
        <f>VLOOKUP(InputData[[#This Row],[PRODUCT ID]],MasterData[],6,0)</f>
        <v>48.4</v>
      </c>
      <c r="L125">
        <f t="shared" si="4"/>
        <v>484</v>
      </c>
      <c r="M125">
        <f t="shared" si="5"/>
        <v>44</v>
      </c>
      <c r="N125" s="8">
        <f t="shared" si="6"/>
        <v>9.0909090909090917</v>
      </c>
      <c r="O125">
        <f>DAY(InputData[[#This Row],[DATE]])</f>
        <v>15</v>
      </c>
      <c r="P125">
        <f>MONTH(InputData[[#This Row],[DATE]])</f>
        <v>8</v>
      </c>
      <c r="Q125">
        <f>YEAR(InputData[[#This Row],[DATE]])</f>
        <v>2022</v>
      </c>
      <c r="R125">
        <f t="shared" si="7"/>
        <v>440</v>
      </c>
      <c r="S125" s="15">
        <f>InputData[[#This Row],[Cost]]/InputData[[#This Row],[SALES]]</f>
        <v>0.90909090909090906</v>
      </c>
    </row>
    <row r="126" spans="1:19" x14ac:dyDescent="0.25">
      <c r="A126" s="3">
        <v>44837</v>
      </c>
      <c r="B126" s="4" t="s">
        <v>29</v>
      </c>
      <c r="C126" s="5">
        <v>5</v>
      </c>
      <c r="D126" s="5" t="s">
        <v>108</v>
      </c>
      <c r="E126" s="5" t="s">
        <v>107</v>
      </c>
      <c r="F126" s="6">
        <v>0</v>
      </c>
      <c r="G126" t="str">
        <f>VLOOKUP(InputData[[#This Row],[PRODUCT ID]],MasterData[],2,0)</f>
        <v>Product11</v>
      </c>
      <c r="H126" t="str">
        <f>VLOOKUP(InputData[[#This Row],[PRODUCT ID]],MasterData[],3,0)</f>
        <v>Category02</v>
      </c>
      <c r="I126" t="str">
        <f>VLOOKUP(InputData[[#This Row],[PRODUCT ID]],MasterData[],4,0)</f>
        <v>Lt</v>
      </c>
      <c r="J126">
        <f>VLOOKUP(InputData[[#This Row],[PRODUCT ID]],MasterData[],5,0)</f>
        <v>44</v>
      </c>
      <c r="K126">
        <f>VLOOKUP(InputData[[#This Row],[PRODUCT ID]],MasterData[],6,0)</f>
        <v>48.4</v>
      </c>
      <c r="L126">
        <f t="shared" si="4"/>
        <v>242</v>
      </c>
      <c r="M126">
        <f t="shared" si="5"/>
        <v>22</v>
      </c>
      <c r="N126" s="8">
        <f t="shared" si="6"/>
        <v>9.0909090909090917</v>
      </c>
      <c r="O126">
        <f>DAY(InputData[[#This Row],[DATE]])</f>
        <v>3</v>
      </c>
      <c r="P126">
        <f>MONTH(InputData[[#This Row],[DATE]])</f>
        <v>10</v>
      </c>
      <c r="Q126">
        <f>YEAR(InputData[[#This Row],[DATE]])</f>
        <v>2022</v>
      </c>
      <c r="R126">
        <f t="shared" si="7"/>
        <v>220</v>
      </c>
      <c r="S126" s="15">
        <f>InputData[[#This Row],[Cost]]/InputData[[#This Row],[SALES]]</f>
        <v>0.90909090909090906</v>
      </c>
    </row>
    <row r="127" spans="1:19" x14ac:dyDescent="0.25">
      <c r="A127" s="3">
        <v>44914</v>
      </c>
      <c r="B127" s="4" t="s">
        <v>29</v>
      </c>
      <c r="C127" s="5">
        <v>14</v>
      </c>
      <c r="D127" s="5" t="s">
        <v>108</v>
      </c>
      <c r="E127" s="5" t="s">
        <v>107</v>
      </c>
      <c r="F127" s="6">
        <v>0</v>
      </c>
      <c r="G127" t="str">
        <f>VLOOKUP(InputData[[#This Row],[PRODUCT ID]],MasterData[],2,0)</f>
        <v>Product11</v>
      </c>
      <c r="H127" t="str">
        <f>VLOOKUP(InputData[[#This Row],[PRODUCT ID]],MasterData[],3,0)</f>
        <v>Category02</v>
      </c>
      <c r="I127" t="str">
        <f>VLOOKUP(InputData[[#This Row],[PRODUCT ID]],MasterData[],4,0)</f>
        <v>Lt</v>
      </c>
      <c r="J127">
        <f>VLOOKUP(InputData[[#This Row],[PRODUCT ID]],MasterData[],5,0)</f>
        <v>44</v>
      </c>
      <c r="K127">
        <f>VLOOKUP(InputData[[#This Row],[PRODUCT ID]],MasterData[],6,0)</f>
        <v>48.4</v>
      </c>
      <c r="L127">
        <f t="shared" si="4"/>
        <v>677.6</v>
      </c>
      <c r="M127">
        <f t="shared" si="5"/>
        <v>61.600000000000023</v>
      </c>
      <c r="N127" s="8">
        <f t="shared" si="6"/>
        <v>9.0909090909090935</v>
      </c>
      <c r="O127">
        <f>DAY(InputData[[#This Row],[DATE]])</f>
        <v>19</v>
      </c>
      <c r="P127">
        <f>MONTH(InputData[[#This Row],[DATE]])</f>
        <v>12</v>
      </c>
      <c r="Q127">
        <f>YEAR(InputData[[#This Row],[DATE]])</f>
        <v>2022</v>
      </c>
      <c r="R127">
        <f t="shared" si="7"/>
        <v>616</v>
      </c>
      <c r="S127" s="15">
        <f>InputData[[#This Row],[Cost]]/InputData[[#This Row],[SALES]]</f>
        <v>0.90909090909090906</v>
      </c>
    </row>
    <row r="128" spans="1:19" x14ac:dyDescent="0.25">
      <c r="A128" s="3">
        <v>44926</v>
      </c>
      <c r="B128" s="4" t="s">
        <v>29</v>
      </c>
      <c r="C128" s="5">
        <v>6</v>
      </c>
      <c r="D128" s="5" t="s">
        <v>106</v>
      </c>
      <c r="E128" s="5" t="s">
        <v>106</v>
      </c>
      <c r="F128" s="6">
        <v>0</v>
      </c>
      <c r="G128" t="str">
        <f>VLOOKUP(InputData[[#This Row],[PRODUCT ID]],MasterData[],2,0)</f>
        <v>Product11</v>
      </c>
      <c r="H128" t="str">
        <f>VLOOKUP(InputData[[#This Row],[PRODUCT ID]],MasterData[],3,0)</f>
        <v>Category02</v>
      </c>
      <c r="I128" t="str">
        <f>VLOOKUP(InputData[[#This Row],[PRODUCT ID]],MasterData[],4,0)</f>
        <v>Lt</v>
      </c>
      <c r="J128">
        <f>VLOOKUP(InputData[[#This Row],[PRODUCT ID]],MasterData[],5,0)</f>
        <v>44</v>
      </c>
      <c r="K128">
        <f>VLOOKUP(InputData[[#This Row],[PRODUCT ID]],MasterData[],6,0)</f>
        <v>48.4</v>
      </c>
      <c r="L128">
        <f t="shared" si="4"/>
        <v>290.39999999999998</v>
      </c>
      <c r="M128">
        <f t="shared" si="5"/>
        <v>26.399999999999977</v>
      </c>
      <c r="N128" s="8">
        <f t="shared" si="6"/>
        <v>9.0909090909090846</v>
      </c>
      <c r="O128">
        <f>DAY(InputData[[#This Row],[DATE]])</f>
        <v>31</v>
      </c>
      <c r="P128">
        <f>MONTH(InputData[[#This Row],[DATE]])</f>
        <v>12</v>
      </c>
      <c r="Q128">
        <f>YEAR(InputData[[#This Row],[DATE]])</f>
        <v>2022</v>
      </c>
      <c r="R128">
        <f t="shared" si="7"/>
        <v>264</v>
      </c>
      <c r="S128" s="15">
        <f>InputData[[#This Row],[Cost]]/InputData[[#This Row],[SALES]]</f>
        <v>0.90909090909090917</v>
      </c>
    </row>
    <row r="129" spans="1:19" x14ac:dyDescent="0.25">
      <c r="A129" s="3">
        <v>44926</v>
      </c>
      <c r="B129" s="4" t="s">
        <v>29</v>
      </c>
      <c r="C129" s="5">
        <v>3</v>
      </c>
      <c r="D129" s="5" t="s">
        <v>105</v>
      </c>
      <c r="E129" s="5" t="s">
        <v>107</v>
      </c>
      <c r="F129" s="6">
        <v>0</v>
      </c>
      <c r="G129" t="str">
        <f>VLOOKUP(InputData[[#This Row],[PRODUCT ID]],MasterData[],2,0)</f>
        <v>Product11</v>
      </c>
      <c r="H129" t="str">
        <f>VLOOKUP(InputData[[#This Row],[PRODUCT ID]],MasterData[],3,0)</f>
        <v>Category02</v>
      </c>
      <c r="I129" t="str">
        <f>VLOOKUP(InputData[[#This Row],[PRODUCT ID]],MasterData[],4,0)</f>
        <v>Lt</v>
      </c>
      <c r="J129">
        <f>VLOOKUP(InputData[[#This Row],[PRODUCT ID]],MasterData[],5,0)</f>
        <v>44</v>
      </c>
      <c r="K129">
        <f>VLOOKUP(InputData[[#This Row],[PRODUCT ID]],MasterData[],6,0)</f>
        <v>48.4</v>
      </c>
      <c r="L129">
        <f t="shared" si="4"/>
        <v>145.19999999999999</v>
      </c>
      <c r="M129">
        <f t="shared" si="5"/>
        <v>13.199999999999989</v>
      </c>
      <c r="N129" s="8">
        <f t="shared" si="6"/>
        <v>9.0909090909090846</v>
      </c>
      <c r="O129">
        <f>DAY(InputData[[#This Row],[DATE]])</f>
        <v>31</v>
      </c>
      <c r="P129">
        <f>MONTH(InputData[[#This Row],[DATE]])</f>
        <v>12</v>
      </c>
      <c r="Q129">
        <f>YEAR(InputData[[#This Row],[DATE]])</f>
        <v>2022</v>
      </c>
      <c r="R129">
        <f t="shared" si="7"/>
        <v>132</v>
      </c>
      <c r="S129" s="15">
        <f>InputData[[#This Row],[Cost]]/InputData[[#This Row],[SALES]]</f>
        <v>0.90909090909090917</v>
      </c>
    </row>
    <row r="130" spans="1:19" x14ac:dyDescent="0.25">
      <c r="A130" s="3">
        <v>44271</v>
      </c>
      <c r="B130" s="4" t="s">
        <v>31</v>
      </c>
      <c r="C130" s="5">
        <v>14</v>
      </c>
      <c r="D130" s="5" t="s">
        <v>108</v>
      </c>
      <c r="E130" s="5" t="s">
        <v>107</v>
      </c>
      <c r="F130" s="6">
        <v>0</v>
      </c>
      <c r="G130" t="str">
        <f>VLOOKUP(InputData[[#This Row],[PRODUCT ID]],MasterData[],2,0)</f>
        <v>Product12</v>
      </c>
      <c r="H130" t="str">
        <f>VLOOKUP(InputData[[#This Row],[PRODUCT ID]],MasterData[],3,0)</f>
        <v>Category02</v>
      </c>
      <c r="I130" t="str">
        <f>VLOOKUP(InputData[[#This Row],[PRODUCT ID]],MasterData[],4,0)</f>
        <v>Kg</v>
      </c>
      <c r="J130">
        <f>VLOOKUP(InputData[[#This Row],[PRODUCT ID]],MasterData[],5,0)</f>
        <v>73</v>
      </c>
      <c r="K130">
        <f>VLOOKUP(InputData[[#This Row],[PRODUCT ID]],MasterData[],6,0)</f>
        <v>94.17</v>
      </c>
      <c r="L130">
        <f t="shared" ref="L130:L193" si="8">K130*C130</f>
        <v>1318.38</v>
      </c>
      <c r="M130">
        <f t="shared" ref="M130:M193" si="9">L130-(J130*C130)</f>
        <v>296.38000000000011</v>
      </c>
      <c r="N130" s="8">
        <f t="shared" ref="N130:N193" si="10">M130/L130 *100</f>
        <v>22.480620155038768</v>
      </c>
      <c r="O130">
        <f>DAY(InputData[[#This Row],[DATE]])</f>
        <v>16</v>
      </c>
      <c r="P130">
        <f>MONTH(InputData[[#This Row],[DATE]])</f>
        <v>3</v>
      </c>
      <c r="Q130">
        <f>YEAR(InputData[[#This Row],[DATE]])</f>
        <v>2021</v>
      </c>
      <c r="R130">
        <f t="shared" ref="R130:R193" si="11">J130*C130</f>
        <v>1022</v>
      </c>
      <c r="S130" s="15">
        <f>InputData[[#This Row],[Cost]]/InputData[[#This Row],[SALES]]</f>
        <v>0.77519379844961234</v>
      </c>
    </row>
    <row r="131" spans="1:19" x14ac:dyDescent="0.25">
      <c r="A131" s="3">
        <v>44277</v>
      </c>
      <c r="B131" s="4" t="s">
        <v>31</v>
      </c>
      <c r="C131" s="5">
        <v>4</v>
      </c>
      <c r="D131" s="5" t="s">
        <v>106</v>
      </c>
      <c r="E131" s="5" t="s">
        <v>106</v>
      </c>
      <c r="F131" s="6">
        <v>0</v>
      </c>
      <c r="G131" t="str">
        <f>VLOOKUP(InputData[[#This Row],[PRODUCT ID]],MasterData[],2,0)</f>
        <v>Product12</v>
      </c>
      <c r="H131" t="str">
        <f>VLOOKUP(InputData[[#This Row],[PRODUCT ID]],MasterData[],3,0)</f>
        <v>Category02</v>
      </c>
      <c r="I131" t="str">
        <f>VLOOKUP(InputData[[#This Row],[PRODUCT ID]],MasterData[],4,0)</f>
        <v>Kg</v>
      </c>
      <c r="J131">
        <f>VLOOKUP(InputData[[#This Row],[PRODUCT ID]],MasterData[],5,0)</f>
        <v>73</v>
      </c>
      <c r="K131">
        <f>VLOOKUP(InputData[[#This Row],[PRODUCT ID]],MasterData[],6,0)</f>
        <v>94.17</v>
      </c>
      <c r="L131">
        <f t="shared" si="8"/>
        <v>376.68</v>
      </c>
      <c r="M131">
        <f t="shared" si="9"/>
        <v>84.68</v>
      </c>
      <c r="N131" s="8">
        <f t="shared" si="10"/>
        <v>22.480620155038761</v>
      </c>
      <c r="O131">
        <f>DAY(InputData[[#This Row],[DATE]])</f>
        <v>22</v>
      </c>
      <c r="P131">
        <f>MONTH(InputData[[#This Row],[DATE]])</f>
        <v>3</v>
      </c>
      <c r="Q131">
        <f>YEAR(InputData[[#This Row],[DATE]])</f>
        <v>2021</v>
      </c>
      <c r="R131">
        <f t="shared" si="11"/>
        <v>292</v>
      </c>
      <c r="S131" s="15">
        <f>InputData[[#This Row],[Cost]]/InputData[[#This Row],[SALES]]</f>
        <v>0.77519379844961234</v>
      </c>
    </row>
    <row r="132" spans="1:19" x14ac:dyDescent="0.25">
      <c r="A132" s="3">
        <v>44527</v>
      </c>
      <c r="B132" s="4" t="s">
        <v>31</v>
      </c>
      <c r="C132" s="5">
        <v>8</v>
      </c>
      <c r="D132" s="5" t="s">
        <v>106</v>
      </c>
      <c r="E132" s="5" t="s">
        <v>106</v>
      </c>
      <c r="F132" s="6">
        <v>0</v>
      </c>
      <c r="G132" t="str">
        <f>VLOOKUP(InputData[[#This Row],[PRODUCT ID]],MasterData[],2,0)</f>
        <v>Product12</v>
      </c>
      <c r="H132" t="str">
        <f>VLOOKUP(InputData[[#This Row],[PRODUCT ID]],MasterData[],3,0)</f>
        <v>Category02</v>
      </c>
      <c r="I132" t="str">
        <f>VLOOKUP(InputData[[#This Row],[PRODUCT ID]],MasterData[],4,0)</f>
        <v>Kg</v>
      </c>
      <c r="J132">
        <f>VLOOKUP(InputData[[#This Row],[PRODUCT ID]],MasterData[],5,0)</f>
        <v>73</v>
      </c>
      <c r="K132">
        <f>VLOOKUP(InputData[[#This Row],[PRODUCT ID]],MasterData[],6,0)</f>
        <v>94.17</v>
      </c>
      <c r="L132">
        <f t="shared" si="8"/>
        <v>753.36</v>
      </c>
      <c r="M132">
        <f t="shared" si="9"/>
        <v>169.36</v>
      </c>
      <c r="N132" s="8">
        <f t="shared" si="10"/>
        <v>22.480620155038761</v>
      </c>
      <c r="O132">
        <f>DAY(InputData[[#This Row],[DATE]])</f>
        <v>27</v>
      </c>
      <c r="P132">
        <f>MONTH(InputData[[#This Row],[DATE]])</f>
        <v>11</v>
      </c>
      <c r="Q132">
        <f>YEAR(InputData[[#This Row],[DATE]])</f>
        <v>2021</v>
      </c>
      <c r="R132">
        <f t="shared" si="11"/>
        <v>584</v>
      </c>
      <c r="S132" s="15">
        <f>InputData[[#This Row],[Cost]]/InputData[[#This Row],[SALES]]</f>
        <v>0.77519379844961234</v>
      </c>
    </row>
    <row r="133" spans="1:19" x14ac:dyDescent="0.25">
      <c r="A133" s="3">
        <v>44550</v>
      </c>
      <c r="B133" s="4" t="s">
        <v>31</v>
      </c>
      <c r="C133" s="5">
        <v>14</v>
      </c>
      <c r="D133" s="5" t="s">
        <v>108</v>
      </c>
      <c r="E133" s="5" t="s">
        <v>106</v>
      </c>
      <c r="F133" s="6">
        <v>0</v>
      </c>
      <c r="G133" t="str">
        <f>VLOOKUP(InputData[[#This Row],[PRODUCT ID]],MasterData[],2,0)</f>
        <v>Product12</v>
      </c>
      <c r="H133" t="str">
        <f>VLOOKUP(InputData[[#This Row],[PRODUCT ID]],MasterData[],3,0)</f>
        <v>Category02</v>
      </c>
      <c r="I133" t="str">
        <f>VLOOKUP(InputData[[#This Row],[PRODUCT ID]],MasterData[],4,0)</f>
        <v>Kg</v>
      </c>
      <c r="J133">
        <f>VLOOKUP(InputData[[#This Row],[PRODUCT ID]],MasterData[],5,0)</f>
        <v>73</v>
      </c>
      <c r="K133">
        <f>VLOOKUP(InputData[[#This Row],[PRODUCT ID]],MasterData[],6,0)</f>
        <v>94.17</v>
      </c>
      <c r="L133">
        <f t="shared" si="8"/>
        <v>1318.38</v>
      </c>
      <c r="M133">
        <f t="shared" si="9"/>
        <v>296.38000000000011</v>
      </c>
      <c r="N133" s="8">
        <f t="shared" si="10"/>
        <v>22.480620155038768</v>
      </c>
      <c r="O133">
        <f>DAY(InputData[[#This Row],[DATE]])</f>
        <v>20</v>
      </c>
      <c r="P133">
        <f>MONTH(InputData[[#This Row],[DATE]])</f>
        <v>12</v>
      </c>
      <c r="Q133">
        <f>YEAR(InputData[[#This Row],[DATE]])</f>
        <v>2021</v>
      </c>
      <c r="R133">
        <f t="shared" si="11"/>
        <v>1022</v>
      </c>
      <c r="S133" s="15">
        <f>InputData[[#This Row],[Cost]]/InputData[[#This Row],[SALES]]</f>
        <v>0.77519379844961234</v>
      </c>
    </row>
    <row r="134" spans="1:19" x14ac:dyDescent="0.25">
      <c r="A134" s="3">
        <v>44565</v>
      </c>
      <c r="B134" s="4" t="s">
        <v>31</v>
      </c>
      <c r="C134" s="5">
        <v>8</v>
      </c>
      <c r="D134" s="5" t="s">
        <v>108</v>
      </c>
      <c r="E134" s="5" t="s">
        <v>106</v>
      </c>
      <c r="F134" s="6">
        <v>0</v>
      </c>
      <c r="G134" t="str">
        <f>VLOOKUP(InputData[[#This Row],[PRODUCT ID]],MasterData[],2,0)</f>
        <v>Product12</v>
      </c>
      <c r="H134" t="str">
        <f>VLOOKUP(InputData[[#This Row],[PRODUCT ID]],MasterData[],3,0)</f>
        <v>Category02</v>
      </c>
      <c r="I134" t="str">
        <f>VLOOKUP(InputData[[#This Row],[PRODUCT ID]],MasterData[],4,0)</f>
        <v>Kg</v>
      </c>
      <c r="J134">
        <f>VLOOKUP(InputData[[#This Row],[PRODUCT ID]],MasterData[],5,0)</f>
        <v>73</v>
      </c>
      <c r="K134">
        <f>VLOOKUP(InputData[[#This Row],[PRODUCT ID]],MasterData[],6,0)</f>
        <v>94.17</v>
      </c>
      <c r="L134">
        <f t="shared" si="8"/>
        <v>753.36</v>
      </c>
      <c r="M134">
        <f t="shared" si="9"/>
        <v>169.36</v>
      </c>
      <c r="N134" s="8">
        <f t="shared" si="10"/>
        <v>22.480620155038761</v>
      </c>
      <c r="O134">
        <f>DAY(InputData[[#This Row],[DATE]])</f>
        <v>4</v>
      </c>
      <c r="P134">
        <f>MONTH(InputData[[#This Row],[DATE]])</f>
        <v>1</v>
      </c>
      <c r="Q134">
        <f>YEAR(InputData[[#This Row],[DATE]])</f>
        <v>2022</v>
      </c>
      <c r="R134">
        <f t="shared" si="11"/>
        <v>584</v>
      </c>
      <c r="S134" s="15">
        <f>InputData[[#This Row],[Cost]]/InputData[[#This Row],[SALES]]</f>
        <v>0.77519379844961234</v>
      </c>
    </row>
    <row r="135" spans="1:19" x14ac:dyDescent="0.25">
      <c r="A135" s="3">
        <v>44612</v>
      </c>
      <c r="B135" s="4" t="s">
        <v>31</v>
      </c>
      <c r="C135" s="5">
        <v>6</v>
      </c>
      <c r="D135" s="5" t="s">
        <v>108</v>
      </c>
      <c r="E135" s="5" t="s">
        <v>107</v>
      </c>
      <c r="F135" s="6">
        <v>0</v>
      </c>
      <c r="G135" t="str">
        <f>VLOOKUP(InputData[[#This Row],[PRODUCT ID]],MasterData[],2,0)</f>
        <v>Product12</v>
      </c>
      <c r="H135" t="str">
        <f>VLOOKUP(InputData[[#This Row],[PRODUCT ID]],MasterData[],3,0)</f>
        <v>Category02</v>
      </c>
      <c r="I135" t="str">
        <f>VLOOKUP(InputData[[#This Row],[PRODUCT ID]],MasterData[],4,0)</f>
        <v>Kg</v>
      </c>
      <c r="J135">
        <f>VLOOKUP(InputData[[#This Row],[PRODUCT ID]],MasterData[],5,0)</f>
        <v>73</v>
      </c>
      <c r="K135">
        <f>VLOOKUP(InputData[[#This Row],[PRODUCT ID]],MasterData[],6,0)</f>
        <v>94.17</v>
      </c>
      <c r="L135">
        <f t="shared" si="8"/>
        <v>565.02</v>
      </c>
      <c r="M135">
        <f t="shared" si="9"/>
        <v>127.01999999999998</v>
      </c>
      <c r="N135" s="8">
        <f t="shared" si="10"/>
        <v>22.480620155038757</v>
      </c>
      <c r="O135">
        <f>DAY(InputData[[#This Row],[DATE]])</f>
        <v>20</v>
      </c>
      <c r="P135">
        <f>MONTH(InputData[[#This Row],[DATE]])</f>
        <v>2</v>
      </c>
      <c r="Q135">
        <f>YEAR(InputData[[#This Row],[DATE]])</f>
        <v>2022</v>
      </c>
      <c r="R135">
        <f t="shared" si="11"/>
        <v>438</v>
      </c>
      <c r="S135" s="15">
        <f>InputData[[#This Row],[Cost]]/InputData[[#This Row],[SALES]]</f>
        <v>0.77519379844961245</v>
      </c>
    </row>
    <row r="136" spans="1:19" x14ac:dyDescent="0.25">
      <c r="A136" s="3">
        <v>44619</v>
      </c>
      <c r="B136" s="4" t="s">
        <v>31</v>
      </c>
      <c r="C136" s="5">
        <v>7</v>
      </c>
      <c r="D136" s="5" t="s">
        <v>108</v>
      </c>
      <c r="E136" s="5" t="s">
        <v>107</v>
      </c>
      <c r="F136" s="6">
        <v>0</v>
      </c>
      <c r="G136" t="str">
        <f>VLOOKUP(InputData[[#This Row],[PRODUCT ID]],MasterData[],2,0)</f>
        <v>Product12</v>
      </c>
      <c r="H136" t="str">
        <f>VLOOKUP(InputData[[#This Row],[PRODUCT ID]],MasterData[],3,0)</f>
        <v>Category02</v>
      </c>
      <c r="I136" t="str">
        <f>VLOOKUP(InputData[[#This Row],[PRODUCT ID]],MasterData[],4,0)</f>
        <v>Kg</v>
      </c>
      <c r="J136">
        <f>VLOOKUP(InputData[[#This Row],[PRODUCT ID]],MasterData[],5,0)</f>
        <v>73</v>
      </c>
      <c r="K136">
        <f>VLOOKUP(InputData[[#This Row],[PRODUCT ID]],MasterData[],6,0)</f>
        <v>94.17</v>
      </c>
      <c r="L136">
        <f t="shared" si="8"/>
        <v>659.19</v>
      </c>
      <c r="M136">
        <f t="shared" si="9"/>
        <v>148.19000000000005</v>
      </c>
      <c r="N136" s="8">
        <f t="shared" si="10"/>
        <v>22.480620155038768</v>
      </c>
      <c r="O136">
        <f>DAY(InputData[[#This Row],[DATE]])</f>
        <v>27</v>
      </c>
      <c r="P136">
        <f>MONTH(InputData[[#This Row],[DATE]])</f>
        <v>2</v>
      </c>
      <c r="Q136">
        <f>YEAR(InputData[[#This Row],[DATE]])</f>
        <v>2022</v>
      </c>
      <c r="R136">
        <f t="shared" si="11"/>
        <v>511</v>
      </c>
      <c r="S136" s="15">
        <f>InputData[[#This Row],[Cost]]/InputData[[#This Row],[SALES]]</f>
        <v>0.77519379844961234</v>
      </c>
    </row>
    <row r="137" spans="1:19" x14ac:dyDescent="0.25">
      <c r="A137" s="3">
        <v>44671</v>
      </c>
      <c r="B137" s="4" t="s">
        <v>31</v>
      </c>
      <c r="C137" s="5">
        <v>4</v>
      </c>
      <c r="D137" s="5" t="s">
        <v>108</v>
      </c>
      <c r="E137" s="5" t="s">
        <v>106</v>
      </c>
      <c r="F137" s="6">
        <v>0</v>
      </c>
      <c r="G137" t="str">
        <f>VLOOKUP(InputData[[#This Row],[PRODUCT ID]],MasterData[],2,0)</f>
        <v>Product12</v>
      </c>
      <c r="H137" t="str">
        <f>VLOOKUP(InputData[[#This Row],[PRODUCT ID]],MasterData[],3,0)</f>
        <v>Category02</v>
      </c>
      <c r="I137" t="str">
        <f>VLOOKUP(InputData[[#This Row],[PRODUCT ID]],MasterData[],4,0)</f>
        <v>Kg</v>
      </c>
      <c r="J137">
        <f>VLOOKUP(InputData[[#This Row],[PRODUCT ID]],MasterData[],5,0)</f>
        <v>73</v>
      </c>
      <c r="K137">
        <f>VLOOKUP(InputData[[#This Row],[PRODUCT ID]],MasterData[],6,0)</f>
        <v>94.17</v>
      </c>
      <c r="L137">
        <f t="shared" si="8"/>
        <v>376.68</v>
      </c>
      <c r="M137">
        <f t="shared" si="9"/>
        <v>84.68</v>
      </c>
      <c r="N137" s="8">
        <f t="shared" si="10"/>
        <v>22.480620155038761</v>
      </c>
      <c r="O137">
        <f>DAY(InputData[[#This Row],[DATE]])</f>
        <v>20</v>
      </c>
      <c r="P137">
        <f>MONTH(InputData[[#This Row],[DATE]])</f>
        <v>4</v>
      </c>
      <c r="Q137">
        <f>YEAR(InputData[[#This Row],[DATE]])</f>
        <v>2022</v>
      </c>
      <c r="R137">
        <f t="shared" si="11"/>
        <v>292</v>
      </c>
      <c r="S137" s="15">
        <f>InputData[[#This Row],[Cost]]/InputData[[#This Row],[SALES]]</f>
        <v>0.77519379844961234</v>
      </c>
    </row>
    <row r="138" spans="1:19" x14ac:dyDescent="0.25">
      <c r="A138" s="3">
        <v>44694</v>
      </c>
      <c r="B138" s="4" t="s">
        <v>31</v>
      </c>
      <c r="C138" s="5">
        <v>5</v>
      </c>
      <c r="D138" s="5" t="s">
        <v>108</v>
      </c>
      <c r="E138" s="5" t="s">
        <v>106</v>
      </c>
      <c r="F138" s="6">
        <v>0</v>
      </c>
      <c r="G138" t="str">
        <f>VLOOKUP(InputData[[#This Row],[PRODUCT ID]],MasterData[],2,0)</f>
        <v>Product12</v>
      </c>
      <c r="H138" t="str">
        <f>VLOOKUP(InputData[[#This Row],[PRODUCT ID]],MasterData[],3,0)</f>
        <v>Category02</v>
      </c>
      <c r="I138" t="str">
        <f>VLOOKUP(InputData[[#This Row],[PRODUCT ID]],MasterData[],4,0)</f>
        <v>Kg</v>
      </c>
      <c r="J138">
        <f>VLOOKUP(InputData[[#This Row],[PRODUCT ID]],MasterData[],5,0)</f>
        <v>73</v>
      </c>
      <c r="K138">
        <f>VLOOKUP(InputData[[#This Row],[PRODUCT ID]],MasterData[],6,0)</f>
        <v>94.17</v>
      </c>
      <c r="L138">
        <f t="shared" si="8"/>
        <v>470.85</v>
      </c>
      <c r="M138">
        <f t="shared" si="9"/>
        <v>105.85000000000002</v>
      </c>
      <c r="N138" s="8">
        <f t="shared" si="10"/>
        <v>22.480620155038764</v>
      </c>
      <c r="O138">
        <f>DAY(InputData[[#This Row],[DATE]])</f>
        <v>13</v>
      </c>
      <c r="P138">
        <f>MONTH(InputData[[#This Row],[DATE]])</f>
        <v>5</v>
      </c>
      <c r="Q138">
        <f>YEAR(InputData[[#This Row],[DATE]])</f>
        <v>2022</v>
      </c>
      <c r="R138">
        <f t="shared" si="11"/>
        <v>365</v>
      </c>
      <c r="S138" s="15">
        <f>InputData[[#This Row],[Cost]]/InputData[[#This Row],[SALES]]</f>
        <v>0.77519379844961234</v>
      </c>
    </row>
    <row r="139" spans="1:19" x14ac:dyDescent="0.25">
      <c r="A139" s="3">
        <v>44737</v>
      </c>
      <c r="B139" s="4" t="s">
        <v>31</v>
      </c>
      <c r="C139" s="5">
        <v>7</v>
      </c>
      <c r="D139" s="5" t="s">
        <v>106</v>
      </c>
      <c r="E139" s="5" t="s">
        <v>106</v>
      </c>
      <c r="F139" s="6">
        <v>0</v>
      </c>
      <c r="G139" t="str">
        <f>VLOOKUP(InputData[[#This Row],[PRODUCT ID]],MasterData[],2,0)</f>
        <v>Product12</v>
      </c>
      <c r="H139" t="str">
        <f>VLOOKUP(InputData[[#This Row],[PRODUCT ID]],MasterData[],3,0)</f>
        <v>Category02</v>
      </c>
      <c r="I139" t="str">
        <f>VLOOKUP(InputData[[#This Row],[PRODUCT ID]],MasterData[],4,0)</f>
        <v>Kg</v>
      </c>
      <c r="J139">
        <f>VLOOKUP(InputData[[#This Row],[PRODUCT ID]],MasterData[],5,0)</f>
        <v>73</v>
      </c>
      <c r="K139">
        <f>VLOOKUP(InputData[[#This Row],[PRODUCT ID]],MasterData[],6,0)</f>
        <v>94.17</v>
      </c>
      <c r="L139">
        <f t="shared" si="8"/>
        <v>659.19</v>
      </c>
      <c r="M139">
        <f t="shared" si="9"/>
        <v>148.19000000000005</v>
      </c>
      <c r="N139" s="8">
        <f t="shared" si="10"/>
        <v>22.480620155038768</v>
      </c>
      <c r="O139">
        <f>DAY(InputData[[#This Row],[DATE]])</f>
        <v>25</v>
      </c>
      <c r="P139">
        <f>MONTH(InputData[[#This Row],[DATE]])</f>
        <v>6</v>
      </c>
      <c r="Q139">
        <f>YEAR(InputData[[#This Row],[DATE]])</f>
        <v>2022</v>
      </c>
      <c r="R139">
        <f t="shared" si="11"/>
        <v>511</v>
      </c>
      <c r="S139" s="15">
        <f>InputData[[#This Row],[Cost]]/InputData[[#This Row],[SALES]]</f>
        <v>0.77519379844961234</v>
      </c>
    </row>
    <row r="140" spans="1:19" x14ac:dyDescent="0.25">
      <c r="A140" s="3">
        <v>44776</v>
      </c>
      <c r="B140" s="4" t="s">
        <v>31</v>
      </c>
      <c r="C140" s="5">
        <v>5</v>
      </c>
      <c r="D140" s="5" t="s">
        <v>108</v>
      </c>
      <c r="E140" s="5" t="s">
        <v>107</v>
      </c>
      <c r="F140" s="6">
        <v>0</v>
      </c>
      <c r="G140" t="str">
        <f>VLOOKUP(InputData[[#This Row],[PRODUCT ID]],MasterData[],2,0)</f>
        <v>Product12</v>
      </c>
      <c r="H140" t="str">
        <f>VLOOKUP(InputData[[#This Row],[PRODUCT ID]],MasterData[],3,0)</f>
        <v>Category02</v>
      </c>
      <c r="I140" t="str">
        <f>VLOOKUP(InputData[[#This Row],[PRODUCT ID]],MasterData[],4,0)</f>
        <v>Kg</v>
      </c>
      <c r="J140">
        <f>VLOOKUP(InputData[[#This Row],[PRODUCT ID]],MasterData[],5,0)</f>
        <v>73</v>
      </c>
      <c r="K140">
        <f>VLOOKUP(InputData[[#This Row],[PRODUCT ID]],MasterData[],6,0)</f>
        <v>94.17</v>
      </c>
      <c r="L140">
        <f t="shared" si="8"/>
        <v>470.85</v>
      </c>
      <c r="M140">
        <f t="shared" si="9"/>
        <v>105.85000000000002</v>
      </c>
      <c r="N140" s="8">
        <f t="shared" si="10"/>
        <v>22.480620155038764</v>
      </c>
      <c r="O140">
        <f>DAY(InputData[[#This Row],[DATE]])</f>
        <v>3</v>
      </c>
      <c r="P140">
        <f>MONTH(InputData[[#This Row],[DATE]])</f>
        <v>8</v>
      </c>
      <c r="Q140">
        <f>YEAR(InputData[[#This Row],[DATE]])</f>
        <v>2022</v>
      </c>
      <c r="R140">
        <f t="shared" si="11"/>
        <v>365</v>
      </c>
      <c r="S140" s="15">
        <f>InputData[[#This Row],[Cost]]/InputData[[#This Row],[SALES]]</f>
        <v>0.77519379844961234</v>
      </c>
    </row>
    <row r="141" spans="1:19" x14ac:dyDescent="0.25">
      <c r="A141" s="3">
        <v>44827</v>
      </c>
      <c r="B141" s="4" t="s">
        <v>31</v>
      </c>
      <c r="C141" s="5">
        <v>12</v>
      </c>
      <c r="D141" s="5" t="s">
        <v>108</v>
      </c>
      <c r="E141" s="5" t="s">
        <v>106</v>
      </c>
      <c r="F141" s="6">
        <v>0</v>
      </c>
      <c r="G141" t="str">
        <f>VLOOKUP(InputData[[#This Row],[PRODUCT ID]],MasterData[],2,0)</f>
        <v>Product12</v>
      </c>
      <c r="H141" t="str">
        <f>VLOOKUP(InputData[[#This Row],[PRODUCT ID]],MasterData[],3,0)</f>
        <v>Category02</v>
      </c>
      <c r="I141" t="str">
        <f>VLOOKUP(InputData[[#This Row],[PRODUCT ID]],MasterData[],4,0)</f>
        <v>Kg</v>
      </c>
      <c r="J141">
        <f>VLOOKUP(InputData[[#This Row],[PRODUCT ID]],MasterData[],5,0)</f>
        <v>73</v>
      </c>
      <c r="K141">
        <f>VLOOKUP(InputData[[#This Row],[PRODUCT ID]],MasterData[],6,0)</f>
        <v>94.17</v>
      </c>
      <c r="L141">
        <f t="shared" si="8"/>
        <v>1130.04</v>
      </c>
      <c r="M141">
        <f t="shared" si="9"/>
        <v>254.03999999999996</v>
      </c>
      <c r="N141" s="8">
        <f t="shared" si="10"/>
        <v>22.480620155038757</v>
      </c>
      <c r="O141">
        <f>DAY(InputData[[#This Row],[DATE]])</f>
        <v>23</v>
      </c>
      <c r="P141">
        <f>MONTH(InputData[[#This Row],[DATE]])</f>
        <v>9</v>
      </c>
      <c r="Q141">
        <f>YEAR(InputData[[#This Row],[DATE]])</f>
        <v>2022</v>
      </c>
      <c r="R141">
        <f t="shared" si="11"/>
        <v>876</v>
      </c>
      <c r="S141" s="15">
        <f>InputData[[#This Row],[Cost]]/InputData[[#This Row],[SALES]]</f>
        <v>0.77519379844961245</v>
      </c>
    </row>
    <row r="142" spans="1:19" x14ac:dyDescent="0.25">
      <c r="A142" s="3">
        <v>44866</v>
      </c>
      <c r="B142" s="4" t="s">
        <v>31</v>
      </c>
      <c r="C142" s="5">
        <v>15</v>
      </c>
      <c r="D142" s="5" t="s">
        <v>105</v>
      </c>
      <c r="E142" s="5" t="s">
        <v>106</v>
      </c>
      <c r="F142" s="6">
        <v>0</v>
      </c>
      <c r="G142" t="str">
        <f>VLOOKUP(InputData[[#This Row],[PRODUCT ID]],MasterData[],2,0)</f>
        <v>Product12</v>
      </c>
      <c r="H142" t="str">
        <f>VLOOKUP(InputData[[#This Row],[PRODUCT ID]],MasterData[],3,0)</f>
        <v>Category02</v>
      </c>
      <c r="I142" t="str">
        <f>VLOOKUP(InputData[[#This Row],[PRODUCT ID]],MasterData[],4,0)</f>
        <v>Kg</v>
      </c>
      <c r="J142">
        <f>VLOOKUP(InputData[[#This Row],[PRODUCT ID]],MasterData[],5,0)</f>
        <v>73</v>
      </c>
      <c r="K142">
        <f>VLOOKUP(InputData[[#This Row],[PRODUCT ID]],MasterData[],6,0)</f>
        <v>94.17</v>
      </c>
      <c r="L142">
        <f t="shared" si="8"/>
        <v>1412.55</v>
      </c>
      <c r="M142">
        <f t="shared" si="9"/>
        <v>317.54999999999995</v>
      </c>
      <c r="N142" s="8">
        <f t="shared" si="10"/>
        <v>22.480620155038757</v>
      </c>
      <c r="O142">
        <f>DAY(InputData[[#This Row],[DATE]])</f>
        <v>1</v>
      </c>
      <c r="P142">
        <f>MONTH(InputData[[#This Row],[DATE]])</f>
        <v>11</v>
      </c>
      <c r="Q142">
        <f>YEAR(InputData[[#This Row],[DATE]])</f>
        <v>2022</v>
      </c>
      <c r="R142">
        <f t="shared" si="11"/>
        <v>1095</v>
      </c>
      <c r="S142" s="15">
        <f>InputData[[#This Row],[Cost]]/InputData[[#This Row],[SALES]]</f>
        <v>0.77519379844961245</v>
      </c>
    </row>
    <row r="143" spans="1:19" x14ac:dyDescent="0.25">
      <c r="A143" s="3">
        <v>44880</v>
      </c>
      <c r="B143" s="4" t="s">
        <v>31</v>
      </c>
      <c r="C143" s="5">
        <v>14</v>
      </c>
      <c r="D143" s="5" t="s">
        <v>108</v>
      </c>
      <c r="E143" s="5" t="s">
        <v>107</v>
      </c>
      <c r="F143" s="6">
        <v>0</v>
      </c>
      <c r="G143" t="str">
        <f>VLOOKUP(InputData[[#This Row],[PRODUCT ID]],MasterData[],2,0)</f>
        <v>Product12</v>
      </c>
      <c r="H143" t="str">
        <f>VLOOKUP(InputData[[#This Row],[PRODUCT ID]],MasterData[],3,0)</f>
        <v>Category02</v>
      </c>
      <c r="I143" t="str">
        <f>VLOOKUP(InputData[[#This Row],[PRODUCT ID]],MasterData[],4,0)</f>
        <v>Kg</v>
      </c>
      <c r="J143">
        <f>VLOOKUP(InputData[[#This Row],[PRODUCT ID]],MasterData[],5,0)</f>
        <v>73</v>
      </c>
      <c r="K143">
        <f>VLOOKUP(InputData[[#This Row],[PRODUCT ID]],MasterData[],6,0)</f>
        <v>94.17</v>
      </c>
      <c r="L143">
        <f t="shared" si="8"/>
        <v>1318.38</v>
      </c>
      <c r="M143">
        <f t="shared" si="9"/>
        <v>296.38000000000011</v>
      </c>
      <c r="N143" s="8">
        <f t="shared" si="10"/>
        <v>22.480620155038768</v>
      </c>
      <c r="O143">
        <f>DAY(InputData[[#This Row],[DATE]])</f>
        <v>15</v>
      </c>
      <c r="P143">
        <f>MONTH(InputData[[#This Row],[DATE]])</f>
        <v>11</v>
      </c>
      <c r="Q143">
        <f>YEAR(InputData[[#This Row],[DATE]])</f>
        <v>2022</v>
      </c>
      <c r="R143">
        <f t="shared" si="11"/>
        <v>1022</v>
      </c>
      <c r="S143" s="15">
        <f>InputData[[#This Row],[Cost]]/InputData[[#This Row],[SALES]]</f>
        <v>0.77519379844961234</v>
      </c>
    </row>
    <row r="144" spans="1:19" x14ac:dyDescent="0.25">
      <c r="A144" s="3">
        <v>44198</v>
      </c>
      <c r="B144" s="4" t="s">
        <v>33</v>
      </c>
      <c r="C144" s="5">
        <v>6</v>
      </c>
      <c r="D144" s="5" t="s">
        <v>108</v>
      </c>
      <c r="E144" s="5" t="s">
        <v>107</v>
      </c>
      <c r="F144" s="6">
        <v>0</v>
      </c>
      <c r="G144" t="str">
        <f>VLOOKUP(InputData[[#This Row],[PRODUCT ID]],MasterData[],2,0)</f>
        <v>Product13</v>
      </c>
      <c r="H144" t="str">
        <f>VLOOKUP(InputData[[#This Row],[PRODUCT ID]],MasterData[],3,0)</f>
        <v>Category02</v>
      </c>
      <c r="I144" t="str">
        <f>VLOOKUP(InputData[[#This Row],[PRODUCT ID]],MasterData[],4,0)</f>
        <v>Kg</v>
      </c>
      <c r="J144">
        <f>VLOOKUP(InputData[[#This Row],[PRODUCT ID]],MasterData[],5,0)</f>
        <v>112</v>
      </c>
      <c r="K144">
        <f>VLOOKUP(InputData[[#This Row],[PRODUCT ID]],MasterData[],6,0)</f>
        <v>122.08</v>
      </c>
      <c r="L144">
        <f t="shared" si="8"/>
        <v>732.48</v>
      </c>
      <c r="M144">
        <f t="shared" si="9"/>
        <v>60.480000000000018</v>
      </c>
      <c r="N144" s="8">
        <f t="shared" si="10"/>
        <v>8.2568807339449553</v>
      </c>
      <c r="O144">
        <f>DAY(InputData[[#This Row],[DATE]])</f>
        <v>2</v>
      </c>
      <c r="P144">
        <f>MONTH(InputData[[#This Row],[DATE]])</f>
        <v>1</v>
      </c>
      <c r="Q144">
        <f>YEAR(InputData[[#This Row],[DATE]])</f>
        <v>2021</v>
      </c>
      <c r="R144">
        <f t="shared" si="11"/>
        <v>672</v>
      </c>
      <c r="S144" s="15">
        <f>InputData[[#This Row],[Cost]]/InputData[[#This Row],[SALES]]</f>
        <v>0.9174311926605504</v>
      </c>
    </row>
    <row r="145" spans="1:19" x14ac:dyDescent="0.25">
      <c r="A145" s="3">
        <v>44249</v>
      </c>
      <c r="B145" s="4" t="s">
        <v>33</v>
      </c>
      <c r="C145" s="5">
        <v>5</v>
      </c>
      <c r="D145" s="5" t="s">
        <v>106</v>
      </c>
      <c r="E145" s="5" t="s">
        <v>107</v>
      </c>
      <c r="F145" s="6">
        <v>0</v>
      </c>
      <c r="G145" t="str">
        <f>VLOOKUP(InputData[[#This Row],[PRODUCT ID]],MasterData[],2,0)</f>
        <v>Product13</v>
      </c>
      <c r="H145" t="str">
        <f>VLOOKUP(InputData[[#This Row],[PRODUCT ID]],MasterData[],3,0)</f>
        <v>Category02</v>
      </c>
      <c r="I145" t="str">
        <f>VLOOKUP(InputData[[#This Row],[PRODUCT ID]],MasterData[],4,0)</f>
        <v>Kg</v>
      </c>
      <c r="J145">
        <f>VLOOKUP(InputData[[#This Row],[PRODUCT ID]],MasterData[],5,0)</f>
        <v>112</v>
      </c>
      <c r="K145">
        <f>VLOOKUP(InputData[[#This Row],[PRODUCT ID]],MasterData[],6,0)</f>
        <v>122.08</v>
      </c>
      <c r="L145">
        <f t="shared" si="8"/>
        <v>610.4</v>
      </c>
      <c r="M145">
        <f t="shared" si="9"/>
        <v>50.399999999999977</v>
      </c>
      <c r="N145" s="8">
        <f t="shared" si="10"/>
        <v>8.2568807339449499</v>
      </c>
      <c r="O145">
        <f>DAY(InputData[[#This Row],[DATE]])</f>
        <v>22</v>
      </c>
      <c r="P145">
        <f>MONTH(InputData[[#This Row],[DATE]])</f>
        <v>2</v>
      </c>
      <c r="Q145">
        <f>YEAR(InputData[[#This Row],[DATE]])</f>
        <v>2021</v>
      </c>
      <c r="R145">
        <f t="shared" si="11"/>
        <v>560</v>
      </c>
      <c r="S145" s="15">
        <f>InputData[[#This Row],[Cost]]/InputData[[#This Row],[SALES]]</f>
        <v>0.91743119266055051</v>
      </c>
    </row>
    <row r="146" spans="1:19" x14ac:dyDescent="0.25">
      <c r="A146" s="3">
        <v>44346</v>
      </c>
      <c r="B146" s="4" t="s">
        <v>33</v>
      </c>
      <c r="C146" s="5">
        <v>6</v>
      </c>
      <c r="D146" s="5" t="s">
        <v>106</v>
      </c>
      <c r="E146" s="5" t="s">
        <v>107</v>
      </c>
      <c r="F146" s="6">
        <v>0</v>
      </c>
      <c r="G146" t="str">
        <f>VLOOKUP(InputData[[#This Row],[PRODUCT ID]],MasterData[],2,0)</f>
        <v>Product13</v>
      </c>
      <c r="H146" t="str">
        <f>VLOOKUP(InputData[[#This Row],[PRODUCT ID]],MasterData[],3,0)</f>
        <v>Category02</v>
      </c>
      <c r="I146" t="str">
        <f>VLOOKUP(InputData[[#This Row],[PRODUCT ID]],MasterData[],4,0)</f>
        <v>Kg</v>
      </c>
      <c r="J146">
        <f>VLOOKUP(InputData[[#This Row],[PRODUCT ID]],MasterData[],5,0)</f>
        <v>112</v>
      </c>
      <c r="K146">
        <f>VLOOKUP(InputData[[#This Row],[PRODUCT ID]],MasterData[],6,0)</f>
        <v>122.08</v>
      </c>
      <c r="L146">
        <f t="shared" si="8"/>
        <v>732.48</v>
      </c>
      <c r="M146">
        <f t="shared" si="9"/>
        <v>60.480000000000018</v>
      </c>
      <c r="N146" s="8">
        <f t="shared" si="10"/>
        <v>8.2568807339449553</v>
      </c>
      <c r="O146">
        <f>DAY(InputData[[#This Row],[DATE]])</f>
        <v>30</v>
      </c>
      <c r="P146">
        <f>MONTH(InputData[[#This Row],[DATE]])</f>
        <v>5</v>
      </c>
      <c r="Q146">
        <f>YEAR(InputData[[#This Row],[DATE]])</f>
        <v>2021</v>
      </c>
      <c r="R146">
        <f t="shared" si="11"/>
        <v>672</v>
      </c>
      <c r="S146" s="15">
        <f>InputData[[#This Row],[Cost]]/InputData[[#This Row],[SALES]]</f>
        <v>0.9174311926605504</v>
      </c>
    </row>
    <row r="147" spans="1:19" x14ac:dyDescent="0.25">
      <c r="A147" s="3">
        <v>44438</v>
      </c>
      <c r="B147" s="4" t="s">
        <v>33</v>
      </c>
      <c r="C147" s="5">
        <v>13</v>
      </c>
      <c r="D147" s="5" t="s">
        <v>108</v>
      </c>
      <c r="E147" s="5" t="s">
        <v>106</v>
      </c>
      <c r="F147" s="6">
        <v>0</v>
      </c>
      <c r="G147" t="str">
        <f>VLOOKUP(InputData[[#This Row],[PRODUCT ID]],MasterData[],2,0)</f>
        <v>Product13</v>
      </c>
      <c r="H147" t="str">
        <f>VLOOKUP(InputData[[#This Row],[PRODUCT ID]],MasterData[],3,0)</f>
        <v>Category02</v>
      </c>
      <c r="I147" t="str">
        <f>VLOOKUP(InputData[[#This Row],[PRODUCT ID]],MasterData[],4,0)</f>
        <v>Kg</v>
      </c>
      <c r="J147">
        <f>VLOOKUP(InputData[[#This Row],[PRODUCT ID]],MasterData[],5,0)</f>
        <v>112</v>
      </c>
      <c r="K147">
        <f>VLOOKUP(InputData[[#This Row],[PRODUCT ID]],MasterData[],6,0)</f>
        <v>122.08</v>
      </c>
      <c r="L147">
        <f t="shared" si="8"/>
        <v>1587.04</v>
      </c>
      <c r="M147">
        <f t="shared" si="9"/>
        <v>131.03999999999996</v>
      </c>
      <c r="N147" s="8">
        <f t="shared" si="10"/>
        <v>8.2568807339449517</v>
      </c>
      <c r="O147">
        <f>DAY(InputData[[#This Row],[DATE]])</f>
        <v>30</v>
      </c>
      <c r="P147">
        <f>MONTH(InputData[[#This Row],[DATE]])</f>
        <v>8</v>
      </c>
      <c r="Q147">
        <f>YEAR(InputData[[#This Row],[DATE]])</f>
        <v>2021</v>
      </c>
      <c r="R147">
        <f t="shared" si="11"/>
        <v>1456</v>
      </c>
      <c r="S147" s="15">
        <f>InputData[[#This Row],[Cost]]/InputData[[#This Row],[SALES]]</f>
        <v>0.91743119266055051</v>
      </c>
    </row>
    <row r="148" spans="1:19" x14ac:dyDescent="0.25">
      <c r="A148" s="3">
        <v>44503</v>
      </c>
      <c r="B148" s="4" t="s">
        <v>33</v>
      </c>
      <c r="C148" s="5">
        <v>12</v>
      </c>
      <c r="D148" s="5" t="s">
        <v>108</v>
      </c>
      <c r="E148" s="5" t="s">
        <v>107</v>
      </c>
      <c r="F148" s="6">
        <v>0</v>
      </c>
      <c r="G148" t="str">
        <f>VLOOKUP(InputData[[#This Row],[PRODUCT ID]],MasterData[],2,0)</f>
        <v>Product13</v>
      </c>
      <c r="H148" t="str">
        <f>VLOOKUP(InputData[[#This Row],[PRODUCT ID]],MasterData[],3,0)</f>
        <v>Category02</v>
      </c>
      <c r="I148" t="str">
        <f>VLOOKUP(InputData[[#This Row],[PRODUCT ID]],MasterData[],4,0)</f>
        <v>Kg</v>
      </c>
      <c r="J148">
        <f>VLOOKUP(InputData[[#This Row],[PRODUCT ID]],MasterData[],5,0)</f>
        <v>112</v>
      </c>
      <c r="K148">
        <f>VLOOKUP(InputData[[#This Row],[PRODUCT ID]],MasterData[],6,0)</f>
        <v>122.08</v>
      </c>
      <c r="L148">
        <f t="shared" si="8"/>
        <v>1464.96</v>
      </c>
      <c r="M148">
        <f t="shared" si="9"/>
        <v>120.96000000000004</v>
      </c>
      <c r="N148" s="8">
        <f t="shared" si="10"/>
        <v>8.2568807339449553</v>
      </c>
      <c r="O148">
        <f>DAY(InputData[[#This Row],[DATE]])</f>
        <v>3</v>
      </c>
      <c r="P148">
        <f>MONTH(InputData[[#This Row],[DATE]])</f>
        <v>11</v>
      </c>
      <c r="Q148">
        <f>YEAR(InputData[[#This Row],[DATE]])</f>
        <v>2021</v>
      </c>
      <c r="R148">
        <f t="shared" si="11"/>
        <v>1344</v>
      </c>
      <c r="S148" s="15">
        <f>InputData[[#This Row],[Cost]]/InputData[[#This Row],[SALES]]</f>
        <v>0.9174311926605504</v>
      </c>
    </row>
    <row r="149" spans="1:19" x14ac:dyDescent="0.25">
      <c r="A149" s="3">
        <v>44537</v>
      </c>
      <c r="B149" s="4" t="s">
        <v>33</v>
      </c>
      <c r="C149" s="5">
        <v>8</v>
      </c>
      <c r="D149" s="5" t="s">
        <v>108</v>
      </c>
      <c r="E149" s="5" t="s">
        <v>106</v>
      </c>
      <c r="F149" s="6">
        <v>0</v>
      </c>
      <c r="G149" t="str">
        <f>VLOOKUP(InputData[[#This Row],[PRODUCT ID]],MasterData[],2,0)</f>
        <v>Product13</v>
      </c>
      <c r="H149" t="str">
        <f>VLOOKUP(InputData[[#This Row],[PRODUCT ID]],MasterData[],3,0)</f>
        <v>Category02</v>
      </c>
      <c r="I149" t="str">
        <f>VLOOKUP(InputData[[#This Row],[PRODUCT ID]],MasterData[],4,0)</f>
        <v>Kg</v>
      </c>
      <c r="J149">
        <f>VLOOKUP(InputData[[#This Row],[PRODUCT ID]],MasterData[],5,0)</f>
        <v>112</v>
      </c>
      <c r="K149">
        <f>VLOOKUP(InputData[[#This Row],[PRODUCT ID]],MasterData[],6,0)</f>
        <v>122.08</v>
      </c>
      <c r="L149">
        <f t="shared" si="8"/>
        <v>976.64</v>
      </c>
      <c r="M149">
        <f t="shared" si="9"/>
        <v>80.639999999999986</v>
      </c>
      <c r="N149" s="8">
        <f t="shared" si="10"/>
        <v>8.2568807339449535</v>
      </c>
      <c r="O149">
        <f>DAY(InputData[[#This Row],[DATE]])</f>
        <v>7</v>
      </c>
      <c r="P149">
        <f>MONTH(InputData[[#This Row],[DATE]])</f>
        <v>12</v>
      </c>
      <c r="Q149">
        <f>YEAR(InputData[[#This Row],[DATE]])</f>
        <v>2021</v>
      </c>
      <c r="R149">
        <f t="shared" si="11"/>
        <v>896</v>
      </c>
      <c r="S149" s="15">
        <f>InputData[[#This Row],[Cost]]/InputData[[#This Row],[SALES]]</f>
        <v>0.91743119266055051</v>
      </c>
    </row>
    <row r="150" spans="1:19" x14ac:dyDescent="0.25">
      <c r="A150" s="3">
        <v>44615</v>
      </c>
      <c r="B150" s="4" t="s">
        <v>33</v>
      </c>
      <c r="C150" s="5">
        <v>6</v>
      </c>
      <c r="D150" s="5" t="s">
        <v>106</v>
      </c>
      <c r="E150" s="5" t="s">
        <v>106</v>
      </c>
      <c r="F150" s="6">
        <v>0</v>
      </c>
      <c r="G150" t="str">
        <f>VLOOKUP(InputData[[#This Row],[PRODUCT ID]],MasterData[],2,0)</f>
        <v>Product13</v>
      </c>
      <c r="H150" t="str">
        <f>VLOOKUP(InputData[[#This Row],[PRODUCT ID]],MasterData[],3,0)</f>
        <v>Category02</v>
      </c>
      <c r="I150" t="str">
        <f>VLOOKUP(InputData[[#This Row],[PRODUCT ID]],MasterData[],4,0)</f>
        <v>Kg</v>
      </c>
      <c r="J150">
        <f>VLOOKUP(InputData[[#This Row],[PRODUCT ID]],MasterData[],5,0)</f>
        <v>112</v>
      </c>
      <c r="K150">
        <f>VLOOKUP(InputData[[#This Row],[PRODUCT ID]],MasterData[],6,0)</f>
        <v>122.08</v>
      </c>
      <c r="L150">
        <f t="shared" si="8"/>
        <v>732.48</v>
      </c>
      <c r="M150">
        <f t="shared" si="9"/>
        <v>60.480000000000018</v>
      </c>
      <c r="N150" s="8">
        <f t="shared" si="10"/>
        <v>8.2568807339449553</v>
      </c>
      <c r="O150">
        <f>DAY(InputData[[#This Row],[DATE]])</f>
        <v>23</v>
      </c>
      <c r="P150">
        <f>MONTH(InputData[[#This Row],[DATE]])</f>
        <v>2</v>
      </c>
      <c r="Q150">
        <f>YEAR(InputData[[#This Row],[DATE]])</f>
        <v>2022</v>
      </c>
      <c r="R150">
        <f t="shared" si="11"/>
        <v>672</v>
      </c>
      <c r="S150" s="15">
        <f>InputData[[#This Row],[Cost]]/InputData[[#This Row],[SALES]]</f>
        <v>0.9174311926605504</v>
      </c>
    </row>
    <row r="151" spans="1:19" x14ac:dyDescent="0.25">
      <c r="A151" s="3">
        <v>44683</v>
      </c>
      <c r="B151" s="4" t="s">
        <v>33</v>
      </c>
      <c r="C151" s="5">
        <v>4</v>
      </c>
      <c r="D151" s="5" t="s">
        <v>106</v>
      </c>
      <c r="E151" s="5" t="s">
        <v>107</v>
      </c>
      <c r="F151" s="6">
        <v>0</v>
      </c>
      <c r="G151" t="str">
        <f>VLOOKUP(InputData[[#This Row],[PRODUCT ID]],MasterData[],2,0)</f>
        <v>Product13</v>
      </c>
      <c r="H151" t="str">
        <f>VLOOKUP(InputData[[#This Row],[PRODUCT ID]],MasterData[],3,0)</f>
        <v>Category02</v>
      </c>
      <c r="I151" t="str">
        <f>VLOOKUP(InputData[[#This Row],[PRODUCT ID]],MasterData[],4,0)</f>
        <v>Kg</v>
      </c>
      <c r="J151">
        <f>VLOOKUP(InputData[[#This Row],[PRODUCT ID]],MasterData[],5,0)</f>
        <v>112</v>
      </c>
      <c r="K151">
        <f>VLOOKUP(InputData[[#This Row],[PRODUCT ID]],MasterData[],6,0)</f>
        <v>122.08</v>
      </c>
      <c r="L151">
        <f t="shared" si="8"/>
        <v>488.32</v>
      </c>
      <c r="M151">
        <f t="shared" si="9"/>
        <v>40.319999999999993</v>
      </c>
      <c r="N151" s="8">
        <f t="shared" si="10"/>
        <v>8.2568807339449535</v>
      </c>
      <c r="O151">
        <f>DAY(InputData[[#This Row],[DATE]])</f>
        <v>2</v>
      </c>
      <c r="P151">
        <f>MONTH(InputData[[#This Row],[DATE]])</f>
        <v>5</v>
      </c>
      <c r="Q151">
        <f>YEAR(InputData[[#This Row],[DATE]])</f>
        <v>2022</v>
      </c>
      <c r="R151">
        <f t="shared" si="11"/>
        <v>448</v>
      </c>
      <c r="S151" s="15">
        <f>InputData[[#This Row],[Cost]]/InputData[[#This Row],[SALES]]</f>
        <v>0.91743119266055051</v>
      </c>
    </row>
    <row r="152" spans="1:19" x14ac:dyDescent="0.25">
      <c r="A152" s="3">
        <v>44906</v>
      </c>
      <c r="B152" s="4" t="s">
        <v>33</v>
      </c>
      <c r="C152" s="5">
        <v>9</v>
      </c>
      <c r="D152" s="5" t="s">
        <v>105</v>
      </c>
      <c r="E152" s="5" t="s">
        <v>106</v>
      </c>
      <c r="F152" s="6">
        <v>0</v>
      </c>
      <c r="G152" t="str">
        <f>VLOOKUP(InputData[[#This Row],[PRODUCT ID]],MasterData[],2,0)</f>
        <v>Product13</v>
      </c>
      <c r="H152" t="str">
        <f>VLOOKUP(InputData[[#This Row],[PRODUCT ID]],MasterData[],3,0)</f>
        <v>Category02</v>
      </c>
      <c r="I152" t="str">
        <f>VLOOKUP(InputData[[#This Row],[PRODUCT ID]],MasterData[],4,0)</f>
        <v>Kg</v>
      </c>
      <c r="J152">
        <f>VLOOKUP(InputData[[#This Row],[PRODUCT ID]],MasterData[],5,0)</f>
        <v>112</v>
      </c>
      <c r="K152">
        <f>VLOOKUP(InputData[[#This Row],[PRODUCT ID]],MasterData[],6,0)</f>
        <v>122.08</v>
      </c>
      <c r="L152">
        <f t="shared" si="8"/>
        <v>1098.72</v>
      </c>
      <c r="M152">
        <f t="shared" si="9"/>
        <v>90.720000000000027</v>
      </c>
      <c r="N152" s="8">
        <f t="shared" si="10"/>
        <v>8.2568807339449553</v>
      </c>
      <c r="O152">
        <f>DAY(InputData[[#This Row],[DATE]])</f>
        <v>11</v>
      </c>
      <c r="P152">
        <f>MONTH(InputData[[#This Row],[DATE]])</f>
        <v>12</v>
      </c>
      <c r="Q152">
        <f>YEAR(InputData[[#This Row],[DATE]])</f>
        <v>2022</v>
      </c>
      <c r="R152">
        <f t="shared" si="11"/>
        <v>1008</v>
      </c>
      <c r="S152" s="15">
        <f>InputData[[#This Row],[Cost]]/InputData[[#This Row],[SALES]]</f>
        <v>0.9174311926605504</v>
      </c>
    </row>
    <row r="153" spans="1:19" x14ac:dyDescent="0.25">
      <c r="A153" s="3">
        <v>44207</v>
      </c>
      <c r="B153" s="4" t="s">
        <v>35</v>
      </c>
      <c r="C153" s="5">
        <v>4</v>
      </c>
      <c r="D153" s="5" t="s">
        <v>105</v>
      </c>
      <c r="E153" s="5" t="s">
        <v>106</v>
      </c>
      <c r="F153" s="6">
        <v>0</v>
      </c>
      <c r="G153" t="str">
        <f>VLOOKUP(InputData[[#This Row],[PRODUCT ID]],MasterData[],2,0)</f>
        <v>Product14</v>
      </c>
      <c r="H153" t="str">
        <f>VLOOKUP(InputData[[#This Row],[PRODUCT ID]],MasterData[],3,0)</f>
        <v>Category02</v>
      </c>
      <c r="I153" t="str">
        <f>VLOOKUP(InputData[[#This Row],[PRODUCT ID]],MasterData[],4,0)</f>
        <v>Kg</v>
      </c>
      <c r="J153">
        <f>VLOOKUP(InputData[[#This Row],[PRODUCT ID]],MasterData[],5,0)</f>
        <v>112</v>
      </c>
      <c r="K153">
        <f>VLOOKUP(InputData[[#This Row],[PRODUCT ID]],MasterData[],6,0)</f>
        <v>146.72</v>
      </c>
      <c r="L153">
        <f t="shared" si="8"/>
        <v>586.88</v>
      </c>
      <c r="M153">
        <f t="shared" si="9"/>
        <v>138.88</v>
      </c>
      <c r="N153" s="8">
        <f t="shared" si="10"/>
        <v>23.664122137404579</v>
      </c>
      <c r="O153">
        <f>DAY(InputData[[#This Row],[DATE]])</f>
        <v>11</v>
      </c>
      <c r="P153">
        <f>MONTH(InputData[[#This Row],[DATE]])</f>
        <v>1</v>
      </c>
      <c r="Q153">
        <f>YEAR(InputData[[#This Row],[DATE]])</f>
        <v>2021</v>
      </c>
      <c r="R153">
        <f t="shared" si="11"/>
        <v>448</v>
      </c>
      <c r="S153" s="15">
        <f>InputData[[#This Row],[Cost]]/InputData[[#This Row],[SALES]]</f>
        <v>0.76335877862595425</v>
      </c>
    </row>
    <row r="154" spans="1:19" x14ac:dyDescent="0.25">
      <c r="A154" s="3">
        <v>44320</v>
      </c>
      <c r="B154" s="4" t="s">
        <v>35</v>
      </c>
      <c r="C154" s="5">
        <v>4</v>
      </c>
      <c r="D154" s="5" t="s">
        <v>108</v>
      </c>
      <c r="E154" s="5" t="s">
        <v>107</v>
      </c>
      <c r="F154" s="6">
        <v>0</v>
      </c>
      <c r="G154" t="str">
        <f>VLOOKUP(InputData[[#This Row],[PRODUCT ID]],MasterData[],2,0)</f>
        <v>Product14</v>
      </c>
      <c r="H154" t="str">
        <f>VLOOKUP(InputData[[#This Row],[PRODUCT ID]],MasterData[],3,0)</f>
        <v>Category02</v>
      </c>
      <c r="I154" t="str">
        <f>VLOOKUP(InputData[[#This Row],[PRODUCT ID]],MasterData[],4,0)</f>
        <v>Kg</v>
      </c>
      <c r="J154">
        <f>VLOOKUP(InputData[[#This Row],[PRODUCT ID]],MasterData[],5,0)</f>
        <v>112</v>
      </c>
      <c r="K154">
        <f>VLOOKUP(InputData[[#This Row],[PRODUCT ID]],MasterData[],6,0)</f>
        <v>146.72</v>
      </c>
      <c r="L154">
        <f t="shared" si="8"/>
        <v>586.88</v>
      </c>
      <c r="M154">
        <f t="shared" si="9"/>
        <v>138.88</v>
      </c>
      <c r="N154" s="8">
        <f t="shared" si="10"/>
        <v>23.664122137404579</v>
      </c>
      <c r="O154">
        <f>DAY(InputData[[#This Row],[DATE]])</f>
        <v>4</v>
      </c>
      <c r="P154">
        <f>MONTH(InputData[[#This Row],[DATE]])</f>
        <v>5</v>
      </c>
      <c r="Q154">
        <f>YEAR(InputData[[#This Row],[DATE]])</f>
        <v>2021</v>
      </c>
      <c r="R154">
        <f t="shared" si="11"/>
        <v>448</v>
      </c>
      <c r="S154" s="15">
        <f>InputData[[#This Row],[Cost]]/InputData[[#This Row],[SALES]]</f>
        <v>0.76335877862595425</v>
      </c>
    </row>
    <row r="155" spans="1:19" x14ac:dyDescent="0.25">
      <c r="A155" s="3">
        <v>44376</v>
      </c>
      <c r="B155" s="4" t="s">
        <v>35</v>
      </c>
      <c r="C155" s="5">
        <v>4</v>
      </c>
      <c r="D155" s="5" t="s">
        <v>108</v>
      </c>
      <c r="E155" s="5" t="s">
        <v>106</v>
      </c>
      <c r="F155" s="6">
        <v>0</v>
      </c>
      <c r="G155" t="str">
        <f>VLOOKUP(InputData[[#This Row],[PRODUCT ID]],MasterData[],2,0)</f>
        <v>Product14</v>
      </c>
      <c r="H155" t="str">
        <f>VLOOKUP(InputData[[#This Row],[PRODUCT ID]],MasterData[],3,0)</f>
        <v>Category02</v>
      </c>
      <c r="I155" t="str">
        <f>VLOOKUP(InputData[[#This Row],[PRODUCT ID]],MasterData[],4,0)</f>
        <v>Kg</v>
      </c>
      <c r="J155">
        <f>VLOOKUP(InputData[[#This Row],[PRODUCT ID]],MasterData[],5,0)</f>
        <v>112</v>
      </c>
      <c r="K155">
        <f>VLOOKUP(InputData[[#This Row],[PRODUCT ID]],MasterData[],6,0)</f>
        <v>146.72</v>
      </c>
      <c r="L155">
        <f t="shared" si="8"/>
        <v>586.88</v>
      </c>
      <c r="M155">
        <f t="shared" si="9"/>
        <v>138.88</v>
      </c>
      <c r="N155" s="8">
        <f t="shared" si="10"/>
        <v>23.664122137404579</v>
      </c>
      <c r="O155">
        <f>DAY(InputData[[#This Row],[DATE]])</f>
        <v>29</v>
      </c>
      <c r="P155">
        <f>MONTH(InputData[[#This Row],[DATE]])</f>
        <v>6</v>
      </c>
      <c r="Q155">
        <f>YEAR(InputData[[#This Row],[DATE]])</f>
        <v>2021</v>
      </c>
      <c r="R155">
        <f t="shared" si="11"/>
        <v>448</v>
      </c>
      <c r="S155" s="15">
        <f>InputData[[#This Row],[Cost]]/InputData[[#This Row],[SALES]]</f>
        <v>0.76335877862595425</v>
      </c>
    </row>
    <row r="156" spans="1:19" x14ac:dyDescent="0.25">
      <c r="A156" s="3">
        <v>44469</v>
      </c>
      <c r="B156" s="4" t="s">
        <v>35</v>
      </c>
      <c r="C156" s="5">
        <v>9</v>
      </c>
      <c r="D156" s="5" t="s">
        <v>106</v>
      </c>
      <c r="E156" s="5" t="s">
        <v>106</v>
      </c>
      <c r="F156" s="6">
        <v>0</v>
      </c>
      <c r="G156" t="str">
        <f>VLOOKUP(InputData[[#This Row],[PRODUCT ID]],MasterData[],2,0)</f>
        <v>Product14</v>
      </c>
      <c r="H156" t="str">
        <f>VLOOKUP(InputData[[#This Row],[PRODUCT ID]],MasterData[],3,0)</f>
        <v>Category02</v>
      </c>
      <c r="I156" t="str">
        <f>VLOOKUP(InputData[[#This Row],[PRODUCT ID]],MasterData[],4,0)</f>
        <v>Kg</v>
      </c>
      <c r="J156">
        <f>VLOOKUP(InputData[[#This Row],[PRODUCT ID]],MasterData[],5,0)</f>
        <v>112</v>
      </c>
      <c r="K156">
        <f>VLOOKUP(InputData[[#This Row],[PRODUCT ID]],MasterData[],6,0)</f>
        <v>146.72</v>
      </c>
      <c r="L156">
        <f t="shared" si="8"/>
        <v>1320.48</v>
      </c>
      <c r="M156">
        <f t="shared" si="9"/>
        <v>312.48</v>
      </c>
      <c r="N156" s="8">
        <f t="shared" si="10"/>
        <v>23.664122137404579</v>
      </c>
      <c r="O156">
        <f>DAY(InputData[[#This Row],[DATE]])</f>
        <v>30</v>
      </c>
      <c r="P156">
        <f>MONTH(InputData[[#This Row],[DATE]])</f>
        <v>9</v>
      </c>
      <c r="Q156">
        <f>YEAR(InputData[[#This Row],[DATE]])</f>
        <v>2021</v>
      </c>
      <c r="R156">
        <f t="shared" si="11"/>
        <v>1008</v>
      </c>
      <c r="S156" s="15">
        <f>InputData[[#This Row],[Cost]]/InputData[[#This Row],[SALES]]</f>
        <v>0.76335877862595414</v>
      </c>
    </row>
    <row r="157" spans="1:19" x14ac:dyDescent="0.25">
      <c r="A157" s="3">
        <v>44471</v>
      </c>
      <c r="B157" s="4" t="s">
        <v>35</v>
      </c>
      <c r="C157" s="5">
        <v>15</v>
      </c>
      <c r="D157" s="5" t="s">
        <v>108</v>
      </c>
      <c r="E157" s="5" t="s">
        <v>106</v>
      </c>
      <c r="F157" s="6">
        <v>0</v>
      </c>
      <c r="G157" t="str">
        <f>VLOOKUP(InputData[[#This Row],[PRODUCT ID]],MasterData[],2,0)</f>
        <v>Product14</v>
      </c>
      <c r="H157" t="str">
        <f>VLOOKUP(InputData[[#This Row],[PRODUCT ID]],MasterData[],3,0)</f>
        <v>Category02</v>
      </c>
      <c r="I157" t="str">
        <f>VLOOKUP(InputData[[#This Row],[PRODUCT ID]],MasterData[],4,0)</f>
        <v>Kg</v>
      </c>
      <c r="J157">
        <f>VLOOKUP(InputData[[#This Row],[PRODUCT ID]],MasterData[],5,0)</f>
        <v>112</v>
      </c>
      <c r="K157">
        <f>VLOOKUP(InputData[[#This Row],[PRODUCT ID]],MasterData[],6,0)</f>
        <v>146.72</v>
      </c>
      <c r="L157">
        <f t="shared" si="8"/>
        <v>2200.8000000000002</v>
      </c>
      <c r="M157">
        <f t="shared" si="9"/>
        <v>520.80000000000018</v>
      </c>
      <c r="N157" s="8">
        <f t="shared" si="10"/>
        <v>23.664122137404586</v>
      </c>
      <c r="O157">
        <f>DAY(InputData[[#This Row],[DATE]])</f>
        <v>2</v>
      </c>
      <c r="P157">
        <f>MONTH(InputData[[#This Row],[DATE]])</f>
        <v>10</v>
      </c>
      <c r="Q157">
        <f>YEAR(InputData[[#This Row],[DATE]])</f>
        <v>2021</v>
      </c>
      <c r="R157">
        <f t="shared" si="11"/>
        <v>1680</v>
      </c>
      <c r="S157" s="15">
        <f>InputData[[#This Row],[Cost]]/InputData[[#This Row],[SALES]]</f>
        <v>0.76335877862595414</v>
      </c>
    </row>
    <row r="158" spans="1:19" x14ac:dyDescent="0.25">
      <c r="A158" s="3">
        <v>44521</v>
      </c>
      <c r="B158" s="4" t="s">
        <v>35</v>
      </c>
      <c r="C158" s="5">
        <v>1</v>
      </c>
      <c r="D158" s="5" t="s">
        <v>105</v>
      </c>
      <c r="E158" s="5" t="s">
        <v>106</v>
      </c>
      <c r="F158" s="6">
        <v>0</v>
      </c>
      <c r="G158" t="str">
        <f>VLOOKUP(InputData[[#This Row],[PRODUCT ID]],MasterData[],2,0)</f>
        <v>Product14</v>
      </c>
      <c r="H158" t="str">
        <f>VLOOKUP(InputData[[#This Row],[PRODUCT ID]],MasterData[],3,0)</f>
        <v>Category02</v>
      </c>
      <c r="I158" t="str">
        <f>VLOOKUP(InputData[[#This Row],[PRODUCT ID]],MasterData[],4,0)</f>
        <v>Kg</v>
      </c>
      <c r="J158">
        <f>VLOOKUP(InputData[[#This Row],[PRODUCT ID]],MasterData[],5,0)</f>
        <v>112</v>
      </c>
      <c r="K158">
        <f>VLOOKUP(InputData[[#This Row],[PRODUCT ID]],MasterData[],6,0)</f>
        <v>146.72</v>
      </c>
      <c r="L158">
        <f t="shared" si="8"/>
        <v>146.72</v>
      </c>
      <c r="M158">
        <f t="shared" si="9"/>
        <v>34.72</v>
      </c>
      <c r="N158" s="8">
        <f t="shared" si="10"/>
        <v>23.664122137404579</v>
      </c>
      <c r="O158">
        <f>DAY(InputData[[#This Row],[DATE]])</f>
        <v>21</v>
      </c>
      <c r="P158">
        <f>MONTH(InputData[[#This Row],[DATE]])</f>
        <v>11</v>
      </c>
      <c r="Q158">
        <f>YEAR(InputData[[#This Row],[DATE]])</f>
        <v>2021</v>
      </c>
      <c r="R158">
        <f t="shared" si="11"/>
        <v>112</v>
      </c>
      <c r="S158" s="15">
        <f>InputData[[#This Row],[Cost]]/InputData[[#This Row],[SALES]]</f>
        <v>0.76335877862595425</v>
      </c>
    </row>
    <row r="159" spans="1:19" x14ac:dyDescent="0.25">
      <c r="A159" s="3">
        <v>44577</v>
      </c>
      <c r="B159" s="4" t="s">
        <v>35</v>
      </c>
      <c r="C159" s="5">
        <v>11</v>
      </c>
      <c r="D159" s="5" t="s">
        <v>106</v>
      </c>
      <c r="E159" s="5" t="s">
        <v>107</v>
      </c>
      <c r="F159" s="6">
        <v>0</v>
      </c>
      <c r="G159" t="str">
        <f>VLOOKUP(InputData[[#This Row],[PRODUCT ID]],MasterData[],2,0)</f>
        <v>Product14</v>
      </c>
      <c r="H159" t="str">
        <f>VLOOKUP(InputData[[#This Row],[PRODUCT ID]],MasterData[],3,0)</f>
        <v>Category02</v>
      </c>
      <c r="I159" t="str">
        <f>VLOOKUP(InputData[[#This Row],[PRODUCT ID]],MasterData[],4,0)</f>
        <v>Kg</v>
      </c>
      <c r="J159">
        <f>VLOOKUP(InputData[[#This Row],[PRODUCT ID]],MasterData[],5,0)</f>
        <v>112</v>
      </c>
      <c r="K159">
        <f>VLOOKUP(InputData[[#This Row],[PRODUCT ID]],MasterData[],6,0)</f>
        <v>146.72</v>
      </c>
      <c r="L159">
        <f t="shared" si="8"/>
        <v>1613.92</v>
      </c>
      <c r="M159">
        <f t="shared" si="9"/>
        <v>381.92000000000007</v>
      </c>
      <c r="N159" s="8">
        <f t="shared" si="10"/>
        <v>23.664122137404583</v>
      </c>
      <c r="O159">
        <f>DAY(InputData[[#This Row],[DATE]])</f>
        <v>16</v>
      </c>
      <c r="P159">
        <f>MONTH(InputData[[#This Row],[DATE]])</f>
        <v>1</v>
      </c>
      <c r="Q159">
        <f>YEAR(InputData[[#This Row],[DATE]])</f>
        <v>2022</v>
      </c>
      <c r="R159">
        <f t="shared" si="11"/>
        <v>1232</v>
      </c>
      <c r="S159" s="15">
        <f>InputData[[#This Row],[Cost]]/InputData[[#This Row],[SALES]]</f>
        <v>0.76335877862595414</v>
      </c>
    </row>
    <row r="160" spans="1:19" x14ac:dyDescent="0.25">
      <c r="A160" s="3">
        <v>44581</v>
      </c>
      <c r="B160" s="4" t="s">
        <v>35</v>
      </c>
      <c r="C160" s="5">
        <v>7</v>
      </c>
      <c r="D160" s="5" t="s">
        <v>106</v>
      </c>
      <c r="E160" s="5" t="s">
        <v>106</v>
      </c>
      <c r="F160" s="6">
        <v>0</v>
      </c>
      <c r="G160" t="str">
        <f>VLOOKUP(InputData[[#This Row],[PRODUCT ID]],MasterData[],2,0)</f>
        <v>Product14</v>
      </c>
      <c r="H160" t="str">
        <f>VLOOKUP(InputData[[#This Row],[PRODUCT ID]],MasterData[],3,0)</f>
        <v>Category02</v>
      </c>
      <c r="I160" t="str">
        <f>VLOOKUP(InputData[[#This Row],[PRODUCT ID]],MasterData[],4,0)</f>
        <v>Kg</v>
      </c>
      <c r="J160">
        <f>VLOOKUP(InputData[[#This Row],[PRODUCT ID]],MasterData[],5,0)</f>
        <v>112</v>
      </c>
      <c r="K160">
        <f>VLOOKUP(InputData[[#This Row],[PRODUCT ID]],MasterData[],6,0)</f>
        <v>146.72</v>
      </c>
      <c r="L160">
        <f t="shared" si="8"/>
        <v>1027.04</v>
      </c>
      <c r="M160">
        <f t="shared" si="9"/>
        <v>243.03999999999996</v>
      </c>
      <c r="N160" s="8">
        <f t="shared" si="10"/>
        <v>23.664122137404579</v>
      </c>
      <c r="O160">
        <f>DAY(InputData[[#This Row],[DATE]])</f>
        <v>20</v>
      </c>
      <c r="P160">
        <f>MONTH(InputData[[#This Row],[DATE]])</f>
        <v>1</v>
      </c>
      <c r="Q160">
        <f>YEAR(InputData[[#This Row],[DATE]])</f>
        <v>2022</v>
      </c>
      <c r="R160">
        <f t="shared" si="11"/>
        <v>784</v>
      </c>
      <c r="S160" s="15">
        <f>InputData[[#This Row],[Cost]]/InputData[[#This Row],[SALES]]</f>
        <v>0.76335877862595425</v>
      </c>
    </row>
    <row r="161" spans="1:19" x14ac:dyDescent="0.25">
      <c r="A161" s="3">
        <v>44595</v>
      </c>
      <c r="B161" s="4" t="s">
        <v>35</v>
      </c>
      <c r="C161" s="5">
        <v>8</v>
      </c>
      <c r="D161" s="5" t="s">
        <v>108</v>
      </c>
      <c r="E161" s="5" t="s">
        <v>106</v>
      </c>
      <c r="F161" s="6">
        <v>0</v>
      </c>
      <c r="G161" t="str">
        <f>VLOOKUP(InputData[[#This Row],[PRODUCT ID]],MasterData[],2,0)</f>
        <v>Product14</v>
      </c>
      <c r="H161" t="str">
        <f>VLOOKUP(InputData[[#This Row],[PRODUCT ID]],MasterData[],3,0)</f>
        <v>Category02</v>
      </c>
      <c r="I161" t="str">
        <f>VLOOKUP(InputData[[#This Row],[PRODUCT ID]],MasterData[],4,0)</f>
        <v>Kg</v>
      </c>
      <c r="J161">
        <f>VLOOKUP(InputData[[#This Row],[PRODUCT ID]],MasterData[],5,0)</f>
        <v>112</v>
      </c>
      <c r="K161">
        <f>VLOOKUP(InputData[[#This Row],[PRODUCT ID]],MasterData[],6,0)</f>
        <v>146.72</v>
      </c>
      <c r="L161">
        <f t="shared" si="8"/>
        <v>1173.76</v>
      </c>
      <c r="M161">
        <f t="shared" si="9"/>
        <v>277.76</v>
      </c>
      <c r="N161" s="8">
        <f t="shared" si="10"/>
        <v>23.664122137404579</v>
      </c>
      <c r="O161">
        <f>DAY(InputData[[#This Row],[DATE]])</f>
        <v>3</v>
      </c>
      <c r="P161">
        <f>MONTH(InputData[[#This Row],[DATE]])</f>
        <v>2</v>
      </c>
      <c r="Q161">
        <f>YEAR(InputData[[#This Row],[DATE]])</f>
        <v>2022</v>
      </c>
      <c r="R161">
        <f t="shared" si="11"/>
        <v>896</v>
      </c>
      <c r="S161" s="15">
        <f>InputData[[#This Row],[Cost]]/InputData[[#This Row],[SALES]]</f>
        <v>0.76335877862595425</v>
      </c>
    </row>
    <row r="162" spans="1:19" x14ac:dyDescent="0.25">
      <c r="A162" s="3">
        <v>44679</v>
      </c>
      <c r="B162" s="4" t="s">
        <v>35</v>
      </c>
      <c r="C162" s="5">
        <v>14</v>
      </c>
      <c r="D162" s="5" t="s">
        <v>108</v>
      </c>
      <c r="E162" s="5" t="s">
        <v>107</v>
      </c>
      <c r="F162" s="6">
        <v>0</v>
      </c>
      <c r="G162" t="str">
        <f>VLOOKUP(InputData[[#This Row],[PRODUCT ID]],MasterData[],2,0)</f>
        <v>Product14</v>
      </c>
      <c r="H162" t="str">
        <f>VLOOKUP(InputData[[#This Row],[PRODUCT ID]],MasterData[],3,0)</f>
        <v>Category02</v>
      </c>
      <c r="I162" t="str">
        <f>VLOOKUP(InputData[[#This Row],[PRODUCT ID]],MasterData[],4,0)</f>
        <v>Kg</v>
      </c>
      <c r="J162">
        <f>VLOOKUP(InputData[[#This Row],[PRODUCT ID]],MasterData[],5,0)</f>
        <v>112</v>
      </c>
      <c r="K162">
        <f>VLOOKUP(InputData[[#This Row],[PRODUCT ID]],MasterData[],6,0)</f>
        <v>146.72</v>
      </c>
      <c r="L162">
        <f t="shared" si="8"/>
        <v>2054.08</v>
      </c>
      <c r="M162">
        <f t="shared" si="9"/>
        <v>486.07999999999993</v>
      </c>
      <c r="N162" s="8">
        <f t="shared" si="10"/>
        <v>23.664122137404579</v>
      </c>
      <c r="O162">
        <f>DAY(InputData[[#This Row],[DATE]])</f>
        <v>28</v>
      </c>
      <c r="P162">
        <f>MONTH(InputData[[#This Row],[DATE]])</f>
        <v>4</v>
      </c>
      <c r="Q162">
        <f>YEAR(InputData[[#This Row],[DATE]])</f>
        <v>2022</v>
      </c>
      <c r="R162">
        <f t="shared" si="11"/>
        <v>1568</v>
      </c>
      <c r="S162" s="15">
        <f>InputData[[#This Row],[Cost]]/InputData[[#This Row],[SALES]]</f>
        <v>0.76335877862595425</v>
      </c>
    </row>
    <row r="163" spans="1:19" x14ac:dyDescent="0.25">
      <c r="A163" s="3">
        <v>44906</v>
      </c>
      <c r="B163" s="4" t="s">
        <v>35</v>
      </c>
      <c r="C163" s="5">
        <v>10</v>
      </c>
      <c r="D163" s="5" t="s">
        <v>106</v>
      </c>
      <c r="E163" s="5" t="s">
        <v>107</v>
      </c>
      <c r="F163" s="6">
        <v>0</v>
      </c>
      <c r="G163" t="str">
        <f>VLOOKUP(InputData[[#This Row],[PRODUCT ID]],MasterData[],2,0)</f>
        <v>Product14</v>
      </c>
      <c r="H163" t="str">
        <f>VLOOKUP(InputData[[#This Row],[PRODUCT ID]],MasterData[],3,0)</f>
        <v>Category02</v>
      </c>
      <c r="I163" t="str">
        <f>VLOOKUP(InputData[[#This Row],[PRODUCT ID]],MasterData[],4,0)</f>
        <v>Kg</v>
      </c>
      <c r="J163">
        <f>VLOOKUP(InputData[[#This Row],[PRODUCT ID]],MasterData[],5,0)</f>
        <v>112</v>
      </c>
      <c r="K163">
        <f>VLOOKUP(InputData[[#This Row],[PRODUCT ID]],MasterData[],6,0)</f>
        <v>146.72</v>
      </c>
      <c r="L163">
        <f t="shared" si="8"/>
        <v>1467.2</v>
      </c>
      <c r="M163">
        <f t="shared" si="9"/>
        <v>347.20000000000005</v>
      </c>
      <c r="N163" s="8">
        <f t="shared" si="10"/>
        <v>23.664122137404583</v>
      </c>
      <c r="O163">
        <f>DAY(InputData[[#This Row],[DATE]])</f>
        <v>11</v>
      </c>
      <c r="P163">
        <f>MONTH(InputData[[#This Row],[DATE]])</f>
        <v>12</v>
      </c>
      <c r="Q163">
        <f>YEAR(InputData[[#This Row],[DATE]])</f>
        <v>2022</v>
      </c>
      <c r="R163">
        <f t="shared" si="11"/>
        <v>1120</v>
      </c>
      <c r="S163" s="15">
        <f>InputData[[#This Row],[Cost]]/InputData[[#This Row],[SALES]]</f>
        <v>0.76335877862595414</v>
      </c>
    </row>
    <row r="164" spans="1:19" x14ac:dyDescent="0.25">
      <c r="A164" s="3">
        <v>44245</v>
      </c>
      <c r="B164" s="4" t="s">
        <v>37</v>
      </c>
      <c r="C164" s="5">
        <v>6</v>
      </c>
      <c r="D164" s="5" t="s">
        <v>106</v>
      </c>
      <c r="E164" s="5" t="s">
        <v>107</v>
      </c>
      <c r="F164" s="6">
        <v>0</v>
      </c>
      <c r="G164" t="str">
        <f>VLOOKUP(InputData[[#This Row],[PRODUCT ID]],MasterData[],2,0)</f>
        <v>Product15</v>
      </c>
      <c r="H164" t="str">
        <f>VLOOKUP(InputData[[#This Row],[PRODUCT ID]],MasterData[],3,0)</f>
        <v>Category02</v>
      </c>
      <c r="I164" t="str">
        <f>VLOOKUP(InputData[[#This Row],[PRODUCT ID]],MasterData[],4,0)</f>
        <v>No.</v>
      </c>
      <c r="J164">
        <f>VLOOKUP(InputData[[#This Row],[PRODUCT ID]],MasterData[],5,0)</f>
        <v>12</v>
      </c>
      <c r="K164">
        <f>VLOOKUP(InputData[[#This Row],[PRODUCT ID]],MasterData[],6,0)</f>
        <v>15.719999999999999</v>
      </c>
      <c r="L164">
        <f t="shared" si="8"/>
        <v>94.32</v>
      </c>
      <c r="M164">
        <f t="shared" si="9"/>
        <v>22.319999999999993</v>
      </c>
      <c r="N164" s="8">
        <f t="shared" si="10"/>
        <v>23.664122137404576</v>
      </c>
      <c r="O164">
        <f>DAY(InputData[[#This Row],[DATE]])</f>
        <v>18</v>
      </c>
      <c r="P164">
        <f>MONTH(InputData[[#This Row],[DATE]])</f>
        <v>2</v>
      </c>
      <c r="Q164">
        <f>YEAR(InputData[[#This Row],[DATE]])</f>
        <v>2021</v>
      </c>
      <c r="R164">
        <f t="shared" si="11"/>
        <v>72</v>
      </c>
      <c r="S164" s="15">
        <f>InputData[[#This Row],[Cost]]/InputData[[#This Row],[SALES]]</f>
        <v>0.76335877862595425</v>
      </c>
    </row>
    <row r="165" spans="1:19" x14ac:dyDescent="0.25">
      <c r="A165" s="3">
        <v>44320</v>
      </c>
      <c r="B165" s="4" t="s">
        <v>37</v>
      </c>
      <c r="C165" s="5">
        <v>13</v>
      </c>
      <c r="D165" s="5" t="s">
        <v>106</v>
      </c>
      <c r="E165" s="5" t="s">
        <v>106</v>
      </c>
      <c r="F165" s="6">
        <v>0</v>
      </c>
      <c r="G165" t="str">
        <f>VLOOKUP(InputData[[#This Row],[PRODUCT ID]],MasterData[],2,0)</f>
        <v>Product15</v>
      </c>
      <c r="H165" t="str">
        <f>VLOOKUP(InputData[[#This Row],[PRODUCT ID]],MasterData[],3,0)</f>
        <v>Category02</v>
      </c>
      <c r="I165" t="str">
        <f>VLOOKUP(InputData[[#This Row],[PRODUCT ID]],MasterData[],4,0)</f>
        <v>No.</v>
      </c>
      <c r="J165">
        <f>VLOOKUP(InputData[[#This Row],[PRODUCT ID]],MasterData[],5,0)</f>
        <v>12</v>
      </c>
      <c r="K165">
        <f>VLOOKUP(InputData[[#This Row],[PRODUCT ID]],MasterData[],6,0)</f>
        <v>15.719999999999999</v>
      </c>
      <c r="L165">
        <f t="shared" si="8"/>
        <v>204.35999999999999</v>
      </c>
      <c r="M165">
        <f t="shared" si="9"/>
        <v>48.359999999999985</v>
      </c>
      <c r="N165" s="8">
        <f t="shared" si="10"/>
        <v>23.664122137404576</v>
      </c>
      <c r="O165">
        <f>DAY(InputData[[#This Row],[DATE]])</f>
        <v>4</v>
      </c>
      <c r="P165">
        <f>MONTH(InputData[[#This Row],[DATE]])</f>
        <v>5</v>
      </c>
      <c r="Q165">
        <f>YEAR(InputData[[#This Row],[DATE]])</f>
        <v>2021</v>
      </c>
      <c r="R165">
        <f t="shared" si="11"/>
        <v>156</v>
      </c>
      <c r="S165" s="15">
        <f>InputData[[#This Row],[Cost]]/InputData[[#This Row],[SALES]]</f>
        <v>0.76335877862595425</v>
      </c>
    </row>
    <row r="166" spans="1:19" x14ac:dyDescent="0.25">
      <c r="A166" s="3">
        <v>44363</v>
      </c>
      <c r="B166" s="4" t="s">
        <v>37</v>
      </c>
      <c r="C166" s="5">
        <v>12</v>
      </c>
      <c r="D166" s="5" t="s">
        <v>106</v>
      </c>
      <c r="E166" s="5" t="s">
        <v>107</v>
      </c>
      <c r="F166" s="6">
        <v>0</v>
      </c>
      <c r="G166" t="str">
        <f>VLOOKUP(InputData[[#This Row],[PRODUCT ID]],MasterData[],2,0)</f>
        <v>Product15</v>
      </c>
      <c r="H166" t="str">
        <f>VLOOKUP(InputData[[#This Row],[PRODUCT ID]],MasterData[],3,0)</f>
        <v>Category02</v>
      </c>
      <c r="I166" t="str">
        <f>VLOOKUP(InputData[[#This Row],[PRODUCT ID]],MasterData[],4,0)</f>
        <v>No.</v>
      </c>
      <c r="J166">
        <f>VLOOKUP(InputData[[#This Row],[PRODUCT ID]],MasterData[],5,0)</f>
        <v>12</v>
      </c>
      <c r="K166">
        <f>VLOOKUP(InputData[[#This Row],[PRODUCT ID]],MasterData[],6,0)</f>
        <v>15.719999999999999</v>
      </c>
      <c r="L166">
        <f t="shared" si="8"/>
        <v>188.64</v>
      </c>
      <c r="M166">
        <f t="shared" si="9"/>
        <v>44.639999999999986</v>
      </c>
      <c r="N166" s="8">
        <f t="shared" si="10"/>
        <v>23.664122137404576</v>
      </c>
      <c r="O166">
        <f>DAY(InputData[[#This Row],[DATE]])</f>
        <v>16</v>
      </c>
      <c r="P166">
        <f>MONTH(InputData[[#This Row],[DATE]])</f>
        <v>6</v>
      </c>
      <c r="Q166">
        <f>YEAR(InputData[[#This Row],[DATE]])</f>
        <v>2021</v>
      </c>
      <c r="R166">
        <f t="shared" si="11"/>
        <v>144</v>
      </c>
      <c r="S166" s="15">
        <f>InputData[[#This Row],[Cost]]/InputData[[#This Row],[SALES]]</f>
        <v>0.76335877862595425</v>
      </c>
    </row>
    <row r="167" spans="1:19" x14ac:dyDescent="0.25">
      <c r="A167" s="3">
        <v>44563</v>
      </c>
      <c r="B167" s="4" t="s">
        <v>37</v>
      </c>
      <c r="C167" s="5">
        <v>2</v>
      </c>
      <c r="D167" s="5" t="s">
        <v>106</v>
      </c>
      <c r="E167" s="5" t="s">
        <v>107</v>
      </c>
      <c r="F167" s="6">
        <v>0</v>
      </c>
      <c r="G167" t="str">
        <f>VLOOKUP(InputData[[#This Row],[PRODUCT ID]],MasterData[],2,0)</f>
        <v>Product15</v>
      </c>
      <c r="H167" t="str">
        <f>VLOOKUP(InputData[[#This Row],[PRODUCT ID]],MasterData[],3,0)</f>
        <v>Category02</v>
      </c>
      <c r="I167" t="str">
        <f>VLOOKUP(InputData[[#This Row],[PRODUCT ID]],MasterData[],4,0)</f>
        <v>No.</v>
      </c>
      <c r="J167">
        <f>VLOOKUP(InputData[[#This Row],[PRODUCT ID]],MasterData[],5,0)</f>
        <v>12</v>
      </c>
      <c r="K167">
        <f>VLOOKUP(InputData[[#This Row],[PRODUCT ID]],MasterData[],6,0)</f>
        <v>15.719999999999999</v>
      </c>
      <c r="L167">
        <f t="shared" si="8"/>
        <v>31.439999999999998</v>
      </c>
      <c r="M167">
        <f t="shared" si="9"/>
        <v>7.4399999999999977</v>
      </c>
      <c r="N167" s="8">
        <f t="shared" si="10"/>
        <v>23.664122137404576</v>
      </c>
      <c r="O167">
        <f>DAY(InputData[[#This Row],[DATE]])</f>
        <v>2</v>
      </c>
      <c r="P167">
        <f>MONTH(InputData[[#This Row],[DATE]])</f>
        <v>1</v>
      </c>
      <c r="Q167">
        <f>YEAR(InputData[[#This Row],[DATE]])</f>
        <v>2022</v>
      </c>
      <c r="R167">
        <f t="shared" si="11"/>
        <v>24</v>
      </c>
      <c r="S167" s="15">
        <f>InputData[[#This Row],[Cost]]/InputData[[#This Row],[SALES]]</f>
        <v>0.76335877862595425</v>
      </c>
    </row>
    <row r="168" spans="1:19" x14ac:dyDescent="0.25">
      <c r="A168" s="3">
        <v>44688</v>
      </c>
      <c r="B168" s="4" t="s">
        <v>37</v>
      </c>
      <c r="C168" s="5">
        <v>4</v>
      </c>
      <c r="D168" s="5" t="s">
        <v>106</v>
      </c>
      <c r="E168" s="5" t="s">
        <v>107</v>
      </c>
      <c r="F168" s="6">
        <v>0</v>
      </c>
      <c r="G168" t="str">
        <f>VLOOKUP(InputData[[#This Row],[PRODUCT ID]],MasterData[],2,0)</f>
        <v>Product15</v>
      </c>
      <c r="H168" t="str">
        <f>VLOOKUP(InputData[[#This Row],[PRODUCT ID]],MasterData[],3,0)</f>
        <v>Category02</v>
      </c>
      <c r="I168" t="str">
        <f>VLOOKUP(InputData[[#This Row],[PRODUCT ID]],MasterData[],4,0)</f>
        <v>No.</v>
      </c>
      <c r="J168">
        <f>VLOOKUP(InputData[[#This Row],[PRODUCT ID]],MasterData[],5,0)</f>
        <v>12</v>
      </c>
      <c r="K168">
        <f>VLOOKUP(InputData[[#This Row],[PRODUCT ID]],MasterData[],6,0)</f>
        <v>15.719999999999999</v>
      </c>
      <c r="L168">
        <f t="shared" si="8"/>
        <v>62.879999999999995</v>
      </c>
      <c r="M168">
        <f t="shared" si="9"/>
        <v>14.879999999999995</v>
      </c>
      <c r="N168" s="8">
        <f t="shared" si="10"/>
        <v>23.664122137404576</v>
      </c>
      <c r="O168">
        <f>DAY(InputData[[#This Row],[DATE]])</f>
        <v>7</v>
      </c>
      <c r="P168">
        <f>MONTH(InputData[[#This Row],[DATE]])</f>
        <v>5</v>
      </c>
      <c r="Q168">
        <f>YEAR(InputData[[#This Row],[DATE]])</f>
        <v>2022</v>
      </c>
      <c r="R168">
        <f t="shared" si="11"/>
        <v>48</v>
      </c>
      <c r="S168" s="15">
        <f>InputData[[#This Row],[Cost]]/InputData[[#This Row],[SALES]]</f>
        <v>0.76335877862595425</v>
      </c>
    </row>
    <row r="169" spans="1:19" x14ac:dyDescent="0.25">
      <c r="A169" s="3">
        <v>44703</v>
      </c>
      <c r="B169" s="4" t="s">
        <v>37</v>
      </c>
      <c r="C169" s="5">
        <v>12</v>
      </c>
      <c r="D169" s="5" t="s">
        <v>108</v>
      </c>
      <c r="E169" s="5" t="s">
        <v>106</v>
      </c>
      <c r="F169" s="6">
        <v>0</v>
      </c>
      <c r="G169" t="str">
        <f>VLOOKUP(InputData[[#This Row],[PRODUCT ID]],MasterData[],2,0)</f>
        <v>Product15</v>
      </c>
      <c r="H169" t="str">
        <f>VLOOKUP(InputData[[#This Row],[PRODUCT ID]],MasterData[],3,0)</f>
        <v>Category02</v>
      </c>
      <c r="I169" t="str">
        <f>VLOOKUP(InputData[[#This Row],[PRODUCT ID]],MasterData[],4,0)</f>
        <v>No.</v>
      </c>
      <c r="J169">
        <f>VLOOKUP(InputData[[#This Row],[PRODUCT ID]],MasterData[],5,0)</f>
        <v>12</v>
      </c>
      <c r="K169">
        <f>VLOOKUP(InputData[[#This Row],[PRODUCT ID]],MasterData[],6,0)</f>
        <v>15.719999999999999</v>
      </c>
      <c r="L169">
        <f t="shared" si="8"/>
        <v>188.64</v>
      </c>
      <c r="M169">
        <f t="shared" si="9"/>
        <v>44.639999999999986</v>
      </c>
      <c r="N169" s="8">
        <f t="shared" si="10"/>
        <v>23.664122137404576</v>
      </c>
      <c r="O169">
        <f>DAY(InputData[[#This Row],[DATE]])</f>
        <v>22</v>
      </c>
      <c r="P169">
        <f>MONTH(InputData[[#This Row],[DATE]])</f>
        <v>5</v>
      </c>
      <c r="Q169">
        <f>YEAR(InputData[[#This Row],[DATE]])</f>
        <v>2022</v>
      </c>
      <c r="R169">
        <f t="shared" si="11"/>
        <v>144</v>
      </c>
      <c r="S169" s="15">
        <f>InputData[[#This Row],[Cost]]/InputData[[#This Row],[SALES]]</f>
        <v>0.76335877862595425</v>
      </c>
    </row>
    <row r="170" spans="1:19" x14ac:dyDescent="0.25">
      <c r="A170" s="3">
        <v>44747</v>
      </c>
      <c r="B170" s="4" t="s">
        <v>37</v>
      </c>
      <c r="C170" s="5">
        <v>8</v>
      </c>
      <c r="D170" s="5" t="s">
        <v>108</v>
      </c>
      <c r="E170" s="5" t="s">
        <v>106</v>
      </c>
      <c r="F170" s="6">
        <v>0</v>
      </c>
      <c r="G170" t="str">
        <f>VLOOKUP(InputData[[#This Row],[PRODUCT ID]],MasterData[],2,0)</f>
        <v>Product15</v>
      </c>
      <c r="H170" t="str">
        <f>VLOOKUP(InputData[[#This Row],[PRODUCT ID]],MasterData[],3,0)</f>
        <v>Category02</v>
      </c>
      <c r="I170" t="str">
        <f>VLOOKUP(InputData[[#This Row],[PRODUCT ID]],MasterData[],4,0)</f>
        <v>No.</v>
      </c>
      <c r="J170">
        <f>VLOOKUP(InputData[[#This Row],[PRODUCT ID]],MasterData[],5,0)</f>
        <v>12</v>
      </c>
      <c r="K170">
        <f>VLOOKUP(InputData[[#This Row],[PRODUCT ID]],MasterData[],6,0)</f>
        <v>15.719999999999999</v>
      </c>
      <c r="L170">
        <f t="shared" si="8"/>
        <v>125.75999999999999</v>
      </c>
      <c r="M170">
        <f t="shared" si="9"/>
        <v>29.759999999999991</v>
      </c>
      <c r="N170" s="8">
        <f t="shared" si="10"/>
        <v>23.664122137404576</v>
      </c>
      <c r="O170">
        <f>DAY(InputData[[#This Row],[DATE]])</f>
        <v>5</v>
      </c>
      <c r="P170">
        <f>MONTH(InputData[[#This Row],[DATE]])</f>
        <v>7</v>
      </c>
      <c r="Q170">
        <f>YEAR(InputData[[#This Row],[DATE]])</f>
        <v>2022</v>
      </c>
      <c r="R170">
        <f t="shared" si="11"/>
        <v>96</v>
      </c>
      <c r="S170" s="15">
        <f>InputData[[#This Row],[Cost]]/InputData[[#This Row],[SALES]]</f>
        <v>0.76335877862595425</v>
      </c>
    </row>
    <row r="171" spans="1:19" x14ac:dyDescent="0.25">
      <c r="A171" s="3">
        <v>44788</v>
      </c>
      <c r="B171" s="4" t="s">
        <v>37</v>
      </c>
      <c r="C171" s="5">
        <v>7</v>
      </c>
      <c r="D171" s="5" t="s">
        <v>108</v>
      </c>
      <c r="E171" s="5" t="s">
        <v>106</v>
      </c>
      <c r="F171" s="6">
        <v>0</v>
      </c>
      <c r="G171" t="str">
        <f>VLOOKUP(InputData[[#This Row],[PRODUCT ID]],MasterData[],2,0)</f>
        <v>Product15</v>
      </c>
      <c r="H171" t="str">
        <f>VLOOKUP(InputData[[#This Row],[PRODUCT ID]],MasterData[],3,0)</f>
        <v>Category02</v>
      </c>
      <c r="I171" t="str">
        <f>VLOOKUP(InputData[[#This Row],[PRODUCT ID]],MasterData[],4,0)</f>
        <v>No.</v>
      </c>
      <c r="J171">
        <f>VLOOKUP(InputData[[#This Row],[PRODUCT ID]],MasterData[],5,0)</f>
        <v>12</v>
      </c>
      <c r="K171">
        <f>VLOOKUP(InputData[[#This Row],[PRODUCT ID]],MasterData[],6,0)</f>
        <v>15.719999999999999</v>
      </c>
      <c r="L171">
        <f t="shared" si="8"/>
        <v>110.03999999999999</v>
      </c>
      <c r="M171">
        <f t="shared" si="9"/>
        <v>26.039999999999992</v>
      </c>
      <c r="N171" s="8">
        <f t="shared" si="10"/>
        <v>23.664122137404576</v>
      </c>
      <c r="O171">
        <f>DAY(InputData[[#This Row],[DATE]])</f>
        <v>15</v>
      </c>
      <c r="P171">
        <f>MONTH(InputData[[#This Row],[DATE]])</f>
        <v>8</v>
      </c>
      <c r="Q171">
        <f>YEAR(InputData[[#This Row],[DATE]])</f>
        <v>2022</v>
      </c>
      <c r="R171">
        <f t="shared" si="11"/>
        <v>84</v>
      </c>
      <c r="S171" s="15">
        <f>InputData[[#This Row],[Cost]]/InputData[[#This Row],[SALES]]</f>
        <v>0.76335877862595425</v>
      </c>
    </row>
    <row r="172" spans="1:19" x14ac:dyDescent="0.25">
      <c r="A172" s="3">
        <v>44804</v>
      </c>
      <c r="B172" s="4" t="s">
        <v>37</v>
      </c>
      <c r="C172" s="5">
        <v>13</v>
      </c>
      <c r="D172" s="5" t="s">
        <v>108</v>
      </c>
      <c r="E172" s="5" t="s">
        <v>107</v>
      </c>
      <c r="F172" s="6">
        <v>0</v>
      </c>
      <c r="G172" t="str">
        <f>VLOOKUP(InputData[[#This Row],[PRODUCT ID]],MasterData[],2,0)</f>
        <v>Product15</v>
      </c>
      <c r="H172" t="str">
        <f>VLOOKUP(InputData[[#This Row],[PRODUCT ID]],MasterData[],3,0)</f>
        <v>Category02</v>
      </c>
      <c r="I172" t="str">
        <f>VLOOKUP(InputData[[#This Row],[PRODUCT ID]],MasterData[],4,0)</f>
        <v>No.</v>
      </c>
      <c r="J172">
        <f>VLOOKUP(InputData[[#This Row],[PRODUCT ID]],MasterData[],5,0)</f>
        <v>12</v>
      </c>
      <c r="K172">
        <f>VLOOKUP(InputData[[#This Row],[PRODUCT ID]],MasterData[],6,0)</f>
        <v>15.719999999999999</v>
      </c>
      <c r="L172">
        <f t="shared" si="8"/>
        <v>204.35999999999999</v>
      </c>
      <c r="M172">
        <f t="shared" si="9"/>
        <v>48.359999999999985</v>
      </c>
      <c r="N172" s="8">
        <f t="shared" si="10"/>
        <v>23.664122137404576</v>
      </c>
      <c r="O172">
        <f>DAY(InputData[[#This Row],[DATE]])</f>
        <v>31</v>
      </c>
      <c r="P172">
        <f>MONTH(InputData[[#This Row],[DATE]])</f>
        <v>8</v>
      </c>
      <c r="Q172">
        <f>YEAR(InputData[[#This Row],[DATE]])</f>
        <v>2022</v>
      </c>
      <c r="R172">
        <f t="shared" si="11"/>
        <v>156</v>
      </c>
      <c r="S172" s="15">
        <f>InputData[[#This Row],[Cost]]/InputData[[#This Row],[SALES]]</f>
        <v>0.76335877862595425</v>
      </c>
    </row>
    <row r="173" spans="1:19" x14ac:dyDescent="0.25">
      <c r="A173" s="3">
        <v>44849</v>
      </c>
      <c r="B173" s="4" t="s">
        <v>37</v>
      </c>
      <c r="C173" s="5">
        <v>10</v>
      </c>
      <c r="D173" s="5" t="s">
        <v>108</v>
      </c>
      <c r="E173" s="5" t="s">
        <v>107</v>
      </c>
      <c r="F173" s="6">
        <v>0</v>
      </c>
      <c r="G173" t="str">
        <f>VLOOKUP(InputData[[#This Row],[PRODUCT ID]],MasterData[],2,0)</f>
        <v>Product15</v>
      </c>
      <c r="H173" t="str">
        <f>VLOOKUP(InputData[[#This Row],[PRODUCT ID]],MasterData[],3,0)</f>
        <v>Category02</v>
      </c>
      <c r="I173" t="str">
        <f>VLOOKUP(InputData[[#This Row],[PRODUCT ID]],MasterData[],4,0)</f>
        <v>No.</v>
      </c>
      <c r="J173">
        <f>VLOOKUP(InputData[[#This Row],[PRODUCT ID]],MasterData[],5,0)</f>
        <v>12</v>
      </c>
      <c r="K173">
        <f>VLOOKUP(InputData[[#This Row],[PRODUCT ID]],MasterData[],6,0)</f>
        <v>15.719999999999999</v>
      </c>
      <c r="L173">
        <f t="shared" si="8"/>
        <v>157.19999999999999</v>
      </c>
      <c r="M173">
        <f t="shared" si="9"/>
        <v>37.199999999999989</v>
      </c>
      <c r="N173" s="8">
        <f t="shared" si="10"/>
        <v>23.664122137404576</v>
      </c>
      <c r="O173">
        <f>DAY(InputData[[#This Row],[DATE]])</f>
        <v>15</v>
      </c>
      <c r="P173">
        <f>MONTH(InputData[[#This Row],[DATE]])</f>
        <v>10</v>
      </c>
      <c r="Q173">
        <f>YEAR(InputData[[#This Row],[DATE]])</f>
        <v>2022</v>
      </c>
      <c r="R173">
        <f t="shared" si="11"/>
        <v>120</v>
      </c>
      <c r="S173" s="15">
        <f>InputData[[#This Row],[Cost]]/InputData[[#This Row],[SALES]]</f>
        <v>0.76335877862595425</v>
      </c>
    </row>
    <row r="174" spans="1:19" x14ac:dyDescent="0.25">
      <c r="A174" s="3">
        <v>44867</v>
      </c>
      <c r="B174" s="4" t="s">
        <v>37</v>
      </c>
      <c r="C174" s="5">
        <v>15</v>
      </c>
      <c r="D174" s="5" t="s">
        <v>105</v>
      </c>
      <c r="E174" s="5" t="s">
        <v>107</v>
      </c>
      <c r="F174" s="6">
        <v>0</v>
      </c>
      <c r="G174" t="str">
        <f>VLOOKUP(InputData[[#This Row],[PRODUCT ID]],MasterData[],2,0)</f>
        <v>Product15</v>
      </c>
      <c r="H174" t="str">
        <f>VLOOKUP(InputData[[#This Row],[PRODUCT ID]],MasterData[],3,0)</f>
        <v>Category02</v>
      </c>
      <c r="I174" t="str">
        <f>VLOOKUP(InputData[[#This Row],[PRODUCT ID]],MasterData[],4,0)</f>
        <v>No.</v>
      </c>
      <c r="J174">
        <f>VLOOKUP(InputData[[#This Row],[PRODUCT ID]],MasterData[],5,0)</f>
        <v>12</v>
      </c>
      <c r="K174">
        <f>VLOOKUP(InputData[[#This Row],[PRODUCT ID]],MasterData[],6,0)</f>
        <v>15.719999999999999</v>
      </c>
      <c r="L174">
        <f t="shared" si="8"/>
        <v>235.79999999999998</v>
      </c>
      <c r="M174">
        <f t="shared" si="9"/>
        <v>55.799999999999983</v>
      </c>
      <c r="N174" s="8">
        <f t="shared" si="10"/>
        <v>23.664122137404576</v>
      </c>
      <c r="O174">
        <f>DAY(InputData[[#This Row],[DATE]])</f>
        <v>2</v>
      </c>
      <c r="P174">
        <f>MONTH(InputData[[#This Row],[DATE]])</f>
        <v>11</v>
      </c>
      <c r="Q174">
        <f>YEAR(InputData[[#This Row],[DATE]])</f>
        <v>2022</v>
      </c>
      <c r="R174">
        <f t="shared" si="11"/>
        <v>180</v>
      </c>
      <c r="S174" s="15">
        <f>InputData[[#This Row],[Cost]]/InputData[[#This Row],[SALES]]</f>
        <v>0.76335877862595425</v>
      </c>
    </row>
    <row r="175" spans="1:19" x14ac:dyDescent="0.25">
      <c r="A175" s="3">
        <v>44871</v>
      </c>
      <c r="B175" s="4" t="s">
        <v>37</v>
      </c>
      <c r="C175" s="5">
        <v>13</v>
      </c>
      <c r="D175" s="5" t="s">
        <v>106</v>
      </c>
      <c r="E175" s="5" t="s">
        <v>106</v>
      </c>
      <c r="F175" s="6">
        <v>0</v>
      </c>
      <c r="G175" t="str">
        <f>VLOOKUP(InputData[[#This Row],[PRODUCT ID]],MasterData[],2,0)</f>
        <v>Product15</v>
      </c>
      <c r="H175" t="str">
        <f>VLOOKUP(InputData[[#This Row],[PRODUCT ID]],MasterData[],3,0)</f>
        <v>Category02</v>
      </c>
      <c r="I175" t="str">
        <f>VLOOKUP(InputData[[#This Row],[PRODUCT ID]],MasterData[],4,0)</f>
        <v>No.</v>
      </c>
      <c r="J175">
        <f>VLOOKUP(InputData[[#This Row],[PRODUCT ID]],MasterData[],5,0)</f>
        <v>12</v>
      </c>
      <c r="K175">
        <f>VLOOKUP(InputData[[#This Row],[PRODUCT ID]],MasterData[],6,0)</f>
        <v>15.719999999999999</v>
      </c>
      <c r="L175">
        <f t="shared" si="8"/>
        <v>204.35999999999999</v>
      </c>
      <c r="M175">
        <f t="shared" si="9"/>
        <v>48.359999999999985</v>
      </c>
      <c r="N175" s="8">
        <f t="shared" si="10"/>
        <v>23.664122137404576</v>
      </c>
      <c r="O175">
        <f>DAY(InputData[[#This Row],[DATE]])</f>
        <v>6</v>
      </c>
      <c r="P175">
        <f>MONTH(InputData[[#This Row],[DATE]])</f>
        <v>11</v>
      </c>
      <c r="Q175">
        <f>YEAR(InputData[[#This Row],[DATE]])</f>
        <v>2022</v>
      </c>
      <c r="R175">
        <f t="shared" si="11"/>
        <v>156</v>
      </c>
      <c r="S175" s="15">
        <f>InputData[[#This Row],[Cost]]/InputData[[#This Row],[SALES]]</f>
        <v>0.76335877862595425</v>
      </c>
    </row>
    <row r="176" spans="1:19" x14ac:dyDescent="0.25">
      <c r="A176" s="3">
        <v>44895</v>
      </c>
      <c r="B176" s="4" t="s">
        <v>37</v>
      </c>
      <c r="C176" s="5">
        <v>2</v>
      </c>
      <c r="D176" s="5" t="s">
        <v>108</v>
      </c>
      <c r="E176" s="5" t="s">
        <v>106</v>
      </c>
      <c r="F176" s="6">
        <v>0</v>
      </c>
      <c r="G176" t="str">
        <f>VLOOKUP(InputData[[#This Row],[PRODUCT ID]],MasterData[],2,0)</f>
        <v>Product15</v>
      </c>
      <c r="H176" t="str">
        <f>VLOOKUP(InputData[[#This Row],[PRODUCT ID]],MasterData[],3,0)</f>
        <v>Category02</v>
      </c>
      <c r="I176" t="str">
        <f>VLOOKUP(InputData[[#This Row],[PRODUCT ID]],MasterData[],4,0)</f>
        <v>No.</v>
      </c>
      <c r="J176">
        <f>VLOOKUP(InputData[[#This Row],[PRODUCT ID]],MasterData[],5,0)</f>
        <v>12</v>
      </c>
      <c r="K176">
        <f>VLOOKUP(InputData[[#This Row],[PRODUCT ID]],MasterData[],6,0)</f>
        <v>15.719999999999999</v>
      </c>
      <c r="L176">
        <f t="shared" si="8"/>
        <v>31.439999999999998</v>
      </c>
      <c r="M176">
        <f t="shared" si="9"/>
        <v>7.4399999999999977</v>
      </c>
      <c r="N176" s="8">
        <f t="shared" si="10"/>
        <v>23.664122137404576</v>
      </c>
      <c r="O176">
        <f>DAY(InputData[[#This Row],[DATE]])</f>
        <v>30</v>
      </c>
      <c r="P176">
        <f>MONTH(InputData[[#This Row],[DATE]])</f>
        <v>11</v>
      </c>
      <c r="Q176">
        <f>YEAR(InputData[[#This Row],[DATE]])</f>
        <v>2022</v>
      </c>
      <c r="R176">
        <f t="shared" si="11"/>
        <v>24</v>
      </c>
      <c r="S176" s="15">
        <f>InputData[[#This Row],[Cost]]/InputData[[#This Row],[SALES]]</f>
        <v>0.76335877862595425</v>
      </c>
    </row>
    <row r="177" spans="1:19" x14ac:dyDescent="0.25">
      <c r="A177" s="3">
        <v>44230</v>
      </c>
      <c r="B177" s="4" t="s">
        <v>39</v>
      </c>
      <c r="C177" s="5">
        <v>13</v>
      </c>
      <c r="D177" s="5" t="s">
        <v>108</v>
      </c>
      <c r="E177" s="5" t="s">
        <v>106</v>
      </c>
      <c r="F177" s="6">
        <v>0</v>
      </c>
      <c r="G177" t="str">
        <f>VLOOKUP(InputData[[#This Row],[PRODUCT ID]],MasterData[],2,0)</f>
        <v>Product16</v>
      </c>
      <c r="H177" t="str">
        <f>VLOOKUP(InputData[[#This Row],[PRODUCT ID]],MasterData[],3,0)</f>
        <v>Category02</v>
      </c>
      <c r="I177" t="str">
        <f>VLOOKUP(InputData[[#This Row],[PRODUCT ID]],MasterData[],4,0)</f>
        <v>No.</v>
      </c>
      <c r="J177">
        <f>VLOOKUP(InputData[[#This Row],[PRODUCT ID]],MasterData[],5,0)</f>
        <v>13</v>
      </c>
      <c r="K177">
        <f>VLOOKUP(InputData[[#This Row],[PRODUCT ID]],MasterData[],6,0)</f>
        <v>16.64</v>
      </c>
      <c r="L177">
        <f t="shared" si="8"/>
        <v>216.32</v>
      </c>
      <c r="M177">
        <f t="shared" si="9"/>
        <v>47.319999999999993</v>
      </c>
      <c r="N177" s="8">
        <f t="shared" si="10"/>
        <v>21.874999999999996</v>
      </c>
      <c r="O177">
        <f>DAY(InputData[[#This Row],[DATE]])</f>
        <v>3</v>
      </c>
      <c r="P177">
        <f>MONTH(InputData[[#This Row],[DATE]])</f>
        <v>2</v>
      </c>
      <c r="Q177">
        <f>YEAR(InputData[[#This Row],[DATE]])</f>
        <v>2021</v>
      </c>
      <c r="R177">
        <f t="shared" si="11"/>
        <v>169</v>
      </c>
      <c r="S177" s="15">
        <f>InputData[[#This Row],[Cost]]/InputData[[#This Row],[SALES]]</f>
        <v>0.78125</v>
      </c>
    </row>
    <row r="178" spans="1:19" x14ac:dyDescent="0.25">
      <c r="A178" s="3">
        <v>44325</v>
      </c>
      <c r="B178" s="4" t="s">
        <v>39</v>
      </c>
      <c r="C178" s="5">
        <v>6</v>
      </c>
      <c r="D178" s="5" t="s">
        <v>106</v>
      </c>
      <c r="E178" s="5" t="s">
        <v>106</v>
      </c>
      <c r="F178" s="6">
        <v>0</v>
      </c>
      <c r="G178" t="str">
        <f>VLOOKUP(InputData[[#This Row],[PRODUCT ID]],MasterData[],2,0)</f>
        <v>Product16</v>
      </c>
      <c r="H178" t="str">
        <f>VLOOKUP(InputData[[#This Row],[PRODUCT ID]],MasterData[],3,0)</f>
        <v>Category02</v>
      </c>
      <c r="I178" t="str">
        <f>VLOOKUP(InputData[[#This Row],[PRODUCT ID]],MasterData[],4,0)</f>
        <v>No.</v>
      </c>
      <c r="J178">
        <f>VLOOKUP(InputData[[#This Row],[PRODUCT ID]],MasterData[],5,0)</f>
        <v>13</v>
      </c>
      <c r="K178">
        <f>VLOOKUP(InputData[[#This Row],[PRODUCT ID]],MasterData[],6,0)</f>
        <v>16.64</v>
      </c>
      <c r="L178">
        <f t="shared" si="8"/>
        <v>99.84</v>
      </c>
      <c r="M178">
        <f t="shared" si="9"/>
        <v>21.840000000000003</v>
      </c>
      <c r="N178" s="8">
        <f t="shared" si="10"/>
        <v>21.875000000000004</v>
      </c>
      <c r="O178">
        <f>DAY(InputData[[#This Row],[DATE]])</f>
        <v>9</v>
      </c>
      <c r="P178">
        <f>MONTH(InputData[[#This Row],[DATE]])</f>
        <v>5</v>
      </c>
      <c r="Q178">
        <f>YEAR(InputData[[#This Row],[DATE]])</f>
        <v>2021</v>
      </c>
      <c r="R178">
        <f t="shared" si="11"/>
        <v>78</v>
      </c>
      <c r="S178" s="15">
        <f>InputData[[#This Row],[Cost]]/InputData[[#This Row],[SALES]]</f>
        <v>0.78125</v>
      </c>
    </row>
    <row r="179" spans="1:19" x14ac:dyDescent="0.25">
      <c r="A179" s="3">
        <v>44328</v>
      </c>
      <c r="B179" s="4" t="s">
        <v>39</v>
      </c>
      <c r="C179" s="5">
        <v>3</v>
      </c>
      <c r="D179" s="5" t="s">
        <v>108</v>
      </c>
      <c r="E179" s="5" t="s">
        <v>106</v>
      </c>
      <c r="F179" s="6">
        <v>0</v>
      </c>
      <c r="G179" t="str">
        <f>VLOOKUP(InputData[[#This Row],[PRODUCT ID]],MasterData[],2,0)</f>
        <v>Product16</v>
      </c>
      <c r="H179" t="str">
        <f>VLOOKUP(InputData[[#This Row],[PRODUCT ID]],MasterData[],3,0)</f>
        <v>Category02</v>
      </c>
      <c r="I179" t="str">
        <f>VLOOKUP(InputData[[#This Row],[PRODUCT ID]],MasterData[],4,0)</f>
        <v>No.</v>
      </c>
      <c r="J179">
        <f>VLOOKUP(InputData[[#This Row],[PRODUCT ID]],MasterData[],5,0)</f>
        <v>13</v>
      </c>
      <c r="K179">
        <f>VLOOKUP(InputData[[#This Row],[PRODUCT ID]],MasterData[],6,0)</f>
        <v>16.64</v>
      </c>
      <c r="L179">
        <f t="shared" si="8"/>
        <v>49.92</v>
      </c>
      <c r="M179">
        <f t="shared" si="9"/>
        <v>10.920000000000002</v>
      </c>
      <c r="N179" s="8">
        <f t="shared" si="10"/>
        <v>21.875000000000004</v>
      </c>
      <c r="O179">
        <f>DAY(InputData[[#This Row],[DATE]])</f>
        <v>12</v>
      </c>
      <c r="P179">
        <f>MONTH(InputData[[#This Row],[DATE]])</f>
        <v>5</v>
      </c>
      <c r="Q179">
        <f>YEAR(InputData[[#This Row],[DATE]])</f>
        <v>2021</v>
      </c>
      <c r="R179">
        <f t="shared" si="11"/>
        <v>39</v>
      </c>
      <c r="S179" s="15">
        <f>InputData[[#This Row],[Cost]]/InputData[[#This Row],[SALES]]</f>
        <v>0.78125</v>
      </c>
    </row>
    <row r="180" spans="1:19" x14ac:dyDescent="0.25">
      <c r="A180" s="3">
        <v>44367</v>
      </c>
      <c r="B180" s="4" t="s">
        <v>39</v>
      </c>
      <c r="C180" s="5">
        <v>1</v>
      </c>
      <c r="D180" s="5" t="s">
        <v>105</v>
      </c>
      <c r="E180" s="5" t="s">
        <v>107</v>
      </c>
      <c r="F180" s="6">
        <v>0</v>
      </c>
      <c r="G180" t="str">
        <f>VLOOKUP(InputData[[#This Row],[PRODUCT ID]],MasterData[],2,0)</f>
        <v>Product16</v>
      </c>
      <c r="H180" t="str">
        <f>VLOOKUP(InputData[[#This Row],[PRODUCT ID]],MasterData[],3,0)</f>
        <v>Category02</v>
      </c>
      <c r="I180" t="str">
        <f>VLOOKUP(InputData[[#This Row],[PRODUCT ID]],MasterData[],4,0)</f>
        <v>No.</v>
      </c>
      <c r="J180">
        <f>VLOOKUP(InputData[[#This Row],[PRODUCT ID]],MasterData[],5,0)</f>
        <v>13</v>
      </c>
      <c r="K180">
        <f>VLOOKUP(InputData[[#This Row],[PRODUCT ID]],MasterData[],6,0)</f>
        <v>16.64</v>
      </c>
      <c r="L180">
        <f t="shared" si="8"/>
        <v>16.64</v>
      </c>
      <c r="M180">
        <f t="shared" si="9"/>
        <v>3.6400000000000006</v>
      </c>
      <c r="N180" s="8">
        <f t="shared" si="10"/>
        <v>21.875000000000004</v>
      </c>
      <c r="O180">
        <f>DAY(InputData[[#This Row],[DATE]])</f>
        <v>20</v>
      </c>
      <c r="P180">
        <f>MONTH(InputData[[#This Row],[DATE]])</f>
        <v>6</v>
      </c>
      <c r="Q180">
        <f>YEAR(InputData[[#This Row],[DATE]])</f>
        <v>2021</v>
      </c>
      <c r="R180">
        <f t="shared" si="11"/>
        <v>13</v>
      </c>
      <c r="S180" s="15">
        <f>InputData[[#This Row],[Cost]]/InputData[[#This Row],[SALES]]</f>
        <v>0.78125</v>
      </c>
    </row>
    <row r="181" spans="1:19" x14ac:dyDescent="0.25">
      <c r="A181" s="3">
        <v>44370</v>
      </c>
      <c r="B181" s="4" t="s">
        <v>39</v>
      </c>
      <c r="C181" s="5">
        <v>4</v>
      </c>
      <c r="D181" s="5" t="s">
        <v>108</v>
      </c>
      <c r="E181" s="5" t="s">
        <v>106</v>
      </c>
      <c r="F181" s="6">
        <v>0</v>
      </c>
      <c r="G181" t="str">
        <f>VLOOKUP(InputData[[#This Row],[PRODUCT ID]],MasterData[],2,0)</f>
        <v>Product16</v>
      </c>
      <c r="H181" t="str">
        <f>VLOOKUP(InputData[[#This Row],[PRODUCT ID]],MasterData[],3,0)</f>
        <v>Category02</v>
      </c>
      <c r="I181" t="str">
        <f>VLOOKUP(InputData[[#This Row],[PRODUCT ID]],MasterData[],4,0)</f>
        <v>No.</v>
      </c>
      <c r="J181">
        <f>VLOOKUP(InputData[[#This Row],[PRODUCT ID]],MasterData[],5,0)</f>
        <v>13</v>
      </c>
      <c r="K181">
        <f>VLOOKUP(InputData[[#This Row],[PRODUCT ID]],MasterData[],6,0)</f>
        <v>16.64</v>
      </c>
      <c r="L181">
        <f t="shared" si="8"/>
        <v>66.56</v>
      </c>
      <c r="M181">
        <f t="shared" si="9"/>
        <v>14.560000000000002</v>
      </c>
      <c r="N181" s="8">
        <f t="shared" si="10"/>
        <v>21.875000000000004</v>
      </c>
      <c r="O181">
        <f>DAY(InputData[[#This Row],[DATE]])</f>
        <v>23</v>
      </c>
      <c r="P181">
        <f>MONTH(InputData[[#This Row],[DATE]])</f>
        <v>6</v>
      </c>
      <c r="Q181">
        <f>YEAR(InputData[[#This Row],[DATE]])</f>
        <v>2021</v>
      </c>
      <c r="R181">
        <f t="shared" si="11"/>
        <v>52</v>
      </c>
      <c r="S181" s="15">
        <f>InputData[[#This Row],[Cost]]/InputData[[#This Row],[SALES]]</f>
        <v>0.78125</v>
      </c>
    </row>
    <row r="182" spans="1:19" x14ac:dyDescent="0.25">
      <c r="A182" s="3">
        <v>44532</v>
      </c>
      <c r="B182" s="4" t="s">
        <v>39</v>
      </c>
      <c r="C182" s="5">
        <v>10</v>
      </c>
      <c r="D182" s="5" t="s">
        <v>108</v>
      </c>
      <c r="E182" s="5" t="s">
        <v>107</v>
      </c>
      <c r="F182" s="6">
        <v>0</v>
      </c>
      <c r="G182" t="str">
        <f>VLOOKUP(InputData[[#This Row],[PRODUCT ID]],MasterData[],2,0)</f>
        <v>Product16</v>
      </c>
      <c r="H182" t="str">
        <f>VLOOKUP(InputData[[#This Row],[PRODUCT ID]],MasterData[],3,0)</f>
        <v>Category02</v>
      </c>
      <c r="I182" t="str">
        <f>VLOOKUP(InputData[[#This Row],[PRODUCT ID]],MasterData[],4,0)</f>
        <v>No.</v>
      </c>
      <c r="J182">
        <f>VLOOKUP(InputData[[#This Row],[PRODUCT ID]],MasterData[],5,0)</f>
        <v>13</v>
      </c>
      <c r="K182">
        <f>VLOOKUP(InputData[[#This Row],[PRODUCT ID]],MasterData[],6,0)</f>
        <v>16.64</v>
      </c>
      <c r="L182">
        <f t="shared" si="8"/>
        <v>166.4</v>
      </c>
      <c r="M182">
        <f t="shared" si="9"/>
        <v>36.400000000000006</v>
      </c>
      <c r="N182" s="8">
        <f t="shared" si="10"/>
        <v>21.875000000000004</v>
      </c>
      <c r="O182">
        <f>DAY(InputData[[#This Row],[DATE]])</f>
        <v>2</v>
      </c>
      <c r="P182">
        <f>MONTH(InputData[[#This Row],[DATE]])</f>
        <v>12</v>
      </c>
      <c r="Q182">
        <f>YEAR(InputData[[#This Row],[DATE]])</f>
        <v>2021</v>
      </c>
      <c r="R182">
        <f t="shared" si="11"/>
        <v>130</v>
      </c>
      <c r="S182" s="15">
        <f>InputData[[#This Row],[Cost]]/InputData[[#This Row],[SALES]]</f>
        <v>0.78125</v>
      </c>
    </row>
    <row r="183" spans="1:19" x14ac:dyDescent="0.25">
      <c r="A183" s="3">
        <v>44589</v>
      </c>
      <c r="B183" s="4" t="s">
        <v>39</v>
      </c>
      <c r="C183" s="5">
        <v>11</v>
      </c>
      <c r="D183" s="5" t="s">
        <v>108</v>
      </c>
      <c r="E183" s="5" t="s">
        <v>106</v>
      </c>
      <c r="F183" s="6">
        <v>0</v>
      </c>
      <c r="G183" t="str">
        <f>VLOOKUP(InputData[[#This Row],[PRODUCT ID]],MasterData[],2,0)</f>
        <v>Product16</v>
      </c>
      <c r="H183" t="str">
        <f>VLOOKUP(InputData[[#This Row],[PRODUCT ID]],MasterData[],3,0)</f>
        <v>Category02</v>
      </c>
      <c r="I183" t="str">
        <f>VLOOKUP(InputData[[#This Row],[PRODUCT ID]],MasterData[],4,0)</f>
        <v>No.</v>
      </c>
      <c r="J183">
        <f>VLOOKUP(InputData[[#This Row],[PRODUCT ID]],MasterData[],5,0)</f>
        <v>13</v>
      </c>
      <c r="K183">
        <f>VLOOKUP(InputData[[#This Row],[PRODUCT ID]],MasterData[],6,0)</f>
        <v>16.64</v>
      </c>
      <c r="L183">
        <f t="shared" si="8"/>
        <v>183.04000000000002</v>
      </c>
      <c r="M183">
        <f t="shared" si="9"/>
        <v>40.04000000000002</v>
      </c>
      <c r="N183" s="8">
        <f t="shared" si="10"/>
        <v>21.875000000000007</v>
      </c>
      <c r="O183">
        <f>DAY(InputData[[#This Row],[DATE]])</f>
        <v>28</v>
      </c>
      <c r="P183">
        <f>MONTH(InputData[[#This Row],[DATE]])</f>
        <v>1</v>
      </c>
      <c r="Q183">
        <f>YEAR(InputData[[#This Row],[DATE]])</f>
        <v>2022</v>
      </c>
      <c r="R183">
        <f t="shared" si="11"/>
        <v>143</v>
      </c>
      <c r="S183" s="15">
        <f>InputData[[#This Row],[Cost]]/InputData[[#This Row],[SALES]]</f>
        <v>0.78124999999999989</v>
      </c>
    </row>
    <row r="184" spans="1:19" x14ac:dyDescent="0.25">
      <c r="A184" s="3">
        <v>44615</v>
      </c>
      <c r="B184" s="4" t="s">
        <v>39</v>
      </c>
      <c r="C184" s="5">
        <v>15</v>
      </c>
      <c r="D184" s="5" t="s">
        <v>106</v>
      </c>
      <c r="E184" s="5" t="s">
        <v>107</v>
      </c>
      <c r="F184" s="6">
        <v>0</v>
      </c>
      <c r="G184" t="str">
        <f>VLOOKUP(InputData[[#This Row],[PRODUCT ID]],MasterData[],2,0)</f>
        <v>Product16</v>
      </c>
      <c r="H184" t="str">
        <f>VLOOKUP(InputData[[#This Row],[PRODUCT ID]],MasterData[],3,0)</f>
        <v>Category02</v>
      </c>
      <c r="I184" t="str">
        <f>VLOOKUP(InputData[[#This Row],[PRODUCT ID]],MasterData[],4,0)</f>
        <v>No.</v>
      </c>
      <c r="J184">
        <f>VLOOKUP(InputData[[#This Row],[PRODUCT ID]],MasterData[],5,0)</f>
        <v>13</v>
      </c>
      <c r="K184">
        <f>VLOOKUP(InputData[[#This Row],[PRODUCT ID]],MasterData[],6,0)</f>
        <v>16.64</v>
      </c>
      <c r="L184">
        <f t="shared" si="8"/>
        <v>249.60000000000002</v>
      </c>
      <c r="M184">
        <f t="shared" si="9"/>
        <v>54.600000000000023</v>
      </c>
      <c r="N184" s="8">
        <f t="shared" si="10"/>
        <v>21.875000000000007</v>
      </c>
      <c r="O184">
        <f>DAY(InputData[[#This Row],[DATE]])</f>
        <v>23</v>
      </c>
      <c r="P184">
        <f>MONTH(InputData[[#This Row],[DATE]])</f>
        <v>2</v>
      </c>
      <c r="Q184">
        <f>YEAR(InputData[[#This Row],[DATE]])</f>
        <v>2022</v>
      </c>
      <c r="R184">
        <f t="shared" si="11"/>
        <v>195</v>
      </c>
      <c r="S184" s="15">
        <f>InputData[[#This Row],[Cost]]/InputData[[#This Row],[SALES]]</f>
        <v>0.78124999999999989</v>
      </c>
    </row>
    <row r="185" spans="1:19" x14ac:dyDescent="0.25">
      <c r="A185" s="3">
        <v>44634</v>
      </c>
      <c r="B185" s="4" t="s">
        <v>39</v>
      </c>
      <c r="C185" s="5">
        <v>2</v>
      </c>
      <c r="D185" s="5" t="s">
        <v>108</v>
      </c>
      <c r="E185" s="5" t="s">
        <v>107</v>
      </c>
      <c r="F185" s="6">
        <v>0</v>
      </c>
      <c r="G185" t="str">
        <f>VLOOKUP(InputData[[#This Row],[PRODUCT ID]],MasterData[],2,0)</f>
        <v>Product16</v>
      </c>
      <c r="H185" t="str">
        <f>VLOOKUP(InputData[[#This Row],[PRODUCT ID]],MasterData[],3,0)</f>
        <v>Category02</v>
      </c>
      <c r="I185" t="str">
        <f>VLOOKUP(InputData[[#This Row],[PRODUCT ID]],MasterData[],4,0)</f>
        <v>No.</v>
      </c>
      <c r="J185">
        <f>VLOOKUP(InputData[[#This Row],[PRODUCT ID]],MasterData[],5,0)</f>
        <v>13</v>
      </c>
      <c r="K185">
        <f>VLOOKUP(InputData[[#This Row],[PRODUCT ID]],MasterData[],6,0)</f>
        <v>16.64</v>
      </c>
      <c r="L185">
        <f t="shared" si="8"/>
        <v>33.28</v>
      </c>
      <c r="M185">
        <f t="shared" si="9"/>
        <v>7.2800000000000011</v>
      </c>
      <c r="N185" s="8">
        <f t="shared" si="10"/>
        <v>21.875000000000004</v>
      </c>
      <c r="O185">
        <f>DAY(InputData[[#This Row],[DATE]])</f>
        <v>14</v>
      </c>
      <c r="P185">
        <f>MONTH(InputData[[#This Row],[DATE]])</f>
        <v>3</v>
      </c>
      <c r="Q185">
        <f>YEAR(InputData[[#This Row],[DATE]])</f>
        <v>2022</v>
      </c>
      <c r="R185">
        <f t="shared" si="11"/>
        <v>26</v>
      </c>
      <c r="S185" s="15">
        <f>InputData[[#This Row],[Cost]]/InputData[[#This Row],[SALES]]</f>
        <v>0.78125</v>
      </c>
    </row>
    <row r="186" spans="1:19" x14ac:dyDescent="0.25">
      <c r="A186" s="3">
        <v>44664</v>
      </c>
      <c r="B186" s="4" t="s">
        <v>39</v>
      </c>
      <c r="C186" s="5">
        <v>14</v>
      </c>
      <c r="D186" s="5" t="s">
        <v>105</v>
      </c>
      <c r="E186" s="5" t="s">
        <v>106</v>
      </c>
      <c r="F186" s="6">
        <v>0</v>
      </c>
      <c r="G186" t="str">
        <f>VLOOKUP(InputData[[#This Row],[PRODUCT ID]],MasterData[],2,0)</f>
        <v>Product16</v>
      </c>
      <c r="H186" t="str">
        <f>VLOOKUP(InputData[[#This Row],[PRODUCT ID]],MasterData[],3,0)</f>
        <v>Category02</v>
      </c>
      <c r="I186" t="str">
        <f>VLOOKUP(InputData[[#This Row],[PRODUCT ID]],MasterData[],4,0)</f>
        <v>No.</v>
      </c>
      <c r="J186">
        <f>VLOOKUP(InputData[[#This Row],[PRODUCT ID]],MasterData[],5,0)</f>
        <v>13</v>
      </c>
      <c r="K186">
        <f>VLOOKUP(InputData[[#This Row],[PRODUCT ID]],MasterData[],6,0)</f>
        <v>16.64</v>
      </c>
      <c r="L186">
        <f t="shared" si="8"/>
        <v>232.96</v>
      </c>
      <c r="M186">
        <f t="shared" si="9"/>
        <v>50.960000000000008</v>
      </c>
      <c r="N186" s="8">
        <f t="shared" si="10"/>
        <v>21.875000000000004</v>
      </c>
      <c r="O186">
        <f>DAY(InputData[[#This Row],[DATE]])</f>
        <v>13</v>
      </c>
      <c r="P186">
        <f>MONTH(InputData[[#This Row],[DATE]])</f>
        <v>4</v>
      </c>
      <c r="Q186">
        <f>YEAR(InputData[[#This Row],[DATE]])</f>
        <v>2022</v>
      </c>
      <c r="R186">
        <f t="shared" si="11"/>
        <v>182</v>
      </c>
      <c r="S186" s="15">
        <f>InputData[[#This Row],[Cost]]/InputData[[#This Row],[SALES]]</f>
        <v>0.78125</v>
      </c>
    </row>
    <row r="187" spans="1:19" x14ac:dyDescent="0.25">
      <c r="A187" s="3">
        <v>44681</v>
      </c>
      <c r="B187" s="4" t="s">
        <v>39</v>
      </c>
      <c r="C187" s="5">
        <v>13</v>
      </c>
      <c r="D187" s="5" t="s">
        <v>106</v>
      </c>
      <c r="E187" s="5" t="s">
        <v>106</v>
      </c>
      <c r="F187" s="6">
        <v>0</v>
      </c>
      <c r="G187" t="str">
        <f>VLOOKUP(InputData[[#This Row],[PRODUCT ID]],MasterData[],2,0)</f>
        <v>Product16</v>
      </c>
      <c r="H187" t="str">
        <f>VLOOKUP(InputData[[#This Row],[PRODUCT ID]],MasterData[],3,0)</f>
        <v>Category02</v>
      </c>
      <c r="I187" t="str">
        <f>VLOOKUP(InputData[[#This Row],[PRODUCT ID]],MasterData[],4,0)</f>
        <v>No.</v>
      </c>
      <c r="J187">
        <f>VLOOKUP(InputData[[#This Row],[PRODUCT ID]],MasterData[],5,0)</f>
        <v>13</v>
      </c>
      <c r="K187">
        <f>VLOOKUP(InputData[[#This Row],[PRODUCT ID]],MasterData[],6,0)</f>
        <v>16.64</v>
      </c>
      <c r="L187">
        <f t="shared" si="8"/>
        <v>216.32</v>
      </c>
      <c r="M187">
        <f t="shared" si="9"/>
        <v>47.319999999999993</v>
      </c>
      <c r="N187" s="8">
        <f t="shared" si="10"/>
        <v>21.874999999999996</v>
      </c>
      <c r="O187">
        <f>DAY(InputData[[#This Row],[DATE]])</f>
        <v>30</v>
      </c>
      <c r="P187">
        <f>MONTH(InputData[[#This Row],[DATE]])</f>
        <v>4</v>
      </c>
      <c r="Q187">
        <f>YEAR(InputData[[#This Row],[DATE]])</f>
        <v>2022</v>
      </c>
      <c r="R187">
        <f t="shared" si="11"/>
        <v>169</v>
      </c>
      <c r="S187" s="15">
        <f>InputData[[#This Row],[Cost]]/InputData[[#This Row],[SALES]]</f>
        <v>0.78125</v>
      </c>
    </row>
    <row r="188" spans="1:19" x14ac:dyDescent="0.25">
      <c r="A188" s="3">
        <v>44779</v>
      </c>
      <c r="B188" s="4" t="s">
        <v>39</v>
      </c>
      <c r="C188" s="5">
        <v>9</v>
      </c>
      <c r="D188" s="5" t="s">
        <v>106</v>
      </c>
      <c r="E188" s="5" t="s">
        <v>106</v>
      </c>
      <c r="F188" s="6">
        <v>0</v>
      </c>
      <c r="G188" t="str">
        <f>VLOOKUP(InputData[[#This Row],[PRODUCT ID]],MasterData[],2,0)</f>
        <v>Product16</v>
      </c>
      <c r="H188" t="str">
        <f>VLOOKUP(InputData[[#This Row],[PRODUCT ID]],MasterData[],3,0)</f>
        <v>Category02</v>
      </c>
      <c r="I188" t="str">
        <f>VLOOKUP(InputData[[#This Row],[PRODUCT ID]],MasterData[],4,0)</f>
        <v>No.</v>
      </c>
      <c r="J188">
        <f>VLOOKUP(InputData[[#This Row],[PRODUCT ID]],MasterData[],5,0)</f>
        <v>13</v>
      </c>
      <c r="K188">
        <f>VLOOKUP(InputData[[#This Row],[PRODUCT ID]],MasterData[],6,0)</f>
        <v>16.64</v>
      </c>
      <c r="L188">
        <f t="shared" si="8"/>
        <v>149.76</v>
      </c>
      <c r="M188">
        <f t="shared" si="9"/>
        <v>32.759999999999991</v>
      </c>
      <c r="N188" s="8">
        <f t="shared" si="10"/>
        <v>21.874999999999993</v>
      </c>
      <c r="O188">
        <f>DAY(InputData[[#This Row],[DATE]])</f>
        <v>6</v>
      </c>
      <c r="P188">
        <f>MONTH(InputData[[#This Row],[DATE]])</f>
        <v>8</v>
      </c>
      <c r="Q188">
        <f>YEAR(InputData[[#This Row],[DATE]])</f>
        <v>2022</v>
      </c>
      <c r="R188">
        <f t="shared" si="11"/>
        <v>117</v>
      </c>
      <c r="S188" s="15">
        <f>InputData[[#This Row],[Cost]]/InputData[[#This Row],[SALES]]</f>
        <v>0.78125</v>
      </c>
    </row>
    <row r="189" spans="1:19" x14ac:dyDescent="0.25">
      <c r="A189" s="3">
        <v>44781</v>
      </c>
      <c r="B189" s="4" t="s">
        <v>39</v>
      </c>
      <c r="C189" s="5">
        <v>2</v>
      </c>
      <c r="D189" s="5" t="s">
        <v>108</v>
      </c>
      <c r="E189" s="5" t="s">
        <v>106</v>
      </c>
      <c r="F189" s="6">
        <v>0</v>
      </c>
      <c r="G189" t="str">
        <f>VLOOKUP(InputData[[#This Row],[PRODUCT ID]],MasterData[],2,0)</f>
        <v>Product16</v>
      </c>
      <c r="H189" t="str">
        <f>VLOOKUP(InputData[[#This Row],[PRODUCT ID]],MasterData[],3,0)</f>
        <v>Category02</v>
      </c>
      <c r="I189" t="str">
        <f>VLOOKUP(InputData[[#This Row],[PRODUCT ID]],MasterData[],4,0)</f>
        <v>No.</v>
      </c>
      <c r="J189">
        <f>VLOOKUP(InputData[[#This Row],[PRODUCT ID]],MasterData[],5,0)</f>
        <v>13</v>
      </c>
      <c r="K189">
        <f>VLOOKUP(InputData[[#This Row],[PRODUCT ID]],MasterData[],6,0)</f>
        <v>16.64</v>
      </c>
      <c r="L189">
        <f t="shared" si="8"/>
        <v>33.28</v>
      </c>
      <c r="M189">
        <f t="shared" si="9"/>
        <v>7.2800000000000011</v>
      </c>
      <c r="N189" s="8">
        <f t="shared" si="10"/>
        <v>21.875000000000004</v>
      </c>
      <c r="O189">
        <f>DAY(InputData[[#This Row],[DATE]])</f>
        <v>8</v>
      </c>
      <c r="P189">
        <f>MONTH(InputData[[#This Row],[DATE]])</f>
        <v>8</v>
      </c>
      <c r="Q189">
        <f>YEAR(InputData[[#This Row],[DATE]])</f>
        <v>2022</v>
      </c>
      <c r="R189">
        <f t="shared" si="11"/>
        <v>26</v>
      </c>
      <c r="S189" s="15">
        <f>InputData[[#This Row],[Cost]]/InputData[[#This Row],[SALES]]</f>
        <v>0.78125</v>
      </c>
    </row>
    <row r="190" spans="1:19" x14ac:dyDescent="0.25">
      <c r="A190" s="3">
        <v>44794</v>
      </c>
      <c r="B190" s="4" t="s">
        <v>39</v>
      </c>
      <c r="C190" s="5">
        <v>4</v>
      </c>
      <c r="D190" s="5" t="s">
        <v>108</v>
      </c>
      <c r="E190" s="5" t="s">
        <v>106</v>
      </c>
      <c r="F190" s="6">
        <v>0</v>
      </c>
      <c r="G190" t="str">
        <f>VLOOKUP(InputData[[#This Row],[PRODUCT ID]],MasterData[],2,0)</f>
        <v>Product16</v>
      </c>
      <c r="H190" t="str">
        <f>VLOOKUP(InputData[[#This Row],[PRODUCT ID]],MasterData[],3,0)</f>
        <v>Category02</v>
      </c>
      <c r="I190" t="str">
        <f>VLOOKUP(InputData[[#This Row],[PRODUCT ID]],MasterData[],4,0)</f>
        <v>No.</v>
      </c>
      <c r="J190">
        <f>VLOOKUP(InputData[[#This Row],[PRODUCT ID]],MasterData[],5,0)</f>
        <v>13</v>
      </c>
      <c r="K190">
        <f>VLOOKUP(InputData[[#This Row],[PRODUCT ID]],MasterData[],6,0)</f>
        <v>16.64</v>
      </c>
      <c r="L190">
        <f t="shared" si="8"/>
        <v>66.56</v>
      </c>
      <c r="M190">
        <f t="shared" si="9"/>
        <v>14.560000000000002</v>
      </c>
      <c r="N190" s="8">
        <f t="shared" si="10"/>
        <v>21.875000000000004</v>
      </c>
      <c r="O190">
        <f>DAY(InputData[[#This Row],[DATE]])</f>
        <v>21</v>
      </c>
      <c r="P190">
        <f>MONTH(InputData[[#This Row],[DATE]])</f>
        <v>8</v>
      </c>
      <c r="Q190">
        <f>YEAR(InputData[[#This Row],[DATE]])</f>
        <v>2022</v>
      </c>
      <c r="R190">
        <f t="shared" si="11"/>
        <v>52</v>
      </c>
      <c r="S190" s="15">
        <f>InputData[[#This Row],[Cost]]/InputData[[#This Row],[SALES]]</f>
        <v>0.78125</v>
      </c>
    </row>
    <row r="191" spans="1:19" x14ac:dyDescent="0.25">
      <c r="A191" s="3">
        <v>44902</v>
      </c>
      <c r="B191" s="4" t="s">
        <v>39</v>
      </c>
      <c r="C191" s="5">
        <v>13</v>
      </c>
      <c r="D191" s="5" t="s">
        <v>108</v>
      </c>
      <c r="E191" s="5" t="s">
        <v>106</v>
      </c>
      <c r="F191" s="6">
        <v>0</v>
      </c>
      <c r="G191" t="str">
        <f>VLOOKUP(InputData[[#This Row],[PRODUCT ID]],MasterData[],2,0)</f>
        <v>Product16</v>
      </c>
      <c r="H191" t="str">
        <f>VLOOKUP(InputData[[#This Row],[PRODUCT ID]],MasterData[],3,0)</f>
        <v>Category02</v>
      </c>
      <c r="I191" t="str">
        <f>VLOOKUP(InputData[[#This Row],[PRODUCT ID]],MasterData[],4,0)</f>
        <v>No.</v>
      </c>
      <c r="J191">
        <f>VLOOKUP(InputData[[#This Row],[PRODUCT ID]],MasterData[],5,0)</f>
        <v>13</v>
      </c>
      <c r="K191">
        <f>VLOOKUP(InputData[[#This Row],[PRODUCT ID]],MasterData[],6,0)</f>
        <v>16.64</v>
      </c>
      <c r="L191">
        <f t="shared" si="8"/>
        <v>216.32</v>
      </c>
      <c r="M191">
        <f t="shared" si="9"/>
        <v>47.319999999999993</v>
      </c>
      <c r="N191" s="8">
        <f t="shared" si="10"/>
        <v>21.874999999999996</v>
      </c>
      <c r="O191">
        <f>DAY(InputData[[#This Row],[DATE]])</f>
        <v>7</v>
      </c>
      <c r="P191">
        <f>MONTH(InputData[[#This Row],[DATE]])</f>
        <v>12</v>
      </c>
      <c r="Q191">
        <f>YEAR(InputData[[#This Row],[DATE]])</f>
        <v>2022</v>
      </c>
      <c r="R191">
        <f t="shared" si="11"/>
        <v>169</v>
      </c>
      <c r="S191" s="15">
        <f>InputData[[#This Row],[Cost]]/InputData[[#This Row],[SALES]]</f>
        <v>0.78125</v>
      </c>
    </row>
    <row r="192" spans="1:19" x14ac:dyDescent="0.25">
      <c r="A192" s="3">
        <v>44301</v>
      </c>
      <c r="B192" s="4" t="s">
        <v>41</v>
      </c>
      <c r="C192" s="5">
        <v>3</v>
      </c>
      <c r="D192" s="5" t="s">
        <v>108</v>
      </c>
      <c r="E192" s="5" t="s">
        <v>106</v>
      </c>
      <c r="F192" s="6">
        <v>0</v>
      </c>
      <c r="G192" t="str">
        <f>VLOOKUP(InputData[[#This Row],[PRODUCT ID]],MasterData[],2,0)</f>
        <v>Product17</v>
      </c>
      <c r="H192" t="str">
        <f>VLOOKUP(InputData[[#This Row],[PRODUCT ID]],MasterData[],3,0)</f>
        <v>Category02</v>
      </c>
      <c r="I192" t="str">
        <f>VLOOKUP(InputData[[#This Row],[PRODUCT ID]],MasterData[],4,0)</f>
        <v>Ft</v>
      </c>
      <c r="J192">
        <f>VLOOKUP(InputData[[#This Row],[PRODUCT ID]],MasterData[],5,0)</f>
        <v>134</v>
      </c>
      <c r="K192">
        <f>VLOOKUP(InputData[[#This Row],[PRODUCT ID]],MasterData[],6,0)</f>
        <v>156.78</v>
      </c>
      <c r="L192">
        <f t="shared" si="8"/>
        <v>470.34000000000003</v>
      </c>
      <c r="M192">
        <f t="shared" si="9"/>
        <v>68.340000000000032</v>
      </c>
      <c r="N192" s="8">
        <f t="shared" si="10"/>
        <v>14.529914529914537</v>
      </c>
      <c r="O192">
        <f>DAY(InputData[[#This Row],[DATE]])</f>
        <v>15</v>
      </c>
      <c r="P192">
        <f>MONTH(InputData[[#This Row],[DATE]])</f>
        <v>4</v>
      </c>
      <c r="Q192">
        <f>YEAR(InputData[[#This Row],[DATE]])</f>
        <v>2021</v>
      </c>
      <c r="R192">
        <f t="shared" si="11"/>
        <v>402</v>
      </c>
      <c r="S192" s="15">
        <f>InputData[[#This Row],[Cost]]/InputData[[#This Row],[SALES]]</f>
        <v>0.85470085470085466</v>
      </c>
    </row>
    <row r="193" spans="1:19" x14ac:dyDescent="0.25">
      <c r="A193" s="3">
        <v>44586</v>
      </c>
      <c r="B193" s="4" t="s">
        <v>41</v>
      </c>
      <c r="C193" s="5">
        <v>14</v>
      </c>
      <c r="D193" s="5" t="s">
        <v>108</v>
      </c>
      <c r="E193" s="5" t="s">
        <v>107</v>
      </c>
      <c r="F193" s="6">
        <v>0</v>
      </c>
      <c r="G193" t="str">
        <f>VLOOKUP(InputData[[#This Row],[PRODUCT ID]],MasterData[],2,0)</f>
        <v>Product17</v>
      </c>
      <c r="H193" t="str">
        <f>VLOOKUP(InputData[[#This Row],[PRODUCT ID]],MasterData[],3,0)</f>
        <v>Category02</v>
      </c>
      <c r="I193" t="str">
        <f>VLOOKUP(InputData[[#This Row],[PRODUCT ID]],MasterData[],4,0)</f>
        <v>Ft</v>
      </c>
      <c r="J193">
        <f>VLOOKUP(InputData[[#This Row],[PRODUCT ID]],MasterData[],5,0)</f>
        <v>134</v>
      </c>
      <c r="K193">
        <f>VLOOKUP(InputData[[#This Row],[PRODUCT ID]],MasterData[],6,0)</f>
        <v>156.78</v>
      </c>
      <c r="L193">
        <f t="shared" si="8"/>
        <v>2194.92</v>
      </c>
      <c r="M193">
        <f t="shared" si="9"/>
        <v>318.92000000000007</v>
      </c>
      <c r="N193" s="8">
        <f t="shared" si="10"/>
        <v>14.529914529914533</v>
      </c>
      <c r="O193">
        <f>DAY(InputData[[#This Row],[DATE]])</f>
        <v>25</v>
      </c>
      <c r="P193">
        <f>MONTH(InputData[[#This Row],[DATE]])</f>
        <v>1</v>
      </c>
      <c r="Q193">
        <f>YEAR(InputData[[#This Row],[DATE]])</f>
        <v>2022</v>
      </c>
      <c r="R193">
        <f t="shared" si="11"/>
        <v>1876</v>
      </c>
      <c r="S193" s="15">
        <f>InputData[[#This Row],[Cost]]/InputData[[#This Row],[SALES]]</f>
        <v>0.85470085470085466</v>
      </c>
    </row>
    <row r="194" spans="1:19" x14ac:dyDescent="0.25">
      <c r="A194" s="3">
        <v>44690</v>
      </c>
      <c r="B194" s="4" t="s">
        <v>41</v>
      </c>
      <c r="C194" s="5">
        <v>12</v>
      </c>
      <c r="D194" s="5" t="s">
        <v>105</v>
      </c>
      <c r="E194" s="5" t="s">
        <v>107</v>
      </c>
      <c r="F194" s="6">
        <v>0</v>
      </c>
      <c r="G194" t="str">
        <f>VLOOKUP(InputData[[#This Row],[PRODUCT ID]],MasterData[],2,0)</f>
        <v>Product17</v>
      </c>
      <c r="H194" t="str">
        <f>VLOOKUP(InputData[[#This Row],[PRODUCT ID]],MasterData[],3,0)</f>
        <v>Category02</v>
      </c>
      <c r="I194" t="str">
        <f>VLOOKUP(InputData[[#This Row],[PRODUCT ID]],MasterData[],4,0)</f>
        <v>Ft</v>
      </c>
      <c r="J194">
        <f>VLOOKUP(InputData[[#This Row],[PRODUCT ID]],MasterData[],5,0)</f>
        <v>134</v>
      </c>
      <c r="K194">
        <f>VLOOKUP(InputData[[#This Row],[PRODUCT ID]],MasterData[],6,0)</f>
        <v>156.78</v>
      </c>
      <c r="L194">
        <f t="shared" ref="L194:L257" si="12">K194*C194</f>
        <v>1881.3600000000001</v>
      </c>
      <c r="M194">
        <f t="shared" ref="M194:M257" si="13">L194-(J194*C194)</f>
        <v>273.36000000000013</v>
      </c>
      <c r="N194" s="8">
        <f t="shared" ref="N194:N257" si="14">M194/L194 *100</f>
        <v>14.529914529914537</v>
      </c>
      <c r="O194">
        <f>DAY(InputData[[#This Row],[DATE]])</f>
        <v>9</v>
      </c>
      <c r="P194">
        <f>MONTH(InputData[[#This Row],[DATE]])</f>
        <v>5</v>
      </c>
      <c r="Q194">
        <f>YEAR(InputData[[#This Row],[DATE]])</f>
        <v>2022</v>
      </c>
      <c r="R194">
        <f t="shared" ref="R194:R257" si="15">J194*C194</f>
        <v>1608</v>
      </c>
      <c r="S194" s="15">
        <f>InputData[[#This Row],[Cost]]/InputData[[#This Row],[SALES]]</f>
        <v>0.85470085470085466</v>
      </c>
    </row>
    <row r="195" spans="1:19" x14ac:dyDescent="0.25">
      <c r="A195" s="3">
        <v>44733</v>
      </c>
      <c r="B195" s="4" t="s">
        <v>41</v>
      </c>
      <c r="C195" s="5">
        <v>14</v>
      </c>
      <c r="D195" s="5" t="s">
        <v>108</v>
      </c>
      <c r="E195" s="5" t="s">
        <v>107</v>
      </c>
      <c r="F195" s="6">
        <v>0</v>
      </c>
      <c r="G195" t="str">
        <f>VLOOKUP(InputData[[#This Row],[PRODUCT ID]],MasterData[],2,0)</f>
        <v>Product17</v>
      </c>
      <c r="H195" t="str">
        <f>VLOOKUP(InputData[[#This Row],[PRODUCT ID]],MasterData[],3,0)</f>
        <v>Category02</v>
      </c>
      <c r="I195" t="str">
        <f>VLOOKUP(InputData[[#This Row],[PRODUCT ID]],MasterData[],4,0)</f>
        <v>Ft</v>
      </c>
      <c r="J195">
        <f>VLOOKUP(InputData[[#This Row],[PRODUCT ID]],MasterData[],5,0)</f>
        <v>134</v>
      </c>
      <c r="K195">
        <f>VLOOKUP(InputData[[#This Row],[PRODUCT ID]],MasterData[],6,0)</f>
        <v>156.78</v>
      </c>
      <c r="L195">
        <f t="shared" si="12"/>
        <v>2194.92</v>
      </c>
      <c r="M195">
        <f t="shared" si="13"/>
        <v>318.92000000000007</v>
      </c>
      <c r="N195" s="8">
        <f t="shared" si="14"/>
        <v>14.529914529914533</v>
      </c>
      <c r="O195">
        <f>DAY(InputData[[#This Row],[DATE]])</f>
        <v>21</v>
      </c>
      <c r="P195">
        <f>MONTH(InputData[[#This Row],[DATE]])</f>
        <v>6</v>
      </c>
      <c r="Q195">
        <f>YEAR(InputData[[#This Row],[DATE]])</f>
        <v>2022</v>
      </c>
      <c r="R195">
        <f t="shared" si="15"/>
        <v>1876</v>
      </c>
      <c r="S195" s="15">
        <f>InputData[[#This Row],[Cost]]/InputData[[#This Row],[SALES]]</f>
        <v>0.85470085470085466</v>
      </c>
    </row>
    <row r="196" spans="1:19" x14ac:dyDescent="0.25">
      <c r="A196" s="3">
        <v>44767</v>
      </c>
      <c r="B196" s="4" t="s">
        <v>41</v>
      </c>
      <c r="C196" s="5">
        <v>12</v>
      </c>
      <c r="D196" s="5" t="s">
        <v>108</v>
      </c>
      <c r="E196" s="5" t="s">
        <v>107</v>
      </c>
      <c r="F196" s="6">
        <v>0</v>
      </c>
      <c r="G196" t="str">
        <f>VLOOKUP(InputData[[#This Row],[PRODUCT ID]],MasterData[],2,0)</f>
        <v>Product17</v>
      </c>
      <c r="H196" t="str">
        <f>VLOOKUP(InputData[[#This Row],[PRODUCT ID]],MasterData[],3,0)</f>
        <v>Category02</v>
      </c>
      <c r="I196" t="str">
        <f>VLOOKUP(InputData[[#This Row],[PRODUCT ID]],MasterData[],4,0)</f>
        <v>Ft</v>
      </c>
      <c r="J196">
        <f>VLOOKUP(InputData[[#This Row],[PRODUCT ID]],MasterData[],5,0)</f>
        <v>134</v>
      </c>
      <c r="K196">
        <f>VLOOKUP(InputData[[#This Row],[PRODUCT ID]],MasterData[],6,0)</f>
        <v>156.78</v>
      </c>
      <c r="L196">
        <f t="shared" si="12"/>
        <v>1881.3600000000001</v>
      </c>
      <c r="M196">
        <f t="shared" si="13"/>
        <v>273.36000000000013</v>
      </c>
      <c r="N196" s="8">
        <f t="shared" si="14"/>
        <v>14.529914529914537</v>
      </c>
      <c r="O196">
        <f>DAY(InputData[[#This Row],[DATE]])</f>
        <v>25</v>
      </c>
      <c r="P196">
        <f>MONTH(InputData[[#This Row],[DATE]])</f>
        <v>7</v>
      </c>
      <c r="Q196">
        <f>YEAR(InputData[[#This Row],[DATE]])</f>
        <v>2022</v>
      </c>
      <c r="R196">
        <f t="shared" si="15"/>
        <v>1608</v>
      </c>
      <c r="S196" s="15">
        <f>InputData[[#This Row],[Cost]]/InputData[[#This Row],[SALES]]</f>
        <v>0.85470085470085466</v>
      </c>
    </row>
    <row r="197" spans="1:19" x14ac:dyDescent="0.25">
      <c r="A197" s="3">
        <v>44881</v>
      </c>
      <c r="B197" s="4" t="s">
        <v>41</v>
      </c>
      <c r="C197" s="5">
        <v>8</v>
      </c>
      <c r="D197" s="5" t="s">
        <v>106</v>
      </c>
      <c r="E197" s="5" t="s">
        <v>106</v>
      </c>
      <c r="F197" s="6">
        <v>0</v>
      </c>
      <c r="G197" t="str">
        <f>VLOOKUP(InputData[[#This Row],[PRODUCT ID]],MasterData[],2,0)</f>
        <v>Product17</v>
      </c>
      <c r="H197" t="str">
        <f>VLOOKUP(InputData[[#This Row],[PRODUCT ID]],MasterData[],3,0)</f>
        <v>Category02</v>
      </c>
      <c r="I197" t="str">
        <f>VLOOKUP(InputData[[#This Row],[PRODUCT ID]],MasterData[],4,0)</f>
        <v>Ft</v>
      </c>
      <c r="J197">
        <f>VLOOKUP(InputData[[#This Row],[PRODUCT ID]],MasterData[],5,0)</f>
        <v>134</v>
      </c>
      <c r="K197">
        <f>VLOOKUP(InputData[[#This Row],[PRODUCT ID]],MasterData[],6,0)</f>
        <v>156.78</v>
      </c>
      <c r="L197">
        <f t="shared" si="12"/>
        <v>1254.24</v>
      </c>
      <c r="M197">
        <f t="shared" si="13"/>
        <v>182.24</v>
      </c>
      <c r="N197" s="8">
        <f t="shared" si="14"/>
        <v>14.529914529914532</v>
      </c>
      <c r="O197">
        <f>DAY(InputData[[#This Row],[DATE]])</f>
        <v>16</v>
      </c>
      <c r="P197">
        <f>MONTH(InputData[[#This Row],[DATE]])</f>
        <v>11</v>
      </c>
      <c r="Q197">
        <f>YEAR(InputData[[#This Row],[DATE]])</f>
        <v>2022</v>
      </c>
      <c r="R197">
        <f t="shared" si="15"/>
        <v>1072</v>
      </c>
      <c r="S197" s="15">
        <f>InputData[[#This Row],[Cost]]/InputData[[#This Row],[SALES]]</f>
        <v>0.85470085470085466</v>
      </c>
    </row>
    <row r="198" spans="1:19" x14ac:dyDescent="0.25">
      <c r="A198" s="3">
        <v>44254</v>
      </c>
      <c r="B198" s="4" t="s">
        <v>43</v>
      </c>
      <c r="C198" s="5">
        <v>11</v>
      </c>
      <c r="D198" s="5" t="s">
        <v>105</v>
      </c>
      <c r="E198" s="5" t="s">
        <v>106</v>
      </c>
      <c r="F198" s="6">
        <v>0</v>
      </c>
      <c r="G198" t="str">
        <f>VLOOKUP(InputData[[#This Row],[PRODUCT ID]],MasterData[],2,0)</f>
        <v>Product18</v>
      </c>
      <c r="H198" t="str">
        <f>VLOOKUP(InputData[[#This Row],[PRODUCT ID]],MasterData[],3,0)</f>
        <v>Category02</v>
      </c>
      <c r="I198" t="str">
        <f>VLOOKUP(InputData[[#This Row],[PRODUCT ID]],MasterData[],4,0)</f>
        <v>No.</v>
      </c>
      <c r="J198">
        <f>VLOOKUP(InputData[[#This Row],[PRODUCT ID]],MasterData[],5,0)</f>
        <v>37</v>
      </c>
      <c r="K198">
        <f>VLOOKUP(InputData[[#This Row],[PRODUCT ID]],MasterData[],6,0)</f>
        <v>49.21</v>
      </c>
      <c r="L198">
        <f t="shared" si="12"/>
        <v>541.31000000000006</v>
      </c>
      <c r="M198">
        <f t="shared" si="13"/>
        <v>134.31000000000006</v>
      </c>
      <c r="N198" s="8">
        <f t="shared" si="14"/>
        <v>24.812030075187977</v>
      </c>
      <c r="O198">
        <f>DAY(InputData[[#This Row],[DATE]])</f>
        <v>27</v>
      </c>
      <c r="P198">
        <f>MONTH(InputData[[#This Row],[DATE]])</f>
        <v>2</v>
      </c>
      <c r="Q198">
        <f>YEAR(InputData[[#This Row],[DATE]])</f>
        <v>2021</v>
      </c>
      <c r="R198">
        <f t="shared" si="15"/>
        <v>407</v>
      </c>
      <c r="S198" s="15">
        <f>InputData[[#This Row],[Cost]]/InputData[[#This Row],[SALES]]</f>
        <v>0.75187969924812026</v>
      </c>
    </row>
    <row r="199" spans="1:19" x14ac:dyDescent="0.25">
      <c r="A199" s="3">
        <v>44302</v>
      </c>
      <c r="B199" s="4" t="s">
        <v>43</v>
      </c>
      <c r="C199" s="5">
        <v>15</v>
      </c>
      <c r="D199" s="5" t="s">
        <v>108</v>
      </c>
      <c r="E199" s="5" t="s">
        <v>107</v>
      </c>
      <c r="F199" s="6">
        <v>0</v>
      </c>
      <c r="G199" t="str">
        <f>VLOOKUP(InputData[[#This Row],[PRODUCT ID]],MasterData[],2,0)</f>
        <v>Product18</v>
      </c>
      <c r="H199" t="str">
        <f>VLOOKUP(InputData[[#This Row],[PRODUCT ID]],MasterData[],3,0)</f>
        <v>Category02</v>
      </c>
      <c r="I199" t="str">
        <f>VLOOKUP(InputData[[#This Row],[PRODUCT ID]],MasterData[],4,0)</f>
        <v>No.</v>
      </c>
      <c r="J199">
        <f>VLOOKUP(InputData[[#This Row],[PRODUCT ID]],MasterData[],5,0)</f>
        <v>37</v>
      </c>
      <c r="K199">
        <f>VLOOKUP(InputData[[#This Row],[PRODUCT ID]],MasterData[],6,0)</f>
        <v>49.21</v>
      </c>
      <c r="L199">
        <f t="shared" si="12"/>
        <v>738.15</v>
      </c>
      <c r="M199">
        <f t="shared" si="13"/>
        <v>183.14999999999998</v>
      </c>
      <c r="N199" s="8">
        <f t="shared" si="14"/>
        <v>24.81203007518797</v>
      </c>
      <c r="O199">
        <f>DAY(InputData[[#This Row],[DATE]])</f>
        <v>16</v>
      </c>
      <c r="P199">
        <f>MONTH(InputData[[#This Row],[DATE]])</f>
        <v>4</v>
      </c>
      <c r="Q199">
        <f>YEAR(InputData[[#This Row],[DATE]])</f>
        <v>2021</v>
      </c>
      <c r="R199">
        <f t="shared" si="15"/>
        <v>555</v>
      </c>
      <c r="S199" s="15">
        <f>InputData[[#This Row],[Cost]]/InputData[[#This Row],[SALES]]</f>
        <v>0.75187969924812037</v>
      </c>
    </row>
    <row r="200" spans="1:19" x14ac:dyDescent="0.25">
      <c r="A200" s="3">
        <v>44317</v>
      </c>
      <c r="B200" s="4" t="s">
        <v>43</v>
      </c>
      <c r="C200" s="5">
        <v>3</v>
      </c>
      <c r="D200" s="5" t="s">
        <v>106</v>
      </c>
      <c r="E200" s="5" t="s">
        <v>107</v>
      </c>
      <c r="F200" s="6">
        <v>0</v>
      </c>
      <c r="G200" t="str">
        <f>VLOOKUP(InputData[[#This Row],[PRODUCT ID]],MasterData[],2,0)</f>
        <v>Product18</v>
      </c>
      <c r="H200" t="str">
        <f>VLOOKUP(InputData[[#This Row],[PRODUCT ID]],MasterData[],3,0)</f>
        <v>Category02</v>
      </c>
      <c r="I200" t="str">
        <f>VLOOKUP(InputData[[#This Row],[PRODUCT ID]],MasterData[],4,0)</f>
        <v>No.</v>
      </c>
      <c r="J200">
        <f>VLOOKUP(InputData[[#This Row],[PRODUCT ID]],MasterData[],5,0)</f>
        <v>37</v>
      </c>
      <c r="K200">
        <f>VLOOKUP(InputData[[#This Row],[PRODUCT ID]],MasterData[],6,0)</f>
        <v>49.21</v>
      </c>
      <c r="L200">
        <f t="shared" si="12"/>
        <v>147.63</v>
      </c>
      <c r="M200">
        <f t="shared" si="13"/>
        <v>36.629999999999995</v>
      </c>
      <c r="N200" s="8">
        <f t="shared" si="14"/>
        <v>24.81203007518797</v>
      </c>
      <c r="O200">
        <f>DAY(InputData[[#This Row],[DATE]])</f>
        <v>1</v>
      </c>
      <c r="P200">
        <f>MONTH(InputData[[#This Row],[DATE]])</f>
        <v>5</v>
      </c>
      <c r="Q200">
        <f>YEAR(InputData[[#This Row],[DATE]])</f>
        <v>2021</v>
      </c>
      <c r="R200">
        <f t="shared" si="15"/>
        <v>111</v>
      </c>
      <c r="S200" s="15">
        <f>InputData[[#This Row],[Cost]]/InputData[[#This Row],[SALES]]</f>
        <v>0.75187969924812037</v>
      </c>
    </row>
    <row r="201" spans="1:19" x14ac:dyDescent="0.25">
      <c r="A201" s="3">
        <v>44323</v>
      </c>
      <c r="B201" s="4" t="s">
        <v>43</v>
      </c>
      <c r="C201" s="5">
        <v>1</v>
      </c>
      <c r="D201" s="5" t="s">
        <v>108</v>
      </c>
      <c r="E201" s="5" t="s">
        <v>107</v>
      </c>
      <c r="F201" s="6">
        <v>0</v>
      </c>
      <c r="G201" t="str">
        <f>VLOOKUP(InputData[[#This Row],[PRODUCT ID]],MasterData[],2,0)</f>
        <v>Product18</v>
      </c>
      <c r="H201" t="str">
        <f>VLOOKUP(InputData[[#This Row],[PRODUCT ID]],MasterData[],3,0)</f>
        <v>Category02</v>
      </c>
      <c r="I201" t="str">
        <f>VLOOKUP(InputData[[#This Row],[PRODUCT ID]],MasterData[],4,0)</f>
        <v>No.</v>
      </c>
      <c r="J201">
        <f>VLOOKUP(InputData[[#This Row],[PRODUCT ID]],MasterData[],5,0)</f>
        <v>37</v>
      </c>
      <c r="K201">
        <f>VLOOKUP(InputData[[#This Row],[PRODUCT ID]],MasterData[],6,0)</f>
        <v>49.21</v>
      </c>
      <c r="L201">
        <f t="shared" si="12"/>
        <v>49.21</v>
      </c>
      <c r="M201">
        <f t="shared" si="13"/>
        <v>12.21</v>
      </c>
      <c r="N201" s="8">
        <f t="shared" si="14"/>
        <v>24.81203007518797</v>
      </c>
      <c r="O201">
        <f>DAY(InputData[[#This Row],[DATE]])</f>
        <v>7</v>
      </c>
      <c r="P201">
        <f>MONTH(InputData[[#This Row],[DATE]])</f>
        <v>5</v>
      </c>
      <c r="Q201">
        <f>YEAR(InputData[[#This Row],[DATE]])</f>
        <v>2021</v>
      </c>
      <c r="R201">
        <f t="shared" si="15"/>
        <v>37</v>
      </c>
      <c r="S201" s="15">
        <f>InputData[[#This Row],[Cost]]/InputData[[#This Row],[SALES]]</f>
        <v>0.75187969924812026</v>
      </c>
    </row>
    <row r="202" spans="1:19" x14ac:dyDescent="0.25">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f>VLOOKUP(InputData[[#This Row],[PRODUCT ID]],MasterData[],5,0)</f>
        <v>37</v>
      </c>
      <c r="K202">
        <f>VLOOKUP(InputData[[#This Row],[PRODUCT ID]],MasterData[],6,0)</f>
        <v>49.21</v>
      </c>
      <c r="L202">
        <f t="shared" si="12"/>
        <v>590.52</v>
      </c>
      <c r="M202">
        <f t="shared" si="13"/>
        <v>146.51999999999998</v>
      </c>
      <c r="N202" s="8">
        <f t="shared" si="14"/>
        <v>24.81203007518797</v>
      </c>
      <c r="O202">
        <f>DAY(InputData[[#This Row],[DATE]])</f>
        <v>23</v>
      </c>
      <c r="P202">
        <f>MONTH(InputData[[#This Row],[DATE]])</f>
        <v>9</v>
      </c>
      <c r="Q202">
        <f>YEAR(InputData[[#This Row],[DATE]])</f>
        <v>2021</v>
      </c>
      <c r="R202">
        <f t="shared" si="15"/>
        <v>444</v>
      </c>
      <c r="S202" s="15">
        <f>InputData[[#This Row],[Cost]]/InputData[[#This Row],[SALES]]</f>
        <v>0.75187969924812037</v>
      </c>
    </row>
    <row r="203" spans="1:19" x14ac:dyDescent="0.25">
      <c r="A203" s="3">
        <v>44597</v>
      </c>
      <c r="B203" s="4" t="s">
        <v>43</v>
      </c>
      <c r="C203" s="5">
        <v>6</v>
      </c>
      <c r="D203" s="5" t="s">
        <v>108</v>
      </c>
      <c r="E203" s="5" t="s">
        <v>107</v>
      </c>
      <c r="F203" s="6">
        <v>0</v>
      </c>
      <c r="G203" t="str">
        <f>VLOOKUP(InputData[[#This Row],[PRODUCT ID]],MasterData[],2,0)</f>
        <v>Product18</v>
      </c>
      <c r="H203" t="str">
        <f>VLOOKUP(InputData[[#This Row],[PRODUCT ID]],MasterData[],3,0)</f>
        <v>Category02</v>
      </c>
      <c r="I203" t="str">
        <f>VLOOKUP(InputData[[#This Row],[PRODUCT ID]],MasterData[],4,0)</f>
        <v>No.</v>
      </c>
      <c r="J203">
        <f>VLOOKUP(InputData[[#This Row],[PRODUCT ID]],MasterData[],5,0)</f>
        <v>37</v>
      </c>
      <c r="K203">
        <f>VLOOKUP(InputData[[#This Row],[PRODUCT ID]],MasterData[],6,0)</f>
        <v>49.21</v>
      </c>
      <c r="L203">
        <f t="shared" si="12"/>
        <v>295.26</v>
      </c>
      <c r="M203">
        <f t="shared" si="13"/>
        <v>73.259999999999991</v>
      </c>
      <c r="N203" s="8">
        <f t="shared" si="14"/>
        <v>24.81203007518797</v>
      </c>
      <c r="O203">
        <f>DAY(InputData[[#This Row],[DATE]])</f>
        <v>5</v>
      </c>
      <c r="P203">
        <f>MONTH(InputData[[#This Row],[DATE]])</f>
        <v>2</v>
      </c>
      <c r="Q203">
        <f>YEAR(InputData[[#This Row],[DATE]])</f>
        <v>2022</v>
      </c>
      <c r="R203">
        <f t="shared" si="15"/>
        <v>222</v>
      </c>
      <c r="S203" s="15">
        <f>InputData[[#This Row],[Cost]]/InputData[[#This Row],[SALES]]</f>
        <v>0.75187969924812037</v>
      </c>
    </row>
    <row r="204" spans="1:19" x14ac:dyDescent="0.25">
      <c r="A204" s="3">
        <v>44671</v>
      </c>
      <c r="B204" s="4" t="s">
        <v>43</v>
      </c>
      <c r="C204" s="5">
        <v>2</v>
      </c>
      <c r="D204" s="5" t="s">
        <v>105</v>
      </c>
      <c r="E204" s="5" t="s">
        <v>106</v>
      </c>
      <c r="F204" s="6">
        <v>0</v>
      </c>
      <c r="G204" t="str">
        <f>VLOOKUP(InputData[[#This Row],[PRODUCT ID]],MasterData[],2,0)</f>
        <v>Product18</v>
      </c>
      <c r="H204" t="str">
        <f>VLOOKUP(InputData[[#This Row],[PRODUCT ID]],MasterData[],3,0)</f>
        <v>Category02</v>
      </c>
      <c r="I204" t="str">
        <f>VLOOKUP(InputData[[#This Row],[PRODUCT ID]],MasterData[],4,0)</f>
        <v>No.</v>
      </c>
      <c r="J204">
        <f>VLOOKUP(InputData[[#This Row],[PRODUCT ID]],MasterData[],5,0)</f>
        <v>37</v>
      </c>
      <c r="K204">
        <f>VLOOKUP(InputData[[#This Row],[PRODUCT ID]],MasterData[],6,0)</f>
        <v>49.21</v>
      </c>
      <c r="L204">
        <f t="shared" si="12"/>
        <v>98.42</v>
      </c>
      <c r="M204">
        <f t="shared" si="13"/>
        <v>24.42</v>
      </c>
      <c r="N204" s="8">
        <f t="shared" si="14"/>
        <v>24.81203007518797</v>
      </c>
      <c r="O204">
        <f>DAY(InputData[[#This Row],[DATE]])</f>
        <v>20</v>
      </c>
      <c r="P204">
        <f>MONTH(InputData[[#This Row],[DATE]])</f>
        <v>4</v>
      </c>
      <c r="Q204">
        <f>YEAR(InputData[[#This Row],[DATE]])</f>
        <v>2022</v>
      </c>
      <c r="R204">
        <f t="shared" si="15"/>
        <v>74</v>
      </c>
      <c r="S204" s="15">
        <f>InputData[[#This Row],[Cost]]/InputData[[#This Row],[SALES]]</f>
        <v>0.75187969924812026</v>
      </c>
    </row>
    <row r="205" spans="1:19" x14ac:dyDescent="0.25">
      <c r="A205" s="3">
        <v>44736</v>
      </c>
      <c r="B205" s="4" t="s">
        <v>43</v>
      </c>
      <c r="C205" s="5">
        <v>7</v>
      </c>
      <c r="D205" s="5" t="s">
        <v>108</v>
      </c>
      <c r="E205" s="5" t="s">
        <v>107</v>
      </c>
      <c r="F205" s="6">
        <v>0</v>
      </c>
      <c r="G205" t="str">
        <f>VLOOKUP(InputData[[#This Row],[PRODUCT ID]],MasterData[],2,0)</f>
        <v>Product18</v>
      </c>
      <c r="H205" t="str">
        <f>VLOOKUP(InputData[[#This Row],[PRODUCT ID]],MasterData[],3,0)</f>
        <v>Category02</v>
      </c>
      <c r="I205" t="str">
        <f>VLOOKUP(InputData[[#This Row],[PRODUCT ID]],MasterData[],4,0)</f>
        <v>No.</v>
      </c>
      <c r="J205">
        <f>VLOOKUP(InputData[[#This Row],[PRODUCT ID]],MasterData[],5,0)</f>
        <v>37</v>
      </c>
      <c r="K205">
        <f>VLOOKUP(InputData[[#This Row],[PRODUCT ID]],MasterData[],6,0)</f>
        <v>49.21</v>
      </c>
      <c r="L205">
        <f t="shared" si="12"/>
        <v>344.47</v>
      </c>
      <c r="M205">
        <f t="shared" si="13"/>
        <v>85.470000000000027</v>
      </c>
      <c r="N205" s="8">
        <f t="shared" si="14"/>
        <v>24.812030075187977</v>
      </c>
      <c r="O205">
        <f>DAY(InputData[[#This Row],[DATE]])</f>
        <v>24</v>
      </c>
      <c r="P205">
        <f>MONTH(InputData[[#This Row],[DATE]])</f>
        <v>6</v>
      </c>
      <c r="Q205">
        <f>YEAR(InputData[[#This Row],[DATE]])</f>
        <v>2022</v>
      </c>
      <c r="R205">
        <f t="shared" si="15"/>
        <v>259</v>
      </c>
      <c r="S205" s="15">
        <f>InputData[[#This Row],[Cost]]/InputData[[#This Row],[SALES]]</f>
        <v>0.75187969924812026</v>
      </c>
    </row>
    <row r="206" spans="1:19" x14ac:dyDescent="0.25">
      <c r="A206" s="3">
        <v>44750</v>
      </c>
      <c r="B206" s="4" t="s">
        <v>43</v>
      </c>
      <c r="C206" s="5">
        <v>2</v>
      </c>
      <c r="D206" s="5" t="s">
        <v>108</v>
      </c>
      <c r="E206" s="5" t="s">
        <v>106</v>
      </c>
      <c r="F206" s="6">
        <v>0</v>
      </c>
      <c r="G206" t="str">
        <f>VLOOKUP(InputData[[#This Row],[PRODUCT ID]],MasterData[],2,0)</f>
        <v>Product18</v>
      </c>
      <c r="H206" t="str">
        <f>VLOOKUP(InputData[[#This Row],[PRODUCT ID]],MasterData[],3,0)</f>
        <v>Category02</v>
      </c>
      <c r="I206" t="str">
        <f>VLOOKUP(InputData[[#This Row],[PRODUCT ID]],MasterData[],4,0)</f>
        <v>No.</v>
      </c>
      <c r="J206">
        <f>VLOOKUP(InputData[[#This Row],[PRODUCT ID]],MasterData[],5,0)</f>
        <v>37</v>
      </c>
      <c r="K206">
        <f>VLOOKUP(InputData[[#This Row],[PRODUCT ID]],MasterData[],6,0)</f>
        <v>49.21</v>
      </c>
      <c r="L206">
        <f t="shared" si="12"/>
        <v>98.42</v>
      </c>
      <c r="M206">
        <f t="shared" si="13"/>
        <v>24.42</v>
      </c>
      <c r="N206" s="8">
        <f t="shared" si="14"/>
        <v>24.81203007518797</v>
      </c>
      <c r="O206">
        <f>DAY(InputData[[#This Row],[DATE]])</f>
        <v>8</v>
      </c>
      <c r="P206">
        <f>MONTH(InputData[[#This Row],[DATE]])</f>
        <v>7</v>
      </c>
      <c r="Q206">
        <f>YEAR(InputData[[#This Row],[DATE]])</f>
        <v>2022</v>
      </c>
      <c r="R206">
        <f t="shared" si="15"/>
        <v>74</v>
      </c>
      <c r="S206" s="15">
        <f>InputData[[#This Row],[Cost]]/InputData[[#This Row],[SALES]]</f>
        <v>0.75187969924812026</v>
      </c>
    </row>
    <row r="207" spans="1:19" x14ac:dyDescent="0.25">
      <c r="A207" s="3">
        <v>44765</v>
      </c>
      <c r="B207" s="4" t="s">
        <v>43</v>
      </c>
      <c r="C207" s="5">
        <v>2</v>
      </c>
      <c r="D207" s="5" t="s">
        <v>106</v>
      </c>
      <c r="E207" s="5" t="s">
        <v>106</v>
      </c>
      <c r="F207" s="6">
        <v>0</v>
      </c>
      <c r="G207" t="str">
        <f>VLOOKUP(InputData[[#This Row],[PRODUCT ID]],MasterData[],2,0)</f>
        <v>Product18</v>
      </c>
      <c r="H207" t="str">
        <f>VLOOKUP(InputData[[#This Row],[PRODUCT ID]],MasterData[],3,0)</f>
        <v>Category02</v>
      </c>
      <c r="I207" t="str">
        <f>VLOOKUP(InputData[[#This Row],[PRODUCT ID]],MasterData[],4,0)</f>
        <v>No.</v>
      </c>
      <c r="J207">
        <f>VLOOKUP(InputData[[#This Row],[PRODUCT ID]],MasterData[],5,0)</f>
        <v>37</v>
      </c>
      <c r="K207">
        <f>VLOOKUP(InputData[[#This Row],[PRODUCT ID]],MasterData[],6,0)</f>
        <v>49.21</v>
      </c>
      <c r="L207">
        <f t="shared" si="12"/>
        <v>98.42</v>
      </c>
      <c r="M207">
        <f t="shared" si="13"/>
        <v>24.42</v>
      </c>
      <c r="N207" s="8">
        <f t="shared" si="14"/>
        <v>24.81203007518797</v>
      </c>
      <c r="O207">
        <f>DAY(InputData[[#This Row],[DATE]])</f>
        <v>23</v>
      </c>
      <c r="P207">
        <f>MONTH(InputData[[#This Row],[DATE]])</f>
        <v>7</v>
      </c>
      <c r="Q207">
        <f>YEAR(InputData[[#This Row],[DATE]])</f>
        <v>2022</v>
      </c>
      <c r="R207">
        <f t="shared" si="15"/>
        <v>74</v>
      </c>
      <c r="S207" s="15">
        <f>InputData[[#This Row],[Cost]]/InputData[[#This Row],[SALES]]</f>
        <v>0.75187969924812026</v>
      </c>
    </row>
    <row r="208" spans="1:19" x14ac:dyDescent="0.25">
      <c r="A208" s="3">
        <v>44825</v>
      </c>
      <c r="B208" s="4" t="s">
        <v>43</v>
      </c>
      <c r="C208" s="5">
        <v>14</v>
      </c>
      <c r="D208" s="5" t="s">
        <v>106</v>
      </c>
      <c r="E208" s="5" t="s">
        <v>106</v>
      </c>
      <c r="F208" s="6">
        <v>0</v>
      </c>
      <c r="G208" t="str">
        <f>VLOOKUP(InputData[[#This Row],[PRODUCT ID]],MasterData[],2,0)</f>
        <v>Product18</v>
      </c>
      <c r="H208" t="str">
        <f>VLOOKUP(InputData[[#This Row],[PRODUCT ID]],MasterData[],3,0)</f>
        <v>Category02</v>
      </c>
      <c r="I208" t="str">
        <f>VLOOKUP(InputData[[#This Row],[PRODUCT ID]],MasterData[],4,0)</f>
        <v>No.</v>
      </c>
      <c r="J208">
        <f>VLOOKUP(InputData[[#This Row],[PRODUCT ID]],MasterData[],5,0)</f>
        <v>37</v>
      </c>
      <c r="K208">
        <f>VLOOKUP(InputData[[#This Row],[PRODUCT ID]],MasterData[],6,0)</f>
        <v>49.21</v>
      </c>
      <c r="L208">
        <f t="shared" si="12"/>
        <v>688.94</v>
      </c>
      <c r="M208">
        <f t="shared" si="13"/>
        <v>170.94000000000005</v>
      </c>
      <c r="N208" s="8">
        <f t="shared" si="14"/>
        <v>24.812030075187977</v>
      </c>
      <c r="O208">
        <f>DAY(InputData[[#This Row],[DATE]])</f>
        <v>21</v>
      </c>
      <c r="P208">
        <f>MONTH(InputData[[#This Row],[DATE]])</f>
        <v>9</v>
      </c>
      <c r="Q208">
        <f>YEAR(InputData[[#This Row],[DATE]])</f>
        <v>2022</v>
      </c>
      <c r="R208">
        <f t="shared" si="15"/>
        <v>518</v>
      </c>
      <c r="S208" s="15">
        <f>InputData[[#This Row],[Cost]]/InputData[[#This Row],[SALES]]</f>
        <v>0.75187969924812026</v>
      </c>
    </row>
    <row r="209" spans="1:19" x14ac:dyDescent="0.25">
      <c r="A209" s="3">
        <v>44875</v>
      </c>
      <c r="B209" s="4" t="s">
        <v>43</v>
      </c>
      <c r="C209" s="5">
        <v>7</v>
      </c>
      <c r="D209" s="5" t="s">
        <v>108</v>
      </c>
      <c r="E209" s="5" t="s">
        <v>106</v>
      </c>
      <c r="F209" s="6">
        <v>0</v>
      </c>
      <c r="G209" t="str">
        <f>VLOOKUP(InputData[[#This Row],[PRODUCT ID]],MasterData[],2,0)</f>
        <v>Product18</v>
      </c>
      <c r="H209" t="str">
        <f>VLOOKUP(InputData[[#This Row],[PRODUCT ID]],MasterData[],3,0)</f>
        <v>Category02</v>
      </c>
      <c r="I209" t="str">
        <f>VLOOKUP(InputData[[#This Row],[PRODUCT ID]],MasterData[],4,0)</f>
        <v>No.</v>
      </c>
      <c r="J209">
        <f>VLOOKUP(InputData[[#This Row],[PRODUCT ID]],MasterData[],5,0)</f>
        <v>37</v>
      </c>
      <c r="K209">
        <f>VLOOKUP(InputData[[#This Row],[PRODUCT ID]],MasterData[],6,0)</f>
        <v>49.21</v>
      </c>
      <c r="L209">
        <f t="shared" si="12"/>
        <v>344.47</v>
      </c>
      <c r="M209">
        <f t="shared" si="13"/>
        <v>85.470000000000027</v>
      </c>
      <c r="N209" s="8">
        <f t="shared" si="14"/>
        <v>24.812030075187977</v>
      </c>
      <c r="O209">
        <f>DAY(InputData[[#This Row],[DATE]])</f>
        <v>10</v>
      </c>
      <c r="P209">
        <f>MONTH(InputData[[#This Row],[DATE]])</f>
        <v>11</v>
      </c>
      <c r="Q209">
        <f>YEAR(InputData[[#This Row],[DATE]])</f>
        <v>2022</v>
      </c>
      <c r="R209">
        <f t="shared" si="15"/>
        <v>259</v>
      </c>
      <c r="S209" s="15">
        <f>InputData[[#This Row],[Cost]]/InputData[[#This Row],[SALES]]</f>
        <v>0.75187969924812026</v>
      </c>
    </row>
    <row r="210" spans="1:19" x14ac:dyDescent="0.25">
      <c r="A210" s="3">
        <v>44304</v>
      </c>
      <c r="B210" s="4" t="s">
        <v>45</v>
      </c>
      <c r="C210" s="5">
        <v>13</v>
      </c>
      <c r="D210" s="5" t="s">
        <v>108</v>
      </c>
      <c r="E210" s="5" t="s">
        <v>107</v>
      </c>
      <c r="F210" s="6">
        <v>0</v>
      </c>
      <c r="G210" t="str">
        <f>VLOOKUP(InputData[[#This Row],[PRODUCT ID]],MasterData[],2,0)</f>
        <v>Product19</v>
      </c>
      <c r="H210" t="str">
        <f>VLOOKUP(InputData[[#This Row],[PRODUCT ID]],MasterData[],3,0)</f>
        <v>Category02</v>
      </c>
      <c r="I210" t="str">
        <f>VLOOKUP(InputData[[#This Row],[PRODUCT ID]],MasterData[],4,0)</f>
        <v>Ft</v>
      </c>
      <c r="J210">
        <f>VLOOKUP(InputData[[#This Row],[PRODUCT ID]],MasterData[],5,0)</f>
        <v>150</v>
      </c>
      <c r="K210">
        <f>VLOOKUP(InputData[[#This Row],[PRODUCT ID]],MasterData[],6,0)</f>
        <v>210</v>
      </c>
      <c r="L210">
        <f t="shared" si="12"/>
        <v>2730</v>
      </c>
      <c r="M210">
        <f t="shared" si="13"/>
        <v>780</v>
      </c>
      <c r="N210" s="8">
        <f t="shared" si="14"/>
        <v>28.571428571428569</v>
      </c>
      <c r="O210">
        <f>DAY(InputData[[#This Row],[DATE]])</f>
        <v>18</v>
      </c>
      <c r="P210">
        <f>MONTH(InputData[[#This Row],[DATE]])</f>
        <v>4</v>
      </c>
      <c r="Q210">
        <f>YEAR(InputData[[#This Row],[DATE]])</f>
        <v>2021</v>
      </c>
      <c r="R210">
        <f t="shared" si="15"/>
        <v>1950</v>
      </c>
      <c r="S210" s="15">
        <f>InputData[[#This Row],[Cost]]/InputData[[#This Row],[SALES]]</f>
        <v>0.7142857142857143</v>
      </c>
    </row>
    <row r="211" spans="1:19" x14ac:dyDescent="0.25">
      <c r="A211" s="3">
        <v>44363</v>
      </c>
      <c r="B211" s="4" t="s">
        <v>45</v>
      </c>
      <c r="C211" s="5">
        <v>5</v>
      </c>
      <c r="D211" s="5" t="s">
        <v>105</v>
      </c>
      <c r="E211" s="5" t="s">
        <v>107</v>
      </c>
      <c r="F211" s="6">
        <v>0</v>
      </c>
      <c r="G211" t="str">
        <f>VLOOKUP(InputData[[#This Row],[PRODUCT ID]],MasterData[],2,0)</f>
        <v>Product19</v>
      </c>
      <c r="H211" t="str">
        <f>VLOOKUP(InputData[[#This Row],[PRODUCT ID]],MasterData[],3,0)</f>
        <v>Category02</v>
      </c>
      <c r="I211" t="str">
        <f>VLOOKUP(InputData[[#This Row],[PRODUCT ID]],MasterData[],4,0)</f>
        <v>Ft</v>
      </c>
      <c r="J211">
        <f>VLOOKUP(InputData[[#This Row],[PRODUCT ID]],MasterData[],5,0)</f>
        <v>150</v>
      </c>
      <c r="K211">
        <f>VLOOKUP(InputData[[#This Row],[PRODUCT ID]],MasterData[],6,0)</f>
        <v>210</v>
      </c>
      <c r="L211">
        <f t="shared" si="12"/>
        <v>1050</v>
      </c>
      <c r="M211">
        <f t="shared" si="13"/>
        <v>300</v>
      </c>
      <c r="N211" s="8">
        <f t="shared" si="14"/>
        <v>28.571428571428569</v>
      </c>
      <c r="O211">
        <f>DAY(InputData[[#This Row],[DATE]])</f>
        <v>16</v>
      </c>
      <c r="P211">
        <f>MONTH(InputData[[#This Row],[DATE]])</f>
        <v>6</v>
      </c>
      <c r="Q211">
        <f>YEAR(InputData[[#This Row],[DATE]])</f>
        <v>2021</v>
      </c>
      <c r="R211">
        <f t="shared" si="15"/>
        <v>750</v>
      </c>
      <c r="S211" s="15">
        <f>InputData[[#This Row],[Cost]]/InputData[[#This Row],[SALES]]</f>
        <v>0.7142857142857143</v>
      </c>
    </row>
    <row r="212" spans="1:19" x14ac:dyDescent="0.25">
      <c r="A212" s="3">
        <v>44390</v>
      </c>
      <c r="B212" s="4" t="s">
        <v>45</v>
      </c>
      <c r="C212" s="5">
        <v>1</v>
      </c>
      <c r="D212" s="5" t="s">
        <v>108</v>
      </c>
      <c r="E212" s="5" t="s">
        <v>107</v>
      </c>
      <c r="F212" s="6">
        <v>0</v>
      </c>
      <c r="G212" t="str">
        <f>VLOOKUP(InputData[[#This Row],[PRODUCT ID]],MasterData[],2,0)</f>
        <v>Product19</v>
      </c>
      <c r="H212" t="str">
        <f>VLOOKUP(InputData[[#This Row],[PRODUCT ID]],MasterData[],3,0)</f>
        <v>Category02</v>
      </c>
      <c r="I212" t="str">
        <f>VLOOKUP(InputData[[#This Row],[PRODUCT ID]],MasterData[],4,0)</f>
        <v>Ft</v>
      </c>
      <c r="J212">
        <f>VLOOKUP(InputData[[#This Row],[PRODUCT ID]],MasterData[],5,0)</f>
        <v>150</v>
      </c>
      <c r="K212">
        <f>VLOOKUP(InputData[[#This Row],[PRODUCT ID]],MasterData[],6,0)</f>
        <v>210</v>
      </c>
      <c r="L212">
        <f t="shared" si="12"/>
        <v>210</v>
      </c>
      <c r="M212">
        <f t="shared" si="13"/>
        <v>60</v>
      </c>
      <c r="N212" s="8">
        <f t="shared" si="14"/>
        <v>28.571428571428569</v>
      </c>
      <c r="O212">
        <f>DAY(InputData[[#This Row],[DATE]])</f>
        <v>13</v>
      </c>
      <c r="P212">
        <f>MONTH(InputData[[#This Row],[DATE]])</f>
        <v>7</v>
      </c>
      <c r="Q212">
        <f>YEAR(InputData[[#This Row],[DATE]])</f>
        <v>2021</v>
      </c>
      <c r="R212">
        <f t="shared" si="15"/>
        <v>150</v>
      </c>
      <c r="S212" s="15">
        <f>InputData[[#This Row],[Cost]]/InputData[[#This Row],[SALES]]</f>
        <v>0.7142857142857143</v>
      </c>
    </row>
    <row r="213" spans="1:19" x14ac:dyDescent="0.25">
      <c r="A213" s="3">
        <v>44446</v>
      </c>
      <c r="B213" s="4" t="s">
        <v>45</v>
      </c>
      <c r="C213" s="5">
        <v>5</v>
      </c>
      <c r="D213" s="5" t="s">
        <v>108</v>
      </c>
      <c r="E213" s="5" t="s">
        <v>106</v>
      </c>
      <c r="F213" s="6">
        <v>0</v>
      </c>
      <c r="G213" t="str">
        <f>VLOOKUP(InputData[[#This Row],[PRODUCT ID]],MasterData[],2,0)</f>
        <v>Product19</v>
      </c>
      <c r="H213" t="str">
        <f>VLOOKUP(InputData[[#This Row],[PRODUCT ID]],MasterData[],3,0)</f>
        <v>Category02</v>
      </c>
      <c r="I213" t="str">
        <f>VLOOKUP(InputData[[#This Row],[PRODUCT ID]],MasterData[],4,0)</f>
        <v>Ft</v>
      </c>
      <c r="J213">
        <f>VLOOKUP(InputData[[#This Row],[PRODUCT ID]],MasterData[],5,0)</f>
        <v>150</v>
      </c>
      <c r="K213">
        <f>VLOOKUP(InputData[[#This Row],[PRODUCT ID]],MasterData[],6,0)</f>
        <v>210</v>
      </c>
      <c r="L213">
        <f t="shared" si="12"/>
        <v>1050</v>
      </c>
      <c r="M213">
        <f t="shared" si="13"/>
        <v>300</v>
      </c>
      <c r="N213" s="8">
        <f t="shared" si="14"/>
        <v>28.571428571428569</v>
      </c>
      <c r="O213">
        <f>DAY(InputData[[#This Row],[DATE]])</f>
        <v>7</v>
      </c>
      <c r="P213">
        <f>MONTH(InputData[[#This Row],[DATE]])</f>
        <v>9</v>
      </c>
      <c r="Q213">
        <f>YEAR(InputData[[#This Row],[DATE]])</f>
        <v>2021</v>
      </c>
      <c r="R213">
        <f t="shared" si="15"/>
        <v>750</v>
      </c>
      <c r="S213" s="15">
        <f>InputData[[#This Row],[Cost]]/InputData[[#This Row],[SALES]]</f>
        <v>0.7142857142857143</v>
      </c>
    </row>
    <row r="214" spans="1:19" x14ac:dyDescent="0.25">
      <c r="A214" s="3">
        <v>44472</v>
      </c>
      <c r="B214" s="4" t="s">
        <v>45</v>
      </c>
      <c r="C214" s="5">
        <v>9</v>
      </c>
      <c r="D214" s="5" t="s">
        <v>108</v>
      </c>
      <c r="E214" s="5" t="s">
        <v>106</v>
      </c>
      <c r="F214" s="6">
        <v>0</v>
      </c>
      <c r="G214" t="str">
        <f>VLOOKUP(InputData[[#This Row],[PRODUCT ID]],MasterData[],2,0)</f>
        <v>Product19</v>
      </c>
      <c r="H214" t="str">
        <f>VLOOKUP(InputData[[#This Row],[PRODUCT ID]],MasterData[],3,0)</f>
        <v>Category02</v>
      </c>
      <c r="I214" t="str">
        <f>VLOOKUP(InputData[[#This Row],[PRODUCT ID]],MasterData[],4,0)</f>
        <v>Ft</v>
      </c>
      <c r="J214">
        <f>VLOOKUP(InputData[[#This Row],[PRODUCT ID]],MasterData[],5,0)</f>
        <v>150</v>
      </c>
      <c r="K214">
        <f>VLOOKUP(InputData[[#This Row],[PRODUCT ID]],MasterData[],6,0)</f>
        <v>210</v>
      </c>
      <c r="L214">
        <f t="shared" si="12"/>
        <v>1890</v>
      </c>
      <c r="M214">
        <f t="shared" si="13"/>
        <v>540</v>
      </c>
      <c r="N214" s="8">
        <f t="shared" si="14"/>
        <v>28.571428571428569</v>
      </c>
      <c r="O214">
        <f>DAY(InputData[[#This Row],[DATE]])</f>
        <v>3</v>
      </c>
      <c r="P214">
        <f>MONTH(InputData[[#This Row],[DATE]])</f>
        <v>10</v>
      </c>
      <c r="Q214">
        <f>YEAR(InputData[[#This Row],[DATE]])</f>
        <v>2021</v>
      </c>
      <c r="R214">
        <f t="shared" si="15"/>
        <v>1350</v>
      </c>
      <c r="S214" s="15">
        <f>InputData[[#This Row],[Cost]]/InputData[[#This Row],[SALES]]</f>
        <v>0.7142857142857143</v>
      </c>
    </row>
    <row r="215" spans="1:19" x14ac:dyDescent="0.25">
      <c r="A215" s="3">
        <v>44533</v>
      </c>
      <c r="B215" s="4" t="s">
        <v>45</v>
      </c>
      <c r="C215" s="5">
        <v>8</v>
      </c>
      <c r="D215" s="5" t="s">
        <v>106</v>
      </c>
      <c r="E215" s="5" t="s">
        <v>106</v>
      </c>
      <c r="F215" s="6">
        <v>0</v>
      </c>
      <c r="G215" t="str">
        <f>VLOOKUP(InputData[[#This Row],[PRODUCT ID]],MasterData[],2,0)</f>
        <v>Product19</v>
      </c>
      <c r="H215" t="str">
        <f>VLOOKUP(InputData[[#This Row],[PRODUCT ID]],MasterData[],3,0)</f>
        <v>Category02</v>
      </c>
      <c r="I215" t="str">
        <f>VLOOKUP(InputData[[#This Row],[PRODUCT ID]],MasterData[],4,0)</f>
        <v>Ft</v>
      </c>
      <c r="J215">
        <f>VLOOKUP(InputData[[#This Row],[PRODUCT ID]],MasterData[],5,0)</f>
        <v>150</v>
      </c>
      <c r="K215">
        <f>VLOOKUP(InputData[[#This Row],[PRODUCT ID]],MasterData[],6,0)</f>
        <v>210</v>
      </c>
      <c r="L215">
        <f t="shared" si="12"/>
        <v>1680</v>
      </c>
      <c r="M215">
        <f t="shared" si="13"/>
        <v>480</v>
      </c>
      <c r="N215" s="8">
        <f t="shared" si="14"/>
        <v>28.571428571428569</v>
      </c>
      <c r="O215">
        <f>DAY(InputData[[#This Row],[DATE]])</f>
        <v>3</v>
      </c>
      <c r="P215">
        <f>MONTH(InputData[[#This Row],[DATE]])</f>
        <v>12</v>
      </c>
      <c r="Q215">
        <f>YEAR(InputData[[#This Row],[DATE]])</f>
        <v>2021</v>
      </c>
      <c r="R215">
        <f t="shared" si="15"/>
        <v>1200</v>
      </c>
      <c r="S215" s="15">
        <f>InputData[[#This Row],[Cost]]/InputData[[#This Row],[SALES]]</f>
        <v>0.7142857142857143</v>
      </c>
    </row>
    <row r="216" spans="1:19" x14ac:dyDescent="0.25">
      <c r="A216" s="3">
        <v>44574</v>
      </c>
      <c r="B216" s="4" t="s">
        <v>45</v>
      </c>
      <c r="C216" s="5">
        <v>6</v>
      </c>
      <c r="D216" s="5" t="s">
        <v>106</v>
      </c>
      <c r="E216" s="5" t="s">
        <v>106</v>
      </c>
      <c r="F216" s="6">
        <v>0</v>
      </c>
      <c r="G216" t="str">
        <f>VLOOKUP(InputData[[#This Row],[PRODUCT ID]],MasterData[],2,0)</f>
        <v>Product19</v>
      </c>
      <c r="H216" t="str">
        <f>VLOOKUP(InputData[[#This Row],[PRODUCT ID]],MasterData[],3,0)</f>
        <v>Category02</v>
      </c>
      <c r="I216" t="str">
        <f>VLOOKUP(InputData[[#This Row],[PRODUCT ID]],MasterData[],4,0)</f>
        <v>Ft</v>
      </c>
      <c r="J216">
        <f>VLOOKUP(InputData[[#This Row],[PRODUCT ID]],MasterData[],5,0)</f>
        <v>150</v>
      </c>
      <c r="K216">
        <f>VLOOKUP(InputData[[#This Row],[PRODUCT ID]],MasterData[],6,0)</f>
        <v>210</v>
      </c>
      <c r="L216">
        <f t="shared" si="12"/>
        <v>1260</v>
      </c>
      <c r="M216">
        <f t="shared" si="13"/>
        <v>360</v>
      </c>
      <c r="N216" s="8">
        <f t="shared" si="14"/>
        <v>28.571428571428569</v>
      </c>
      <c r="O216">
        <f>DAY(InputData[[#This Row],[DATE]])</f>
        <v>13</v>
      </c>
      <c r="P216">
        <f>MONTH(InputData[[#This Row],[DATE]])</f>
        <v>1</v>
      </c>
      <c r="Q216">
        <f>YEAR(InputData[[#This Row],[DATE]])</f>
        <v>2022</v>
      </c>
      <c r="R216">
        <f t="shared" si="15"/>
        <v>900</v>
      </c>
      <c r="S216" s="15">
        <f>InputData[[#This Row],[Cost]]/InputData[[#This Row],[SALES]]</f>
        <v>0.7142857142857143</v>
      </c>
    </row>
    <row r="217" spans="1:19" x14ac:dyDescent="0.25">
      <c r="A217" s="3">
        <v>44638</v>
      </c>
      <c r="B217" s="4" t="s">
        <v>45</v>
      </c>
      <c r="C217" s="5">
        <v>2</v>
      </c>
      <c r="D217" s="5" t="s">
        <v>106</v>
      </c>
      <c r="E217" s="5" t="s">
        <v>107</v>
      </c>
      <c r="F217" s="6">
        <v>0</v>
      </c>
      <c r="G217" t="str">
        <f>VLOOKUP(InputData[[#This Row],[PRODUCT ID]],MasterData[],2,0)</f>
        <v>Product19</v>
      </c>
      <c r="H217" t="str">
        <f>VLOOKUP(InputData[[#This Row],[PRODUCT ID]],MasterData[],3,0)</f>
        <v>Category02</v>
      </c>
      <c r="I217" t="str">
        <f>VLOOKUP(InputData[[#This Row],[PRODUCT ID]],MasterData[],4,0)</f>
        <v>Ft</v>
      </c>
      <c r="J217">
        <f>VLOOKUP(InputData[[#This Row],[PRODUCT ID]],MasterData[],5,0)</f>
        <v>150</v>
      </c>
      <c r="K217">
        <f>VLOOKUP(InputData[[#This Row],[PRODUCT ID]],MasterData[],6,0)</f>
        <v>210</v>
      </c>
      <c r="L217">
        <f t="shared" si="12"/>
        <v>420</v>
      </c>
      <c r="M217">
        <f t="shared" si="13"/>
        <v>120</v>
      </c>
      <c r="N217" s="8">
        <f t="shared" si="14"/>
        <v>28.571428571428569</v>
      </c>
      <c r="O217">
        <f>DAY(InputData[[#This Row],[DATE]])</f>
        <v>18</v>
      </c>
      <c r="P217">
        <f>MONTH(InputData[[#This Row],[DATE]])</f>
        <v>3</v>
      </c>
      <c r="Q217">
        <f>YEAR(InputData[[#This Row],[DATE]])</f>
        <v>2022</v>
      </c>
      <c r="R217">
        <f t="shared" si="15"/>
        <v>300</v>
      </c>
      <c r="S217" s="15">
        <f>InputData[[#This Row],[Cost]]/InputData[[#This Row],[SALES]]</f>
        <v>0.7142857142857143</v>
      </c>
    </row>
    <row r="218" spans="1:19" x14ac:dyDescent="0.25">
      <c r="A218" s="3">
        <v>44799</v>
      </c>
      <c r="B218" s="4" t="s">
        <v>45</v>
      </c>
      <c r="C218" s="5">
        <v>13</v>
      </c>
      <c r="D218" s="5" t="s">
        <v>105</v>
      </c>
      <c r="E218" s="5" t="s">
        <v>107</v>
      </c>
      <c r="F218" s="6">
        <v>0</v>
      </c>
      <c r="G218" t="str">
        <f>VLOOKUP(InputData[[#This Row],[PRODUCT ID]],MasterData[],2,0)</f>
        <v>Product19</v>
      </c>
      <c r="H218" t="str">
        <f>VLOOKUP(InputData[[#This Row],[PRODUCT ID]],MasterData[],3,0)</f>
        <v>Category02</v>
      </c>
      <c r="I218" t="str">
        <f>VLOOKUP(InputData[[#This Row],[PRODUCT ID]],MasterData[],4,0)</f>
        <v>Ft</v>
      </c>
      <c r="J218">
        <f>VLOOKUP(InputData[[#This Row],[PRODUCT ID]],MasterData[],5,0)</f>
        <v>150</v>
      </c>
      <c r="K218">
        <f>VLOOKUP(InputData[[#This Row],[PRODUCT ID]],MasterData[],6,0)</f>
        <v>210</v>
      </c>
      <c r="L218">
        <f t="shared" si="12"/>
        <v>2730</v>
      </c>
      <c r="M218">
        <f t="shared" si="13"/>
        <v>780</v>
      </c>
      <c r="N218" s="8">
        <f t="shared" si="14"/>
        <v>28.571428571428569</v>
      </c>
      <c r="O218">
        <f>DAY(InputData[[#This Row],[DATE]])</f>
        <v>26</v>
      </c>
      <c r="P218">
        <f>MONTH(InputData[[#This Row],[DATE]])</f>
        <v>8</v>
      </c>
      <c r="Q218">
        <f>YEAR(InputData[[#This Row],[DATE]])</f>
        <v>2022</v>
      </c>
      <c r="R218">
        <f t="shared" si="15"/>
        <v>1950</v>
      </c>
      <c r="S218" s="15">
        <f>InputData[[#This Row],[Cost]]/InputData[[#This Row],[SALES]]</f>
        <v>0.7142857142857143</v>
      </c>
    </row>
    <row r="219" spans="1:19" x14ac:dyDescent="0.25">
      <c r="A219" s="3">
        <v>44844</v>
      </c>
      <c r="B219" s="4" t="s">
        <v>45</v>
      </c>
      <c r="C219" s="5">
        <v>9</v>
      </c>
      <c r="D219" s="5" t="s">
        <v>108</v>
      </c>
      <c r="E219" s="5" t="s">
        <v>106</v>
      </c>
      <c r="F219" s="6">
        <v>0</v>
      </c>
      <c r="G219" t="str">
        <f>VLOOKUP(InputData[[#This Row],[PRODUCT ID]],MasterData[],2,0)</f>
        <v>Product19</v>
      </c>
      <c r="H219" t="str">
        <f>VLOOKUP(InputData[[#This Row],[PRODUCT ID]],MasterData[],3,0)</f>
        <v>Category02</v>
      </c>
      <c r="I219" t="str">
        <f>VLOOKUP(InputData[[#This Row],[PRODUCT ID]],MasterData[],4,0)</f>
        <v>Ft</v>
      </c>
      <c r="J219">
        <f>VLOOKUP(InputData[[#This Row],[PRODUCT ID]],MasterData[],5,0)</f>
        <v>150</v>
      </c>
      <c r="K219">
        <f>VLOOKUP(InputData[[#This Row],[PRODUCT ID]],MasterData[],6,0)</f>
        <v>210</v>
      </c>
      <c r="L219">
        <f t="shared" si="12"/>
        <v>1890</v>
      </c>
      <c r="M219">
        <f t="shared" si="13"/>
        <v>540</v>
      </c>
      <c r="N219" s="8">
        <f t="shared" si="14"/>
        <v>28.571428571428569</v>
      </c>
      <c r="O219">
        <f>DAY(InputData[[#This Row],[DATE]])</f>
        <v>10</v>
      </c>
      <c r="P219">
        <f>MONTH(InputData[[#This Row],[DATE]])</f>
        <v>10</v>
      </c>
      <c r="Q219">
        <f>YEAR(InputData[[#This Row],[DATE]])</f>
        <v>2022</v>
      </c>
      <c r="R219">
        <f t="shared" si="15"/>
        <v>1350</v>
      </c>
      <c r="S219" s="15">
        <f>InputData[[#This Row],[Cost]]/InputData[[#This Row],[SALES]]</f>
        <v>0.7142857142857143</v>
      </c>
    </row>
    <row r="220" spans="1:19" x14ac:dyDescent="0.25">
      <c r="A220" s="3">
        <v>44870</v>
      </c>
      <c r="B220" s="4" t="s">
        <v>45</v>
      </c>
      <c r="C220" s="5">
        <v>15</v>
      </c>
      <c r="D220" s="5" t="s">
        <v>108</v>
      </c>
      <c r="E220" s="5" t="s">
        <v>107</v>
      </c>
      <c r="F220" s="6">
        <v>0</v>
      </c>
      <c r="G220" t="str">
        <f>VLOOKUP(InputData[[#This Row],[PRODUCT ID]],MasterData[],2,0)</f>
        <v>Product19</v>
      </c>
      <c r="H220" t="str">
        <f>VLOOKUP(InputData[[#This Row],[PRODUCT ID]],MasterData[],3,0)</f>
        <v>Category02</v>
      </c>
      <c r="I220" t="str">
        <f>VLOOKUP(InputData[[#This Row],[PRODUCT ID]],MasterData[],4,0)</f>
        <v>Ft</v>
      </c>
      <c r="J220">
        <f>VLOOKUP(InputData[[#This Row],[PRODUCT ID]],MasterData[],5,0)</f>
        <v>150</v>
      </c>
      <c r="K220">
        <f>VLOOKUP(InputData[[#This Row],[PRODUCT ID]],MasterData[],6,0)</f>
        <v>210</v>
      </c>
      <c r="L220">
        <f t="shared" si="12"/>
        <v>3150</v>
      </c>
      <c r="M220">
        <f t="shared" si="13"/>
        <v>900</v>
      </c>
      <c r="N220" s="8">
        <f t="shared" si="14"/>
        <v>28.571428571428569</v>
      </c>
      <c r="O220">
        <f>DAY(InputData[[#This Row],[DATE]])</f>
        <v>5</v>
      </c>
      <c r="P220">
        <f>MONTH(InputData[[#This Row],[DATE]])</f>
        <v>11</v>
      </c>
      <c r="Q220">
        <f>YEAR(InputData[[#This Row],[DATE]])</f>
        <v>2022</v>
      </c>
      <c r="R220">
        <f t="shared" si="15"/>
        <v>2250</v>
      </c>
      <c r="S220" s="15">
        <f>InputData[[#This Row],[Cost]]/InputData[[#This Row],[SALES]]</f>
        <v>0.7142857142857143</v>
      </c>
    </row>
    <row r="221" spans="1:19" x14ac:dyDescent="0.25">
      <c r="A221" s="3">
        <v>44873</v>
      </c>
      <c r="B221" s="4" t="s">
        <v>45</v>
      </c>
      <c r="C221" s="5">
        <v>10</v>
      </c>
      <c r="D221" s="5" t="s">
        <v>105</v>
      </c>
      <c r="E221" s="5" t="s">
        <v>106</v>
      </c>
      <c r="F221" s="6">
        <v>0</v>
      </c>
      <c r="G221" t="str">
        <f>VLOOKUP(InputData[[#This Row],[PRODUCT ID]],MasterData[],2,0)</f>
        <v>Product19</v>
      </c>
      <c r="H221" t="str">
        <f>VLOOKUP(InputData[[#This Row],[PRODUCT ID]],MasterData[],3,0)</f>
        <v>Category02</v>
      </c>
      <c r="I221" t="str">
        <f>VLOOKUP(InputData[[#This Row],[PRODUCT ID]],MasterData[],4,0)</f>
        <v>Ft</v>
      </c>
      <c r="J221">
        <f>VLOOKUP(InputData[[#This Row],[PRODUCT ID]],MasterData[],5,0)</f>
        <v>150</v>
      </c>
      <c r="K221">
        <f>VLOOKUP(InputData[[#This Row],[PRODUCT ID]],MasterData[],6,0)</f>
        <v>210</v>
      </c>
      <c r="L221">
        <f t="shared" si="12"/>
        <v>2100</v>
      </c>
      <c r="M221">
        <f t="shared" si="13"/>
        <v>600</v>
      </c>
      <c r="N221" s="8">
        <f t="shared" si="14"/>
        <v>28.571428571428569</v>
      </c>
      <c r="O221">
        <f>DAY(InputData[[#This Row],[DATE]])</f>
        <v>8</v>
      </c>
      <c r="P221">
        <f>MONTH(InputData[[#This Row],[DATE]])</f>
        <v>11</v>
      </c>
      <c r="Q221">
        <f>YEAR(InputData[[#This Row],[DATE]])</f>
        <v>2022</v>
      </c>
      <c r="R221">
        <f t="shared" si="15"/>
        <v>1500</v>
      </c>
      <c r="S221" s="15">
        <f>InputData[[#This Row],[Cost]]/InputData[[#This Row],[SALES]]</f>
        <v>0.7142857142857143</v>
      </c>
    </row>
    <row r="222" spans="1:19" x14ac:dyDescent="0.25">
      <c r="A222" s="3">
        <v>44216</v>
      </c>
      <c r="B222" s="4" t="s">
        <v>47</v>
      </c>
      <c r="C222" s="5">
        <v>4</v>
      </c>
      <c r="D222" s="5" t="s">
        <v>108</v>
      </c>
      <c r="E222" s="5" t="s">
        <v>107</v>
      </c>
      <c r="F222" s="6">
        <v>0</v>
      </c>
      <c r="G222" t="str">
        <f>VLOOKUP(InputData[[#This Row],[PRODUCT ID]],MasterData[],2,0)</f>
        <v>Product20</v>
      </c>
      <c r="H222" t="str">
        <f>VLOOKUP(InputData[[#This Row],[PRODUCT ID]],MasterData[],3,0)</f>
        <v>Category03</v>
      </c>
      <c r="I222" t="str">
        <f>VLOOKUP(InputData[[#This Row],[PRODUCT ID]],MasterData[],4,0)</f>
        <v>Lt</v>
      </c>
      <c r="J222">
        <f>VLOOKUP(InputData[[#This Row],[PRODUCT ID]],MasterData[],5,0)</f>
        <v>61</v>
      </c>
      <c r="K222">
        <f>VLOOKUP(InputData[[#This Row],[PRODUCT ID]],MasterData[],6,0)</f>
        <v>76.25</v>
      </c>
      <c r="L222">
        <f t="shared" si="12"/>
        <v>305</v>
      </c>
      <c r="M222">
        <f t="shared" si="13"/>
        <v>61</v>
      </c>
      <c r="N222" s="8">
        <f t="shared" si="14"/>
        <v>20</v>
      </c>
      <c r="O222">
        <f>DAY(InputData[[#This Row],[DATE]])</f>
        <v>20</v>
      </c>
      <c r="P222">
        <f>MONTH(InputData[[#This Row],[DATE]])</f>
        <v>1</v>
      </c>
      <c r="Q222">
        <f>YEAR(InputData[[#This Row],[DATE]])</f>
        <v>2021</v>
      </c>
      <c r="R222">
        <f t="shared" si="15"/>
        <v>244</v>
      </c>
      <c r="S222" s="15">
        <f>InputData[[#This Row],[Cost]]/InputData[[#This Row],[SALES]]</f>
        <v>0.8</v>
      </c>
    </row>
    <row r="223" spans="1:19" x14ac:dyDescent="0.25">
      <c r="A223" s="3">
        <v>44276</v>
      </c>
      <c r="B223" s="4" t="s">
        <v>47</v>
      </c>
      <c r="C223" s="5">
        <v>13</v>
      </c>
      <c r="D223" s="5" t="s">
        <v>106</v>
      </c>
      <c r="E223" s="5" t="s">
        <v>106</v>
      </c>
      <c r="F223" s="6">
        <v>0</v>
      </c>
      <c r="G223" t="str">
        <f>VLOOKUP(InputData[[#This Row],[PRODUCT ID]],MasterData[],2,0)</f>
        <v>Product20</v>
      </c>
      <c r="H223" t="str">
        <f>VLOOKUP(InputData[[#This Row],[PRODUCT ID]],MasterData[],3,0)</f>
        <v>Category03</v>
      </c>
      <c r="I223" t="str">
        <f>VLOOKUP(InputData[[#This Row],[PRODUCT ID]],MasterData[],4,0)</f>
        <v>Lt</v>
      </c>
      <c r="J223">
        <f>VLOOKUP(InputData[[#This Row],[PRODUCT ID]],MasterData[],5,0)</f>
        <v>61</v>
      </c>
      <c r="K223">
        <f>VLOOKUP(InputData[[#This Row],[PRODUCT ID]],MasterData[],6,0)</f>
        <v>76.25</v>
      </c>
      <c r="L223">
        <f t="shared" si="12"/>
        <v>991.25</v>
      </c>
      <c r="M223">
        <f t="shared" si="13"/>
        <v>198.25</v>
      </c>
      <c r="N223" s="8">
        <f t="shared" si="14"/>
        <v>20</v>
      </c>
      <c r="O223">
        <f>DAY(InputData[[#This Row],[DATE]])</f>
        <v>21</v>
      </c>
      <c r="P223">
        <f>MONTH(InputData[[#This Row],[DATE]])</f>
        <v>3</v>
      </c>
      <c r="Q223">
        <f>YEAR(InputData[[#This Row],[DATE]])</f>
        <v>2021</v>
      </c>
      <c r="R223">
        <f t="shared" si="15"/>
        <v>793</v>
      </c>
      <c r="S223" s="15">
        <f>InputData[[#This Row],[Cost]]/InputData[[#This Row],[SALES]]</f>
        <v>0.8</v>
      </c>
    </row>
    <row r="224" spans="1:19" x14ac:dyDescent="0.25">
      <c r="A224" s="3">
        <v>44351</v>
      </c>
      <c r="B224" s="4" t="s">
        <v>47</v>
      </c>
      <c r="C224" s="5">
        <v>8</v>
      </c>
      <c r="D224" s="5" t="s">
        <v>105</v>
      </c>
      <c r="E224" s="5" t="s">
        <v>106</v>
      </c>
      <c r="F224" s="6">
        <v>0</v>
      </c>
      <c r="G224" t="str">
        <f>VLOOKUP(InputData[[#This Row],[PRODUCT ID]],MasterData[],2,0)</f>
        <v>Product20</v>
      </c>
      <c r="H224" t="str">
        <f>VLOOKUP(InputData[[#This Row],[PRODUCT ID]],MasterData[],3,0)</f>
        <v>Category03</v>
      </c>
      <c r="I224" t="str">
        <f>VLOOKUP(InputData[[#This Row],[PRODUCT ID]],MasterData[],4,0)</f>
        <v>Lt</v>
      </c>
      <c r="J224">
        <f>VLOOKUP(InputData[[#This Row],[PRODUCT ID]],MasterData[],5,0)</f>
        <v>61</v>
      </c>
      <c r="K224">
        <f>VLOOKUP(InputData[[#This Row],[PRODUCT ID]],MasterData[],6,0)</f>
        <v>76.25</v>
      </c>
      <c r="L224">
        <f t="shared" si="12"/>
        <v>610</v>
      </c>
      <c r="M224">
        <f t="shared" si="13"/>
        <v>122</v>
      </c>
      <c r="N224" s="8">
        <f t="shared" si="14"/>
        <v>20</v>
      </c>
      <c r="O224">
        <f>DAY(InputData[[#This Row],[DATE]])</f>
        <v>4</v>
      </c>
      <c r="P224">
        <f>MONTH(InputData[[#This Row],[DATE]])</f>
        <v>6</v>
      </c>
      <c r="Q224">
        <f>YEAR(InputData[[#This Row],[DATE]])</f>
        <v>2021</v>
      </c>
      <c r="R224">
        <f t="shared" si="15"/>
        <v>488</v>
      </c>
      <c r="S224" s="15">
        <f>InputData[[#This Row],[Cost]]/InputData[[#This Row],[SALES]]</f>
        <v>0.8</v>
      </c>
    </row>
    <row r="225" spans="1:19" x14ac:dyDescent="0.25">
      <c r="A225" s="3">
        <v>44351</v>
      </c>
      <c r="B225" s="4" t="s">
        <v>47</v>
      </c>
      <c r="C225" s="5">
        <v>12</v>
      </c>
      <c r="D225" s="5" t="s">
        <v>106</v>
      </c>
      <c r="E225" s="5" t="s">
        <v>107</v>
      </c>
      <c r="F225" s="6">
        <v>0</v>
      </c>
      <c r="G225" t="str">
        <f>VLOOKUP(InputData[[#This Row],[PRODUCT ID]],MasterData[],2,0)</f>
        <v>Product20</v>
      </c>
      <c r="H225" t="str">
        <f>VLOOKUP(InputData[[#This Row],[PRODUCT ID]],MasterData[],3,0)</f>
        <v>Category03</v>
      </c>
      <c r="I225" t="str">
        <f>VLOOKUP(InputData[[#This Row],[PRODUCT ID]],MasterData[],4,0)</f>
        <v>Lt</v>
      </c>
      <c r="J225">
        <f>VLOOKUP(InputData[[#This Row],[PRODUCT ID]],MasterData[],5,0)</f>
        <v>61</v>
      </c>
      <c r="K225">
        <f>VLOOKUP(InputData[[#This Row],[PRODUCT ID]],MasterData[],6,0)</f>
        <v>76.25</v>
      </c>
      <c r="L225">
        <f t="shared" si="12"/>
        <v>915</v>
      </c>
      <c r="M225">
        <f t="shared" si="13"/>
        <v>183</v>
      </c>
      <c r="N225" s="8">
        <f t="shared" si="14"/>
        <v>20</v>
      </c>
      <c r="O225">
        <f>DAY(InputData[[#This Row],[DATE]])</f>
        <v>4</v>
      </c>
      <c r="P225">
        <f>MONTH(InputData[[#This Row],[DATE]])</f>
        <v>6</v>
      </c>
      <c r="Q225">
        <f>YEAR(InputData[[#This Row],[DATE]])</f>
        <v>2021</v>
      </c>
      <c r="R225">
        <f t="shared" si="15"/>
        <v>732</v>
      </c>
      <c r="S225" s="15">
        <f>InputData[[#This Row],[Cost]]/InputData[[#This Row],[SALES]]</f>
        <v>0.8</v>
      </c>
    </row>
    <row r="226" spans="1:19" x14ac:dyDescent="0.25">
      <c r="A226" s="3">
        <v>44428</v>
      </c>
      <c r="B226" s="4" t="s">
        <v>47</v>
      </c>
      <c r="C226" s="5">
        <v>15</v>
      </c>
      <c r="D226" s="5" t="s">
        <v>108</v>
      </c>
      <c r="E226" s="5" t="s">
        <v>107</v>
      </c>
      <c r="F226" s="6">
        <v>0</v>
      </c>
      <c r="G226" t="str">
        <f>VLOOKUP(InputData[[#This Row],[PRODUCT ID]],MasterData[],2,0)</f>
        <v>Product20</v>
      </c>
      <c r="H226" t="str">
        <f>VLOOKUP(InputData[[#This Row],[PRODUCT ID]],MasterData[],3,0)</f>
        <v>Category03</v>
      </c>
      <c r="I226" t="str">
        <f>VLOOKUP(InputData[[#This Row],[PRODUCT ID]],MasterData[],4,0)</f>
        <v>Lt</v>
      </c>
      <c r="J226">
        <f>VLOOKUP(InputData[[#This Row],[PRODUCT ID]],MasterData[],5,0)</f>
        <v>61</v>
      </c>
      <c r="K226">
        <f>VLOOKUP(InputData[[#This Row],[PRODUCT ID]],MasterData[],6,0)</f>
        <v>76.25</v>
      </c>
      <c r="L226">
        <f t="shared" si="12"/>
        <v>1143.75</v>
      </c>
      <c r="M226">
        <f t="shared" si="13"/>
        <v>228.75</v>
      </c>
      <c r="N226" s="8">
        <f t="shared" si="14"/>
        <v>20</v>
      </c>
      <c r="O226">
        <f>DAY(InputData[[#This Row],[DATE]])</f>
        <v>20</v>
      </c>
      <c r="P226">
        <f>MONTH(InputData[[#This Row],[DATE]])</f>
        <v>8</v>
      </c>
      <c r="Q226">
        <f>YEAR(InputData[[#This Row],[DATE]])</f>
        <v>2021</v>
      </c>
      <c r="R226">
        <f t="shared" si="15"/>
        <v>915</v>
      </c>
      <c r="S226" s="15">
        <f>InputData[[#This Row],[Cost]]/InputData[[#This Row],[SALES]]</f>
        <v>0.8</v>
      </c>
    </row>
    <row r="227" spans="1:19" x14ac:dyDescent="0.25">
      <c r="A227" s="3">
        <v>44460</v>
      </c>
      <c r="B227" s="4" t="s">
        <v>47</v>
      </c>
      <c r="C227" s="5">
        <v>7</v>
      </c>
      <c r="D227" s="5" t="s">
        <v>105</v>
      </c>
      <c r="E227" s="5" t="s">
        <v>107</v>
      </c>
      <c r="F227" s="6">
        <v>0</v>
      </c>
      <c r="G227" t="str">
        <f>VLOOKUP(InputData[[#This Row],[PRODUCT ID]],MasterData[],2,0)</f>
        <v>Product20</v>
      </c>
      <c r="H227" t="str">
        <f>VLOOKUP(InputData[[#This Row],[PRODUCT ID]],MasterData[],3,0)</f>
        <v>Category03</v>
      </c>
      <c r="I227" t="str">
        <f>VLOOKUP(InputData[[#This Row],[PRODUCT ID]],MasterData[],4,0)</f>
        <v>Lt</v>
      </c>
      <c r="J227">
        <f>VLOOKUP(InputData[[#This Row],[PRODUCT ID]],MasterData[],5,0)</f>
        <v>61</v>
      </c>
      <c r="K227">
        <f>VLOOKUP(InputData[[#This Row],[PRODUCT ID]],MasterData[],6,0)</f>
        <v>76.25</v>
      </c>
      <c r="L227">
        <f t="shared" si="12"/>
        <v>533.75</v>
      </c>
      <c r="M227">
        <f t="shared" si="13"/>
        <v>106.75</v>
      </c>
      <c r="N227" s="8">
        <f t="shared" si="14"/>
        <v>20</v>
      </c>
      <c r="O227">
        <f>DAY(InputData[[#This Row],[DATE]])</f>
        <v>21</v>
      </c>
      <c r="P227">
        <f>MONTH(InputData[[#This Row],[DATE]])</f>
        <v>9</v>
      </c>
      <c r="Q227">
        <f>YEAR(InputData[[#This Row],[DATE]])</f>
        <v>2021</v>
      </c>
      <c r="R227">
        <f t="shared" si="15"/>
        <v>427</v>
      </c>
      <c r="S227" s="15">
        <f>InputData[[#This Row],[Cost]]/InputData[[#This Row],[SALES]]</f>
        <v>0.8</v>
      </c>
    </row>
    <row r="228" spans="1:19" x14ac:dyDescent="0.25">
      <c r="A228" s="3">
        <v>44685</v>
      </c>
      <c r="B228" s="4" t="s">
        <v>47</v>
      </c>
      <c r="C228" s="5">
        <v>10</v>
      </c>
      <c r="D228" s="5" t="s">
        <v>108</v>
      </c>
      <c r="E228" s="5" t="s">
        <v>106</v>
      </c>
      <c r="F228" s="6">
        <v>0</v>
      </c>
      <c r="G228" t="str">
        <f>VLOOKUP(InputData[[#This Row],[PRODUCT ID]],MasterData[],2,0)</f>
        <v>Product20</v>
      </c>
      <c r="H228" t="str">
        <f>VLOOKUP(InputData[[#This Row],[PRODUCT ID]],MasterData[],3,0)</f>
        <v>Category03</v>
      </c>
      <c r="I228" t="str">
        <f>VLOOKUP(InputData[[#This Row],[PRODUCT ID]],MasterData[],4,0)</f>
        <v>Lt</v>
      </c>
      <c r="J228">
        <f>VLOOKUP(InputData[[#This Row],[PRODUCT ID]],MasterData[],5,0)</f>
        <v>61</v>
      </c>
      <c r="K228">
        <f>VLOOKUP(InputData[[#This Row],[PRODUCT ID]],MasterData[],6,0)</f>
        <v>76.25</v>
      </c>
      <c r="L228">
        <f t="shared" si="12"/>
        <v>762.5</v>
      </c>
      <c r="M228">
        <f t="shared" si="13"/>
        <v>152.5</v>
      </c>
      <c r="N228" s="8">
        <f t="shared" si="14"/>
        <v>20</v>
      </c>
      <c r="O228">
        <f>DAY(InputData[[#This Row],[DATE]])</f>
        <v>4</v>
      </c>
      <c r="P228">
        <f>MONTH(InputData[[#This Row],[DATE]])</f>
        <v>5</v>
      </c>
      <c r="Q228">
        <f>YEAR(InputData[[#This Row],[DATE]])</f>
        <v>2022</v>
      </c>
      <c r="R228">
        <f t="shared" si="15"/>
        <v>610</v>
      </c>
      <c r="S228" s="15">
        <f>InputData[[#This Row],[Cost]]/InputData[[#This Row],[SALES]]</f>
        <v>0.8</v>
      </c>
    </row>
    <row r="229" spans="1:19" x14ac:dyDescent="0.25">
      <c r="A229" s="3">
        <v>44696</v>
      </c>
      <c r="B229" s="4" t="s">
        <v>47</v>
      </c>
      <c r="C229" s="5">
        <v>5</v>
      </c>
      <c r="D229" s="5" t="s">
        <v>106</v>
      </c>
      <c r="E229" s="5" t="s">
        <v>106</v>
      </c>
      <c r="F229" s="6">
        <v>0</v>
      </c>
      <c r="G229" t="str">
        <f>VLOOKUP(InputData[[#This Row],[PRODUCT ID]],MasterData[],2,0)</f>
        <v>Product20</v>
      </c>
      <c r="H229" t="str">
        <f>VLOOKUP(InputData[[#This Row],[PRODUCT ID]],MasterData[],3,0)</f>
        <v>Category03</v>
      </c>
      <c r="I229" t="str">
        <f>VLOOKUP(InputData[[#This Row],[PRODUCT ID]],MasterData[],4,0)</f>
        <v>Lt</v>
      </c>
      <c r="J229">
        <f>VLOOKUP(InputData[[#This Row],[PRODUCT ID]],MasterData[],5,0)</f>
        <v>61</v>
      </c>
      <c r="K229">
        <f>VLOOKUP(InputData[[#This Row],[PRODUCT ID]],MasterData[],6,0)</f>
        <v>76.25</v>
      </c>
      <c r="L229">
        <f t="shared" si="12"/>
        <v>381.25</v>
      </c>
      <c r="M229">
        <f t="shared" si="13"/>
        <v>76.25</v>
      </c>
      <c r="N229" s="8">
        <f t="shared" si="14"/>
        <v>20</v>
      </c>
      <c r="O229">
        <f>DAY(InputData[[#This Row],[DATE]])</f>
        <v>15</v>
      </c>
      <c r="P229">
        <f>MONTH(InputData[[#This Row],[DATE]])</f>
        <v>5</v>
      </c>
      <c r="Q229">
        <f>YEAR(InputData[[#This Row],[DATE]])</f>
        <v>2022</v>
      </c>
      <c r="R229">
        <f t="shared" si="15"/>
        <v>305</v>
      </c>
      <c r="S229" s="15">
        <f>InputData[[#This Row],[Cost]]/InputData[[#This Row],[SALES]]</f>
        <v>0.8</v>
      </c>
    </row>
    <row r="230" spans="1:19" x14ac:dyDescent="0.25">
      <c r="A230" s="3">
        <v>44709</v>
      </c>
      <c r="B230" s="4" t="s">
        <v>47</v>
      </c>
      <c r="C230" s="5">
        <v>14</v>
      </c>
      <c r="D230" s="5" t="s">
        <v>108</v>
      </c>
      <c r="E230" s="5" t="s">
        <v>107</v>
      </c>
      <c r="F230" s="6">
        <v>0</v>
      </c>
      <c r="G230" t="str">
        <f>VLOOKUP(InputData[[#This Row],[PRODUCT ID]],MasterData[],2,0)</f>
        <v>Product20</v>
      </c>
      <c r="H230" t="str">
        <f>VLOOKUP(InputData[[#This Row],[PRODUCT ID]],MasterData[],3,0)</f>
        <v>Category03</v>
      </c>
      <c r="I230" t="str">
        <f>VLOOKUP(InputData[[#This Row],[PRODUCT ID]],MasterData[],4,0)</f>
        <v>Lt</v>
      </c>
      <c r="J230">
        <f>VLOOKUP(InputData[[#This Row],[PRODUCT ID]],MasterData[],5,0)</f>
        <v>61</v>
      </c>
      <c r="K230">
        <f>VLOOKUP(InputData[[#This Row],[PRODUCT ID]],MasterData[],6,0)</f>
        <v>76.25</v>
      </c>
      <c r="L230">
        <f t="shared" si="12"/>
        <v>1067.5</v>
      </c>
      <c r="M230">
        <f t="shared" si="13"/>
        <v>213.5</v>
      </c>
      <c r="N230" s="8">
        <f t="shared" si="14"/>
        <v>20</v>
      </c>
      <c r="O230">
        <f>DAY(InputData[[#This Row],[DATE]])</f>
        <v>28</v>
      </c>
      <c r="P230">
        <f>MONTH(InputData[[#This Row],[DATE]])</f>
        <v>5</v>
      </c>
      <c r="Q230">
        <f>YEAR(InputData[[#This Row],[DATE]])</f>
        <v>2022</v>
      </c>
      <c r="R230">
        <f t="shared" si="15"/>
        <v>854</v>
      </c>
      <c r="S230" s="15">
        <f>InputData[[#This Row],[Cost]]/InputData[[#This Row],[SALES]]</f>
        <v>0.8</v>
      </c>
    </row>
    <row r="231" spans="1:19" x14ac:dyDescent="0.25">
      <c r="A231" s="3">
        <v>44868</v>
      </c>
      <c r="B231" s="4" t="s">
        <v>47</v>
      </c>
      <c r="C231" s="5">
        <v>11</v>
      </c>
      <c r="D231" s="5" t="s">
        <v>106</v>
      </c>
      <c r="E231" s="5" t="s">
        <v>106</v>
      </c>
      <c r="F231" s="6">
        <v>0</v>
      </c>
      <c r="G231" t="str">
        <f>VLOOKUP(InputData[[#This Row],[PRODUCT ID]],MasterData[],2,0)</f>
        <v>Product20</v>
      </c>
      <c r="H231" t="str">
        <f>VLOOKUP(InputData[[#This Row],[PRODUCT ID]],MasterData[],3,0)</f>
        <v>Category03</v>
      </c>
      <c r="I231" t="str">
        <f>VLOOKUP(InputData[[#This Row],[PRODUCT ID]],MasterData[],4,0)</f>
        <v>Lt</v>
      </c>
      <c r="J231">
        <f>VLOOKUP(InputData[[#This Row],[PRODUCT ID]],MasterData[],5,0)</f>
        <v>61</v>
      </c>
      <c r="K231">
        <f>VLOOKUP(InputData[[#This Row],[PRODUCT ID]],MasterData[],6,0)</f>
        <v>76.25</v>
      </c>
      <c r="L231">
        <f t="shared" si="12"/>
        <v>838.75</v>
      </c>
      <c r="M231">
        <f t="shared" si="13"/>
        <v>167.75</v>
      </c>
      <c r="N231" s="8">
        <f t="shared" si="14"/>
        <v>20</v>
      </c>
      <c r="O231">
        <f>DAY(InputData[[#This Row],[DATE]])</f>
        <v>3</v>
      </c>
      <c r="P231">
        <f>MONTH(InputData[[#This Row],[DATE]])</f>
        <v>11</v>
      </c>
      <c r="Q231">
        <f>YEAR(InputData[[#This Row],[DATE]])</f>
        <v>2022</v>
      </c>
      <c r="R231">
        <f t="shared" si="15"/>
        <v>671</v>
      </c>
      <c r="S231" s="15">
        <f>InputData[[#This Row],[Cost]]/InputData[[#This Row],[SALES]]</f>
        <v>0.8</v>
      </c>
    </row>
    <row r="232" spans="1:19" x14ac:dyDescent="0.25">
      <c r="A232" s="3">
        <v>44886</v>
      </c>
      <c r="B232" s="4" t="s">
        <v>47</v>
      </c>
      <c r="C232" s="5">
        <v>6</v>
      </c>
      <c r="D232" s="5" t="s">
        <v>108</v>
      </c>
      <c r="E232" s="5" t="s">
        <v>107</v>
      </c>
      <c r="F232" s="6">
        <v>0</v>
      </c>
      <c r="G232" t="str">
        <f>VLOOKUP(InputData[[#This Row],[PRODUCT ID]],MasterData[],2,0)</f>
        <v>Product20</v>
      </c>
      <c r="H232" t="str">
        <f>VLOOKUP(InputData[[#This Row],[PRODUCT ID]],MasterData[],3,0)</f>
        <v>Category03</v>
      </c>
      <c r="I232" t="str">
        <f>VLOOKUP(InputData[[#This Row],[PRODUCT ID]],MasterData[],4,0)</f>
        <v>Lt</v>
      </c>
      <c r="J232">
        <f>VLOOKUP(InputData[[#This Row],[PRODUCT ID]],MasterData[],5,0)</f>
        <v>61</v>
      </c>
      <c r="K232">
        <f>VLOOKUP(InputData[[#This Row],[PRODUCT ID]],MasterData[],6,0)</f>
        <v>76.25</v>
      </c>
      <c r="L232">
        <f t="shared" si="12"/>
        <v>457.5</v>
      </c>
      <c r="M232">
        <f t="shared" si="13"/>
        <v>91.5</v>
      </c>
      <c r="N232" s="8">
        <f t="shared" si="14"/>
        <v>20</v>
      </c>
      <c r="O232">
        <f>DAY(InputData[[#This Row],[DATE]])</f>
        <v>21</v>
      </c>
      <c r="P232">
        <f>MONTH(InputData[[#This Row],[DATE]])</f>
        <v>11</v>
      </c>
      <c r="Q232">
        <f>YEAR(InputData[[#This Row],[DATE]])</f>
        <v>2022</v>
      </c>
      <c r="R232">
        <f t="shared" si="15"/>
        <v>366</v>
      </c>
      <c r="S232" s="15">
        <f>InputData[[#This Row],[Cost]]/InputData[[#This Row],[SALES]]</f>
        <v>0.8</v>
      </c>
    </row>
    <row r="233" spans="1:19" x14ac:dyDescent="0.25">
      <c r="A233" s="3">
        <v>44262</v>
      </c>
      <c r="B233" s="4" t="s">
        <v>50</v>
      </c>
      <c r="C233" s="5">
        <v>9</v>
      </c>
      <c r="D233" s="5" t="s">
        <v>108</v>
      </c>
      <c r="E233" s="5" t="s">
        <v>107</v>
      </c>
      <c r="F233" s="6">
        <v>0</v>
      </c>
      <c r="G233" t="str">
        <f>VLOOKUP(InputData[[#This Row],[PRODUCT ID]],MasterData[],2,0)</f>
        <v>Product21</v>
      </c>
      <c r="H233" t="str">
        <f>VLOOKUP(InputData[[#This Row],[PRODUCT ID]],MasterData[],3,0)</f>
        <v>Category03</v>
      </c>
      <c r="I233" t="str">
        <f>VLOOKUP(InputData[[#This Row],[PRODUCT ID]],MasterData[],4,0)</f>
        <v>Ft</v>
      </c>
      <c r="J233">
        <f>VLOOKUP(InputData[[#This Row],[PRODUCT ID]],MasterData[],5,0)</f>
        <v>126</v>
      </c>
      <c r="K233">
        <f>VLOOKUP(InputData[[#This Row],[PRODUCT ID]],MasterData[],6,0)</f>
        <v>162.54</v>
      </c>
      <c r="L233">
        <f t="shared" si="12"/>
        <v>1462.86</v>
      </c>
      <c r="M233">
        <f t="shared" si="13"/>
        <v>328.8599999999999</v>
      </c>
      <c r="N233" s="8">
        <f t="shared" si="14"/>
        <v>22.480620155038757</v>
      </c>
      <c r="O233">
        <f>DAY(InputData[[#This Row],[DATE]])</f>
        <v>7</v>
      </c>
      <c r="P233">
        <f>MONTH(InputData[[#This Row],[DATE]])</f>
        <v>3</v>
      </c>
      <c r="Q233">
        <f>YEAR(InputData[[#This Row],[DATE]])</f>
        <v>2021</v>
      </c>
      <c r="R233">
        <f t="shared" si="15"/>
        <v>1134</v>
      </c>
      <c r="S233" s="15">
        <f>InputData[[#This Row],[Cost]]/InputData[[#This Row],[SALES]]</f>
        <v>0.77519379844961245</v>
      </c>
    </row>
    <row r="234" spans="1:19" x14ac:dyDescent="0.25">
      <c r="A234" s="3">
        <v>44350</v>
      </c>
      <c r="B234" s="4" t="s">
        <v>50</v>
      </c>
      <c r="C234" s="5">
        <v>10</v>
      </c>
      <c r="D234" s="5" t="s">
        <v>108</v>
      </c>
      <c r="E234" s="5" t="s">
        <v>107</v>
      </c>
      <c r="F234" s="6">
        <v>0</v>
      </c>
      <c r="G234" t="str">
        <f>VLOOKUP(InputData[[#This Row],[PRODUCT ID]],MasterData[],2,0)</f>
        <v>Product21</v>
      </c>
      <c r="H234" t="str">
        <f>VLOOKUP(InputData[[#This Row],[PRODUCT ID]],MasterData[],3,0)</f>
        <v>Category03</v>
      </c>
      <c r="I234" t="str">
        <f>VLOOKUP(InputData[[#This Row],[PRODUCT ID]],MasterData[],4,0)</f>
        <v>Ft</v>
      </c>
      <c r="J234">
        <f>VLOOKUP(InputData[[#This Row],[PRODUCT ID]],MasterData[],5,0)</f>
        <v>126</v>
      </c>
      <c r="K234">
        <f>VLOOKUP(InputData[[#This Row],[PRODUCT ID]],MasterData[],6,0)</f>
        <v>162.54</v>
      </c>
      <c r="L234">
        <f t="shared" si="12"/>
        <v>1625.3999999999999</v>
      </c>
      <c r="M234">
        <f t="shared" si="13"/>
        <v>365.39999999999986</v>
      </c>
      <c r="N234" s="8">
        <f t="shared" si="14"/>
        <v>22.480620155038753</v>
      </c>
      <c r="O234">
        <f>DAY(InputData[[#This Row],[DATE]])</f>
        <v>3</v>
      </c>
      <c r="P234">
        <f>MONTH(InputData[[#This Row],[DATE]])</f>
        <v>6</v>
      </c>
      <c r="Q234">
        <f>YEAR(InputData[[#This Row],[DATE]])</f>
        <v>2021</v>
      </c>
      <c r="R234">
        <f t="shared" si="15"/>
        <v>1260</v>
      </c>
      <c r="S234" s="15">
        <f>InputData[[#This Row],[Cost]]/InputData[[#This Row],[SALES]]</f>
        <v>0.77519379844961245</v>
      </c>
    </row>
    <row r="235" spans="1:19" x14ac:dyDescent="0.25">
      <c r="A235" s="3">
        <v>44375</v>
      </c>
      <c r="B235" s="4" t="s">
        <v>50</v>
      </c>
      <c r="C235" s="5">
        <v>2</v>
      </c>
      <c r="D235" s="5" t="s">
        <v>106</v>
      </c>
      <c r="E235" s="5" t="s">
        <v>107</v>
      </c>
      <c r="F235" s="6">
        <v>0</v>
      </c>
      <c r="G235" t="str">
        <f>VLOOKUP(InputData[[#This Row],[PRODUCT ID]],MasterData[],2,0)</f>
        <v>Product21</v>
      </c>
      <c r="H235" t="str">
        <f>VLOOKUP(InputData[[#This Row],[PRODUCT ID]],MasterData[],3,0)</f>
        <v>Category03</v>
      </c>
      <c r="I235" t="str">
        <f>VLOOKUP(InputData[[#This Row],[PRODUCT ID]],MasterData[],4,0)</f>
        <v>Ft</v>
      </c>
      <c r="J235">
        <f>VLOOKUP(InputData[[#This Row],[PRODUCT ID]],MasterData[],5,0)</f>
        <v>126</v>
      </c>
      <c r="K235">
        <f>VLOOKUP(InputData[[#This Row],[PRODUCT ID]],MasterData[],6,0)</f>
        <v>162.54</v>
      </c>
      <c r="L235">
        <f t="shared" si="12"/>
        <v>325.08</v>
      </c>
      <c r="M235">
        <f t="shared" si="13"/>
        <v>73.079999999999984</v>
      </c>
      <c r="N235" s="8">
        <f t="shared" si="14"/>
        <v>22.480620155038757</v>
      </c>
      <c r="O235">
        <f>DAY(InputData[[#This Row],[DATE]])</f>
        <v>28</v>
      </c>
      <c r="P235">
        <f>MONTH(InputData[[#This Row],[DATE]])</f>
        <v>6</v>
      </c>
      <c r="Q235">
        <f>YEAR(InputData[[#This Row],[DATE]])</f>
        <v>2021</v>
      </c>
      <c r="R235">
        <f t="shared" si="15"/>
        <v>252</v>
      </c>
      <c r="S235" s="15">
        <f>InputData[[#This Row],[Cost]]/InputData[[#This Row],[SALES]]</f>
        <v>0.77519379844961245</v>
      </c>
    </row>
    <row r="236" spans="1:19" x14ac:dyDescent="0.25">
      <c r="A236" s="3">
        <v>44462</v>
      </c>
      <c r="B236" s="4" t="s">
        <v>50</v>
      </c>
      <c r="C236" s="5">
        <v>7</v>
      </c>
      <c r="D236" s="5" t="s">
        <v>106</v>
      </c>
      <c r="E236" s="5" t="s">
        <v>106</v>
      </c>
      <c r="F236" s="6">
        <v>0</v>
      </c>
      <c r="G236" t="str">
        <f>VLOOKUP(InputData[[#This Row],[PRODUCT ID]],MasterData[],2,0)</f>
        <v>Product21</v>
      </c>
      <c r="H236" t="str">
        <f>VLOOKUP(InputData[[#This Row],[PRODUCT ID]],MasterData[],3,0)</f>
        <v>Category03</v>
      </c>
      <c r="I236" t="str">
        <f>VLOOKUP(InputData[[#This Row],[PRODUCT ID]],MasterData[],4,0)</f>
        <v>Ft</v>
      </c>
      <c r="J236">
        <f>VLOOKUP(InputData[[#This Row],[PRODUCT ID]],MasterData[],5,0)</f>
        <v>126</v>
      </c>
      <c r="K236">
        <f>VLOOKUP(InputData[[#This Row],[PRODUCT ID]],MasterData[],6,0)</f>
        <v>162.54</v>
      </c>
      <c r="L236">
        <f t="shared" si="12"/>
        <v>1137.78</v>
      </c>
      <c r="M236">
        <f t="shared" si="13"/>
        <v>255.77999999999997</v>
      </c>
      <c r="N236" s="8">
        <f t="shared" si="14"/>
        <v>22.480620155038757</v>
      </c>
      <c r="O236">
        <f>DAY(InputData[[#This Row],[DATE]])</f>
        <v>23</v>
      </c>
      <c r="P236">
        <f>MONTH(InputData[[#This Row],[DATE]])</f>
        <v>9</v>
      </c>
      <c r="Q236">
        <f>YEAR(InputData[[#This Row],[DATE]])</f>
        <v>2021</v>
      </c>
      <c r="R236">
        <f t="shared" si="15"/>
        <v>882</v>
      </c>
      <c r="S236" s="15">
        <f>InputData[[#This Row],[Cost]]/InputData[[#This Row],[SALES]]</f>
        <v>0.77519379844961245</v>
      </c>
    </row>
    <row r="237" spans="1:19" x14ac:dyDescent="0.25">
      <c r="A237" s="3">
        <v>44487</v>
      </c>
      <c r="B237" s="4" t="s">
        <v>50</v>
      </c>
      <c r="C237" s="5">
        <v>13</v>
      </c>
      <c r="D237" s="5" t="s">
        <v>106</v>
      </c>
      <c r="E237" s="5" t="s">
        <v>107</v>
      </c>
      <c r="F237" s="6">
        <v>0</v>
      </c>
      <c r="G237" t="str">
        <f>VLOOKUP(InputData[[#This Row],[PRODUCT ID]],MasterData[],2,0)</f>
        <v>Product21</v>
      </c>
      <c r="H237" t="str">
        <f>VLOOKUP(InputData[[#This Row],[PRODUCT ID]],MasterData[],3,0)</f>
        <v>Category03</v>
      </c>
      <c r="I237" t="str">
        <f>VLOOKUP(InputData[[#This Row],[PRODUCT ID]],MasterData[],4,0)</f>
        <v>Ft</v>
      </c>
      <c r="J237">
        <f>VLOOKUP(InputData[[#This Row],[PRODUCT ID]],MasterData[],5,0)</f>
        <v>126</v>
      </c>
      <c r="K237">
        <f>VLOOKUP(InputData[[#This Row],[PRODUCT ID]],MasterData[],6,0)</f>
        <v>162.54</v>
      </c>
      <c r="L237">
        <f t="shared" si="12"/>
        <v>2113.02</v>
      </c>
      <c r="M237">
        <f t="shared" si="13"/>
        <v>475.02</v>
      </c>
      <c r="N237" s="8">
        <f t="shared" si="14"/>
        <v>22.480620155038757</v>
      </c>
      <c r="O237">
        <f>DAY(InputData[[#This Row],[DATE]])</f>
        <v>18</v>
      </c>
      <c r="P237">
        <f>MONTH(InputData[[#This Row],[DATE]])</f>
        <v>10</v>
      </c>
      <c r="Q237">
        <f>YEAR(InputData[[#This Row],[DATE]])</f>
        <v>2021</v>
      </c>
      <c r="R237">
        <f t="shared" si="15"/>
        <v>1638</v>
      </c>
      <c r="S237" s="15">
        <f>InputData[[#This Row],[Cost]]/InputData[[#This Row],[SALES]]</f>
        <v>0.77519379844961245</v>
      </c>
    </row>
    <row r="238" spans="1:19" x14ac:dyDescent="0.25">
      <c r="A238" s="3">
        <v>44500</v>
      </c>
      <c r="B238" s="4" t="s">
        <v>50</v>
      </c>
      <c r="C238" s="5">
        <v>6</v>
      </c>
      <c r="D238" s="5" t="s">
        <v>106</v>
      </c>
      <c r="E238" s="5" t="s">
        <v>107</v>
      </c>
      <c r="F238" s="6">
        <v>0</v>
      </c>
      <c r="G238" t="str">
        <f>VLOOKUP(InputData[[#This Row],[PRODUCT ID]],MasterData[],2,0)</f>
        <v>Product21</v>
      </c>
      <c r="H238" t="str">
        <f>VLOOKUP(InputData[[#This Row],[PRODUCT ID]],MasterData[],3,0)</f>
        <v>Category03</v>
      </c>
      <c r="I238" t="str">
        <f>VLOOKUP(InputData[[#This Row],[PRODUCT ID]],MasterData[],4,0)</f>
        <v>Ft</v>
      </c>
      <c r="J238">
        <f>VLOOKUP(InputData[[#This Row],[PRODUCT ID]],MasterData[],5,0)</f>
        <v>126</v>
      </c>
      <c r="K238">
        <f>VLOOKUP(InputData[[#This Row],[PRODUCT ID]],MasterData[],6,0)</f>
        <v>162.54</v>
      </c>
      <c r="L238">
        <f t="shared" si="12"/>
        <v>975.24</v>
      </c>
      <c r="M238">
        <f t="shared" si="13"/>
        <v>219.24</v>
      </c>
      <c r="N238" s="8">
        <f t="shared" si="14"/>
        <v>22.480620155038761</v>
      </c>
      <c r="O238">
        <f>DAY(InputData[[#This Row],[DATE]])</f>
        <v>31</v>
      </c>
      <c r="P238">
        <f>MONTH(InputData[[#This Row],[DATE]])</f>
        <v>10</v>
      </c>
      <c r="Q238">
        <f>YEAR(InputData[[#This Row],[DATE]])</f>
        <v>2021</v>
      </c>
      <c r="R238">
        <f t="shared" si="15"/>
        <v>756</v>
      </c>
      <c r="S238" s="15">
        <f>InputData[[#This Row],[Cost]]/InputData[[#This Row],[SALES]]</f>
        <v>0.77519379844961245</v>
      </c>
    </row>
    <row r="239" spans="1:19" x14ac:dyDescent="0.25">
      <c r="A239" s="3">
        <v>44581</v>
      </c>
      <c r="B239" s="4" t="s">
        <v>50</v>
      </c>
      <c r="C239" s="5">
        <v>2</v>
      </c>
      <c r="D239" s="5" t="s">
        <v>108</v>
      </c>
      <c r="E239" s="5" t="s">
        <v>107</v>
      </c>
      <c r="F239" s="6">
        <v>0</v>
      </c>
      <c r="G239" t="str">
        <f>VLOOKUP(InputData[[#This Row],[PRODUCT ID]],MasterData[],2,0)</f>
        <v>Product21</v>
      </c>
      <c r="H239" t="str">
        <f>VLOOKUP(InputData[[#This Row],[PRODUCT ID]],MasterData[],3,0)</f>
        <v>Category03</v>
      </c>
      <c r="I239" t="str">
        <f>VLOOKUP(InputData[[#This Row],[PRODUCT ID]],MasterData[],4,0)</f>
        <v>Ft</v>
      </c>
      <c r="J239">
        <f>VLOOKUP(InputData[[#This Row],[PRODUCT ID]],MasterData[],5,0)</f>
        <v>126</v>
      </c>
      <c r="K239">
        <f>VLOOKUP(InputData[[#This Row],[PRODUCT ID]],MasterData[],6,0)</f>
        <v>162.54</v>
      </c>
      <c r="L239">
        <f t="shared" si="12"/>
        <v>325.08</v>
      </c>
      <c r="M239">
        <f t="shared" si="13"/>
        <v>73.079999999999984</v>
      </c>
      <c r="N239" s="8">
        <f t="shared" si="14"/>
        <v>22.480620155038757</v>
      </c>
      <c r="O239">
        <f>DAY(InputData[[#This Row],[DATE]])</f>
        <v>20</v>
      </c>
      <c r="P239">
        <f>MONTH(InputData[[#This Row],[DATE]])</f>
        <v>1</v>
      </c>
      <c r="Q239">
        <f>YEAR(InputData[[#This Row],[DATE]])</f>
        <v>2022</v>
      </c>
      <c r="R239">
        <f t="shared" si="15"/>
        <v>252</v>
      </c>
      <c r="S239" s="15">
        <f>InputData[[#This Row],[Cost]]/InputData[[#This Row],[SALES]]</f>
        <v>0.77519379844961245</v>
      </c>
    </row>
    <row r="240" spans="1:19" x14ac:dyDescent="0.25">
      <c r="A240" s="3">
        <v>44723</v>
      </c>
      <c r="B240" s="4" t="s">
        <v>50</v>
      </c>
      <c r="C240" s="5">
        <v>6</v>
      </c>
      <c r="D240" s="5" t="s">
        <v>108</v>
      </c>
      <c r="E240" s="5" t="s">
        <v>106</v>
      </c>
      <c r="F240" s="6">
        <v>0</v>
      </c>
      <c r="G240" t="str">
        <f>VLOOKUP(InputData[[#This Row],[PRODUCT ID]],MasterData[],2,0)</f>
        <v>Product21</v>
      </c>
      <c r="H240" t="str">
        <f>VLOOKUP(InputData[[#This Row],[PRODUCT ID]],MasterData[],3,0)</f>
        <v>Category03</v>
      </c>
      <c r="I240" t="str">
        <f>VLOOKUP(InputData[[#This Row],[PRODUCT ID]],MasterData[],4,0)</f>
        <v>Ft</v>
      </c>
      <c r="J240">
        <f>VLOOKUP(InputData[[#This Row],[PRODUCT ID]],MasterData[],5,0)</f>
        <v>126</v>
      </c>
      <c r="K240">
        <f>VLOOKUP(InputData[[#This Row],[PRODUCT ID]],MasterData[],6,0)</f>
        <v>162.54</v>
      </c>
      <c r="L240">
        <f t="shared" si="12"/>
        <v>975.24</v>
      </c>
      <c r="M240">
        <f t="shared" si="13"/>
        <v>219.24</v>
      </c>
      <c r="N240" s="8">
        <f t="shared" si="14"/>
        <v>22.480620155038761</v>
      </c>
      <c r="O240">
        <f>DAY(InputData[[#This Row],[DATE]])</f>
        <v>11</v>
      </c>
      <c r="P240">
        <f>MONTH(InputData[[#This Row],[DATE]])</f>
        <v>6</v>
      </c>
      <c r="Q240">
        <f>YEAR(InputData[[#This Row],[DATE]])</f>
        <v>2022</v>
      </c>
      <c r="R240">
        <f t="shared" si="15"/>
        <v>756</v>
      </c>
      <c r="S240" s="15">
        <f>InputData[[#This Row],[Cost]]/InputData[[#This Row],[SALES]]</f>
        <v>0.77519379844961245</v>
      </c>
    </row>
    <row r="241" spans="1:19" x14ac:dyDescent="0.25">
      <c r="A241" s="3">
        <v>44781</v>
      </c>
      <c r="B241" s="4" t="s">
        <v>50</v>
      </c>
      <c r="C241" s="5">
        <v>11</v>
      </c>
      <c r="D241" s="5" t="s">
        <v>108</v>
      </c>
      <c r="E241" s="5" t="s">
        <v>107</v>
      </c>
      <c r="F241" s="6">
        <v>0</v>
      </c>
      <c r="G241" t="str">
        <f>VLOOKUP(InputData[[#This Row],[PRODUCT ID]],MasterData[],2,0)</f>
        <v>Product21</v>
      </c>
      <c r="H241" t="str">
        <f>VLOOKUP(InputData[[#This Row],[PRODUCT ID]],MasterData[],3,0)</f>
        <v>Category03</v>
      </c>
      <c r="I241" t="str">
        <f>VLOOKUP(InputData[[#This Row],[PRODUCT ID]],MasterData[],4,0)</f>
        <v>Ft</v>
      </c>
      <c r="J241">
        <f>VLOOKUP(InputData[[#This Row],[PRODUCT ID]],MasterData[],5,0)</f>
        <v>126</v>
      </c>
      <c r="K241">
        <f>VLOOKUP(InputData[[#This Row],[PRODUCT ID]],MasterData[],6,0)</f>
        <v>162.54</v>
      </c>
      <c r="L241">
        <f t="shared" si="12"/>
        <v>1787.9399999999998</v>
      </c>
      <c r="M241">
        <f t="shared" si="13"/>
        <v>401.93999999999983</v>
      </c>
      <c r="N241" s="8">
        <f t="shared" si="14"/>
        <v>22.480620155038753</v>
      </c>
      <c r="O241">
        <f>DAY(InputData[[#This Row],[DATE]])</f>
        <v>8</v>
      </c>
      <c r="P241">
        <f>MONTH(InputData[[#This Row],[DATE]])</f>
        <v>8</v>
      </c>
      <c r="Q241">
        <f>YEAR(InputData[[#This Row],[DATE]])</f>
        <v>2022</v>
      </c>
      <c r="R241">
        <f t="shared" si="15"/>
        <v>1386</v>
      </c>
      <c r="S241" s="15">
        <f>InputData[[#This Row],[Cost]]/InputData[[#This Row],[SALES]]</f>
        <v>0.77519379844961245</v>
      </c>
    </row>
    <row r="242" spans="1:19" x14ac:dyDescent="0.25">
      <c r="A242" s="3">
        <v>44230</v>
      </c>
      <c r="B242" s="4" t="s">
        <v>52</v>
      </c>
      <c r="C242" s="5">
        <v>2</v>
      </c>
      <c r="D242" s="5" t="s">
        <v>105</v>
      </c>
      <c r="E242" s="5" t="s">
        <v>107</v>
      </c>
      <c r="F242" s="6">
        <v>0</v>
      </c>
      <c r="G242" t="str">
        <f>VLOOKUP(InputData[[#This Row],[PRODUCT ID]],MasterData[],2,0)</f>
        <v>Product22</v>
      </c>
      <c r="H242" t="str">
        <f>VLOOKUP(InputData[[#This Row],[PRODUCT ID]],MasterData[],3,0)</f>
        <v>Category03</v>
      </c>
      <c r="I242" t="str">
        <f>VLOOKUP(InputData[[#This Row],[PRODUCT ID]],MasterData[],4,0)</f>
        <v>Ft</v>
      </c>
      <c r="J242">
        <f>VLOOKUP(InputData[[#This Row],[PRODUCT ID]],MasterData[],5,0)</f>
        <v>121</v>
      </c>
      <c r="K242">
        <f>VLOOKUP(InputData[[#This Row],[PRODUCT ID]],MasterData[],6,0)</f>
        <v>141.57</v>
      </c>
      <c r="L242">
        <f t="shared" si="12"/>
        <v>283.14</v>
      </c>
      <c r="M242">
        <f t="shared" si="13"/>
        <v>41.139999999999986</v>
      </c>
      <c r="N242" s="8">
        <f t="shared" si="14"/>
        <v>14.529914529914526</v>
      </c>
      <c r="O242">
        <f>DAY(InputData[[#This Row],[DATE]])</f>
        <v>3</v>
      </c>
      <c r="P242">
        <f>MONTH(InputData[[#This Row],[DATE]])</f>
        <v>2</v>
      </c>
      <c r="Q242">
        <f>YEAR(InputData[[#This Row],[DATE]])</f>
        <v>2021</v>
      </c>
      <c r="R242">
        <f t="shared" si="15"/>
        <v>242</v>
      </c>
      <c r="S242" s="15">
        <f>InputData[[#This Row],[Cost]]/InputData[[#This Row],[SALES]]</f>
        <v>0.85470085470085477</v>
      </c>
    </row>
    <row r="243" spans="1:19" x14ac:dyDescent="0.25">
      <c r="A243" s="3">
        <v>44296</v>
      </c>
      <c r="B243" s="4" t="s">
        <v>52</v>
      </c>
      <c r="C243" s="5">
        <v>14</v>
      </c>
      <c r="D243" s="5" t="s">
        <v>108</v>
      </c>
      <c r="E243" s="5" t="s">
        <v>106</v>
      </c>
      <c r="F243" s="6">
        <v>0</v>
      </c>
      <c r="G243" t="str">
        <f>VLOOKUP(InputData[[#This Row],[PRODUCT ID]],MasterData[],2,0)</f>
        <v>Product22</v>
      </c>
      <c r="H243" t="str">
        <f>VLOOKUP(InputData[[#This Row],[PRODUCT ID]],MasterData[],3,0)</f>
        <v>Category03</v>
      </c>
      <c r="I243" t="str">
        <f>VLOOKUP(InputData[[#This Row],[PRODUCT ID]],MasterData[],4,0)</f>
        <v>Ft</v>
      </c>
      <c r="J243">
        <f>VLOOKUP(InputData[[#This Row],[PRODUCT ID]],MasterData[],5,0)</f>
        <v>121</v>
      </c>
      <c r="K243">
        <f>VLOOKUP(InputData[[#This Row],[PRODUCT ID]],MasterData[],6,0)</f>
        <v>141.57</v>
      </c>
      <c r="L243">
        <f t="shared" si="12"/>
        <v>1981.98</v>
      </c>
      <c r="M243">
        <f t="shared" si="13"/>
        <v>287.98</v>
      </c>
      <c r="N243" s="8">
        <f t="shared" si="14"/>
        <v>14.529914529914532</v>
      </c>
      <c r="O243">
        <f>DAY(InputData[[#This Row],[DATE]])</f>
        <v>10</v>
      </c>
      <c r="P243">
        <f>MONTH(InputData[[#This Row],[DATE]])</f>
        <v>4</v>
      </c>
      <c r="Q243">
        <f>YEAR(InputData[[#This Row],[DATE]])</f>
        <v>2021</v>
      </c>
      <c r="R243">
        <f t="shared" si="15"/>
        <v>1694</v>
      </c>
      <c r="S243" s="15">
        <f>InputData[[#This Row],[Cost]]/InputData[[#This Row],[SALES]]</f>
        <v>0.85470085470085466</v>
      </c>
    </row>
    <row r="244" spans="1:19" x14ac:dyDescent="0.25">
      <c r="A244" s="3">
        <v>44352</v>
      </c>
      <c r="B244" s="4" t="s">
        <v>52</v>
      </c>
      <c r="C244" s="5">
        <v>15</v>
      </c>
      <c r="D244" s="5" t="s">
        <v>105</v>
      </c>
      <c r="E244" s="5" t="s">
        <v>106</v>
      </c>
      <c r="F244" s="6">
        <v>0</v>
      </c>
      <c r="G244" t="str">
        <f>VLOOKUP(InputData[[#This Row],[PRODUCT ID]],MasterData[],2,0)</f>
        <v>Product22</v>
      </c>
      <c r="H244" t="str">
        <f>VLOOKUP(InputData[[#This Row],[PRODUCT ID]],MasterData[],3,0)</f>
        <v>Category03</v>
      </c>
      <c r="I244" t="str">
        <f>VLOOKUP(InputData[[#This Row],[PRODUCT ID]],MasterData[],4,0)</f>
        <v>Ft</v>
      </c>
      <c r="J244">
        <f>VLOOKUP(InputData[[#This Row],[PRODUCT ID]],MasterData[],5,0)</f>
        <v>121</v>
      </c>
      <c r="K244">
        <f>VLOOKUP(InputData[[#This Row],[PRODUCT ID]],MasterData[],6,0)</f>
        <v>141.57</v>
      </c>
      <c r="L244">
        <f t="shared" si="12"/>
        <v>2123.5499999999997</v>
      </c>
      <c r="M244">
        <f t="shared" si="13"/>
        <v>308.54999999999973</v>
      </c>
      <c r="N244" s="8">
        <f t="shared" si="14"/>
        <v>14.529914529914519</v>
      </c>
      <c r="O244">
        <f>DAY(InputData[[#This Row],[DATE]])</f>
        <v>5</v>
      </c>
      <c r="P244">
        <f>MONTH(InputData[[#This Row],[DATE]])</f>
        <v>6</v>
      </c>
      <c r="Q244">
        <f>YEAR(InputData[[#This Row],[DATE]])</f>
        <v>2021</v>
      </c>
      <c r="R244">
        <f t="shared" si="15"/>
        <v>1815</v>
      </c>
      <c r="S244" s="15">
        <f>InputData[[#This Row],[Cost]]/InputData[[#This Row],[SALES]]</f>
        <v>0.85470085470085477</v>
      </c>
    </row>
    <row r="245" spans="1:19" x14ac:dyDescent="0.25">
      <c r="A245" s="3">
        <v>44411</v>
      </c>
      <c r="B245" s="4" t="s">
        <v>52</v>
      </c>
      <c r="C245" s="5">
        <v>13</v>
      </c>
      <c r="D245" s="5" t="s">
        <v>106</v>
      </c>
      <c r="E245" s="5" t="s">
        <v>106</v>
      </c>
      <c r="F245" s="6">
        <v>0</v>
      </c>
      <c r="G245" t="str">
        <f>VLOOKUP(InputData[[#This Row],[PRODUCT ID]],MasterData[],2,0)</f>
        <v>Product22</v>
      </c>
      <c r="H245" t="str">
        <f>VLOOKUP(InputData[[#This Row],[PRODUCT ID]],MasterData[],3,0)</f>
        <v>Category03</v>
      </c>
      <c r="I245" t="str">
        <f>VLOOKUP(InputData[[#This Row],[PRODUCT ID]],MasterData[],4,0)</f>
        <v>Ft</v>
      </c>
      <c r="J245">
        <f>VLOOKUP(InputData[[#This Row],[PRODUCT ID]],MasterData[],5,0)</f>
        <v>121</v>
      </c>
      <c r="K245">
        <f>VLOOKUP(InputData[[#This Row],[PRODUCT ID]],MasterData[],6,0)</f>
        <v>141.57</v>
      </c>
      <c r="L245">
        <f t="shared" si="12"/>
        <v>1840.4099999999999</v>
      </c>
      <c r="M245">
        <f t="shared" si="13"/>
        <v>267.40999999999985</v>
      </c>
      <c r="N245" s="8">
        <f t="shared" si="14"/>
        <v>14.529914529914523</v>
      </c>
      <c r="O245">
        <f>DAY(InputData[[#This Row],[DATE]])</f>
        <v>3</v>
      </c>
      <c r="P245">
        <f>MONTH(InputData[[#This Row],[DATE]])</f>
        <v>8</v>
      </c>
      <c r="Q245">
        <f>YEAR(InputData[[#This Row],[DATE]])</f>
        <v>2021</v>
      </c>
      <c r="R245">
        <f t="shared" si="15"/>
        <v>1573</v>
      </c>
      <c r="S245" s="15">
        <f>InputData[[#This Row],[Cost]]/InputData[[#This Row],[SALES]]</f>
        <v>0.85470085470085477</v>
      </c>
    </row>
    <row r="246" spans="1:19" x14ac:dyDescent="0.25">
      <c r="A246" s="3">
        <v>44548</v>
      </c>
      <c r="B246" s="4" t="s">
        <v>52</v>
      </c>
      <c r="C246" s="5">
        <v>8</v>
      </c>
      <c r="D246" s="5" t="s">
        <v>106</v>
      </c>
      <c r="E246" s="5" t="s">
        <v>107</v>
      </c>
      <c r="F246" s="6">
        <v>0</v>
      </c>
      <c r="G246" t="str">
        <f>VLOOKUP(InputData[[#This Row],[PRODUCT ID]],MasterData[],2,0)</f>
        <v>Product22</v>
      </c>
      <c r="H246" t="str">
        <f>VLOOKUP(InputData[[#This Row],[PRODUCT ID]],MasterData[],3,0)</f>
        <v>Category03</v>
      </c>
      <c r="I246" t="str">
        <f>VLOOKUP(InputData[[#This Row],[PRODUCT ID]],MasterData[],4,0)</f>
        <v>Ft</v>
      </c>
      <c r="J246">
        <f>VLOOKUP(InputData[[#This Row],[PRODUCT ID]],MasterData[],5,0)</f>
        <v>121</v>
      </c>
      <c r="K246">
        <f>VLOOKUP(InputData[[#This Row],[PRODUCT ID]],MasterData[],6,0)</f>
        <v>141.57</v>
      </c>
      <c r="L246">
        <f t="shared" si="12"/>
        <v>1132.56</v>
      </c>
      <c r="M246">
        <f t="shared" si="13"/>
        <v>164.55999999999995</v>
      </c>
      <c r="N246" s="8">
        <f t="shared" si="14"/>
        <v>14.529914529914526</v>
      </c>
      <c r="O246">
        <f>DAY(InputData[[#This Row],[DATE]])</f>
        <v>18</v>
      </c>
      <c r="P246">
        <f>MONTH(InputData[[#This Row],[DATE]])</f>
        <v>12</v>
      </c>
      <c r="Q246">
        <f>YEAR(InputData[[#This Row],[DATE]])</f>
        <v>2021</v>
      </c>
      <c r="R246">
        <f t="shared" si="15"/>
        <v>968</v>
      </c>
      <c r="S246" s="15">
        <f>InputData[[#This Row],[Cost]]/InputData[[#This Row],[SALES]]</f>
        <v>0.85470085470085477</v>
      </c>
    </row>
    <row r="247" spans="1:19" x14ac:dyDescent="0.25">
      <c r="A247" s="3">
        <v>44562</v>
      </c>
      <c r="B247" s="4" t="s">
        <v>52</v>
      </c>
      <c r="C247" s="5">
        <v>1</v>
      </c>
      <c r="D247" s="5" t="s">
        <v>105</v>
      </c>
      <c r="E247" s="5" t="s">
        <v>107</v>
      </c>
      <c r="F247" s="6">
        <v>0</v>
      </c>
      <c r="G247" t="str">
        <f>VLOOKUP(InputData[[#This Row],[PRODUCT ID]],MasterData[],2,0)</f>
        <v>Product22</v>
      </c>
      <c r="H247" t="str">
        <f>VLOOKUP(InputData[[#This Row],[PRODUCT ID]],MasterData[],3,0)</f>
        <v>Category03</v>
      </c>
      <c r="I247" t="str">
        <f>VLOOKUP(InputData[[#This Row],[PRODUCT ID]],MasterData[],4,0)</f>
        <v>Ft</v>
      </c>
      <c r="J247">
        <f>VLOOKUP(InputData[[#This Row],[PRODUCT ID]],MasterData[],5,0)</f>
        <v>121</v>
      </c>
      <c r="K247">
        <f>VLOOKUP(InputData[[#This Row],[PRODUCT ID]],MasterData[],6,0)</f>
        <v>141.57</v>
      </c>
      <c r="L247">
        <f t="shared" si="12"/>
        <v>141.57</v>
      </c>
      <c r="M247">
        <f t="shared" si="13"/>
        <v>20.569999999999993</v>
      </c>
      <c r="N247" s="8">
        <f t="shared" si="14"/>
        <v>14.529914529914526</v>
      </c>
      <c r="O247">
        <f>DAY(InputData[[#This Row],[DATE]])</f>
        <v>1</v>
      </c>
      <c r="P247">
        <f>MONTH(InputData[[#This Row],[DATE]])</f>
        <v>1</v>
      </c>
      <c r="Q247">
        <f>YEAR(InputData[[#This Row],[DATE]])</f>
        <v>2022</v>
      </c>
      <c r="R247">
        <f t="shared" si="15"/>
        <v>121</v>
      </c>
      <c r="S247" s="15">
        <f>InputData[[#This Row],[Cost]]/InputData[[#This Row],[SALES]]</f>
        <v>0.85470085470085477</v>
      </c>
    </row>
    <row r="248" spans="1:19" x14ac:dyDescent="0.25">
      <c r="A248" s="3">
        <v>44576</v>
      </c>
      <c r="B248" s="4" t="s">
        <v>52</v>
      </c>
      <c r="C248" s="5">
        <v>10</v>
      </c>
      <c r="D248" s="5" t="s">
        <v>108</v>
      </c>
      <c r="E248" s="5" t="s">
        <v>107</v>
      </c>
      <c r="F248" s="6">
        <v>0</v>
      </c>
      <c r="G248" t="str">
        <f>VLOOKUP(InputData[[#This Row],[PRODUCT ID]],MasterData[],2,0)</f>
        <v>Product22</v>
      </c>
      <c r="H248" t="str">
        <f>VLOOKUP(InputData[[#This Row],[PRODUCT ID]],MasterData[],3,0)</f>
        <v>Category03</v>
      </c>
      <c r="I248" t="str">
        <f>VLOOKUP(InputData[[#This Row],[PRODUCT ID]],MasterData[],4,0)</f>
        <v>Ft</v>
      </c>
      <c r="J248">
        <f>VLOOKUP(InputData[[#This Row],[PRODUCT ID]],MasterData[],5,0)</f>
        <v>121</v>
      </c>
      <c r="K248">
        <f>VLOOKUP(InputData[[#This Row],[PRODUCT ID]],MasterData[],6,0)</f>
        <v>141.57</v>
      </c>
      <c r="L248">
        <f t="shared" si="12"/>
        <v>1415.6999999999998</v>
      </c>
      <c r="M248">
        <f t="shared" si="13"/>
        <v>205.69999999999982</v>
      </c>
      <c r="N248" s="8">
        <f t="shared" si="14"/>
        <v>14.529914529914519</v>
      </c>
      <c r="O248">
        <f>DAY(InputData[[#This Row],[DATE]])</f>
        <v>15</v>
      </c>
      <c r="P248">
        <f>MONTH(InputData[[#This Row],[DATE]])</f>
        <v>1</v>
      </c>
      <c r="Q248">
        <f>YEAR(InputData[[#This Row],[DATE]])</f>
        <v>2022</v>
      </c>
      <c r="R248">
        <f t="shared" si="15"/>
        <v>1210</v>
      </c>
      <c r="S248" s="15">
        <f>InputData[[#This Row],[Cost]]/InputData[[#This Row],[SALES]]</f>
        <v>0.85470085470085477</v>
      </c>
    </row>
    <row r="249" spans="1:19" x14ac:dyDescent="0.25">
      <c r="A249" s="3">
        <v>44689</v>
      </c>
      <c r="B249" s="4" t="s">
        <v>52</v>
      </c>
      <c r="C249" s="5">
        <v>7</v>
      </c>
      <c r="D249" s="5" t="s">
        <v>106</v>
      </c>
      <c r="E249" s="5" t="s">
        <v>106</v>
      </c>
      <c r="F249" s="6">
        <v>0</v>
      </c>
      <c r="G249" t="str">
        <f>VLOOKUP(InputData[[#This Row],[PRODUCT ID]],MasterData[],2,0)</f>
        <v>Product22</v>
      </c>
      <c r="H249" t="str">
        <f>VLOOKUP(InputData[[#This Row],[PRODUCT ID]],MasterData[],3,0)</f>
        <v>Category03</v>
      </c>
      <c r="I249" t="str">
        <f>VLOOKUP(InputData[[#This Row],[PRODUCT ID]],MasterData[],4,0)</f>
        <v>Ft</v>
      </c>
      <c r="J249">
        <f>VLOOKUP(InputData[[#This Row],[PRODUCT ID]],MasterData[],5,0)</f>
        <v>121</v>
      </c>
      <c r="K249">
        <f>VLOOKUP(InputData[[#This Row],[PRODUCT ID]],MasterData[],6,0)</f>
        <v>141.57</v>
      </c>
      <c r="L249">
        <f t="shared" si="12"/>
        <v>990.99</v>
      </c>
      <c r="M249">
        <f t="shared" si="13"/>
        <v>143.99</v>
      </c>
      <c r="N249" s="8">
        <f t="shared" si="14"/>
        <v>14.529914529914532</v>
      </c>
      <c r="O249">
        <f>DAY(InputData[[#This Row],[DATE]])</f>
        <v>8</v>
      </c>
      <c r="P249">
        <f>MONTH(InputData[[#This Row],[DATE]])</f>
        <v>5</v>
      </c>
      <c r="Q249">
        <f>YEAR(InputData[[#This Row],[DATE]])</f>
        <v>2022</v>
      </c>
      <c r="R249">
        <f t="shared" si="15"/>
        <v>847</v>
      </c>
      <c r="S249" s="15">
        <f>InputData[[#This Row],[Cost]]/InputData[[#This Row],[SALES]]</f>
        <v>0.85470085470085466</v>
      </c>
    </row>
    <row r="250" spans="1:19" x14ac:dyDescent="0.25">
      <c r="A250" s="3">
        <v>44214</v>
      </c>
      <c r="B250" s="4" t="s">
        <v>54</v>
      </c>
      <c r="C250" s="5">
        <v>3</v>
      </c>
      <c r="D250" s="5" t="s">
        <v>106</v>
      </c>
      <c r="E250" s="5" t="s">
        <v>107</v>
      </c>
      <c r="F250" s="6">
        <v>0</v>
      </c>
      <c r="G250" t="str">
        <f>VLOOKUP(InputData[[#This Row],[PRODUCT ID]],MasterData[],2,0)</f>
        <v>Product23</v>
      </c>
      <c r="H250" t="str">
        <f>VLOOKUP(InputData[[#This Row],[PRODUCT ID]],MasterData[],3,0)</f>
        <v>Category03</v>
      </c>
      <c r="I250" t="str">
        <f>VLOOKUP(InputData[[#This Row],[PRODUCT ID]],MasterData[],4,0)</f>
        <v>Ft</v>
      </c>
      <c r="J250">
        <f>VLOOKUP(InputData[[#This Row],[PRODUCT ID]],MasterData[],5,0)</f>
        <v>141</v>
      </c>
      <c r="K250">
        <f>VLOOKUP(InputData[[#This Row],[PRODUCT ID]],MasterData[],6,0)</f>
        <v>149.46</v>
      </c>
      <c r="L250">
        <f t="shared" si="12"/>
        <v>448.38</v>
      </c>
      <c r="M250">
        <f t="shared" si="13"/>
        <v>25.379999999999995</v>
      </c>
      <c r="N250" s="8">
        <f t="shared" si="14"/>
        <v>5.6603773584905648</v>
      </c>
      <c r="O250">
        <f>DAY(InputData[[#This Row],[DATE]])</f>
        <v>18</v>
      </c>
      <c r="P250">
        <f>MONTH(InputData[[#This Row],[DATE]])</f>
        <v>1</v>
      </c>
      <c r="Q250">
        <f>YEAR(InputData[[#This Row],[DATE]])</f>
        <v>2021</v>
      </c>
      <c r="R250">
        <f t="shared" si="15"/>
        <v>423</v>
      </c>
      <c r="S250" s="15">
        <f>InputData[[#This Row],[Cost]]/InputData[[#This Row],[SALES]]</f>
        <v>0.94339622641509435</v>
      </c>
    </row>
    <row r="251" spans="1:19" x14ac:dyDescent="0.25">
      <c r="A251" s="3">
        <v>44239</v>
      </c>
      <c r="B251" s="4" t="s">
        <v>54</v>
      </c>
      <c r="C251" s="5">
        <v>9</v>
      </c>
      <c r="D251" s="5" t="s">
        <v>106</v>
      </c>
      <c r="E251" s="5" t="s">
        <v>107</v>
      </c>
      <c r="F251" s="6">
        <v>0</v>
      </c>
      <c r="G251" t="str">
        <f>VLOOKUP(InputData[[#This Row],[PRODUCT ID]],MasterData[],2,0)</f>
        <v>Product23</v>
      </c>
      <c r="H251" t="str">
        <f>VLOOKUP(InputData[[#This Row],[PRODUCT ID]],MasterData[],3,0)</f>
        <v>Category03</v>
      </c>
      <c r="I251" t="str">
        <f>VLOOKUP(InputData[[#This Row],[PRODUCT ID]],MasterData[],4,0)</f>
        <v>Ft</v>
      </c>
      <c r="J251">
        <f>VLOOKUP(InputData[[#This Row],[PRODUCT ID]],MasterData[],5,0)</f>
        <v>141</v>
      </c>
      <c r="K251">
        <f>VLOOKUP(InputData[[#This Row],[PRODUCT ID]],MasterData[],6,0)</f>
        <v>149.46</v>
      </c>
      <c r="L251">
        <f t="shared" si="12"/>
        <v>1345.14</v>
      </c>
      <c r="M251">
        <f t="shared" si="13"/>
        <v>76.1400000000001</v>
      </c>
      <c r="N251" s="8">
        <f t="shared" si="14"/>
        <v>5.6603773584905728</v>
      </c>
      <c r="O251">
        <f>DAY(InputData[[#This Row],[DATE]])</f>
        <v>12</v>
      </c>
      <c r="P251">
        <f>MONTH(InputData[[#This Row],[DATE]])</f>
        <v>2</v>
      </c>
      <c r="Q251">
        <f>YEAR(InputData[[#This Row],[DATE]])</f>
        <v>2021</v>
      </c>
      <c r="R251">
        <f t="shared" si="15"/>
        <v>1269</v>
      </c>
      <c r="S251" s="15">
        <f>InputData[[#This Row],[Cost]]/InputData[[#This Row],[SALES]]</f>
        <v>0.94339622641509424</v>
      </c>
    </row>
    <row r="252" spans="1:19" x14ac:dyDescent="0.25">
      <c r="A252" s="3">
        <v>44346</v>
      </c>
      <c r="B252" s="4" t="s">
        <v>54</v>
      </c>
      <c r="C252" s="5">
        <v>13</v>
      </c>
      <c r="D252" s="5" t="s">
        <v>106</v>
      </c>
      <c r="E252" s="5" t="s">
        <v>106</v>
      </c>
      <c r="F252" s="6">
        <v>0</v>
      </c>
      <c r="G252" t="str">
        <f>VLOOKUP(InputData[[#This Row],[PRODUCT ID]],MasterData[],2,0)</f>
        <v>Product23</v>
      </c>
      <c r="H252" t="str">
        <f>VLOOKUP(InputData[[#This Row],[PRODUCT ID]],MasterData[],3,0)</f>
        <v>Category03</v>
      </c>
      <c r="I252" t="str">
        <f>VLOOKUP(InputData[[#This Row],[PRODUCT ID]],MasterData[],4,0)</f>
        <v>Ft</v>
      </c>
      <c r="J252">
        <f>VLOOKUP(InputData[[#This Row],[PRODUCT ID]],MasterData[],5,0)</f>
        <v>141</v>
      </c>
      <c r="K252">
        <f>VLOOKUP(InputData[[#This Row],[PRODUCT ID]],MasterData[],6,0)</f>
        <v>149.46</v>
      </c>
      <c r="L252">
        <f t="shared" si="12"/>
        <v>1942.98</v>
      </c>
      <c r="M252">
        <f t="shared" si="13"/>
        <v>109.98000000000002</v>
      </c>
      <c r="N252" s="8">
        <f t="shared" si="14"/>
        <v>5.6603773584905666</v>
      </c>
      <c r="O252">
        <f>DAY(InputData[[#This Row],[DATE]])</f>
        <v>30</v>
      </c>
      <c r="P252">
        <f>MONTH(InputData[[#This Row],[DATE]])</f>
        <v>5</v>
      </c>
      <c r="Q252">
        <f>YEAR(InputData[[#This Row],[DATE]])</f>
        <v>2021</v>
      </c>
      <c r="R252">
        <f t="shared" si="15"/>
        <v>1833</v>
      </c>
      <c r="S252" s="15">
        <f>InputData[[#This Row],[Cost]]/InputData[[#This Row],[SALES]]</f>
        <v>0.94339622641509435</v>
      </c>
    </row>
    <row r="253" spans="1:19" x14ac:dyDescent="0.25">
      <c r="A253" s="3">
        <v>44393</v>
      </c>
      <c r="B253" s="4" t="s">
        <v>54</v>
      </c>
      <c r="C253" s="5">
        <v>8</v>
      </c>
      <c r="D253" s="5" t="s">
        <v>105</v>
      </c>
      <c r="E253" s="5" t="s">
        <v>107</v>
      </c>
      <c r="F253" s="6">
        <v>0</v>
      </c>
      <c r="G253" t="str">
        <f>VLOOKUP(InputData[[#This Row],[PRODUCT ID]],MasterData[],2,0)</f>
        <v>Product23</v>
      </c>
      <c r="H253" t="str">
        <f>VLOOKUP(InputData[[#This Row],[PRODUCT ID]],MasterData[],3,0)</f>
        <v>Category03</v>
      </c>
      <c r="I253" t="str">
        <f>VLOOKUP(InputData[[#This Row],[PRODUCT ID]],MasterData[],4,0)</f>
        <v>Ft</v>
      </c>
      <c r="J253">
        <f>VLOOKUP(InputData[[#This Row],[PRODUCT ID]],MasterData[],5,0)</f>
        <v>141</v>
      </c>
      <c r="K253">
        <f>VLOOKUP(InputData[[#This Row],[PRODUCT ID]],MasterData[],6,0)</f>
        <v>149.46</v>
      </c>
      <c r="L253">
        <f t="shared" si="12"/>
        <v>1195.68</v>
      </c>
      <c r="M253">
        <f t="shared" si="13"/>
        <v>67.680000000000064</v>
      </c>
      <c r="N253" s="8">
        <f t="shared" si="14"/>
        <v>5.660377358490571</v>
      </c>
      <c r="O253">
        <f>DAY(InputData[[#This Row],[DATE]])</f>
        <v>16</v>
      </c>
      <c r="P253">
        <f>MONTH(InputData[[#This Row],[DATE]])</f>
        <v>7</v>
      </c>
      <c r="Q253">
        <f>YEAR(InputData[[#This Row],[DATE]])</f>
        <v>2021</v>
      </c>
      <c r="R253">
        <f t="shared" si="15"/>
        <v>1128</v>
      </c>
      <c r="S253" s="15">
        <f>InputData[[#This Row],[Cost]]/InputData[[#This Row],[SALES]]</f>
        <v>0.94339622641509424</v>
      </c>
    </row>
    <row r="254" spans="1:19" x14ac:dyDescent="0.25">
      <c r="A254" s="3">
        <v>44410</v>
      </c>
      <c r="B254" s="4" t="s">
        <v>54</v>
      </c>
      <c r="C254" s="5">
        <v>3</v>
      </c>
      <c r="D254" s="5" t="s">
        <v>108</v>
      </c>
      <c r="E254" s="5" t="s">
        <v>106</v>
      </c>
      <c r="F254" s="6">
        <v>0</v>
      </c>
      <c r="G254" t="str">
        <f>VLOOKUP(InputData[[#This Row],[PRODUCT ID]],MasterData[],2,0)</f>
        <v>Product23</v>
      </c>
      <c r="H254" t="str">
        <f>VLOOKUP(InputData[[#This Row],[PRODUCT ID]],MasterData[],3,0)</f>
        <v>Category03</v>
      </c>
      <c r="I254" t="str">
        <f>VLOOKUP(InputData[[#This Row],[PRODUCT ID]],MasterData[],4,0)</f>
        <v>Ft</v>
      </c>
      <c r="J254">
        <f>VLOOKUP(InputData[[#This Row],[PRODUCT ID]],MasterData[],5,0)</f>
        <v>141</v>
      </c>
      <c r="K254">
        <f>VLOOKUP(InputData[[#This Row],[PRODUCT ID]],MasterData[],6,0)</f>
        <v>149.46</v>
      </c>
      <c r="L254">
        <f t="shared" si="12"/>
        <v>448.38</v>
      </c>
      <c r="M254">
        <f t="shared" si="13"/>
        <v>25.379999999999995</v>
      </c>
      <c r="N254" s="8">
        <f t="shared" si="14"/>
        <v>5.6603773584905648</v>
      </c>
      <c r="O254">
        <f>DAY(InputData[[#This Row],[DATE]])</f>
        <v>2</v>
      </c>
      <c r="P254">
        <f>MONTH(InputData[[#This Row],[DATE]])</f>
        <v>8</v>
      </c>
      <c r="Q254">
        <f>YEAR(InputData[[#This Row],[DATE]])</f>
        <v>2021</v>
      </c>
      <c r="R254">
        <f t="shared" si="15"/>
        <v>423</v>
      </c>
      <c r="S254" s="15">
        <f>InputData[[#This Row],[Cost]]/InputData[[#This Row],[SALES]]</f>
        <v>0.94339622641509435</v>
      </c>
    </row>
    <row r="255" spans="1:19" x14ac:dyDescent="0.25">
      <c r="A255" s="3">
        <v>44419</v>
      </c>
      <c r="B255" s="4" t="s">
        <v>54</v>
      </c>
      <c r="C255" s="5">
        <v>4</v>
      </c>
      <c r="D255" s="5" t="s">
        <v>108</v>
      </c>
      <c r="E255" s="5" t="s">
        <v>106</v>
      </c>
      <c r="F255" s="6">
        <v>0</v>
      </c>
      <c r="G255" t="str">
        <f>VLOOKUP(InputData[[#This Row],[PRODUCT ID]],MasterData[],2,0)</f>
        <v>Product23</v>
      </c>
      <c r="H255" t="str">
        <f>VLOOKUP(InputData[[#This Row],[PRODUCT ID]],MasterData[],3,0)</f>
        <v>Category03</v>
      </c>
      <c r="I255" t="str">
        <f>VLOOKUP(InputData[[#This Row],[PRODUCT ID]],MasterData[],4,0)</f>
        <v>Ft</v>
      </c>
      <c r="J255">
        <f>VLOOKUP(InputData[[#This Row],[PRODUCT ID]],MasterData[],5,0)</f>
        <v>141</v>
      </c>
      <c r="K255">
        <f>VLOOKUP(InputData[[#This Row],[PRODUCT ID]],MasterData[],6,0)</f>
        <v>149.46</v>
      </c>
      <c r="L255">
        <f t="shared" si="12"/>
        <v>597.84</v>
      </c>
      <c r="M255">
        <f t="shared" si="13"/>
        <v>33.840000000000032</v>
      </c>
      <c r="N255" s="8">
        <f t="shared" si="14"/>
        <v>5.660377358490571</v>
      </c>
      <c r="O255">
        <f>DAY(InputData[[#This Row],[DATE]])</f>
        <v>11</v>
      </c>
      <c r="P255">
        <f>MONTH(InputData[[#This Row],[DATE]])</f>
        <v>8</v>
      </c>
      <c r="Q255">
        <f>YEAR(InputData[[#This Row],[DATE]])</f>
        <v>2021</v>
      </c>
      <c r="R255">
        <f t="shared" si="15"/>
        <v>564</v>
      </c>
      <c r="S255" s="15">
        <f>InputData[[#This Row],[Cost]]/InputData[[#This Row],[SALES]]</f>
        <v>0.94339622641509424</v>
      </c>
    </row>
    <row r="256" spans="1:19" x14ac:dyDescent="0.25">
      <c r="A256" s="3">
        <v>44443</v>
      </c>
      <c r="B256" s="4" t="s">
        <v>54</v>
      </c>
      <c r="C256" s="5">
        <v>15</v>
      </c>
      <c r="D256" s="5" t="s">
        <v>108</v>
      </c>
      <c r="E256" s="5" t="s">
        <v>106</v>
      </c>
      <c r="F256" s="6">
        <v>0</v>
      </c>
      <c r="G256" t="str">
        <f>VLOOKUP(InputData[[#This Row],[PRODUCT ID]],MasterData[],2,0)</f>
        <v>Product23</v>
      </c>
      <c r="H256" t="str">
        <f>VLOOKUP(InputData[[#This Row],[PRODUCT ID]],MasterData[],3,0)</f>
        <v>Category03</v>
      </c>
      <c r="I256" t="str">
        <f>VLOOKUP(InputData[[#This Row],[PRODUCT ID]],MasterData[],4,0)</f>
        <v>Ft</v>
      </c>
      <c r="J256">
        <f>VLOOKUP(InputData[[#This Row],[PRODUCT ID]],MasterData[],5,0)</f>
        <v>141</v>
      </c>
      <c r="K256">
        <f>VLOOKUP(InputData[[#This Row],[PRODUCT ID]],MasterData[],6,0)</f>
        <v>149.46</v>
      </c>
      <c r="L256">
        <f t="shared" si="12"/>
        <v>2241.9</v>
      </c>
      <c r="M256">
        <f t="shared" si="13"/>
        <v>126.90000000000009</v>
      </c>
      <c r="N256" s="8">
        <f t="shared" si="14"/>
        <v>5.6603773584905692</v>
      </c>
      <c r="O256">
        <f>DAY(InputData[[#This Row],[DATE]])</f>
        <v>4</v>
      </c>
      <c r="P256">
        <f>MONTH(InputData[[#This Row],[DATE]])</f>
        <v>9</v>
      </c>
      <c r="Q256">
        <f>YEAR(InputData[[#This Row],[DATE]])</f>
        <v>2021</v>
      </c>
      <c r="R256">
        <f t="shared" si="15"/>
        <v>2115</v>
      </c>
      <c r="S256" s="15">
        <f>InputData[[#This Row],[Cost]]/InputData[[#This Row],[SALES]]</f>
        <v>0.94339622641509435</v>
      </c>
    </row>
    <row r="257" spans="1:19" x14ac:dyDescent="0.25">
      <c r="A257" s="3">
        <v>44549</v>
      </c>
      <c r="B257" s="4" t="s">
        <v>54</v>
      </c>
      <c r="C257" s="5">
        <v>12</v>
      </c>
      <c r="D257" s="5" t="s">
        <v>108</v>
      </c>
      <c r="E257" s="5" t="s">
        <v>106</v>
      </c>
      <c r="F257" s="6">
        <v>0</v>
      </c>
      <c r="G257" t="str">
        <f>VLOOKUP(InputData[[#This Row],[PRODUCT ID]],MasterData[],2,0)</f>
        <v>Product23</v>
      </c>
      <c r="H257" t="str">
        <f>VLOOKUP(InputData[[#This Row],[PRODUCT ID]],MasterData[],3,0)</f>
        <v>Category03</v>
      </c>
      <c r="I257" t="str">
        <f>VLOOKUP(InputData[[#This Row],[PRODUCT ID]],MasterData[],4,0)</f>
        <v>Ft</v>
      </c>
      <c r="J257">
        <f>VLOOKUP(InputData[[#This Row],[PRODUCT ID]],MasterData[],5,0)</f>
        <v>141</v>
      </c>
      <c r="K257">
        <f>VLOOKUP(InputData[[#This Row],[PRODUCT ID]],MasterData[],6,0)</f>
        <v>149.46</v>
      </c>
      <c r="L257">
        <f t="shared" si="12"/>
        <v>1793.52</v>
      </c>
      <c r="M257">
        <f t="shared" si="13"/>
        <v>101.51999999999998</v>
      </c>
      <c r="N257" s="8">
        <f t="shared" si="14"/>
        <v>5.6603773584905648</v>
      </c>
      <c r="O257">
        <f>DAY(InputData[[#This Row],[DATE]])</f>
        <v>19</v>
      </c>
      <c r="P257">
        <f>MONTH(InputData[[#This Row],[DATE]])</f>
        <v>12</v>
      </c>
      <c r="Q257">
        <f>YEAR(InputData[[#This Row],[DATE]])</f>
        <v>2021</v>
      </c>
      <c r="R257">
        <f t="shared" si="15"/>
        <v>1692</v>
      </c>
      <c r="S257" s="15">
        <f>InputData[[#This Row],[Cost]]/InputData[[#This Row],[SALES]]</f>
        <v>0.94339622641509435</v>
      </c>
    </row>
    <row r="258" spans="1:19" x14ac:dyDescent="0.25">
      <c r="A258" s="3">
        <v>44592</v>
      </c>
      <c r="B258" s="4" t="s">
        <v>54</v>
      </c>
      <c r="C258" s="5">
        <v>6</v>
      </c>
      <c r="D258" s="5" t="s">
        <v>106</v>
      </c>
      <c r="E258" s="5" t="s">
        <v>107</v>
      </c>
      <c r="F258" s="6">
        <v>0</v>
      </c>
      <c r="G258" t="str">
        <f>VLOOKUP(InputData[[#This Row],[PRODUCT ID]],MasterData[],2,0)</f>
        <v>Product23</v>
      </c>
      <c r="H258" t="str">
        <f>VLOOKUP(InputData[[#This Row],[PRODUCT ID]],MasterData[],3,0)</f>
        <v>Category03</v>
      </c>
      <c r="I258" t="str">
        <f>VLOOKUP(InputData[[#This Row],[PRODUCT ID]],MasterData[],4,0)</f>
        <v>Ft</v>
      </c>
      <c r="J258">
        <f>VLOOKUP(InputData[[#This Row],[PRODUCT ID]],MasterData[],5,0)</f>
        <v>141</v>
      </c>
      <c r="K258">
        <f>VLOOKUP(InputData[[#This Row],[PRODUCT ID]],MasterData[],6,0)</f>
        <v>149.46</v>
      </c>
      <c r="L258">
        <f t="shared" ref="L258:L321" si="16">K258*C258</f>
        <v>896.76</v>
      </c>
      <c r="M258">
        <f t="shared" ref="M258:M321" si="17">L258-(J258*C258)</f>
        <v>50.759999999999991</v>
      </c>
      <c r="N258" s="8">
        <f t="shared" ref="N258:N321" si="18">M258/L258 *100</f>
        <v>5.6603773584905648</v>
      </c>
      <c r="O258">
        <f>DAY(InputData[[#This Row],[DATE]])</f>
        <v>31</v>
      </c>
      <c r="P258">
        <f>MONTH(InputData[[#This Row],[DATE]])</f>
        <v>1</v>
      </c>
      <c r="Q258">
        <f>YEAR(InputData[[#This Row],[DATE]])</f>
        <v>2022</v>
      </c>
      <c r="R258">
        <f t="shared" ref="R258:R321" si="19">J258*C258</f>
        <v>846</v>
      </c>
      <c r="S258" s="15">
        <f>InputData[[#This Row],[Cost]]/InputData[[#This Row],[SALES]]</f>
        <v>0.94339622641509435</v>
      </c>
    </row>
    <row r="259" spans="1:19" x14ac:dyDescent="0.25">
      <c r="A259" s="3">
        <v>44793</v>
      </c>
      <c r="B259" s="4" t="s">
        <v>54</v>
      </c>
      <c r="C259" s="5">
        <v>13</v>
      </c>
      <c r="D259" s="5" t="s">
        <v>108</v>
      </c>
      <c r="E259" s="5" t="s">
        <v>106</v>
      </c>
      <c r="F259" s="6">
        <v>0</v>
      </c>
      <c r="G259" t="str">
        <f>VLOOKUP(InputData[[#This Row],[PRODUCT ID]],MasterData[],2,0)</f>
        <v>Product23</v>
      </c>
      <c r="H259" t="str">
        <f>VLOOKUP(InputData[[#This Row],[PRODUCT ID]],MasterData[],3,0)</f>
        <v>Category03</v>
      </c>
      <c r="I259" t="str">
        <f>VLOOKUP(InputData[[#This Row],[PRODUCT ID]],MasterData[],4,0)</f>
        <v>Ft</v>
      </c>
      <c r="J259">
        <f>VLOOKUP(InputData[[#This Row],[PRODUCT ID]],MasterData[],5,0)</f>
        <v>141</v>
      </c>
      <c r="K259">
        <f>VLOOKUP(InputData[[#This Row],[PRODUCT ID]],MasterData[],6,0)</f>
        <v>149.46</v>
      </c>
      <c r="L259">
        <f t="shared" si="16"/>
        <v>1942.98</v>
      </c>
      <c r="M259">
        <f t="shared" si="17"/>
        <v>109.98000000000002</v>
      </c>
      <c r="N259" s="8">
        <f t="shared" si="18"/>
        <v>5.6603773584905666</v>
      </c>
      <c r="O259">
        <f>DAY(InputData[[#This Row],[DATE]])</f>
        <v>20</v>
      </c>
      <c r="P259">
        <f>MONTH(InputData[[#This Row],[DATE]])</f>
        <v>8</v>
      </c>
      <c r="Q259">
        <f>YEAR(InputData[[#This Row],[DATE]])</f>
        <v>2022</v>
      </c>
      <c r="R259">
        <f t="shared" si="19"/>
        <v>1833</v>
      </c>
      <c r="S259" s="15">
        <f>InputData[[#This Row],[Cost]]/InputData[[#This Row],[SALES]]</f>
        <v>0.94339622641509435</v>
      </c>
    </row>
    <row r="260" spans="1:19" x14ac:dyDescent="0.25">
      <c r="A260" s="3">
        <v>44197</v>
      </c>
      <c r="B260" s="4" t="s">
        <v>56</v>
      </c>
      <c r="C260" s="5">
        <v>9</v>
      </c>
      <c r="D260" s="5" t="s">
        <v>105</v>
      </c>
      <c r="E260" s="5" t="s">
        <v>106</v>
      </c>
      <c r="F260" s="6">
        <v>0</v>
      </c>
      <c r="G260" t="str">
        <f>VLOOKUP(InputData[[#This Row],[PRODUCT ID]],MasterData[],2,0)</f>
        <v>Product24</v>
      </c>
      <c r="H260" t="str">
        <f>VLOOKUP(InputData[[#This Row],[PRODUCT ID]],MasterData[],3,0)</f>
        <v>Category03</v>
      </c>
      <c r="I260" t="str">
        <f>VLOOKUP(InputData[[#This Row],[PRODUCT ID]],MasterData[],4,0)</f>
        <v>Ft</v>
      </c>
      <c r="J260">
        <f>VLOOKUP(InputData[[#This Row],[PRODUCT ID]],MasterData[],5,0)</f>
        <v>144</v>
      </c>
      <c r="K260">
        <f>VLOOKUP(InputData[[#This Row],[PRODUCT ID]],MasterData[],6,0)</f>
        <v>156.96</v>
      </c>
      <c r="L260">
        <f t="shared" si="16"/>
        <v>1412.64</v>
      </c>
      <c r="M260">
        <f t="shared" si="17"/>
        <v>116.6400000000001</v>
      </c>
      <c r="N260" s="8">
        <f t="shared" si="18"/>
        <v>8.2568807339449606</v>
      </c>
      <c r="O260">
        <f>DAY(InputData[[#This Row],[DATE]])</f>
        <v>1</v>
      </c>
      <c r="P260">
        <f>MONTH(InputData[[#This Row],[DATE]])</f>
        <v>1</v>
      </c>
      <c r="Q260">
        <f>YEAR(InputData[[#This Row],[DATE]])</f>
        <v>2021</v>
      </c>
      <c r="R260">
        <f t="shared" si="19"/>
        <v>1296</v>
      </c>
      <c r="S260" s="15">
        <f>InputData[[#This Row],[Cost]]/InputData[[#This Row],[SALES]]</f>
        <v>0.9174311926605504</v>
      </c>
    </row>
    <row r="261" spans="1:19" x14ac:dyDescent="0.25">
      <c r="A261" s="3">
        <v>44280</v>
      </c>
      <c r="B261" s="4" t="s">
        <v>56</v>
      </c>
      <c r="C261" s="5">
        <v>14</v>
      </c>
      <c r="D261" s="5" t="s">
        <v>106</v>
      </c>
      <c r="E261" s="5" t="s">
        <v>107</v>
      </c>
      <c r="F261" s="6">
        <v>0</v>
      </c>
      <c r="G261" t="str">
        <f>VLOOKUP(InputData[[#This Row],[PRODUCT ID]],MasterData[],2,0)</f>
        <v>Product24</v>
      </c>
      <c r="H261" t="str">
        <f>VLOOKUP(InputData[[#This Row],[PRODUCT ID]],MasterData[],3,0)</f>
        <v>Category03</v>
      </c>
      <c r="I261" t="str">
        <f>VLOOKUP(InputData[[#This Row],[PRODUCT ID]],MasterData[],4,0)</f>
        <v>Ft</v>
      </c>
      <c r="J261">
        <f>VLOOKUP(InputData[[#This Row],[PRODUCT ID]],MasterData[],5,0)</f>
        <v>144</v>
      </c>
      <c r="K261">
        <f>VLOOKUP(InputData[[#This Row],[PRODUCT ID]],MasterData[],6,0)</f>
        <v>156.96</v>
      </c>
      <c r="L261">
        <f t="shared" si="16"/>
        <v>2197.44</v>
      </c>
      <c r="M261">
        <f t="shared" si="17"/>
        <v>181.44000000000005</v>
      </c>
      <c r="N261" s="8">
        <f t="shared" si="18"/>
        <v>8.2568807339449553</v>
      </c>
      <c r="O261">
        <f>DAY(InputData[[#This Row],[DATE]])</f>
        <v>25</v>
      </c>
      <c r="P261">
        <f>MONTH(InputData[[#This Row],[DATE]])</f>
        <v>3</v>
      </c>
      <c r="Q261">
        <f>YEAR(InputData[[#This Row],[DATE]])</f>
        <v>2021</v>
      </c>
      <c r="R261">
        <f t="shared" si="19"/>
        <v>2016</v>
      </c>
      <c r="S261" s="15">
        <f>InputData[[#This Row],[Cost]]/InputData[[#This Row],[SALES]]</f>
        <v>0.9174311926605504</v>
      </c>
    </row>
    <row r="262" spans="1:19" x14ac:dyDescent="0.25">
      <c r="A262" s="3">
        <v>44399</v>
      </c>
      <c r="B262" s="4" t="s">
        <v>56</v>
      </c>
      <c r="C262" s="5">
        <v>14</v>
      </c>
      <c r="D262" s="5" t="s">
        <v>106</v>
      </c>
      <c r="E262" s="5" t="s">
        <v>107</v>
      </c>
      <c r="F262" s="6">
        <v>0</v>
      </c>
      <c r="G262" t="str">
        <f>VLOOKUP(InputData[[#This Row],[PRODUCT ID]],MasterData[],2,0)</f>
        <v>Product24</v>
      </c>
      <c r="H262" t="str">
        <f>VLOOKUP(InputData[[#This Row],[PRODUCT ID]],MasterData[],3,0)</f>
        <v>Category03</v>
      </c>
      <c r="I262" t="str">
        <f>VLOOKUP(InputData[[#This Row],[PRODUCT ID]],MasterData[],4,0)</f>
        <v>Ft</v>
      </c>
      <c r="J262">
        <f>VLOOKUP(InputData[[#This Row],[PRODUCT ID]],MasterData[],5,0)</f>
        <v>144</v>
      </c>
      <c r="K262">
        <f>VLOOKUP(InputData[[#This Row],[PRODUCT ID]],MasterData[],6,0)</f>
        <v>156.96</v>
      </c>
      <c r="L262">
        <f t="shared" si="16"/>
        <v>2197.44</v>
      </c>
      <c r="M262">
        <f t="shared" si="17"/>
        <v>181.44000000000005</v>
      </c>
      <c r="N262" s="8">
        <f t="shared" si="18"/>
        <v>8.2568807339449553</v>
      </c>
      <c r="O262">
        <f>DAY(InputData[[#This Row],[DATE]])</f>
        <v>22</v>
      </c>
      <c r="P262">
        <f>MONTH(InputData[[#This Row],[DATE]])</f>
        <v>7</v>
      </c>
      <c r="Q262">
        <f>YEAR(InputData[[#This Row],[DATE]])</f>
        <v>2021</v>
      </c>
      <c r="R262">
        <f t="shared" si="19"/>
        <v>2016</v>
      </c>
      <c r="S262" s="15">
        <f>InputData[[#This Row],[Cost]]/InputData[[#This Row],[SALES]]</f>
        <v>0.9174311926605504</v>
      </c>
    </row>
    <row r="263" spans="1:19" x14ac:dyDescent="0.25">
      <c r="A263" s="3">
        <v>44440</v>
      </c>
      <c r="B263" s="4" t="s">
        <v>56</v>
      </c>
      <c r="C263" s="5">
        <v>1</v>
      </c>
      <c r="D263" s="5" t="s">
        <v>105</v>
      </c>
      <c r="E263" s="5" t="s">
        <v>107</v>
      </c>
      <c r="F263" s="6">
        <v>0</v>
      </c>
      <c r="G263" t="str">
        <f>VLOOKUP(InputData[[#This Row],[PRODUCT ID]],MasterData[],2,0)</f>
        <v>Product24</v>
      </c>
      <c r="H263" t="str">
        <f>VLOOKUP(InputData[[#This Row],[PRODUCT ID]],MasterData[],3,0)</f>
        <v>Category03</v>
      </c>
      <c r="I263" t="str">
        <f>VLOOKUP(InputData[[#This Row],[PRODUCT ID]],MasterData[],4,0)</f>
        <v>Ft</v>
      </c>
      <c r="J263">
        <f>VLOOKUP(InputData[[#This Row],[PRODUCT ID]],MasterData[],5,0)</f>
        <v>144</v>
      </c>
      <c r="K263">
        <f>VLOOKUP(InputData[[#This Row],[PRODUCT ID]],MasterData[],6,0)</f>
        <v>156.96</v>
      </c>
      <c r="L263">
        <f t="shared" si="16"/>
        <v>156.96</v>
      </c>
      <c r="M263">
        <f t="shared" si="17"/>
        <v>12.960000000000008</v>
      </c>
      <c r="N263" s="8">
        <f t="shared" si="18"/>
        <v>8.2568807339449588</v>
      </c>
      <c r="O263">
        <f>DAY(InputData[[#This Row],[DATE]])</f>
        <v>1</v>
      </c>
      <c r="P263">
        <f>MONTH(InputData[[#This Row],[DATE]])</f>
        <v>9</v>
      </c>
      <c r="Q263">
        <f>YEAR(InputData[[#This Row],[DATE]])</f>
        <v>2021</v>
      </c>
      <c r="R263">
        <f t="shared" si="19"/>
        <v>144</v>
      </c>
      <c r="S263" s="15">
        <f>InputData[[#This Row],[Cost]]/InputData[[#This Row],[SALES]]</f>
        <v>0.9174311926605504</v>
      </c>
    </row>
    <row r="264" spans="1:19" x14ac:dyDescent="0.25">
      <c r="A264" s="3">
        <v>44491</v>
      </c>
      <c r="B264" s="4" t="s">
        <v>56</v>
      </c>
      <c r="C264" s="5">
        <v>13</v>
      </c>
      <c r="D264" s="5" t="s">
        <v>106</v>
      </c>
      <c r="E264" s="5" t="s">
        <v>107</v>
      </c>
      <c r="F264" s="6">
        <v>0</v>
      </c>
      <c r="G264" t="str">
        <f>VLOOKUP(InputData[[#This Row],[PRODUCT ID]],MasterData[],2,0)</f>
        <v>Product24</v>
      </c>
      <c r="H264" t="str">
        <f>VLOOKUP(InputData[[#This Row],[PRODUCT ID]],MasterData[],3,0)</f>
        <v>Category03</v>
      </c>
      <c r="I264" t="str">
        <f>VLOOKUP(InputData[[#This Row],[PRODUCT ID]],MasterData[],4,0)</f>
        <v>Ft</v>
      </c>
      <c r="J264">
        <f>VLOOKUP(InputData[[#This Row],[PRODUCT ID]],MasterData[],5,0)</f>
        <v>144</v>
      </c>
      <c r="K264">
        <f>VLOOKUP(InputData[[#This Row],[PRODUCT ID]],MasterData[],6,0)</f>
        <v>156.96</v>
      </c>
      <c r="L264">
        <f t="shared" si="16"/>
        <v>2040.48</v>
      </c>
      <c r="M264">
        <f t="shared" si="17"/>
        <v>168.48000000000002</v>
      </c>
      <c r="N264" s="8">
        <f t="shared" si="18"/>
        <v>8.2568807339449553</v>
      </c>
      <c r="O264">
        <f>DAY(InputData[[#This Row],[DATE]])</f>
        <v>22</v>
      </c>
      <c r="P264">
        <f>MONTH(InputData[[#This Row],[DATE]])</f>
        <v>10</v>
      </c>
      <c r="Q264">
        <f>YEAR(InputData[[#This Row],[DATE]])</f>
        <v>2021</v>
      </c>
      <c r="R264">
        <f t="shared" si="19"/>
        <v>1872</v>
      </c>
      <c r="S264" s="15">
        <f>InputData[[#This Row],[Cost]]/InputData[[#This Row],[SALES]]</f>
        <v>0.9174311926605504</v>
      </c>
    </row>
    <row r="265" spans="1:19" x14ac:dyDescent="0.25">
      <c r="A265" s="3">
        <v>44857</v>
      </c>
      <c r="B265" s="4" t="s">
        <v>56</v>
      </c>
      <c r="C265" s="5">
        <v>14</v>
      </c>
      <c r="D265" s="5" t="s">
        <v>106</v>
      </c>
      <c r="E265" s="5" t="s">
        <v>107</v>
      </c>
      <c r="F265" s="6">
        <v>0</v>
      </c>
      <c r="G265" t="str">
        <f>VLOOKUP(InputData[[#This Row],[PRODUCT ID]],MasterData[],2,0)</f>
        <v>Product24</v>
      </c>
      <c r="H265" t="str">
        <f>VLOOKUP(InputData[[#This Row],[PRODUCT ID]],MasterData[],3,0)</f>
        <v>Category03</v>
      </c>
      <c r="I265" t="str">
        <f>VLOOKUP(InputData[[#This Row],[PRODUCT ID]],MasterData[],4,0)</f>
        <v>Ft</v>
      </c>
      <c r="J265">
        <f>VLOOKUP(InputData[[#This Row],[PRODUCT ID]],MasterData[],5,0)</f>
        <v>144</v>
      </c>
      <c r="K265">
        <f>VLOOKUP(InputData[[#This Row],[PRODUCT ID]],MasterData[],6,0)</f>
        <v>156.96</v>
      </c>
      <c r="L265">
        <f t="shared" si="16"/>
        <v>2197.44</v>
      </c>
      <c r="M265">
        <f t="shared" si="17"/>
        <v>181.44000000000005</v>
      </c>
      <c r="N265" s="8">
        <f t="shared" si="18"/>
        <v>8.2568807339449553</v>
      </c>
      <c r="O265">
        <f>DAY(InputData[[#This Row],[DATE]])</f>
        <v>23</v>
      </c>
      <c r="P265">
        <f>MONTH(InputData[[#This Row],[DATE]])</f>
        <v>10</v>
      </c>
      <c r="Q265">
        <f>YEAR(InputData[[#This Row],[DATE]])</f>
        <v>2022</v>
      </c>
      <c r="R265">
        <f t="shared" si="19"/>
        <v>2016</v>
      </c>
      <c r="S265" s="15">
        <f>InputData[[#This Row],[Cost]]/InputData[[#This Row],[SALES]]</f>
        <v>0.9174311926605504</v>
      </c>
    </row>
    <row r="266" spans="1:19" x14ac:dyDescent="0.25">
      <c r="A266" s="3">
        <v>44205</v>
      </c>
      <c r="B266" s="4" t="s">
        <v>58</v>
      </c>
      <c r="C266" s="5">
        <v>4</v>
      </c>
      <c r="D266" s="5" t="s">
        <v>108</v>
      </c>
      <c r="E266" s="5" t="s">
        <v>106</v>
      </c>
      <c r="F266" s="6">
        <v>0</v>
      </c>
      <c r="G266" t="str">
        <f>VLOOKUP(InputData[[#This Row],[PRODUCT ID]],MasterData[],2,0)</f>
        <v>Product25</v>
      </c>
      <c r="H266" t="str">
        <f>VLOOKUP(InputData[[#This Row],[PRODUCT ID]],MasterData[],3,0)</f>
        <v>Category03</v>
      </c>
      <c r="I266" t="str">
        <f>VLOOKUP(InputData[[#This Row],[PRODUCT ID]],MasterData[],4,0)</f>
        <v>No.</v>
      </c>
      <c r="J266">
        <f>VLOOKUP(InputData[[#This Row],[PRODUCT ID]],MasterData[],5,0)</f>
        <v>7</v>
      </c>
      <c r="K266">
        <f>VLOOKUP(InputData[[#This Row],[PRODUCT ID]],MasterData[],6,0)</f>
        <v>8.33</v>
      </c>
      <c r="L266">
        <f t="shared" si="16"/>
        <v>33.32</v>
      </c>
      <c r="M266">
        <f t="shared" si="17"/>
        <v>5.32</v>
      </c>
      <c r="N266" s="8">
        <f t="shared" si="18"/>
        <v>15.966386554621851</v>
      </c>
      <c r="O266">
        <f>DAY(InputData[[#This Row],[DATE]])</f>
        <v>9</v>
      </c>
      <c r="P266">
        <f>MONTH(InputData[[#This Row],[DATE]])</f>
        <v>1</v>
      </c>
      <c r="Q266">
        <f>YEAR(InputData[[#This Row],[DATE]])</f>
        <v>2021</v>
      </c>
      <c r="R266">
        <f t="shared" si="19"/>
        <v>28</v>
      </c>
      <c r="S266" s="15">
        <f>InputData[[#This Row],[Cost]]/InputData[[#This Row],[SALES]]</f>
        <v>0.84033613445378152</v>
      </c>
    </row>
    <row r="267" spans="1:19" x14ac:dyDescent="0.25">
      <c r="A267" s="3">
        <v>44250</v>
      </c>
      <c r="B267" s="4" t="s">
        <v>58</v>
      </c>
      <c r="C267" s="5">
        <v>3</v>
      </c>
      <c r="D267" s="5" t="s">
        <v>108</v>
      </c>
      <c r="E267" s="5" t="s">
        <v>107</v>
      </c>
      <c r="F267" s="6">
        <v>0</v>
      </c>
      <c r="G267" t="str">
        <f>VLOOKUP(InputData[[#This Row],[PRODUCT ID]],MasterData[],2,0)</f>
        <v>Product25</v>
      </c>
      <c r="H267" t="str">
        <f>VLOOKUP(InputData[[#This Row],[PRODUCT ID]],MasterData[],3,0)</f>
        <v>Category03</v>
      </c>
      <c r="I267" t="str">
        <f>VLOOKUP(InputData[[#This Row],[PRODUCT ID]],MasterData[],4,0)</f>
        <v>No.</v>
      </c>
      <c r="J267">
        <f>VLOOKUP(InputData[[#This Row],[PRODUCT ID]],MasterData[],5,0)</f>
        <v>7</v>
      </c>
      <c r="K267">
        <f>VLOOKUP(InputData[[#This Row],[PRODUCT ID]],MasterData[],6,0)</f>
        <v>8.33</v>
      </c>
      <c r="L267">
        <f t="shared" si="16"/>
        <v>24.990000000000002</v>
      </c>
      <c r="M267">
        <f t="shared" si="17"/>
        <v>3.990000000000002</v>
      </c>
      <c r="N267" s="8">
        <f t="shared" si="18"/>
        <v>15.966386554621856</v>
      </c>
      <c r="O267">
        <f>DAY(InputData[[#This Row],[DATE]])</f>
        <v>23</v>
      </c>
      <c r="P267">
        <f>MONTH(InputData[[#This Row],[DATE]])</f>
        <v>2</v>
      </c>
      <c r="Q267">
        <f>YEAR(InputData[[#This Row],[DATE]])</f>
        <v>2021</v>
      </c>
      <c r="R267">
        <f t="shared" si="19"/>
        <v>21</v>
      </c>
      <c r="S267" s="15">
        <f>InputData[[#This Row],[Cost]]/InputData[[#This Row],[SALES]]</f>
        <v>0.84033613445378141</v>
      </c>
    </row>
    <row r="268" spans="1:19" x14ac:dyDescent="0.25">
      <c r="A268" s="3">
        <v>44266</v>
      </c>
      <c r="B268" s="4" t="s">
        <v>58</v>
      </c>
      <c r="C268" s="5">
        <v>11</v>
      </c>
      <c r="D268" s="5" t="s">
        <v>108</v>
      </c>
      <c r="E268" s="5" t="s">
        <v>107</v>
      </c>
      <c r="F268" s="6">
        <v>0</v>
      </c>
      <c r="G268" t="str">
        <f>VLOOKUP(InputData[[#This Row],[PRODUCT ID]],MasterData[],2,0)</f>
        <v>Product25</v>
      </c>
      <c r="H268" t="str">
        <f>VLOOKUP(InputData[[#This Row],[PRODUCT ID]],MasterData[],3,0)</f>
        <v>Category03</v>
      </c>
      <c r="I268" t="str">
        <f>VLOOKUP(InputData[[#This Row],[PRODUCT ID]],MasterData[],4,0)</f>
        <v>No.</v>
      </c>
      <c r="J268">
        <f>VLOOKUP(InputData[[#This Row],[PRODUCT ID]],MasterData[],5,0)</f>
        <v>7</v>
      </c>
      <c r="K268">
        <f>VLOOKUP(InputData[[#This Row],[PRODUCT ID]],MasterData[],6,0)</f>
        <v>8.33</v>
      </c>
      <c r="L268">
        <f t="shared" si="16"/>
        <v>91.63</v>
      </c>
      <c r="M268">
        <f t="shared" si="17"/>
        <v>14.629999999999995</v>
      </c>
      <c r="N268" s="8">
        <f t="shared" si="18"/>
        <v>15.966386554621845</v>
      </c>
      <c r="O268">
        <f>DAY(InputData[[#This Row],[DATE]])</f>
        <v>11</v>
      </c>
      <c r="P268">
        <f>MONTH(InputData[[#This Row],[DATE]])</f>
        <v>3</v>
      </c>
      <c r="Q268">
        <f>YEAR(InputData[[#This Row],[DATE]])</f>
        <v>2021</v>
      </c>
      <c r="R268">
        <f t="shared" si="19"/>
        <v>77</v>
      </c>
      <c r="S268" s="15">
        <f>InputData[[#This Row],[Cost]]/InputData[[#This Row],[SALES]]</f>
        <v>0.84033613445378152</v>
      </c>
    </row>
    <row r="269" spans="1:19" x14ac:dyDescent="0.25">
      <c r="A269" s="3">
        <v>44361</v>
      </c>
      <c r="B269" s="4" t="s">
        <v>58</v>
      </c>
      <c r="C269" s="5">
        <v>10</v>
      </c>
      <c r="D269" s="5" t="s">
        <v>106</v>
      </c>
      <c r="E269" s="5" t="s">
        <v>107</v>
      </c>
      <c r="F269" s="6">
        <v>0</v>
      </c>
      <c r="G269" t="str">
        <f>VLOOKUP(InputData[[#This Row],[PRODUCT ID]],MasterData[],2,0)</f>
        <v>Product25</v>
      </c>
      <c r="H269" t="str">
        <f>VLOOKUP(InputData[[#This Row],[PRODUCT ID]],MasterData[],3,0)</f>
        <v>Category03</v>
      </c>
      <c r="I269" t="str">
        <f>VLOOKUP(InputData[[#This Row],[PRODUCT ID]],MasterData[],4,0)</f>
        <v>No.</v>
      </c>
      <c r="J269">
        <f>VLOOKUP(InputData[[#This Row],[PRODUCT ID]],MasterData[],5,0)</f>
        <v>7</v>
      </c>
      <c r="K269">
        <f>VLOOKUP(InputData[[#This Row],[PRODUCT ID]],MasterData[],6,0)</f>
        <v>8.33</v>
      </c>
      <c r="L269">
        <f t="shared" si="16"/>
        <v>83.3</v>
      </c>
      <c r="M269">
        <f t="shared" si="17"/>
        <v>13.299999999999997</v>
      </c>
      <c r="N269" s="8">
        <f t="shared" si="18"/>
        <v>15.966386554621845</v>
      </c>
      <c r="O269">
        <f>DAY(InputData[[#This Row],[DATE]])</f>
        <v>14</v>
      </c>
      <c r="P269">
        <f>MONTH(InputData[[#This Row],[DATE]])</f>
        <v>6</v>
      </c>
      <c r="Q269">
        <f>YEAR(InputData[[#This Row],[DATE]])</f>
        <v>2021</v>
      </c>
      <c r="R269">
        <f t="shared" si="19"/>
        <v>70</v>
      </c>
      <c r="S269" s="15">
        <f>InputData[[#This Row],[Cost]]/InputData[[#This Row],[SALES]]</f>
        <v>0.84033613445378152</v>
      </c>
    </row>
    <row r="270" spans="1:19" x14ac:dyDescent="0.25">
      <c r="A270" s="3">
        <v>44365</v>
      </c>
      <c r="B270" s="4" t="s">
        <v>58</v>
      </c>
      <c r="C270" s="5">
        <v>13</v>
      </c>
      <c r="D270" s="5" t="s">
        <v>108</v>
      </c>
      <c r="E270" s="5" t="s">
        <v>107</v>
      </c>
      <c r="F270" s="6">
        <v>0</v>
      </c>
      <c r="G270" t="str">
        <f>VLOOKUP(InputData[[#This Row],[PRODUCT ID]],MasterData[],2,0)</f>
        <v>Product25</v>
      </c>
      <c r="H270" t="str">
        <f>VLOOKUP(InputData[[#This Row],[PRODUCT ID]],MasterData[],3,0)</f>
        <v>Category03</v>
      </c>
      <c r="I270" t="str">
        <f>VLOOKUP(InputData[[#This Row],[PRODUCT ID]],MasterData[],4,0)</f>
        <v>No.</v>
      </c>
      <c r="J270">
        <f>VLOOKUP(InputData[[#This Row],[PRODUCT ID]],MasterData[],5,0)</f>
        <v>7</v>
      </c>
      <c r="K270">
        <f>VLOOKUP(InputData[[#This Row],[PRODUCT ID]],MasterData[],6,0)</f>
        <v>8.33</v>
      </c>
      <c r="L270">
        <f t="shared" si="16"/>
        <v>108.29</v>
      </c>
      <c r="M270">
        <f t="shared" si="17"/>
        <v>17.290000000000006</v>
      </c>
      <c r="N270" s="8">
        <f t="shared" si="18"/>
        <v>15.966386554621852</v>
      </c>
      <c r="O270">
        <f>DAY(InputData[[#This Row],[DATE]])</f>
        <v>18</v>
      </c>
      <c r="P270">
        <f>MONTH(InputData[[#This Row],[DATE]])</f>
        <v>6</v>
      </c>
      <c r="Q270">
        <f>YEAR(InputData[[#This Row],[DATE]])</f>
        <v>2021</v>
      </c>
      <c r="R270">
        <f t="shared" si="19"/>
        <v>91</v>
      </c>
      <c r="S270" s="15">
        <f>InputData[[#This Row],[Cost]]/InputData[[#This Row],[SALES]]</f>
        <v>0.84033613445378141</v>
      </c>
    </row>
    <row r="271" spans="1:19" x14ac:dyDescent="0.25">
      <c r="A271" s="3">
        <v>44426</v>
      </c>
      <c r="B271" s="4" t="s">
        <v>58</v>
      </c>
      <c r="C271" s="5">
        <v>6</v>
      </c>
      <c r="D271" s="5" t="s">
        <v>108</v>
      </c>
      <c r="E271" s="5" t="s">
        <v>106</v>
      </c>
      <c r="F271" s="6">
        <v>0</v>
      </c>
      <c r="G271" t="str">
        <f>VLOOKUP(InputData[[#This Row],[PRODUCT ID]],MasterData[],2,0)</f>
        <v>Product25</v>
      </c>
      <c r="H271" t="str">
        <f>VLOOKUP(InputData[[#This Row],[PRODUCT ID]],MasterData[],3,0)</f>
        <v>Category03</v>
      </c>
      <c r="I271" t="str">
        <f>VLOOKUP(InputData[[#This Row],[PRODUCT ID]],MasterData[],4,0)</f>
        <v>No.</v>
      </c>
      <c r="J271">
        <f>VLOOKUP(InputData[[#This Row],[PRODUCT ID]],MasterData[],5,0)</f>
        <v>7</v>
      </c>
      <c r="K271">
        <f>VLOOKUP(InputData[[#This Row],[PRODUCT ID]],MasterData[],6,0)</f>
        <v>8.33</v>
      </c>
      <c r="L271">
        <f t="shared" si="16"/>
        <v>49.980000000000004</v>
      </c>
      <c r="M271">
        <f t="shared" si="17"/>
        <v>7.980000000000004</v>
      </c>
      <c r="N271" s="8">
        <f t="shared" si="18"/>
        <v>15.966386554621856</v>
      </c>
      <c r="O271">
        <f>DAY(InputData[[#This Row],[DATE]])</f>
        <v>18</v>
      </c>
      <c r="P271">
        <f>MONTH(InputData[[#This Row],[DATE]])</f>
        <v>8</v>
      </c>
      <c r="Q271">
        <f>YEAR(InputData[[#This Row],[DATE]])</f>
        <v>2021</v>
      </c>
      <c r="R271">
        <f t="shared" si="19"/>
        <v>42</v>
      </c>
      <c r="S271" s="15">
        <f>InputData[[#This Row],[Cost]]/InputData[[#This Row],[SALES]]</f>
        <v>0.84033613445378141</v>
      </c>
    </row>
    <row r="272" spans="1:19" x14ac:dyDescent="0.25">
      <c r="A272" s="3">
        <v>44487</v>
      </c>
      <c r="B272" s="4" t="s">
        <v>58</v>
      </c>
      <c r="C272" s="5">
        <v>6</v>
      </c>
      <c r="D272" s="5" t="s">
        <v>106</v>
      </c>
      <c r="E272" s="5" t="s">
        <v>107</v>
      </c>
      <c r="F272" s="6">
        <v>0</v>
      </c>
      <c r="G272" t="str">
        <f>VLOOKUP(InputData[[#This Row],[PRODUCT ID]],MasterData[],2,0)</f>
        <v>Product25</v>
      </c>
      <c r="H272" t="str">
        <f>VLOOKUP(InputData[[#This Row],[PRODUCT ID]],MasterData[],3,0)</f>
        <v>Category03</v>
      </c>
      <c r="I272" t="str">
        <f>VLOOKUP(InputData[[#This Row],[PRODUCT ID]],MasterData[],4,0)</f>
        <v>No.</v>
      </c>
      <c r="J272">
        <f>VLOOKUP(InputData[[#This Row],[PRODUCT ID]],MasterData[],5,0)</f>
        <v>7</v>
      </c>
      <c r="K272">
        <f>VLOOKUP(InputData[[#This Row],[PRODUCT ID]],MasterData[],6,0)</f>
        <v>8.33</v>
      </c>
      <c r="L272">
        <f t="shared" si="16"/>
        <v>49.980000000000004</v>
      </c>
      <c r="M272">
        <f t="shared" si="17"/>
        <v>7.980000000000004</v>
      </c>
      <c r="N272" s="8">
        <f t="shared" si="18"/>
        <v>15.966386554621856</v>
      </c>
      <c r="O272">
        <f>DAY(InputData[[#This Row],[DATE]])</f>
        <v>18</v>
      </c>
      <c r="P272">
        <f>MONTH(InputData[[#This Row],[DATE]])</f>
        <v>10</v>
      </c>
      <c r="Q272">
        <f>YEAR(InputData[[#This Row],[DATE]])</f>
        <v>2021</v>
      </c>
      <c r="R272">
        <f t="shared" si="19"/>
        <v>42</v>
      </c>
      <c r="S272" s="15">
        <f>InputData[[#This Row],[Cost]]/InputData[[#This Row],[SALES]]</f>
        <v>0.84033613445378141</v>
      </c>
    </row>
    <row r="273" spans="1:19" x14ac:dyDescent="0.25">
      <c r="A273" s="3">
        <v>44747</v>
      </c>
      <c r="B273" s="4" t="s">
        <v>58</v>
      </c>
      <c r="C273" s="5">
        <v>7</v>
      </c>
      <c r="D273" s="5" t="s">
        <v>106</v>
      </c>
      <c r="E273" s="5" t="s">
        <v>107</v>
      </c>
      <c r="F273" s="6">
        <v>0</v>
      </c>
      <c r="G273" t="str">
        <f>VLOOKUP(InputData[[#This Row],[PRODUCT ID]],MasterData[],2,0)</f>
        <v>Product25</v>
      </c>
      <c r="H273" t="str">
        <f>VLOOKUP(InputData[[#This Row],[PRODUCT ID]],MasterData[],3,0)</f>
        <v>Category03</v>
      </c>
      <c r="I273" t="str">
        <f>VLOOKUP(InputData[[#This Row],[PRODUCT ID]],MasterData[],4,0)</f>
        <v>No.</v>
      </c>
      <c r="J273">
        <f>VLOOKUP(InputData[[#This Row],[PRODUCT ID]],MasterData[],5,0)</f>
        <v>7</v>
      </c>
      <c r="K273">
        <f>VLOOKUP(InputData[[#This Row],[PRODUCT ID]],MasterData[],6,0)</f>
        <v>8.33</v>
      </c>
      <c r="L273">
        <f t="shared" si="16"/>
        <v>58.31</v>
      </c>
      <c r="M273">
        <f t="shared" si="17"/>
        <v>9.3100000000000023</v>
      </c>
      <c r="N273" s="8">
        <f t="shared" si="18"/>
        <v>15.966386554621852</v>
      </c>
      <c r="O273">
        <f>DAY(InputData[[#This Row],[DATE]])</f>
        <v>5</v>
      </c>
      <c r="P273">
        <f>MONTH(InputData[[#This Row],[DATE]])</f>
        <v>7</v>
      </c>
      <c r="Q273">
        <f>YEAR(InputData[[#This Row],[DATE]])</f>
        <v>2022</v>
      </c>
      <c r="R273">
        <f t="shared" si="19"/>
        <v>49</v>
      </c>
      <c r="S273" s="15">
        <f>InputData[[#This Row],[Cost]]/InputData[[#This Row],[SALES]]</f>
        <v>0.84033613445378152</v>
      </c>
    </row>
    <row r="274" spans="1:19" x14ac:dyDescent="0.25">
      <c r="A274" s="3">
        <v>44755</v>
      </c>
      <c r="B274" s="4" t="s">
        <v>58</v>
      </c>
      <c r="C274" s="5">
        <v>7</v>
      </c>
      <c r="D274" s="5" t="s">
        <v>108</v>
      </c>
      <c r="E274" s="5" t="s">
        <v>106</v>
      </c>
      <c r="F274" s="6">
        <v>0</v>
      </c>
      <c r="G274" t="str">
        <f>VLOOKUP(InputData[[#This Row],[PRODUCT ID]],MasterData[],2,0)</f>
        <v>Product25</v>
      </c>
      <c r="H274" t="str">
        <f>VLOOKUP(InputData[[#This Row],[PRODUCT ID]],MasterData[],3,0)</f>
        <v>Category03</v>
      </c>
      <c r="I274" t="str">
        <f>VLOOKUP(InputData[[#This Row],[PRODUCT ID]],MasterData[],4,0)</f>
        <v>No.</v>
      </c>
      <c r="J274">
        <f>VLOOKUP(InputData[[#This Row],[PRODUCT ID]],MasterData[],5,0)</f>
        <v>7</v>
      </c>
      <c r="K274">
        <f>VLOOKUP(InputData[[#This Row],[PRODUCT ID]],MasterData[],6,0)</f>
        <v>8.33</v>
      </c>
      <c r="L274">
        <f t="shared" si="16"/>
        <v>58.31</v>
      </c>
      <c r="M274">
        <f t="shared" si="17"/>
        <v>9.3100000000000023</v>
      </c>
      <c r="N274" s="8">
        <f t="shared" si="18"/>
        <v>15.966386554621852</v>
      </c>
      <c r="O274">
        <f>DAY(InputData[[#This Row],[DATE]])</f>
        <v>13</v>
      </c>
      <c r="P274">
        <f>MONTH(InputData[[#This Row],[DATE]])</f>
        <v>7</v>
      </c>
      <c r="Q274">
        <f>YEAR(InputData[[#This Row],[DATE]])</f>
        <v>2022</v>
      </c>
      <c r="R274">
        <f t="shared" si="19"/>
        <v>49</v>
      </c>
      <c r="S274" s="15">
        <f>InputData[[#This Row],[Cost]]/InputData[[#This Row],[SALES]]</f>
        <v>0.84033613445378152</v>
      </c>
    </row>
    <row r="275" spans="1:19" x14ac:dyDescent="0.25">
      <c r="A275" s="3">
        <v>44803</v>
      </c>
      <c r="B275" s="4" t="s">
        <v>58</v>
      </c>
      <c r="C275" s="5">
        <v>5</v>
      </c>
      <c r="D275" s="5" t="s">
        <v>108</v>
      </c>
      <c r="E275" s="5" t="s">
        <v>107</v>
      </c>
      <c r="F275" s="6">
        <v>0</v>
      </c>
      <c r="G275" t="str">
        <f>VLOOKUP(InputData[[#This Row],[PRODUCT ID]],MasterData[],2,0)</f>
        <v>Product25</v>
      </c>
      <c r="H275" t="str">
        <f>VLOOKUP(InputData[[#This Row],[PRODUCT ID]],MasterData[],3,0)</f>
        <v>Category03</v>
      </c>
      <c r="I275" t="str">
        <f>VLOOKUP(InputData[[#This Row],[PRODUCT ID]],MasterData[],4,0)</f>
        <v>No.</v>
      </c>
      <c r="J275">
        <f>VLOOKUP(InputData[[#This Row],[PRODUCT ID]],MasterData[],5,0)</f>
        <v>7</v>
      </c>
      <c r="K275">
        <f>VLOOKUP(InputData[[#This Row],[PRODUCT ID]],MasterData[],6,0)</f>
        <v>8.33</v>
      </c>
      <c r="L275">
        <f t="shared" si="16"/>
        <v>41.65</v>
      </c>
      <c r="M275">
        <f t="shared" si="17"/>
        <v>6.6499999999999986</v>
      </c>
      <c r="N275" s="8">
        <f t="shared" si="18"/>
        <v>15.966386554621845</v>
      </c>
      <c r="O275">
        <f>DAY(InputData[[#This Row],[DATE]])</f>
        <v>30</v>
      </c>
      <c r="P275">
        <f>MONTH(InputData[[#This Row],[DATE]])</f>
        <v>8</v>
      </c>
      <c r="Q275">
        <f>YEAR(InputData[[#This Row],[DATE]])</f>
        <v>2022</v>
      </c>
      <c r="R275">
        <f t="shared" si="19"/>
        <v>35</v>
      </c>
      <c r="S275" s="15">
        <f>InputData[[#This Row],[Cost]]/InputData[[#This Row],[SALES]]</f>
        <v>0.84033613445378152</v>
      </c>
    </row>
    <row r="276" spans="1:19" x14ac:dyDescent="0.25">
      <c r="A276" s="3">
        <v>44399</v>
      </c>
      <c r="B276" s="4" t="s">
        <v>60</v>
      </c>
      <c r="C276" s="5">
        <v>3</v>
      </c>
      <c r="D276" s="5" t="s">
        <v>105</v>
      </c>
      <c r="E276" s="5" t="s">
        <v>107</v>
      </c>
      <c r="F276" s="6">
        <v>0</v>
      </c>
      <c r="G276" t="str">
        <f>VLOOKUP(InputData[[#This Row],[PRODUCT ID]],MasterData[],2,0)</f>
        <v>Product26</v>
      </c>
      <c r="H276" t="str">
        <f>VLOOKUP(InputData[[#This Row],[PRODUCT ID]],MasterData[],3,0)</f>
        <v>Category04</v>
      </c>
      <c r="I276" t="str">
        <f>VLOOKUP(InputData[[#This Row],[PRODUCT ID]],MasterData[],4,0)</f>
        <v>No.</v>
      </c>
      <c r="J276">
        <f>VLOOKUP(InputData[[#This Row],[PRODUCT ID]],MasterData[],5,0)</f>
        <v>18</v>
      </c>
      <c r="K276">
        <f>VLOOKUP(InputData[[#This Row],[PRODUCT ID]],MasterData[],6,0)</f>
        <v>24.66</v>
      </c>
      <c r="L276">
        <f t="shared" si="16"/>
        <v>73.98</v>
      </c>
      <c r="M276">
        <f t="shared" si="17"/>
        <v>19.980000000000004</v>
      </c>
      <c r="N276" s="8">
        <f t="shared" si="18"/>
        <v>27.007299270072998</v>
      </c>
      <c r="O276">
        <f>DAY(InputData[[#This Row],[DATE]])</f>
        <v>22</v>
      </c>
      <c r="P276">
        <f>MONTH(InputData[[#This Row],[DATE]])</f>
        <v>7</v>
      </c>
      <c r="Q276">
        <f>YEAR(InputData[[#This Row],[DATE]])</f>
        <v>2021</v>
      </c>
      <c r="R276">
        <f t="shared" si="19"/>
        <v>54</v>
      </c>
      <c r="S276" s="15">
        <f>InputData[[#This Row],[Cost]]/InputData[[#This Row],[SALES]]</f>
        <v>0.72992700729927007</v>
      </c>
    </row>
    <row r="277" spans="1:19" x14ac:dyDescent="0.25">
      <c r="A277" s="3">
        <v>44449</v>
      </c>
      <c r="B277" s="4" t="s">
        <v>60</v>
      </c>
      <c r="C277" s="5">
        <v>2</v>
      </c>
      <c r="D277" s="5" t="s">
        <v>108</v>
      </c>
      <c r="E277" s="5" t="s">
        <v>106</v>
      </c>
      <c r="F277" s="6">
        <v>0</v>
      </c>
      <c r="G277" t="str">
        <f>VLOOKUP(InputData[[#This Row],[PRODUCT ID]],MasterData[],2,0)</f>
        <v>Product26</v>
      </c>
      <c r="H277" t="str">
        <f>VLOOKUP(InputData[[#This Row],[PRODUCT ID]],MasterData[],3,0)</f>
        <v>Category04</v>
      </c>
      <c r="I277" t="str">
        <f>VLOOKUP(InputData[[#This Row],[PRODUCT ID]],MasterData[],4,0)</f>
        <v>No.</v>
      </c>
      <c r="J277">
        <f>VLOOKUP(InputData[[#This Row],[PRODUCT ID]],MasterData[],5,0)</f>
        <v>18</v>
      </c>
      <c r="K277">
        <f>VLOOKUP(InputData[[#This Row],[PRODUCT ID]],MasterData[],6,0)</f>
        <v>24.66</v>
      </c>
      <c r="L277">
        <f t="shared" si="16"/>
        <v>49.32</v>
      </c>
      <c r="M277">
        <f t="shared" si="17"/>
        <v>13.32</v>
      </c>
      <c r="N277" s="8">
        <f t="shared" si="18"/>
        <v>27.007299270072991</v>
      </c>
      <c r="O277">
        <f>DAY(InputData[[#This Row],[DATE]])</f>
        <v>10</v>
      </c>
      <c r="P277">
        <f>MONTH(InputData[[#This Row],[DATE]])</f>
        <v>9</v>
      </c>
      <c r="Q277">
        <f>YEAR(InputData[[#This Row],[DATE]])</f>
        <v>2021</v>
      </c>
      <c r="R277">
        <f t="shared" si="19"/>
        <v>36</v>
      </c>
      <c r="S277" s="15">
        <f>InputData[[#This Row],[Cost]]/InputData[[#This Row],[SALES]]</f>
        <v>0.72992700729927007</v>
      </c>
    </row>
    <row r="278" spans="1:19" x14ac:dyDescent="0.25">
      <c r="A278" s="3">
        <v>44476</v>
      </c>
      <c r="B278" s="4" t="s">
        <v>60</v>
      </c>
      <c r="C278" s="5">
        <v>6</v>
      </c>
      <c r="D278" s="5" t="s">
        <v>108</v>
      </c>
      <c r="E278" s="5" t="s">
        <v>107</v>
      </c>
      <c r="F278" s="6">
        <v>0</v>
      </c>
      <c r="G278" t="str">
        <f>VLOOKUP(InputData[[#This Row],[PRODUCT ID]],MasterData[],2,0)</f>
        <v>Product26</v>
      </c>
      <c r="H278" t="str">
        <f>VLOOKUP(InputData[[#This Row],[PRODUCT ID]],MasterData[],3,0)</f>
        <v>Category04</v>
      </c>
      <c r="I278" t="str">
        <f>VLOOKUP(InputData[[#This Row],[PRODUCT ID]],MasterData[],4,0)</f>
        <v>No.</v>
      </c>
      <c r="J278">
        <f>VLOOKUP(InputData[[#This Row],[PRODUCT ID]],MasterData[],5,0)</f>
        <v>18</v>
      </c>
      <c r="K278">
        <f>VLOOKUP(InputData[[#This Row],[PRODUCT ID]],MasterData[],6,0)</f>
        <v>24.66</v>
      </c>
      <c r="L278">
        <f t="shared" si="16"/>
        <v>147.96</v>
      </c>
      <c r="M278">
        <f t="shared" si="17"/>
        <v>39.960000000000008</v>
      </c>
      <c r="N278" s="8">
        <f t="shared" si="18"/>
        <v>27.007299270072998</v>
      </c>
      <c r="O278">
        <f>DAY(InputData[[#This Row],[DATE]])</f>
        <v>7</v>
      </c>
      <c r="P278">
        <f>MONTH(InputData[[#This Row],[DATE]])</f>
        <v>10</v>
      </c>
      <c r="Q278">
        <f>YEAR(InputData[[#This Row],[DATE]])</f>
        <v>2021</v>
      </c>
      <c r="R278">
        <f t="shared" si="19"/>
        <v>108</v>
      </c>
      <c r="S278" s="15">
        <f>InputData[[#This Row],[Cost]]/InputData[[#This Row],[SALES]]</f>
        <v>0.72992700729927007</v>
      </c>
    </row>
    <row r="279" spans="1:19" x14ac:dyDescent="0.25">
      <c r="A279" s="3">
        <v>44551</v>
      </c>
      <c r="B279" s="4" t="s">
        <v>60</v>
      </c>
      <c r="C279" s="5">
        <v>10</v>
      </c>
      <c r="D279" s="5" t="s">
        <v>106</v>
      </c>
      <c r="E279" s="5" t="s">
        <v>107</v>
      </c>
      <c r="F279" s="6">
        <v>0</v>
      </c>
      <c r="G279" t="str">
        <f>VLOOKUP(InputData[[#This Row],[PRODUCT ID]],MasterData[],2,0)</f>
        <v>Product26</v>
      </c>
      <c r="H279" t="str">
        <f>VLOOKUP(InputData[[#This Row],[PRODUCT ID]],MasterData[],3,0)</f>
        <v>Category04</v>
      </c>
      <c r="I279" t="str">
        <f>VLOOKUP(InputData[[#This Row],[PRODUCT ID]],MasterData[],4,0)</f>
        <v>No.</v>
      </c>
      <c r="J279">
        <f>VLOOKUP(InputData[[#This Row],[PRODUCT ID]],MasterData[],5,0)</f>
        <v>18</v>
      </c>
      <c r="K279">
        <f>VLOOKUP(InputData[[#This Row],[PRODUCT ID]],MasterData[],6,0)</f>
        <v>24.66</v>
      </c>
      <c r="L279">
        <f t="shared" si="16"/>
        <v>246.6</v>
      </c>
      <c r="M279">
        <f t="shared" si="17"/>
        <v>66.599999999999994</v>
      </c>
      <c r="N279" s="8">
        <f t="shared" si="18"/>
        <v>27.007299270072991</v>
      </c>
      <c r="O279">
        <f>DAY(InputData[[#This Row],[DATE]])</f>
        <v>21</v>
      </c>
      <c r="P279">
        <f>MONTH(InputData[[#This Row],[DATE]])</f>
        <v>12</v>
      </c>
      <c r="Q279">
        <f>YEAR(InputData[[#This Row],[DATE]])</f>
        <v>2021</v>
      </c>
      <c r="R279">
        <f t="shared" si="19"/>
        <v>180</v>
      </c>
      <c r="S279" s="15">
        <f>InputData[[#This Row],[Cost]]/InputData[[#This Row],[SALES]]</f>
        <v>0.72992700729927007</v>
      </c>
    </row>
    <row r="280" spans="1:19" x14ac:dyDescent="0.25">
      <c r="A280" s="3">
        <v>44606</v>
      </c>
      <c r="B280" s="4" t="s">
        <v>60</v>
      </c>
      <c r="C280" s="5">
        <v>8</v>
      </c>
      <c r="D280" s="5" t="s">
        <v>106</v>
      </c>
      <c r="E280" s="5" t="s">
        <v>107</v>
      </c>
      <c r="F280" s="6">
        <v>0</v>
      </c>
      <c r="G280" t="str">
        <f>VLOOKUP(InputData[[#This Row],[PRODUCT ID]],MasterData[],2,0)</f>
        <v>Product26</v>
      </c>
      <c r="H280" t="str">
        <f>VLOOKUP(InputData[[#This Row],[PRODUCT ID]],MasterData[],3,0)</f>
        <v>Category04</v>
      </c>
      <c r="I280" t="str">
        <f>VLOOKUP(InputData[[#This Row],[PRODUCT ID]],MasterData[],4,0)</f>
        <v>No.</v>
      </c>
      <c r="J280">
        <f>VLOOKUP(InputData[[#This Row],[PRODUCT ID]],MasterData[],5,0)</f>
        <v>18</v>
      </c>
      <c r="K280">
        <f>VLOOKUP(InputData[[#This Row],[PRODUCT ID]],MasterData[],6,0)</f>
        <v>24.66</v>
      </c>
      <c r="L280">
        <f t="shared" si="16"/>
        <v>197.28</v>
      </c>
      <c r="M280">
        <f t="shared" si="17"/>
        <v>53.28</v>
      </c>
      <c r="N280" s="8">
        <f t="shared" si="18"/>
        <v>27.007299270072991</v>
      </c>
      <c r="O280">
        <f>DAY(InputData[[#This Row],[DATE]])</f>
        <v>14</v>
      </c>
      <c r="P280">
        <f>MONTH(InputData[[#This Row],[DATE]])</f>
        <v>2</v>
      </c>
      <c r="Q280">
        <f>YEAR(InputData[[#This Row],[DATE]])</f>
        <v>2022</v>
      </c>
      <c r="R280">
        <f t="shared" si="19"/>
        <v>144</v>
      </c>
      <c r="S280" s="15">
        <f>InputData[[#This Row],[Cost]]/InputData[[#This Row],[SALES]]</f>
        <v>0.72992700729927007</v>
      </c>
    </row>
    <row r="281" spans="1:19" x14ac:dyDescent="0.25">
      <c r="A281" s="3">
        <v>44624</v>
      </c>
      <c r="B281" s="4" t="s">
        <v>60</v>
      </c>
      <c r="C281" s="5">
        <v>13</v>
      </c>
      <c r="D281" s="5" t="s">
        <v>105</v>
      </c>
      <c r="E281" s="5" t="s">
        <v>106</v>
      </c>
      <c r="F281" s="6">
        <v>0</v>
      </c>
      <c r="G281" t="str">
        <f>VLOOKUP(InputData[[#This Row],[PRODUCT ID]],MasterData[],2,0)</f>
        <v>Product26</v>
      </c>
      <c r="H281" t="str">
        <f>VLOOKUP(InputData[[#This Row],[PRODUCT ID]],MasterData[],3,0)</f>
        <v>Category04</v>
      </c>
      <c r="I281" t="str">
        <f>VLOOKUP(InputData[[#This Row],[PRODUCT ID]],MasterData[],4,0)</f>
        <v>No.</v>
      </c>
      <c r="J281">
        <f>VLOOKUP(InputData[[#This Row],[PRODUCT ID]],MasterData[],5,0)</f>
        <v>18</v>
      </c>
      <c r="K281">
        <f>VLOOKUP(InputData[[#This Row],[PRODUCT ID]],MasterData[],6,0)</f>
        <v>24.66</v>
      </c>
      <c r="L281">
        <f t="shared" si="16"/>
        <v>320.58</v>
      </c>
      <c r="M281">
        <f t="shared" si="17"/>
        <v>86.579999999999984</v>
      </c>
      <c r="N281" s="8">
        <f t="shared" si="18"/>
        <v>27.007299270072988</v>
      </c>
      <c r="O281">
        <f>DAY(InputData[[#This Row],[DATE]])</f>
        <v>4</v>
      </c>
      <c r="P281">
        <f>MONTH(InputData[[#This Row],[DATE]])</f>
        <v>3</v>
      </c>
      <c r="Q281">
        <f>YEAR(InputData[[#This Row],[DATE]])</f>
        <v>2022</v>
      </c>
      <c r="R281">
        <f t="shared" si="19"/>
        <v>234</v>
      </c>
      <c r="S281" s="15">
        <f>InputData[[#This Row],[Cost]]/InputData[[#This Row],[SALES]]</f>
        <v>0.72992700729927007</v>
      </c>
    </row>
    <row r="282" spans="1:19" x14ac:dyDescent="0.25">
      <c r="A282" s="3">
        <v>44634</v>
      </c>
      <c r="B282" s="4" t="s">
        <v>60</v>
      </c>
      <c r="C282" s="5">
        <v>13</v>
      </c>
      <c r="D282" s="5" t="s">
        <v>108</v>
      </c>
      <c r="E282" s="5" t="s">
        <v>106</v>
      </c>
      <c r="F282" s="6">
        <v>0</v>
      </c>
      <c r="G282" t="str">
        <f>VLOOKUP(InputData[[#This Row],[PRODUCT ID]],MasterData[],2,0)</f>
        <v>Product26</v>
      </c>
      <c r="H282" t="str">
        <f>VLOOKUP(InputData[[#This Row],[PRODUCT ID]],MasterData[],3,0)</f>
        <v>Category04</v>
      </c>
      <c r="I282" t="str">
        <f>VLOOKUP(InputData[[#This Row],[PRODUCT ID]],MasterData[],4,0)</f>
        <v>No.</v>
      </c>
      <c r="J282">
        <f>VLOOKUP(InputData[[#This Row],[PRODUCT ID]],MasterData[],5,0)</f>
        <v>18</v>
      </c>
      <c r="K282">
        <f>VLOOKUP(InputData[[#This Row],[PRODUCT ID]],MasterData[],6,0)</f>
        <v>24.66</v>
      </c>
      <c r="L282">
        <f t="shared" si="16"/>
        <v>320.58</v>
      </c>
      <c r="M282">
        <f t="shared" si="17"/>
        <v>86.579999999999984</v>
      </c>
      <c r="N282" s="8">
        <f t="shared" si="18"/>
        <v>27.007299270072988</v>
      </c>
      <c r="O282">
        <f>DAY(InputData[[#This Row],[DATE]])</f>
        <v>14</v>
      </c>
      <c r="P282">
        <f>MONTH(InputData[[#This Row],[DATE]])</f>
        <v>3</v>
      </c>
      <c r="Q282">
        <f>YEAR(InputData[[#This Row],[DATE]])</f>
        <v>2022</v>
      </c>
      <c r="R282">
        <f t="shared" si="19"/>
        <v>234</v>
      </c>
      <c r="S282" s="15">
        <f>InputData[[#This Row],[Cost]]/InputData[[#This Row],[SALES]]</f>
        <v>0.72992700729927007</v>
      </c>
    </row>
    <row r="283" spans="1:19" x14ac:dyDescent="0.25">
      <c r="A283" s="3">
        <v>44658</v>
      </c>
      <c r="B283" s="4" t="s">
        <v>60</v>
      </c>
      <c r="C283" s="5">
        <v>7</v>
      </c>
      <c r="D283" s="5" t="s">
        <v>108</v>
      </c>
      <c r="E283" s="5" t="s">
        <v>106</v>
      </c>
      <c r="F283" s="6">
        <v>0</v>
      </c>
      <c r="G283" t="str">
        <f>VLOOKUP(InputData[[#This Row],[PRODUCT ID]],MasterData[],2,0)</f>
        <v>Product26</v>
      </c>
      <c r="H283" t="str">
        <f>VLOOKUP(InputData[[#This Row],[PRODUCT ID]],MasterData[],3,0)</f>
        <v>Category04</v>
      </c>
      <c r="I283" t="str">
        <f>VLOOKUP(InputData[[#This Row],[PRODUCT ID]],MasterData[],4,0)</f>
        <v>No.</v>
      </c>
      <c r="J283">
        <f>VLOOKUP(InputData[[#This Row],[PRODUCT ID]],MasterData[],5,0)</f>
        <v>18</v>
      </c>
      <c r="K283">
        <f>VLOOKUP(InputData[[#This Row],[PRODUCT ID]],MasterData[],6,0)</f>
        <v>24.66</v>
      </c>
      <c r="L283">
        <f t="shared" si="16"/>
        <v>172.62</v>
      </c>
      <c r="M283">
        <f t="shared" si="17"/>
        <v>46.620000000000005</v>
      </c>
      <c r="N283" s="8">
        <f t="shared" si="18"/>
        <v>27.007299270072991</v>
      </c>
      <c r="O283">
        <f>DAY(InputData[[#This Row],[DATE]])</f>
        <v>7</v>
      </c>
      <c r="P283">
        <f>MONTH(InputData[[#This Row],[DATE]])</f>
        <v>4</v>
      </c>
      <c r="Q283">
        <f>YEAR(InputData[[#This Row],[DATE]])</f>
        <v>2022</v>
      </c>
      <c r="R283">
        <f t="shared" si="19"/>
        <v>126</v>
      </c>
      <c r="S283" s="15">
        <f>InputData[[#This Row],[Cost]]/InputData[[#This Row],[SALES]]</f>
        <v>0.72992700729927007</v>
      </c>
    </row>
    <row r="284" spans="1:19" x14ac:dyDescent="0.25">
      <c r="A284" s="3">
        <v>44672</v>
      </c>
      <c r="B284" s="4" t="s">
        <v>60</v>
      </c>
      <c r="C284" s="5">
        <v>14</v>
      </c>
      <c r="D284" s="5" t="s">
        <v>106</v>
      </c>
      <c r="E284" s="5" t="s">
        <v>106</v>
      </c>
      <c r="F284" s="6">
        <v>0</v>
      </c>
      <c r="G284" t="str">
        <f>VLOOKUP(InputData[[#This Row],[PRODUCT ID]],MasterData[],2,0)</f>
        <v>Product26</v>
      </c>
      <c r="H284" t="str">
        <f>VLOOKUP(InputData[[#This Row],[PRODUCT ID]],MasterData[],3,0)</f>
        <v>Category04</v>
      </c>
      <c r="I284" t="str">
        <f>VLOOKUP(InputData[[#This Row],[PRODUCT ID]],MasterData[],4,0)</f>
        <v>No.</v>
      </c>
      <c r="J284">
        <f>VLOOKUP(InputData[[#This Row],[PRODUCT ID]],MasterData[],5,0)</f>
        <v>18</v>
      </c>
      <c r="K284">
        <f>VLOOKUP(InputData[[#This Row],[PRODUCT ID]],MasterData[],6,0)</f>
        <v>24.66</v>
      </c>
      <c r="L284">
        <f t="shared" si="16"/>
        <v>345.24</v>
      </c>
      <c r="M284">
        <f t="shared" si="17"/>
        <v>93.240000000000009</v>
      </c>
      <c r="N284" s="8">
        <f t="shared" si="18"/>
        <v>27.007299270072991</v>
      </c>
      <c r="O284">
        <f>DAY(InputData[[#This Row],[DATE]])</f>
        <v>21</v>
      </c>
      <c r="P284">
        <f>MONTH(InputData[[#This Row],[DATE]])</f>
        <v>4</v>
      </c>
      <c r="Q284">
        <f>YEAR(InputData[[#This Row],[DATE]])</f>
        <v>2022</v>
      </c>
      <c r="R284">
        <f t="shared" si="19"/>
        <v>252</v>
      </c>
      <c r="S284" s="15">
        <f>InputData[[#This Row],[Cost]]/InputData[[#This Row],[SALES]]</f>
        <v>0.72992700729927007</v>
      </c>
    </row>
    <row r="285" spans="1:19" x14ac:dyDescent="0.25">
      <c r="A285" s="3">
        <v>44725</v>
      </c>
      <c r="B285" s="4" t="s">
        <v>60</v>
      </c>
      <c r="C285" s="5">
        <v>6</v>
      </c>
      <c r="D285" s="5" t="s">
        <v>108</v>
      </c>
      <c r="E285" s="5" t="s">
        <v>107</v>
      </c>
      <c r="F285" s="6">
        <v>0</v>
      </c>
      <c r="G285" t="str">
        <f>VLOOKUP(InputData[[#This Row],[PRODUCT ID]],MasterData[],2,0)</f>
        <v>Product26</v>
      </c>
      <c r="H285" t="str">
        <f>VLOOKUP(InputData[[#This Row],[PRODUCT ID]],MasterData[],3,0)</f>
        <v>Category04</v>
      </c>
      <c r="I285" t="str">
        <f>VLOOKUP(InputData[[#This Row],[PRODUCT ID]],MasterData[],4,0)</f>
        <v>No.</v>
      </c>
      <c r="J285">
        <f>VLOOKUP(InputData[[#This Row],[PRODUCT ID]],MasterData[],5,0)</f>
        <v>18</v>
      </c>
      <c r="K285">
        <f>VLOOKUP(InputData[[#This Row],[PRODUCT ID]],MasterData[],6,0)</f>
        <v>24.66</v>
      </c>
      <c r="L285">
        <f t="shared" si="16"/>
        <v>147.96</v>
      </c>
      <c r="M285">
        <f t="shared" si="17"/>
        <v>39.960000000000008</v>
      </c>
      <c r="N285" s="8">
        <f t="shared" si="18"/>
        <v>27.007299270072998</v>
      </c>
      <c r="O285">
        <f>DAY(InputData[[#This Row],[DATE]])</f>
        <v>13</v>
      </c>
      <c r="P285">
        <f>MONTH(InputData[[#This Row],[DATE]])</f>
        <v>6</v>
      </c>
      <c r="Q285">
        <f>YEAR(InputData[[#This Row],[DATE]])</f>
        <v>2022</v>
      </c>
      <c r="R285">
        <f t="shared" si="19"/>
        <v>108</v>
      </c>
      <c r="S285" s="15">
        <f>InputData[[#This Row],[Cost]]/InputData[[#This Row],[SALES]]</f>
        <v>0.72992700729927007</v>
      </c>
    </row>
    <row r="286" spans="1:19" x14ac:dyDescent="0.25">
      <c r="A286" s="3">
        <v>44768</v>
      </c>
      <c r="B286" s="4" t="s">
        <v>60</v>
      </c>
      <c r="C286" s="5">
        <v>1</v>
      </c>
      <c r="D286" s="5" t="s">
        <v>106</v>
      </c>
      <c r="E286" s="5" t="s">
        <v>107</v>
      </c>
      <c r="F286" s="6">
        <v>0</v>
      </c>
      <c r="G286" t="str">
        <f>VLOOKUP(InputData[[#This Row],[PRODUCT ID]],MasterData[],2,0)</f>
        <v>Product26</v>
      </c>
      <c r="H286" t="str">
        <f>VLOOKUP(InputData[[#This Row],[PRODUCT ID]],MasterData[],3,0)</f>
        <v>Category04</v>
      </c>
      <c r="I286" t="str">
        <f>VLOOKUP(InputData[[#This Row],[PRODUCT ID]],MasterData[],4,0)</f>
        <v>No.</v>
      </c>
      <c r="J286">
        <f>VLOOKUP(InputData[[#This Row],[PRODUCT ID]],MasterData[],5,0)</f>
        <v>18</v>
      </c>
      <c r="K286">
        <f>VLOOKUP(InputData[[#This Row],[PRODUCT ID]],MasterData[],6,0)</f>
        <v>24.66</v>
      </c>
      <c r="L286">
        <f t="shared" si="16"/>
        <v>24.66</v>
      </c>
      <c r="M286">
        <f t="shared" si="17"/>
        <v>6.66</v>
      </c>
      <c r="N286" s="8">
        <f t="shared" si="18"/>
        <v>27.007299270072991</v>
      </c>
      <c r="O286">
        <f>DAY(InputData[[#This Row],[DATE]])</f>
        <v>26</v>
      </c>
      <c r="P286">
        <f>MONTH(InputData[[#This Row],[DATE]])</f>
        <v>7</v>
      </c>
      <c r="Q286">
        <f>YEAR(InputData[[#This Row],[DATE]])</f>
        <v>2022</v>
      </c>
      <c r="R286">
        <f t="shared" si="19"/>
        <v>18</v>
      </c>
      <c r="S286" s="15">
        <f>InputData[[#This Row],[Cost]]/InputData[[#This Row],[SALES]]</f>
        <v>0.72992700729927007</v>
      </c>
    </row>
    <row r="287" spans="1:19" x14ac:dyDescent="0.25">
      <c r="A287" s="3">
        <v>44822</v>
      </c>
      <c r="B287" s="4" t="s">
        <v>60</v>
      </c>
      <c r="C287" s="5">
        <v>14</v>
      </c>
      <c r="D287" s="5" t="s">
        <v>106</v>
      </c>
      <c r="E287" s="5" t="s">
        <v>107</v>
      </c>
      <c r="F287" s="6">
        <v>0</v>
      </c>
      <c r="G287" t="str">
        <f>VLOOKUP(InputData[[#This Row],[PRODUCT ID]],MasterData[],2,0)</f>
        <v>Product26</v>
      </c>
      <c r="H287" t="str">
        <f>VLOOKUP(InputData[[#This Row],[PRODUCT ID]],MasterData[],3,0)</f>
        <v>Category04</v>
      </c>
      <c r="I287" t="str">
        <f>VLOOKUP(InputData[[#This Row],[PRODUCT ID]],MasterData[],4,0)</f>
        <v>No.</v>
      </c>
      <c r="J287">
        <f>VLOOKUP(InputData[[#This Row],[PRODUCT ID]],MasterData[],5,0)</f>
        <v>18</v>
      </c>
      <c r="K287">
        <f>VLOOKUP(InputData[[#This Row],[PRODUCT ID]],MasterData[],6,0)</f>
        <v>24.66</v>
      </c>
      <c r="L287">
        <f t="shared" si="16"/>
        <v>345.24</v>
      </c>
      <c r="M287">
        <f t="shared" si="17"/>
        <v>93.240000000000009</v>
      </c>
      <c r="N287" s="8">
        <f t="shared" si="18"/>
        <v>27.007299270072991</v>
      </c>
      <c r="O287">
        <f>DAY(InputData[[#This Row],[DATE]])</f>
        <v>18</v>
      </c>
      <c r="P287">
        <f>MONTH(InputData[[#This Row],[DATE]])</f>
        <v>9</v>
      </c>
      <c r="Q287">
        <f>YEAR(InputData[[#This Row],[DATE]])</f>
        <v>2022</v>
      </c>
      <c r="R287">
        <f t="shared" si="19"/>
        <v>252</v>
      </c>
      <c r="S287" s="15">
        <f>InputData[[#This Row],[Cost]]/InputData[[#This Row],[SALES]]</f>
        <v>0.72992700729927007</v>
      </c>
    </row>
    <row r="288" spans="1:19" x14ac:dyDescent="0.25">
      <c r="A288" s="3">
        <v>44825</v>
      </c>
      <c r="B288" s="4" t="s">
        <v>60</v>
      </c>
      <c r="C288" s="5">
        <v>5</v>
      </c>
      <c r="D288" s="5" t="s">
        <v>108</v>
      </c>
      <c r="E288" s="5" t="s">
        <v>107</v>
      </c>
      <c r="F288" s="6">
        <v>0</v>
      </c>
      <c r="G288" t="str">
        <f>VLOOKUP(InputData[[#This Row],[PRODUCT ID]],MasterData[],2,0)</f>
        <v>Product26</v>
      </c>
      <c r="H288" t="str">
        <f>VLOOKUP(InputData[[#This Row],[PRODUCT ID]],MasterData[],3,0)</f>
        <v>Category04</v>
      </c>
      <c r="I288" t="str">
        <f>VLOOKUP(InputData[[#This Row],[PRODUCT ID]],MasterData[],4,0)</f>
        <v>No.</v>
      </c>
      <c r="J288">
        <f>VLOOKUP(InputData[[#This Row],[PRODUCT ID]],MasterData[],5,0)</f>
        <v>18</v>
      </c>
      <c r="K288">
        <f>VLOOKUP(InputData[[#This Row],[PRODUCT ID]],MasterData[],6,0)</f>
        <v>24.66</v>
      </c>
      <c r="L288">
        <f t="shared" si="16"/>
        <v>123.3</v>
      </c>
      <c r="M288">
        <f t="shared" si="17"/>
        <v>33.299999999999997</v>
      </c>
      <c r="N288" s="8">
        <f t="shared" si="18"/>
        <v>27.007299270072991</v>
      </c>
      <c r="O288">
        <f>DAY(InputData[[#This Row],[DATE]])</f>
        <v>21</v>
      </c>
      <c r="P288">
        <f>MONTH(InputData[[#This Row],[DATE]])</f>
        <v>9</v>
      </c>
      <c r="Q288">
        <f>YEAR(InputData[[#This Row],[DATE]])</f>
        <v>2022</v>
      </c>
      <c r="R288">
        <f t="shared" si="19"/>
        <v>90</v>
      </c>
      <c r="S288" s="15">
        <f>InputData[[#This Row],[Cost]]/InputData[[#This Row],[SALES]]</f>
        <v>0.72992700729927007</v>
      </c>
    </row>
    <row r="289" spans="1:19" x14ac:dyDescent="0.25">
      <c r="A289" s="3">
        <v>44899</v>
      </c>
      <c r="B289" s="4" t="s">
        <v>60</v>
      </c>
      <c r="C289" s="5">
        <v>10</v>
      </c>
      <c r="D289" s="5" t="s">
        <v>108</v>
      </c>
      <c r="E289" s="5" t="s">
        <v>107</v>
      </c>
      <c r="F289" s="6">
        <v>0</v>
      </c>
      <c r="G289" t="str">
        <f>VLOOKUP(InputData[[#This Row],[PRODUCT ID]],MasterData[],2,0)</f>
        <v>Product26</v>
      </c>
      <c r="H289" t="str">
        <f>VLOOKUP(InputData[[#This Row],[PRODUCT ID]],MasterData[],3,0)</f>
        <v>Category04</v>
      </c>
      <c r="I289" t="str">
        <f>VLOOKUP(InputData[[#This Row],[PRODUCT ID]],MasterData[],4,0)</f>
        <v>No.</v>
      </c>
      <c r="J289">
        <f>VLOOKUP(InputData[[#This Row],[PRODUCT ID]],MasterData[],5,0)</f>
        <v>18</v>
      </c>
      <c r="K289">
        <f>VLOOKUP(InputData[[#This Row],[PRODUCT ID]],MasterData[],6,0)</f>
        <v>24.66</v>
      </c>
      <c r="L289">
        <f t="shared" si="16"/>
        <v>246.6</v>
      </c>
      <c r="M289">
        <f t="shared" si="17"/>
        <v>66.599999999999994</v>
      </c>
      <c r="N289" s="8">
        <f t="shared" si="18"/>
        <v>27.007299270072991</v>
      </c>
      <c r="O289">
        <f>DAY(InputData[[#This Row],[DATE]])</f>
        <v>4</v>
      </c>
      <c r="P289">
        <f>MONTH(InputData[[#This Row],[DATE]])</f>
        <v>12</v>
      </c>
      <c r="Q289">
        <f>YEAR(InputData[[#This Row],[DATE]])</f>
        <v>2022</v>
      </c>
      <c r="R289">
        <f t="shared" si="19"/>
        <v>180</v>
      </c>
      <c r="S289" s="15">
        <f>InputData[[#This Row],[Cost]]/InputData[[#This Row],[SALES]]</f>
        <v>0.72992700729927007</v>
      </c>
    </row>
    <row r="290" spans="1:19" x14ac:dyDescent="0.25">
      <c r="A290" s="3">
        <v>44242</v>
      </c>
      <c r="B290" s="4" t="s">
        <v>63</v>
      </c>
      <c r="C290" s="5">
        <v>4</v>
      </c>
      <c r="D290" s="5" t="s">
        <v>108</v>
      </c>
      <c r="E290" s="5" t="s">
        <v>106</v>
      </c>
      <c r="F290" s="6">
        <v>0</v>
      </c>
      <c r="G290" t="str">
        <f>VLOOKUP(InputData[[#This Row],[PRODUCT ID]],MasterData[],2,0)</f>
        <v>Product27</v>
      </c>
      <c r="H290" t="str">
        <f>VLOOKUP(InputData[[#This Row],[PRODUCT ID]],MasterData[],3,0)</f>
        <v>Category04</v>
      </c>
      <c r="I290" t="str">
        <f>VLOOKUP(InputData[[#This Row],[PRODUCT ID]],MasterData[],4,0)</f>
        <v>Lt</v>
      </c>
      <c r="J290">
        <f>VLOOKUP(InputData[[#This Row],[PRODUCT ID]],MasterData[],5,0)</f>
        <v>48</v>
      </c>
      <c r="K290">
        <f>VLOOKUP(InputData[[#This Row],[PRODUCT ID]],MasterData[],6,0)</f>
        <v>57.120000000000005</v>
      </c>
      <c r="L290">
        <f t="shared" si="16"/>
        <v>228.48000000000002</v>
      </c>
      <c r="M290">
        <f t="shared" si="17"/>
        <v>36.480000000000018</v>
      </c>
      <c r="N290" s="8">
        <f t="shared" si="18"/>
        <v>15.966386554621856</v>
      </c>
      <c r="O290">
        <f>DAY(InputData[[#This Row],[DATE]])</f>
        <v>15</v>
      </c>
      <c r="P290">
        <f>MONTH(InputData[[#This Row],[DATE]])</f>
        <v>2</v>
      </c>
      <c r="Q290">
        <f>YEAR(InputData[[#This Row],[DATE]])</f>
        <v>2021</v>
      </c>
      <c r="R290">
        <f t="shared" si="19"/>
        <v>192</v>
      </c>
      <c r="S290" s="15">
        <f>InputData[[#This Row],[Cost]]/InputData[[#This Row],[SALES]]</f>
        <v>0.84033613445378141</v>
      </c>
    </row>
    <row r="291" spans="1:19" x14ac:dyDescent="0.25">
      <c r="A291" s="3">
        <v>44263</v>
      </c>
      <c r="B291" s="4" t="s">
        <v>63</v>
      </c>
      <c r="C291" s="5">
        <v>6</v>
      </c>
      <c r="D291" s="5" t="s">
        <v>106</v>
      </c>
      <c r="E291" s="5" t="s">
        <v>107</v>
      </c>
      <c r="F291" s="6">
        <v>0</v>
      </c>
      <c r="G291" t="str">
        <f>VLOOKUP(InputData[[#This Row],[PRODUCT ID]],MasterData[],2,0)</f>
        <v>Product27</v>
      </c>
      <c r="H291" t="str">
        <f>VLOOKUP(InputData[[#This Row],[PRODUCT ID]],MasterData[],3,0)</f>
        <v>Category04</v>
      </c>
      <c r="I291" t="str">
        <f>VLOOKUP(InputData[[#This Row],[PRODUCT ID]],MasterData[],4,0)</f>
        <v>Lt</v>
      </c>
      <c r="J291">
        <f>VLOOKUP(InputData[[#This Row],[PRODUCT ID]],MasterData[],5,0)</f>
        <v>48</v>
      </c>
      <c r="K291">
        <f>VLOOKUP(InputData[[#This Row],[PRODUCT ID]],MasterData[],6,0)</f>
        <v>57.120000000000005</v>
      </c>
      <c r="L291">
        <f t="shared" si="16"/>
        <v>342.72</v>
      </c>
      <c r="M291">
        <f t="shared" si="17"/>
        <v>54.720000000000027</v>
      </c>
      <c r="N291" s="8">
        <f t="shared" si="18"/>
        <v>15.966386554621856</v>
      </c>
      <c r="O291">
        <f>DAY(InputData[[#This Row],[DATE]])</f>
        <v>8</v>
      </c>
      <c r="P291">
        <f>MONTH(InputData[[#This Row],[DATE]])</f>
        <v>3</v>
      </c>
      <c r="Q291">
        <f>YEAR(InputData[[#This Row],[DATE]])</f>
        <v>2021</v>
      </c>
      <c r="R291">
        <f t="shared" si="19"/>
        <v>288</v>
      </c>
      <c r="S291" s="15">
        <f>InputData[[#This Row],[Cost]]/InputData[[#This Row],[SALES]]</f>
        <v>0.84033613445378141</v>
      </c>
    </row>
    <row r="292" spans="1:19" x14ac:dyDescent="0.25">
      <c r="A292" s="3">
        <v>44298</v>
      </c>
      <c r="B292" s="4" t="s">
        <v>63</v>
      </c>
      <c r="C292" s="5">
        <v>9</v>
      </c>
      <c r="D292" s="5" t="s">
        <v>108</v>
      </c>
      <c r="E292" s="5" t="s">
        <v>106</v>
      </c>
      <c r="F292" s="6">
        <v>0</v>
      </c>
      <c r="G292" t="str">
        <f>VLOOKUP(InputData[[#This Row],[PRODUCT ID]],MasterData[],2,0)</f>
        <v>Product27</v>
      </c>
      <c r="H292" t="str">
        <f>VLOOKUP(InputData[[#This Row],[PRODUCT ID]],MasterData[],3,0)</f>
        <v>Category04</v>
      </c>
      <c r="I292" t="str">
        <f>VLOOKUP(InputData[[#This Row],[PRODUCT ID]],MasterData[],4,0)</f>
        <v>Lt</v>
      </c>
      <c r="J292">
        <f>VLOOKUP(InputData[[#This Row],[PRODUCT ID]],MasterData[],5,0)</f>
        <v>48</v>
      </c>
      <c r="K292">
        <f>VLOOKUP(InputData[[#This Row],[PRODUCT ID]],MasterData[],6,0)</f>
        <v>57.120000000000005</v>
      </c>
      <c r="L292">
        <f t="shared" si="16"/>
        <v>514.08000000000004</v>
      </c>
      <c r="M292">
        <f t="shared" si="17"/>
        <v>82.080000000000041</v>
      </c>
      <c r="N292" s="8">
        <f t="shared" si="18"/>
        <v>15.966386554621856</v>
      </c>
      <c r="O292">
        <f>DAY(InputData[[#This Row],[DATE]])</f>
        <v>12</v>
      </c>
      <c r="P292">
        <f>MONTH(InputData[[#This Row],[DATE]])</f>
        <v>4</v>
      </c>
      <c r="Q292">
        <f>YEAR(InputData[[#This Row],[DATE]])</f>
        <v>2021</v>
      </c>
      <c r="R292">
        <f t="shared" si="19"/>
        <v>432</v>
      </c>
      <c r="S292" s="15">
        <f>InputData[[#This Row],[Cost]]/InputData[[#This Row],[SALES]]</f>
        <v>0.84033613445378141</v>
      </c>
    </row>
    <row r="293" spans="1:19" x14ac:dyDescent="0.25">
      <c r="A293" s="3">
        <v>44395</v>
      </c>
      <c r="B293" s="4" t="s">
        <v>63</v>
      </c>
      <c r="C293" s="5">
        <v>14</v>
      </c>
      <c r="D293" s="5" t="s">
        <v>106</v>
      </c>
      <c r="E293" s="5" t="s">
        <v>106</v>
      </c>
      <c r="F293" s="6">
        <v>0</v>
      </c>
      <c r="G293" t="str">
        <f>VLOOKUP(InputData[[#This Row],[PRODUCT ID]],MasterData[],2,0)</f>
        <v>Product27</v>
      </c>
      <c r="H293" t="str">
        <f>VLOOKUP(InputData[[#This Row],[PRODUCT ID]],MasterData[],3,0)</f>
        <v>Category04</v>
      </c>
      <c r="I293" t="str">
        <f>VLOOKUP(InputData[[#This Row],[PRODUCT ID]],MasterData[],4,0)</f>
        <v>Lt</v>
      </c>
      <c r="J293">
        <f>VLOOKUP(InputData[[#This Row],[PRODUCT ID]],MasterData[],5,0)</f>
        <v>48</v>
      </c>
      <c r="K293">
        <f>VLOOKUP(InputData[[#This Row],[PRODUCT ID]],MasterData[],6,0)</f>
        <v>57.120000000000005</v>
      </c>
      <c r="L293">
        <f t="shared" si="16"/>
        <v>799.68000000000006</v>
      </c>
      <c r="M293">
        <f t="shared" si="17"/>
        <v>127.68000000000006</v>
      </c>
      <c r="N293" s="8">
        <f t="shared" si="18"/>
        <v>15.966386554621856</v>
      </c>
      <c r="O293">
        <f>DAY(InputData[[#This Row],[DATE]])</f>
        <v>18</v>
      </c>
      <c r="P293">
        <f>MONTH(InputData[[#This Row],[DATE]])</f>
        <v>7</v>
      </c>
      <c r="Q293">
        <f>YEAR(InputData[[#This Row],[DATE]])</f>
        <v>2021</v>
      </c>
      <c r="R293">
        <f t="shared" si="19"/>
        <v>672</v>
      </c>
      <c r="S293" s="15">
        <f>InputData[[#This Row],[Cost]]/InputData[[#This Row],[SALES]]</f>
        <v>0.84033613445378141</v>
      </c>
    </row>
    <row r="294" spans="1:19" x14ac:dyDescent="0.25">
      <c r="A294" s="3">
        <v>44421</v>
      </c>
      <c r="B294" s="4" t="s">
        <v>63</v>
      </c>
      <c r="C294" s="5">
        <v>9</v>
      </c>
      <c r="D294" s="5" t="s">
        <v>108</v>
      </c>
      <c r="E294" s="5" t="s">
        <v>106</v>
      </c>
      <c r="F294" s="6">
        <v>0</v>
      </c>
      <c r="G294" t="str">
        <f>VLOOKUP(InputData[[#This Row],[PRODUCT ID]],MasterData[],2,0)</f>
        <v>Product27</v>
      </c>
      <c r="H294" t="str">
        <f>VLOOKUP(InputData[[#This Row],[PRODUCT ID]],MasterData[],3,0)</f>
        <v>Category04</v>
      </c>
      <c r="I294" t="str">
        <f>VLOOKUP(InputData[[#This Row],[PRODUCT ID]],MasterData[],4,0)</f>
        <v>Lt</v>
      </c>
      <c r="J294">
        <f>VLOOKUP(InputData[[#This Row],[PRODUCT ID]],MasterData[],5,0)</f>
        <v>48</v>
      </c>
      <c r="K294">
        <f>VLOOKUP(InputData[[#This Row],[PRODUCT ID]],MasterData[],6,0)</f>
        <v>57.120000000000005</v>
      </c>
      <c r="L294">
        <f t="shared" si="16"/>
        <v>514.08000000000004</v>
      </c>
      <c r="M294">
        <f t="shared" si="17"/>
        <v>82.080000000000041</v>
      </c>
      <c r="N294" s="8">
        <f t="shared" si="18"/>
        <v>15.966386554621856</v>
      </c>
      <c r="O294">
        <f>DAY(InputData[[#This Row],[DATE]])</f>
        <v>13</v>
      </c>
      <c r="P294">
        <f>MONTH(InputData[[#This Row],[DATE]])</f>
        <v>8</v>
      </c>
      <c r="Q294">
        <f>YEAR(InputData[[#This Row],[DATE]])</f>
        <v>2021</v>
      </c>
      <c r="R294">
        <f t="shared" si="19"/>
        <v>432</v>
      </c>
      <c r="S294" s="15">
        <f>InputData[[#This Row],[Cost]]/InputData[[#This Row],[SALES]]</f>
        <v>0.84033613445378141</v>
      </c>
    </row>
    <row r="295" spans="1:19" x14ac:dyDescent="0.25">
      <c r="A295" s="3">
        <v>44481</v>
      </c>
      <c r="B295" s="4" t="s">
        <v>63</v>
      </c>
      <c r="C295" s="5">
        <v>8</v>
      </c>
      <c r="D295" s="5" t="s">
        <v>106</v>
      </c>
      <c r="E295" s="5" t="s">
        <v>106</v>
      </c>
      <c r="F295" s="6">
        <v>0</v>
      </c>
      <c r="G295" t="str">
        <f>VLOOKUP(InputData[[#This Row],[PRODUCT ID]],MasterData[],2,0)</f>
        <v>Product27</v>
      </c>
      <c r="H295" t="str">
        <f>VLOOKUP(InputData[[#This Row],[PRODUCT ID]],MasterData[],3,0)</f>
        <v>Category04</v>
      </c>
      <c r="I295" t="str">
        <f>VLOOKUP(InputData[[#This Row],[PRODUCT ID]],MasterData[],4,0)</f>
        <v>Lt</v>
      </c>
      <c r="J295">
        <f>VLOOKUP(InputData[[#This Row],[PRODUCT ID]],MasterData[],5,0)</f>
        <v>48</v>
      </c>
      <c r="K295">
        <f>VLOOKUP(InputData[[#This Row],[PRODUCT ID]],MasterData[],6,0)</f>
        <v>57.120000000000005</v>
      </c>
      <c r="L295">
        <f t="shared" si="16"/>
        <v>456.96000000000004</v>
      </c>
      <c r="M295">
        <f t="shared" si="17"/>
        <v>72.960000000000036</v>
      </c>
      <c r="N295" s="8">
        <f t="shared" si="18"/>
        <v>15.966386554621856</v>
      </c>
      <c r="O295">
        <f>DAY(InputData[[#This Row],[DATE]])</f>
        <v>12</v>
      </c>
      <c r="P295">
        <f>MONTH(InputData[[#This Row],[DATE]])</f>
        <v>10</v>
      </c>
      <c r="Q295">
        <f>YEAR(InputData[[#This Row],[DATE]])</f>
        <v>2021</v>
      </c>
      <c r="R295">
        <f t="shared" si="19"/>
        <v>384</v>
      </c>
      <c r="S295" s="15">
        <f>InputData[[#This Row],[Cost]]/InputData[[#This Row],[SALES]]</f>
        <v>0.84033613445378141</v>
      </c>
    </row>
    <row r="296" spans="1:19" x14ac:dyDescent="0.25">
      <c r="A296" s="3">
        <v>44638</v>
      </c>
      <c r="B296" s="4" t="s">
        <v>63</v>
      </c>
      <c r="C296" s="5">
        <v>10</v>
      </c>
      <c r="D296" s="5" t="s">
        <v>108</v>
      </c>
      <c r="E296" s="5" t="s">
        <v>107</v>
      </c>
      <c r="F296" s="6">
        <v>0</v>
      </c>
      <c r="G296" t="str">
        <f>VLOOKUP(InputData[[#This Row],[PRODUCT ID]],MasterData[],2,0)</f>
        <v>Product27</v>
      </c>
      <c r="H296" t="str">
        <f>VLOOKUP(InputData[[#This Row],[PRODUCT ID]],MasterData[],3,0)</f>
        <v>Category04</v>
      </c>
      <c r="I296" t="str">
        <f>VLOOKUP(InputData[[#This Row],[PRODUCT ID]],MasterData[],4,0)</f>
        <v>Lt</v>
      </c>
      <c r="J296">
        <f>VLOOKUP(InputData[[#This Row],[PRODUCT ID]],MasterData[],5,0)</f>
        <v>48</v>
      </c>
      <c r="K296">
        <f>VLOOKUP(InputData[[#This Row],[PRODUCT ID]],MasterData[],6,0)</f>
        <v>57.120000000000005</v>
      </c>
      <c r="L296">
        <f t="shared" si="16"/>
        <v>571.20000000000005</v>
      </c>
      <c r="M296">
        <f t="shared" si="17"/>
        <v>91.200000000000045</v>
      </c>
      <c r="N296" s="8">
        <f t="shared" si="18"/>
        <v>15.966386554621856</v>
      </c>
      <c r="O296">
        <f>DAY(InputData[[#This Row],[DATE]])</f>
        <v>18</v>
      </c>
      <c r="P296">
        <f>MONTH(InputData[[#This Row],[DATE]])</f>
        <v>3</v>
      </c>
      <c r="Q296">
        <f>YEAR(InputData[[#This Row],[DATE]])</f>
        <v>2022</v>
      </c>
      <c r="R296">
        <f t="shared" si="19"/>
        <v>480</v>
      </c>
      <c r="S296" s="15">
        <f>InputData[[#This Row],[Cost]]/InputData[[#This Row],[SALES]]</f>
        <v>0.84033613445378141</v>
      </c>
    </row>
    <row r="297" spans="1:19" x14ac:dyDescent="0.25">
      <c r="A297" s="3">
        <v>44677</v>
      </c>
      <c r="B297" s="4" t="s">
        <v>63</v>
      </c>
      <c r="C297" s="5">
        <v>2</v>
      </c>
      <c r="D297" s="5" t="s">
        <v>108</v>
      </c>
      <c r="E297" s="5" t="s">
        <v>107</v>
      </c>
      <c r="F297" s="6">
        <v>0</v>
      </c>
      <c r="G297" t="str">
        <f>VLOOKUP(InputData[[#This Row],[PRODUCT ID]],MasterData[],2,0)</f>
        <v>Product27</v>
      </c>
      <c r="H297" t="str">
        <f>VLOOKUP(InputData[[#This Row],[PRODUCT ID]],MasterData[],3,0)</f>
        <v>Category04</v>
      </c>
      <c r="I297" t="str">
        <f>VLOOKUP(InputData[[#This Row],[PRODUCT ID]],MasterData[],4,0)</f>
        <v>Lt</v>
      </c>
      <c r="J297">
        <f>VLOOKUP(InputData[[#This Row],[PRODUCT ID]],MasterData[],5,0)</f>
        <v>48</v>
      </c>
      <c r="K297">
        <f>VLOOKUP(InputData[[#This Row],[PRODUCT ID]],MasterData[],6,0)</f>
        <v>57.120000000000005</v>
      </c>
      <c r="L297">
        <f t="shared" si="16"/>
        <v>114.24000000000001</v>
      </c>
      <c r="M297">
        <f t="shared" si="17"/>
        <v>18.240000000000009</v>
      </c>
      <c r="N297" s="8">
        <f t="shared" si="18"/>
        <v>15.966386554621856</v>
      </c>
      <c r="O297">
        <f>DAY(InputData[[#This Row],[DATE]])</f>
        <v>26</v>
      </c>
      <c r="P297">
        <f>MONTH(InputData[[#This Row],[DATE]])</f>
        <v>4</v>
      </c>
      <c r="Q297">
        <f>YEAR(InputData[[#This Row],[DATE]])</f>
        <v>2022</v>
      </c>
      <c r="R297">
        <f t="shared" si="19"/>
        <v>96</v>
      </c>
      <c r="S297" s="15">
        <f>InputData[[#This Row],[Cost]]/InputData[[#This Row],[SALES]]</f>
        <v>0.84033613445378141</v>
      </c>
    </row>
    <row r="298" spans="1:19" x14ac:dyDescent="0.25">
      <c r="A298" s="3">
        <v>44681</v>
      </c>
      <c r="B298" s="4" t="s">
        <v>63</v>
      </c>
      <c r="C298" s="5">
        <v>8</v>
      </c>
      <c r="D298" s="5" t="s">
        <v>108</v>
      </c>
      <c r="E298" s="5" t="s">
        <v>106</v>
      </c>
      <c r="F298" s="6">
        <v>0</v>
      </c>
      <c r="G298" t="str">
        <f>VLOOKUP(InputData[[#This Row],[PRODUCT ID]],MasterData[],2,0)</f>
        <v>Product27</v>
      </c>
      <c r="H298" t="str">
        <f>VLOOKUP(InputData[[#This Row],[PRODUCT ID]],MasterData[],3,0)</f>
        <v>Category04</v>
      </c>
      <c r="I298" t="str">
        <f>VLOOKUP(InputData[[#This Row],[PRODUCT ID]],MasterData[],4,0)</f>
        <v>Lt</v>
      </c>
      <c r="J298">
        <f>VLOOKUP(InputData[[#This Row],[PRODUCT ID]],MasterData[],5,0)</f>
        <v>48</v>
      </c>
      <c r="K298">
        <f>VLOOKUP(InputData[[#This Row],[PRODUCT ID]],MasterData[],6,0)</f>
        <v>57.120000000000005</v>
      </c>
      <c r="L298">
        <f t="shared" si="16"/>
        <v>456.96000000000004</v>
      </c>
      <c r="M298">
        <f t="shared" si="17"/>
        <v>72.960000000000036</v>
      </c>
      <c r="N298" s="8">
        <f t="shared" si="18"/>
        <v>15.966386554621856</v>
      </c>
      <c r="O298">
        <f>DAY(InputData[[#This Row],[DATE]])</f>
        <v>30</v>
      </c>
      <c r="P298">
        <f>MONTH(InputData[[#This Row],[DATE]])</f>
        <v>4</v>
      </c>
      <c r="Q298">
        <f>YEAR(InputData[[#This Row],[DATE]])</f>
        <v>2022</v>
      </c>
      <c r="R298">
        <f t="shared" si="19"/>
        <v>384</v>
      </c>
      <c r="S298" s="15">
        <f>InputData[[#This Row],[Cost]]/InputData[[#This Row],[SALES]]</f>
        <v>0.84033613445378141</v>
      </c>
    </row>
    <row r="299" spans="1:19" x14ac:dyDescent="0.25">
      <c r="A299" s="3">
        <v>44688</v>
      </c>
      <c r="B299" s="4" t="s">
        <v>63</v>
      </c>
      <c r="C299" s="5">
        <v>1</v>
      </c>
      <c r="D299" s="5" t="s">
        <v>106</v>
      </c>
      <c r="E299" s="5" t="s">
        <v>106</v>
      </c>
      <c r="F299" s="6">
        <v>0</v>
      </c>
      <c r="G299" t="str">
        <f>VLOOKUP(InputData[[#This Row],[PRODUCT ID]],MasterData[],2,0)</f>
        <v>Product27</v>
      </c>
      <c r="H299" t="str">
        <f>VLOOKUP(InputData[[#This Row],[PRODUCT ID]],MasterData[],3,0)</f>
        <v>Category04</v>
      </c>
      <c r="I299" t="str">
        <f>VLOOKUP(InputData[[#This Row],[PRODUCT ID]],MasterData[],4,0)</f>
        <v>Lt</v>
      </c>
      <c r="J299">
        <f>VLOOKUP(InputData[[#This Row],[PRODUCT ID]],MasterData[],5,0)</f>
        <v>48</v>
      </c>
      <c r="K299">
        <f>VLOOKUP(InputData[[#This Row],[PRODUCT ID]],MasterData[],6,0)</f>
        <v>57.120000000000005</v>
      </c>
      <c r="L299">
        <f t="shared" si="16"/>
        <v>57.120000000000005</v>
      </c>
      <c r="M299">
        <f t="shared" si="17"/>
        <v>9.1200000000000045</v>
      </c>
      <c r="N299" s="8">
        <f t="shared" si="18"/>
        <v>15.966386554621856</v>
      </c>
      <c r="O299">
        <f>DAY(InputData[[#This Row],[DATE]])</f>
        <v>7</v>
      </c>
      <c r="P299">
        <f>MONTH(InputData[[#This Row],[DATE]])</f>
        <v>5</v>
      </c>
      <c r="Q299">
        <f>YEAR(InputData[[#This Row],[DATE]])</f>
        <v>2022</v>
      </c>
      <c r="R299">
        <f t="shared" si="19"/>
        <v>48</v>
      </c>
      <c r="S299" s="15">
        <f>InputData[[#This Row],[Cost]]/InputData[[#This Row],[SALES]]</f>
        <v>0.84033613445378141</v>
      </c>
    </row>
    <row r="300" spans="1:19" x14ac:dyDescent="0.25">
      <c r="A300" s="3">
        <v>44698</v>
      </c>
      <c r="B300" s="4" t="s">
        <v>63</v>
      </c>
      <c r="C300" s="5">
        <v>8</v>
      </c>
      <c r="D300" s="5" t="s">
        <v>108</v>
      </c>
      <c r="E300" s="5" t="s">
        <v>107</v>
      </c>
      <c r="F300" s="6">
        <v>0</v>
      </c>
      <c r="G300" t="str">
        <f>VLOOKUP(InputData[[#This Row],[PRODUCT ID]],MasterData[],2,0)</f>
        <v>Product27</v>
      </c>
      <c r="H300" t="str">
        <f>VLOOKUP(InputData[[#This Row],[PRODUCT ID]],MasterData[],3,0)</f>
        <v>Category04</v>
      </c>
      <c r="I300" t="str">
        <f>VLOOKUP(InputData[[#This Row],[PRODUCT ID]],MasterData[],4,0)</f>
        <v>Lt</v>
      </c>
      <c r="J300">
        <f>VLOOKUP(InputData[[#This Row],[PRODUCT ID]],MasterData[],5,0)</f>
        <v>48</v>
      </c>
      <c r="K300">
        <f>VLOOKUP(InputData[[#This Row],[PRODUCT ID]],MasterData[],6,0)</f>
        <v>57.120000000000005</v>
      </c>
      <c r="L300">
        <f t="shared" si="16"/>
        <v>456.96000000000004</v>
      </c>
      <c r="M300">
        <f t="shared" si="17"/>
        <v>72.960000000000036</v>
      </c>
      <c r="N300" s="8">
        <f t="shared" si="18"/>
        <v>15.966386554621856</v>
      </c>
      <c r="O300">
        <f>DAY(InputData[[#This Row],[DATE]])</f>
        <v>17</v>
      </c>
      <c r="P300">
        <f>MONTH(InputData[[#This Row],[DATE]])</f>
        <v>5</v>
      </c>
      <c r="Q300">
        <f>YEAR(InputData[[#This Row],[DATE]])</f>
        <v>2022</v>
      </c>
      <c r="R300">
        <f t="shared" si="19"/>
        <v>384</v>
      </c>
      <c r="S300" s="15">
        <f>InputData[[#This Row],[Cost]]/InputData[[#This Row],[SALES]]</f>
        <v>0.84033613445378141</v>
      </c>
    </row>
    <row r="301" spans="1:19" x14ac:dyDescent="0.25">
      <c r="A301" s="3">
        <v>44699</v>
      </c>
      <c r="B301" s="4" t="s">
        <v>63</v>
      </c>
      <c r="C301" s="5">
        <v>4</v>
      </c>
      <c r="D301" s="5" t="s">
        <v>105</v>
      </c>
      <c r="E301" s="5" t="s">
        <v>106</v>
      </c>
      <c r="F301" s="6">
        <v>0</v>
      </c>
      <c r="G301" t="str">
        <f>VLOOKUP(InputData[[#This Row],[PRODUCT ID]],MasterData[],2,0)</f>
        <v>Product27</v>
      </c>
      <c r="H301" t="str">
        <f>VLOOKUP(InputData[[#This Row],[PRODUCT ID]],MasterData[],3,0)</f>
        <v>Category04</v>
      </c>
      <c r="I301" t="str">
        <f>VLOOKUP(InputData[[#This Row],[PRODUCT ID]],MasterData[],4,0)</f>
        <v>Lt</v>
      </c>
      <c r="J301">
        <f>VLOOKUP(InputData[[#This Row],[PRODUCT ID]],MasterData[],5,0)</f>
        <v>48</v>
      </c>
      <c r="K301">
        <f>VLOOKUP(InputData[[#This Row],[PRODUCT ID]],MasterData[],6,0)</f>
        <v>57.120000000000005</v>
      </c>
      <c r="L301">
        <f t="shared" si="16"/>
        <v>228.48000000000002</v>
      </c>
      <c r="M301">
        <f t="shared" si="17"/>
        <v>36.480000000000018</v>
      </c>
      <c r="N301" s="8">
        <f t="shared" si="18"/>
        <v>15.966386554621856</v>
      </c>
      <c r="O301">
        <f>DAY(InputData[[#This Row],[DATE]])</f>
        <v>18</v>
      </c>
      <c r="P301">
        <f>MONTH(InputData[[#This Row],[DATE]])</f>
        <v>5</v>
      </c>
      <c r="Q301">
        <f>YEAR(InputData[[#This Row],[DATE]])</f>
        <v>2022</v>
      </c>
      <c r="R301">
        <f t="shared" si="19"/>
        <v>192</v>
      </c>
      <c r="S301" s="15">
        <f>InputData[[#This Row],[Cost]]/InputData[[#This Row],[SALES]]</f>
        <v>0.84033613445378141</v>
      </c>
    </row>
    <row r="302" spans="1:19" x14ac:dyDescent="0.25">
      <c r="A302" s="3">
        <v>44707</v>
      </c>
      <c r="B302" s="4" t="s">
        <v>63</v>
      </c>
      <c r="C302" s="5">
        <v>2</v>
      </c>
      <c r="D302" s="5" t="s">
        <v>106</v>
      </c>
      <c r="E302" s="5" t="s">
        <v>106</v>
      </c>
      <c r="F302" s="6">
        <v>0</v>
      </c>
      <c r="G302" t="str">
        <f>VLOOKUP(InputData[[#This Row],[PRODUCT ID]],MasterData[],2,0)</f>
        <v>Product27</v>
      </c>
      <c r="H302" t="str">
        <f>VLOOKUP(InputData[[#This Row],[PRODUCT ID]],MasterData[],3,0)</f>
        <v>Category04</v>
      </c>
      <c r="I302" t="str">
        <f>VLOOKUP(InputData[[#This Row],[PRODUCT ID]],MasterData[],4,0)</f>
        <v>Lt</v>
      </c>
      <c r="J302">
        <f>VLOOKUP(InputData[[#This Row],[PRODUCT ID]],MasterData[],5,0)</f>
        <v>48</v>
      </c>
      <c r="K302">
        <f>VLOOKUP(InputData[[#This Row],[PRODUCT ID]],MasterData[],6,0)</f>
        <v>57.120000000000005</v>
      </c>
      <c r="L302">
        <f t="shared" si="16"/>
        <v>114.24000000000001</v>
      </c>
      <c r="M302">
        <f t="shared" si="17"/>
        <v>18.240000000000009</v>
      </c>
      <c r="N302" s="8">
        <f t="shared" si="18"/>
        <v>15.966386554621856</v>
      </c>
      <c r="O302">
        <f>DAY(InputData[[#This Row],[DATE]])</f>
        <v>26</v>
      </c>
      <c r="P302">
        <f>MONTH(InputData[[#This Row],[DATE]])</f>
        <v>5</v>
      </c>
      <c r="Q302">
        <f>YEAR(InputData[[#This Row],[DATE]])</f>
        <v>2022</v>
      </c>
      <c r="R302">
        <f t="shared" si="19"/>
        <v>96</v>
      </c>
      <c r="S302" s="15">
        <f>InputData[[#This Row],[Cost]]/InputData[[#This Row],[SALES]]</f>
        <v>0.84033613445378141</v>
      </c>
    </row>
    <row r="303" spans="1:19" x14ac:dyDescent="0.25">
      <c r="A303" s="3">
        <v>44766</v>
      </c>
      <c r="B303" s="4" t="s">
        <v>63</v>
      </c>
      <c r="C303" s="5">
        <v>1</v>
      </c>
      <c r="D303" s="5" t="s">
        <v>106</v>
      </c>
      <c r="E303" s="5" t="s">
        <v>106</v>
      </c>
      <c r="F303" s="6">
        <v>0</v>
      </c>
      <c r="G303" t="str">
        <f>VLOOKUP(InputData[[#This Row],[PRODUCT ID]],MasterData[],2,0)</f>
        <v>Product27</v>
      </c>
      <c r="H303" t="str">
        <f>VLOOKUP(InputData[[#This Row],[PRODUCT ID]],MasterData[],3,0)</f>
        <v>Category04</v>
      </c>
      <c r="I303" t="str">
        <f>VLOOKUP(InputData[[#This Row],[PRODUCT ID]],MasterData[],4,0)</f>
        <v>Lt</v>
      </c>
      <c r="J303">
        <f>VLOOKUP(InputData[[#This Row],[PRODUCT ID]],MasterData[],5,0)</f>
        <v>48</v>
      </c>
      <c r="K303">
        <f>VLOOKUP(InputData[[#This Row],[PRODUCT ID]],MasterData[],6,0)</f>
        <v>57.120000000000005</v>
      </c>
      <c r="L303">
        <f t="shared" si="16"/>
        <v>57.120000000000005</v>
      </c>
      <c r="M303">
        <f t="shared" si="17"/>
        <v>9.1200000000000045</v>
      </c>
      <c r="N303" s="8">
        <f t="shared" si="18"/>
        <v>15.966386554621856</v>
      </c>
      <c r="O303">
        <f>DAY(InputData[[#This Row],[DATE]])</f>
        <v>24</v>
      </c>
      <c r="P303">
        <f>MONTH(InputData[[#This Row],[DATE]])</f>
        <v>7</v>
      </c>
      <c r="Q303">
        <f>YEAR(InputData[[#This Row],[DATE]])</f>
        <v>2022</v>
      </c>
      <c r="R303">
        <f t="shared" si="19"/>
        <v>48</v>
      </c>
      <c r="S303" s="15">
        <f>InputData[[#This Row],[Cost]]/InputData[[#This Row],[SALES]]</f>
        <v>0.84033613445378141</v>
      </c>
    </row>
    <row r="304" spans="1:19" x14ac:dyDescent="0.25">
      <c r="A304" s="3">
        <v>44874</v>
      </c>
      <c r="B304" s="4" t="s">
        <v>63</v>
      </c>
      <c r="C304" s="5">
        <v>8</v>
      </c>
      <c r="D304" s="5" t="s">
        <v>106</v>
      </c>
      <c r="E304" s="5" t="s">
        <v>107</v>
      </c>
      <c r="F304" s="6">
        <v>0</v>
      </c>
      <c r="G304" t="str">
        <f>VLOOKUP(InputData[[#This Row],[PRODUCT ID]],MasterData[],2,0)</f>
        <v>Product27</v>
      </c>
      <c r="H304" t="str">
        <f>VLOOKUP(InputData[[#This Row],[PRODUCT ID]],MasterData[],3,0)</f>
        <v>Category04</v>
      </c>
      <c r="I304" t="str">
        <f>VLOOKUP(InputData[[#This Row],[PRODUCT ID]],MasterData[],4,0)</f>
        <v>Lt</v>
      </c>
      <c r="J304">
        <f>VLOOKUP(InputData[[#This Row],[PRODUCT ID]],MasterData[],5,0)</f>
        <v>48</v>
      </c>
      <c r="K304">
        <f>VLOOKUP(InputData[[#This Row],[PRODUCT ID]],MasterData[],6,0)</f>
        <v>57.120000000000005</v>
      </c>
      <c r="L304">
        <f t="shared" si="16"/>
        <v>456.96000000000004</v>
      </c>
      <c r="M304">
        <f t="shared" si="17"/>
        <v>72.960000000000036</v>
      </c>
      <c r="N304" s="8">
        <f t="shared" si="18"/>
        <v>15.966386554621856</v>
      </c>
      <c r="O304">
        <f>DAY(InputData[[#This Row],[DATE]])</f>
        <v>9</v>
      </c>
      <c r="P304">
        <f>MONTH(InputData[[#This Row],[DATE]])</f>
        <v>11</v>
      </c>
      <c r="Q304">
        <f>YEAR(InputData[[#This Row],[DATE]])</f>
        <v>2022</v>
      </c>
      <c r="R304">
        <f t="shared" si="19"/>
        <v>384</v>
      </c>
      <c r="S304" s="15">
        <f>InputData[[#This Row],[Cost]]/InputData[[#This Row],[SALES]]</f>
        <v>0.84033613445378141</v>
      </c>
    </row>
    <row r="305" spans="1:19" x14ac:dyDescent="0.25">
      <c r="A305" s="3">
        <v>44878</v>
      </c>
      <c r="B305" s="4" t="s">
        <v>63</v>
      </c>
      <c r="C305" s="5">
        <v>10</v>
      </c>
      <c r="D305" s="5" t="s">
        <v>105</v>
      </c>
      <c r="E305" s="5" t="s">
        <v>107</v>
      </c>
      <c r="F305" s="6">
        <v>0</v>
      </c>
      <c r="G305" t="str">
        <f>VLOOKUP(InputData[[#This Row],[PRODUCT ID]],MasterData[],2,0)</f>
        <v>Product27</v>
      </c>
      <c r="H305" t="str">
        <f>VLOOKUP(InputData[[#This Row],[PRODUCT ID]],MasterData[],3,0)</f>
        <v>Category04</v>
      </c>
      <c r="I305" t="str">
        <f>VLOOKUP(InputData[[#This Row],[PRODUCT ID]],MasterData[],4,0)</f>
        <v>Lt</v>
      </c>
      <c r="J305">
        <f>VLOOKUP(InputData[[#This Row],[PRODUCT ID]],MasterData[],5,0)</f>
        <v>48</v>
      </c>
      <c r="K305">
        <f>VLOOKUP(InputData[[#This Row],[PRODUCT ID]],MasterData[],6,0)</f>
        <v>57.120000000000005</v>
      </c>
      <c r="L305">
        <f t="shared" si="16"/>
        <v>571.20000000000005</v>
      </c>
      <c r="M305">
        <f t="shared" si="17"/>
        <v>91.200000000000045</v>
      </c>
      <c r="N305" s="8">
        <f t="shared" si="18"/>
        <v>15.966386554621856</v>
      </c>
      <c r="O305">
        <f>DAY(InputData[[#This Row],[DATE]])</f>
        <v>13</v>
      </c>
      <c r="P305">
        <f>MONTH(InputData[[#This Row],[DATE]])</f>
        <v>11</v>
      </c>
      <c r="Q305">
        <f>YEAR(InputData[[#This Row],[DATE]])</f>
        <v>2022</v>
      </c>
      <c r="R305">
        <f t="shared" si="19"/>
        <v>480</v>
      </c>
      <c r="S305" s="15">
        <f>InputData[[#This Row],[Cost]]/InputData[[#This Row],[SALES]]</f>
        <v>0.84033613445378141</v>
      </c>
    </row>
    <row r="306" spans="1:19" x14ac:dyDescent="0.25">
      <c r="A306" s="3">
        <v>44906</v>
      </c>
      <c r="B306" s="4" t="s">
        <v>63</v>
      </c>
      <c r="C306" s="5">
        <v>5</v>
      </c>
      <c r="D306" s="5" t="s">
        <v>108</v>
      </c>
      <c r="E306" s="5" t="s">
        <v>106</v>
      </c>
      <c r="F306" s="6">
        <v>0</v>
      </c>
      <c r="G306" t="str">
        <f>VLOOKUP(InputData[[#This Row],[PRODUCT ID]],MasterData[],2,0)</f>
        <v>Product27</v>
      </c>
      <c r="H306" t="str">
        <f>VLOOKUP(InputData[[#This Row],[PRODUCT ID]],MasterData[],3,0)</f>
        <v>Category04</v>
      </c>
      <c r="I306" t="str">
        <f>VLOOKUP(InputData[[#This Row],[PRODUCT ID]],MasterData[],4,0)</f>
        <v>Lt</v>
      </c>
      <c r="J306">
        <f>VLOOKUP(InputData[[#This Row],[PRODUCT ID]],MasterData[],5,0)</f>
        <v>48</v>
      </c>
      <c r="K306">
        <f>VLOOKUP(InputData[[#This Row],[PRODUCT ID]],MasterData[],6,0)</f>
        <v>57.120000000000005</v>
      </c>
      <c r="L306">
        <f t="shared" si="16"/>
        <v>285.60000000000002</v>
      </c>
      <c r="M306">
        <f t="shared" si="17"/>
        <v>45.600000000000023</v>
      </c>
      <c r="N306" s="8">
        <f t="shared" si="18"/>
        <v>15.966386554621856</v>
      </c>
      <c r="O306">
        <f>DAY(InputData[[#This Row],[DATE]])</f>
        <v>11</v>
      </c>
      <c r="P306">
        <f>MONTH(InputData[[#This Row],[DATE]])</f>
        <v>12</v>
      </c>
      <c r="Q306">
        <f>YEAR(InputData[[#This Row],[DATE]])</f>
        <v>2022</v>
      </c>
      <c r="R306">
        <f t="shared" si="19"/>
        <v>240</v>
      </c>
      <c r="S306" s="15">
        <f>InputData[[#This Row],[Cost]]/InputData[[#This Row],[SALES]]</f>
        <v>0.84033613445378141</v>
      </c>
    </row>
    <row r="307" spans="1:19" x14ac:dyDescent="0.25">
      <c r="A307" s="3">
        <v>44268</v>
      </c>
      <c r="B307" s="4" t="s">
        <v>65</v>
      </c>
      <c r="C307" s="5">
        <v>10</v>
      </c>
      <c r="D307" s="5" t="s">
        <v>105</v>
      </c>
      <c r="E307" s="5" t="s">
        <v>107</v>
      </c>
      <c r="F307" s="6">
        <v>0</v>
      </c>
      <c r="G307" t="str">
        <f>VLOOKUP(InputData[[#This Row],[PRODUCT ID]],MasterData[],2,0)</f>
        <v>Product28</v>
      </c>
      <c r="H307" t="str">
        <f>VLOOKUP(InputData[[#This Row],[PRODUCT ID]],MasterData[],3,0)</f>
        <v>Category04</v>
      </c>
      <c r="I307" t="str">
        <f>VLOOKUP(InputData[[#This Row],[PRODUCT ID]],MasterData[],4,0)</f>
        <v>No.</v>
      </c>
      <c r="J307">
        <f>VLOOKUP(InputData[[#This Row],[PRODUCT ID]],MasterData[],5,0)</f>
        <v>37</v>
      </c>
      <c r="K307">
        <f>VLOOKUP(InputData[[#This Row],[PRODUCT ID]],MasterData[],6,0)</f>
        <v>41.81</v>
      </c>
      <c r="L307">
        <f t="shared" si="16"/>
        <v>418.1</v>
      </c>
      <c r="M307">
        <f t="shared" si="17"/>
        <v>48.100000000000023</v>
      </c>
      <c r="N307" s="8">
        <f t="shared" si="18"/>
        <v>11.504424778761067</v>
      </c>
      <c r="O307">
        <f>DAY(InputData[[#This Row],[DATE]])</f>
        <v>13</v>
      </c>
      <c r="P307">
        <f>MONTH(InputData[[#This Row],[DATE]])</f>
        <v>3</v>
      </c>
      <c r="Q307">
        <f>YEAR(InputData[[#This Row],[DATE]])</f>
        <v>2021</v>
      </c>
      <c r="R307">
        <f t="shared" si="19"/>
        <v>370</v>
      </c>
      <c r="S307" s="15">
        <f>InputData[[#This Row],[Cost]]/InputData[[#This Row],[SALES]]</f>
        <v>0.88495575221238931</v>
      </c>
    </row>
    <row r="308" spans="1:19" x14ac:dyDescent="0.25">
      <c r="A308" s="3">
        <v>44274</v>
      </c>
      <c r="B308" s="4" t="s">
        <v>65</v>
      </c>
      <c r="C308" s="5">
        <v>9</v>
      </c>
      <c r="D308" s="5" t="s">
        <v>106</v>
      </c>
      <c r="E308" s="5" t="s">
        <v>107</v>
      </c>
      <c r="F308" s="6">
        <v>0</v>
      </c>
      <c r="G308" t="str">
        <f>VLOOKUP(InputData[[#This Row],[PRODUCT ID]],MasterData[],2,0)</f>
        <v>Product28</v>
      </c>
      <c r="H308" t="str">
        <f>VLOOKUP(InputData[[#This Row],[PRODUCT ID]],MasterData[],3,0)</f>
        <v>Category04</v>
      </c>
      <c r="I308" t="str">
        <f>VLOOKUP(InputData[[#This Row],[PRODUCT ID]],MasterData[],4,0)</f>
        <v>No.</v>
      </c>
      <c r="J308">
        <f>VLOOKUP(InputData[[#This Row],[PRODUCT ID]],MasterData[],5,0)</f>
        <v>37</v>
      </c>
      <c r="K308">
        <f>VLOOKUP(InputData[[#This Row],[PRODUCT ID]],MasterData[],6,0)</f>
        <v>41.81</v>
      </c>
      <c r="L308">
        <f t="shared" si="16"/>
        <v>376.29</v>
      </c>
      <c r="M308">
        <f t="shared" si="17"/>
        <v>43.29000000000002</v>
      </c>
      <c r="N308" s="8">
        <f t="shared" si="18"/>
        <v>11.504424778761067</v>
      </c>
      <c r="O308">
        <f>DAY(InputData[[#This Row],[DATE]])</f>
        <v>19</v>
      </c>
      <c r="P308">
        <f>MONTH(InputData[[#This Row],[DATE]])</f>
        <v>3</v>
      </c>
      <c r="Q308">
        <f>YEAR(InputData[[#This Row],[DATE]])</f>
        <v>2021</v>
      </c>
      <c r="R308">
        <f t="shared" si="19"/>
        <v>333</v>
      </c>
      <c r="S308" s="15">
        <f>InputData[[#This Row],[Cost]]/InputData[[#This Row],[SALES]]</f>
        <v>0.88495575221238931</v>
      </c>
    </row>
    <row r="309" spans="1:19" x14ac:dyDescent="0.25">
      <c r="A309" s="3">
        <v>44309</v>
      </c>
      <c r="B309" s="4" t="s">
        <v>65</v>
      </c>
      <c r="C309" s="5">
        <v>10</v>
      </c>
      <c r="D309" s="5" t="s">
        <v>108</v>
      </c>
      <c r="E309" s="5" t="s">
        <v>106</v>
      </c>
      <c r="F309" s="6">
        <v>0</v>
      </c>
      <c r="G309" t="str">
        <f>VLOOKUP(InputData[[#This Row],[PRODUCT ID]],MasterData[],2,0)</f>
        <v>Product28</v>
      </c>
      <c r="H309" t="str">
        <f>VLOOKUP(InputData[[#This Row],[PRODUCT ID]],MasterData[],3,0)</f>
        <v>Category04</v>
      </c>
      <c r="I309" t="str">
        <f>VLOOKUP(InputData[[#This Row],[PRODUCT ID]],MasterData[],4,0)</f>
        <v>No.</v>
      </c>
      <c r="J309">
        <f>VLOOKUP(InputData[[#This Row],[PRODUCT ID]],MasterData[],5,0)</f>
        <v>37</v>
      </c>
      <c r="K309">
        <f>VLOOKUP(InputData[[#This Row],[PRODUCT ID]],MasterData[],6,0)</f>
        <v>41.81</v>
      </c>
      <c r="L309">
        <f t="shared" si="16"/>
        <v>418.1</v>
      </c>
      <c r="M309">
        <f t="shared" si="17"/>
        <v>48.100000000000023</v>
      </c>
      <c r="N309" s="8">
        <f t="shared" si="18"/>
        <v>11.504424778761067</v>
      </c>
      <c r="O309">
        <f>DAY(InputData[[#This Row],[DATE]])</f>
        <v>23</v>
      </c>
      <c r="P309">
        <f>MONTH(InputData[[#This Row],[DATE]])</f>
        <v>4</v>
      </c>
      <c r="Q309">
        <f>YEAR(InputData[[#This Row],[DATE]])</f>
        <v>2021</v>
      </c>
      <c r="R309">
        <f t="shared" si="19"/>
        <v>370</v>
      </c>
      <c r="S309" s="15">
        <f>InputData[[#This Row],[Cost]]/InputData[[#This Row],[SALES]]</f>
        <v>0.88495575221238931</v>
      </c>
    </row>
    <row r="310" spans="1:19" x14ac:dyDescent="0.25">
      <c r="A310" s="3">
        <v>44325</v>
      </c>
      <c r="B310" s="4" t="s">
        <v>65</v>
      </c>
      <c r="C310" s="5">
        <v>8</v>
      </c>
      <c r="D310" s="5" t="s">
        <v>108</v>
      </c>
      <c r="E310" s="5" t="s">
        <v>107</v>
      </c>
      <c r="F310" s="6">
        <v>0</v>
      </c>
      <c r="G310" t="str">
        <f>VLOOKUP(InputData[[#This Row],[PRODUCT ID]],MasterData[],2,0)</f>
        <v>Product28</v>
      </c>
      <c r="H310" t="str">
        <f>VLOOKUP(InputData[[#This Row],[PRODUCT ID]],MasterData[],3,0)</f>
        <v>Category04</v>
      </c>
      <c r="I310" t="str">
        <f>VLOOKUP(InputData[[#This Row],[PRODUCT ID]],MasterData[],4,0)</f>
        <v>No.</v>
      </c>
      <c r="J310">
        <f>VLOOKUP(InputData[[#This Row],[PRODUCT ID]],MasterData[],5,0)</f>
        <v>37</v>
      </c>
      <c r="K310">
        <f>VLOOKUP(InputData[[#This Row],[PRODUCT ID]],MasterData[],6,0)</f>
        <v>41.81</v>
      </c>
      <c r="L310">
        <f t="shared" si="16"/>
        <v>334.48</v>
      </c>
      <c r="M310">
        <f t="shared" si="17"/>
        <v>38.480000000000018</v>
      </c>
      <c r="N310" s="8">
        <f t="shared" si="18"/>
        <v>11.504424778761067</v>
      </c>
      <c r="O310">
        <f>DAY(InputData[[#This Row],[DATE]])</f>
        <v>9</v>
      </c>
      <c r="P310">
        <f>MONTH(InputData[[#This Row],[DATE]])</f>
        <v>5</v>
      </c>
      <c r="Q310">
        <f>YEAR(InputData[[#This Row],[DATE]])</f>
        <v>2021</v>
      </c>
      <c r="R310">
        <f t="shared" si="19"/>
        <v>296</v>
      </c>
      <c r="S310" s="15">
        <f>InputData[[#This Row],[Cost]]/InputData[[#This Row],[SALES]]</f>
        <v>0.88495575221238931</v>
      </c>
    </row>
    <row r="311" spans="1:19" x14ac:dyDescent="0.25">
      <c r="A311" s="3">
        <v>44355</v>
      </c>
      <c r="B311" s="4" t="s">
        <v>65</v>
      </c>
      <c r="C311" s="5">
        <v>11</v>
      </c>
      <c r="D311" s="5" t="s">
        <v>108</v>
      </c>
      <c r="E311" s="5" t="s">
        <v>106</v>
      </c>
      <c r="F311" s="6">
        <v>0</v>
      </c>
      <c r="G311" t="str">
        <f>VLOOKUP(InputData[[#This Row],[PRODUCT ID]],MasterData[],2,0)</f>
        <v>Product28</v>
      </c>
      <c r="H311" t="str">
        <f>VLOOKUP(InputData[[#This Row],[PRODUCT ID]],MasterData[],3,0)</f>
        <v>Category04</v>
      </c>
      <c r="I311" t="str">
        <f>VLOOKUP(InputData[[#This Row],[PRODUCT ID]],MasterData[],4,0)</f>
        <v>No.</v>
      </c>
      <c r="J311">
        <f>VLOOKUP(InputData[[#This Row],[PRODUCT ID]],MasterData[],5,0)</f>
        <v>37</v>
      </c>
      <c r="K311">
        <f>VLOOKUP(InputData[[#This Row],[PRODUCT ID]],MasterData[],6,0)</f>
        <v>41.81</v>
      </c>
      <c r="L311">
        <f t="shared" si="16"/>
        <v>459.91</v>
      </c>
      <c r="M311">
        <f t="shared" si="17"/>
        <v>52.910000000000025</v>
      </c>
      <c r="N311" s="8">
        <f t="shared" si="18"/>
        <v>11.504424778761067</v>
      </c>
      <c r="O311">
        <f>DAY(InputData[[#This Row],[DATE]])</f>
        <v>8</v>
      </c>
      <c r="P311">
        <f>MONTH(InputData[[#This Row],[DATE]])</f>
        <v>6</v>
      </c>
      <c r="Q311">
        <f>YEAR(InputData[[#This Row],[DATE]])</f>
        <v>2021</v>
      </c>
      <c r="R311">
        <f t="shared" si="19"/>
        <v>407</v>
      </c>
      <c r="S311" s="15">
        <f>InputData[[#This Row],[Cost]]/InputData[[#This Row],[SALES]]</f>
        <v>0.88495575221238931</v>
      </c>
    </row>
    <row r="312" spans="1:19" x14ac:dyDescent="0.25">
      <c r="A312" s="3">
        <v>44413</v>
      </c>
      <c r="B312" s="4" t="s">
        <v>65</v>
      </c>
      <c r="C312" s="5">
        <v>14</v>
      </c>
      <c r="D312" s="5" t="s">
        <v>108</v>
      </c>
      <c r="E312" s="5" t="s">
        <v>107</v>
      </c>
      <c r="F312" s="6">
        <v>0</v>
      </c>
      <c r="G312" t="str">
        <f>VLOOKUP(InputData[[#This Row],[PRODUCT ID]],MasterData[],2,0)</f>
        <v>Product28</v>
      </c>
      <c r="H312" t="str">
        <f>VLOOKUP(InputData[[#This Row],[PRODUCT ID]],MasterData[],3,0)</f>
        <v>Category04</v>
      </c>
      <c r="I312" t="str">
        <f>VLOOKUP(InputData[[#This Row],[PRODUCT ID]],MasterData[],4,0)</f>
        <v>No.</v>
      </c>
      <c r="J312">
        <f>VLOOKUP(InputData[[#This Row],[PRODUCT ID]],MasterData[],5,0)</f>
        <v>37</v>
      </c>
      <c r="K312">
        <f>VLOOKUP(InputData[[#This Row],[PRODUCT ID]],MasterData[],6,0)</f>
        <v>41.81</v>
      </c>
      <c r="L312">
        <f t="shared" si="16"/>
        <v>585.34</v>
      </c>
      <c r="M312">
        <f t="shared" si="17"/>
        <v>67.340000000000032</v>
      </c>
      <c r="N312" s="8">
        <f t="shared" si="18"/>
        <v>11.504424778761067</v>
      </c>
      <c r="O312">
        <f>DAY(InputData[[#This Row],[DATE]])</f>
        <v>5</v>
      </c>
      <c r="P312">
        <f>MONTH(InputData[[#This Row],[DATE]])</f>
        <v>8</v>
      </c>
      <c r="Q312">
        <f>YEAR(InputData[[#This Row],[DATE]])</f>
        <v>2021</v>
      </c>
      <c r="R312">
        <f t="shared" si="19"/>
        <v>518</v>
      </c>
      <c r="S312" s="15">
        <f>InputData[[#This Row],[Cost]]/InputData[[#This Row],[SALES]]</f>
        <v>0.88495575221238931</v>
      </c>
    </row>
    <row r="313" spans="1:19" x14ac:dyDescent="0.25">
      <c r="A313" s="3">
        <v>44428</v>
      </c>
      <c r="B313" s="4" t="s">
        <v>65</v>
      </c>
      <c r="C313" s="5">
        <v>13</v>
      </c>
      <c r="D313" s="5" t="s">
        <v>108</v>
      </c>
      <c r="E313" s="5" t="s">
        <v>106</v>
      </c>
      <c r="F313" s="6">
        <v>0</v>
      </c>
      <c r="G313" t="str">
        <f>VLOOKUP(InputData[[#This Row],[PRODUCT ID]],MasterData[],2,0)</f>
        <v>Product28</v>
      </c>
      <c r="H313" t="str">
        <f>VLOOKUP(InputData[[#This Row],[PRODUCT ID]],MasterData[],3,0)</f>
        <v>Category04</v>
      </c>
      <c r="I313" t="str">
        <f>VLOOKUP(InputData[[#This Row],[PRODUCT ID]],MasterData[],4,0)</f>
        <v>No.</v>
      </c>
      <c r="J313">
        <f>VLOOKUP(InputData[[#This Row],[PRODUCT ID]],MasterData[],5,0)</f>
        <v>37</v>
      </c>
      <c r="K313">
        <f>VLOOKUP(InputData[[#This Row],[PRODUCT ID]],MasterData[],6,0)</f>
        <v>41.81</v>
      </c>
      <c r="L313">
        <f t="shared" si="16"/>
        <v>543.53</v>
      </c>
      <c r="M313">
        <f t="shared" si="17"/>
        <v>62.529999999999973</v>
      </c>
      <c r="N313" s="8">
        <f t="shared" si="18"/>
        <v>11.504424778761058</v>
      </c>
      <c r="O313">
        <f>DAY(InputData[[#This Row],[DATE]])</f>
        <v>20</v>
      </c>
      <c r="P313">
        <f>MONTH(InputData[[#This Row],[DATE]])</f>
        <v>8</v>
      </c>
      <c r="Q313">
        <f>YEAR(InputData[[#This Row],[DATE]])</f>
        <v>2021</v>
      </c>
      <c r="R313">
        <f t="shared" si="19"/>
        <v>481</v>
      </c>
      <c r="S313" s="15">
        <f>InputData[[#This Row],[Cost]]/InputData[[#This Row],[SALES]]</f>
        <v>0.88495575221238942</v>
      </c>
    </row>
    <row r="314" spans="1:19" x14ac:dyDescent="0.25">
      <c r="A314" s="3">
        <v>44443</v>
      </c>
      <c r="B314" s="4" t="s">
        <v>65</v>
      </c>
      <c r="C314" s="5">
        <v>7</v>
      </c>
      <c r="D314" s="5" t="s">
        <v>108</v>
      </c>
      <c r="E314" s="5" t="s">
        <v>106</v>
      </c>
      <c r="F314" s="6">
        <v>0</v>
      </c>
      <c r="G314" t="str">
        <f>VLOOKUP(InputData[[#This Row],[PRODUCT ID]],MasterData[],2,0)</f>
        <v>Product28</v>
      </c>
      <c r="H314" t="str">
        <f>VLOOKUP(InputData[[#This Row],[PRODUCT ID]],MasterData[],3,0)</f>
        <v>Category04</v>
      </c>
      <c r="I314" t="str">
        <f>VLOOKUP(InputData[[#This Row],[PRODUCT ID]],MasterData[],4,0)</f>
        <v>No.</v>
      </c>
      <c r="J314">
        <f>VLOOKUP(InputData[[#This Row],[PRODUCT ID]],MasterData[],5,0)</f>
        <v>37</v>
      </c>
      <c r="K314">
        <f>VLOOKUP(InputData[[#This Row],[PRODUCT ID]],MasterData[],6,0)</f>
        <v>41.81</v>
      </c>
      <c r="L314">
        <f t="shared" si="16"/>
        <v>292.67</v>
      </c>
      <c r="M314">
        <f t="shared" si="17"/>
        <v>33.670000000000016</v>
      </c>
      <c r="N314" s="8">
        <f t="shared" si="18"/>
        <v>11.504424778761067</v>
      </c>
      <c r="O314">
        <f>DAY(InputData[[#This Row],[DATE]])</f>
        <v>4</v>
      </c>
      <c r="P314">
        <f>MONTH(InputData[[#This Row],[DATE]])</f>
        <v>9</v>
      </c>
      <c r="Q314">
        <f>YEAR(InputData[[#This Row],[DATE]])</f>
        <v>2021</v>
      </c>
      <c r="R314">
        <f t="shared" si="19"/>
        <v>259</v>
      </c>
      <c r="S314" s="15">
        <f>InputData[[#This Row],[Cost]]/InputData[[#This Row],[SALES]]</f>
        <v>0.88495575221238931</v>
      </c>
    </row>
    <row r="315" spans="1:19" x14ac:dyDescent="0.25">
      <c r="A315" s="3">
        <v>44606</v>
      </c>
      <c r="B315" s="4" t="s">
        <v>65</v>
      </c>
      <c r="C315" s="5">
        <v>3</v>
      </c>
      <c r="D315" s="5" t="s">
        <v>108</v>
      </c>
      <c r="E315" s="5" t="s">
        <v>107</v>
      </c>
      <c r="F315" s="6">
        <v>0</v>
      </c>
      <c r="G315" t="str">
        <f>VLOOKUP(InputData[[#This Row],[PRODUCT ID]],MasterData[],2,0)</f>
        <v>Product28</v>
      </c>
      <c r="H315" t="str">
        <f>VLOOKUP(InputData[[#This Row],[PRODUCT ID]],MasterData[],3,0)</f>
        <v>Category04</v>
      </c>
      <c r="I315" t="str">
        <f>VLOOKUP(InputData[[#This Row],[PRODUCT ID]],MasterData[],4,0)</f>
        <v>No.</v>
      </c>
      <c r="J315">
        <f>VLOOKUP(InputData[[#This Row],[PRODUCT ID]],MasterData[],5,0)</f>
        <v>37</v>
      </c>
      <c r="K315">
        <f>VLOOKUP(InputData[[#This Row],[PRODUCT ID]],MasterData[],6,0)</f>
        <v>41.81</v>
      </c>
      <c r="L315">
        <f t="shared" si="16"/>
        <v>125.43</v>
      </c>
      <c r="M315">
        <f t="shared" si="17"/>
        <v>14.430000000000007</v>
      </c>
      <c r="N315" s="8">
        <f t="shared" si="18"/>
        <v>11.504424778761067</v>
      </c>
      <c r="O315">
        <f>DAY(InputData[[#This Row],[DATE]])</f>
        <v>14</v>
      </c>
      <c r="P315">
        <f>MONTH(InputData[[#This Row],[DATE]])</f>
        <v>2</v>
      </c>
      <c r="Q315">
        <f>YEAR(InputData[[#This Row],[DATE]])</f>
        <v>2022</v>
      </c>
      <c r="R315">
        <f t="shared" si="19"/>
        <v>111</v>
      </c>
      <c r="S315" s="15">
        <f>InputData[[#This Row],[Cost]]/InputData[[#This Row],[SALES]]</f>
        <v>0.88495575221238931</v>
      </c>
    </row>
    <row r="316" spans="1:19" x14ac:dyDescent="0.25">
      <c r="A316" s="3">
        <v>44707</v>
      </c>
      <c r="B316" s="4" t="s">
        <v>65</v>
      </c>
      <c r="C316" s="5">
        <v>2</v>
      </c>
      <c r="D316" s="5" t="s">
        <v>108</v>
      </c>
      <c r="E316" s="5" t="s">
        <v>106</v>
      </c>
      <c r="F316" s="6">
        <v>0</v>
      </c>
      <c r="G316" t="str">
        <f>VLOOKUP(InputData[[#This Row],[PRODUCT ID]],MasterData[],2,0)</f>
        <v>Product28</v>
      </c>
      <c r="H316" t="str">
        <f>VLOOKUP(InputData[[#This Row],[PRODUCT ID]],MasterData[],3,0)</f>
        <v>Category04</v>
      </c>
      <c r="I316" t="str">
        <f>VLOOKUP(InputData[[#This Row],[PRODUCT ID]],MasterData[],4,0)</f>
        <v>No.</v>
      </c>
      <c r="J316">
        <f>VLOOKUP(InputData[[#This Row],[PRODUCT ID]],MasterData[],5,0)</f>
        <v>37</v>
      </c>
      <c r="K316">
        <f>VLOOKUP(InputData[[#This Row],[PRODUCT ID]],MasterData[],6,0)</f>
        <v>41.81</v>
      </c>
      <c r="L316">
        <f t="shared" si="16"/>
        <v>83.62</v>
      </c>
      <c r="M316">
        <f t="shared" si="17"/>
        <v>9.6200000000000045</v>
      </c>
      <c r="N316" s="8">
        <f t="shared" si="18"/>
        <v>11.504424778761067</v>
      </c>
      <c r="O316">
        <f>DAY(InputData[[#This Row],[DATE]])</f>
        <v>26</v>
      </c>
      <c r="P316">
        <f>MONTH(InputData[[#This Row],[DATE]])</f>
        <v>5</v>
      </c>
      <c r="Q316">
        <f>YEAR(InputData[[#This Row],[DATE]])</f>
        <v>2022</v>
      </c>
      <c r="R316">
        <f t="shared" si="19"/>
        <v>74</v>
      </c>
      <c r="S316" s="15">
        <f>InputData[[#This Row],[Cost]]/InputData[[#This Row],[SALES]]</f>
        <v>0.88495575221238931</v>
      </c>
    </row>
    <row r="317" spans="1:19" x14ac:dyDescent="0.25">
      <c r="A317" s="3">
        <v>44722</v>
      </c>
      <c r="B317" s="4" t="s">
        <v>65</v>
      </c>
      <c r="C317" s="5">
        <v>8</v>
      </c>
      <c r="D317" s="5" t="s">
        <v>105</v>
      </c>
      <c r="E317" s="5" t="s">
        <v>106</v>
      </c>
      <c r="F317" s="6">
        <v>0</v>
      </c>
      <c r="G317" t="str">
        <f>VLOOKUP(InputData[[#This Row],[PRODUCT ID]],MasterData[],2,0)</f>
        <v>Product28</v>
      </c>
      <c r="H317" t="str">
        <f>VLOOKUP(InputData[[#This Row],[PRODUCT ID]],MasterData[],3,0)</f>
        <v>Category04</v>
      </c>
      <c r="I317" t="str">
        <f>VLOOKUP(InputData[[#This Row],[PRODUCT ID]],MasterData[],4,0)</f>
        <v>No.</v>
      </c>
      <c r="J317">
        <f>VLOOKUP(InputData[[#This Row],[PRODUCT ID]],MasterData[],5,0)</f>
        <v>37</v>
      </c>
      <c r="K317">
        <f>VLOOKUP(InputData[[#This Row],[PRODUCT ID]],MasterData[],6,0)</f>
        <v>41.81</v>
      </c>
      <c r="L317">
        <f t="shared" si="16"/>
        <v>334.48</v>
      </c>
      <c r="M317">
        <f t="shared" si="17"/>
        <v>38.480000000000018</v>
      </c>
      <c r="N317" s="8">
        <f t="shared" si="18"/>
        <v>11.504424778761067</v>
      </c>
      <c r="O317">
        <f>DAY(InputData[[#This Row],[DATE]])</f>
        <v>10</v>
      </c>
      <c r="P317">
        <f>MONTH(InputData[[#This Row],[DATE]])</f>
        <v>6</v>
      </c>
      <c r="Q317">
        <f>YEAR(InputData[[#This Row],[DATE]])</f>
        <v>2022</v>
      </c>
      <c r="R317">
        <f t="shared" si="19"/>
        <v>296</v>
      </c>
      <c r="S317" s="15">
        <f>InputData[[#This Row],[Cost]]/InputData[[#This Row],[SALES]]</f>
        <v>0.88495575221238931</v>
      </c>
    </row>
    <row r="318" spans="1:19" x14ac:dyDescent="0.25">
      <c r="A318" s="3">
        <v>44754</v>
      </c>
      <c r="B318" s="4" t="s">
        <v>65</v>
      </c>
      <c r="C318" s="5">
        <v>12</v>
      </c>
      <c r="D318" s="5" t="s">
        <v>108</v>
      </c>
      <c r="E318" s="5" t="s">
        <v>107</v>
      </c>
      <c r="F318" s="6">
        <v>0</v>
      </c>
      <c r="G318" t="str">
        <f>VLOOKUP(InputData[[#This Row],[PRODUCT ID]],MasterData[],2,0)</f>
        <v>Product28</v>
      </c>
      <c r="H318" t="str">
        <f>VLOOKUP(InputData[[#This Row],[PRODUCT ID]],MasterData[],3,0)</f>
        <v>Category04</v>
      </c>
      <c r="I318" t="str">
        <f>VLOOKUP(InputData[[#This Row],[PRODUCT ID]],MasterData[],4,0)</f>
        <v>No.</v>
      </c>
      <c r="J318">
        <f>VLOOKUP(InputData[[#This Row],[PRODUCT ID]],MasterData[],5,0)</f>
        <v>37</v>
      </c>
      <c r="K318">
        <f>VLOOKUP(InputData[[#This Row],[PRODUCT ID]],MasterData[],6,0)</f>
        <v>41.81</v>
      </c>
      <c r="L318">
        <f t="shared" si="16"/>
        <v>501.72</v>
      </c>
      <c r="M318">
        <f t="shared" si="17"/>
        <v>57.720000000000027</v>
      </c>
      <c r="N318" s="8">
        <f t="shared" si="18"/>
        <v>11.504424778761067</v>
      </c>
      <c r="O318">
        <f>DAY(InputData[[#This Row],[DATE]])</f>
        <v>12</v>
      </c>
      <c r="P318">
        <f>MONTH(InputData[[#This Row],[DATE]])</f>
        <v>7</v>
      </c>
      <c r="Q318">
        <f>YEAR(InputData[[#This Row],[DATE]])</f>
        <v>2022</v>
      </c>
      <c r="R318">
        <f t="shared" si="19"/>
        <v>444</v>
      </c>
      <c r="S318" s="15">
        <f>InputData[[#This Row],[Cost]]/InputData[[#This Row],[SALES]]</f>
        <v>0.88495575221238931</v>
      </c>
    </row>
    <row r="319" spans="1:19" x14ac:dyDescent="0.25">
      <c r="A319" s="3">
        <v>44898</v>
      </c>
      <c r="B319" s="4" t="s">
        <v>65</v>
      </c>
      <c r="C319" s="5">
        <v>5</v>
      </c>
      <c r="D319" s="5" t="s">
        <v>105</v>
      </c>
      <c r="E319" s="5" t="s">
        <v>107</v>
      </c>
      <c r="F319" s="6">
        <v>0</v>
      </c>
      <c r="G319" t="str">
        <f>VLOOKUP(InputData[[#This Row],[PRODUCT ID]],MasterData[],2,0)</f>
        <v>Product28</v>
      </c>
      <c r="H319" t="str">
        <f>VLOOKUP(InputData[[#This Row],[PRODUCT ID]],MasterData[],3,0)</f>
        <v>Category04</v>
      </c>
      <c r="I319" t="str">
        <f>VLOOKUP(InputData[[#This Row],[PRODUCT ID]],MasterData[],4,0)</f>
        <v>No.</v>
      </c>
      <c r="J319">
        <f>VLOOKUP(InputData[[#This Row],[PRODUCT ID]],MasterData[],5,0)</f>
        <v>37</v>
      </c>
      <c r="K319">
        <f>VLOOKUP(InputData[[#This Row],[PRODUCT ID]],MasterData[],6,0)</f>
        <v>41.81</v>
      </c>
      <c r="L319">
        <f t="shared" si="16"/>
        <v>209.05</v>
      </c>
      <c r="M319">
        <f t="shared" si="17"/>
        <v>24.050000000000011</v>
      </c>
      <c r="N319" s="8">
        <f t="shared" si="18"/>
        <v>11.504424778761067</v>
      </c>
      <c r="O319">
        <f>DAY(InputData[[#This Row],[DATE]])</f>
        <v>3</v>
      </c>
      <c r="P319">
        <f>MONTH(InputData[[#This Row],[DATE]])</f>
        <v>12</v>
      </c>
      <c r="Q319">
        <f>YEAR(InputData[[#This Row],[DATE]])</f>
        <v>2022</v>
      </c>
      <c r="R319">
        <f t="shared" si="19"/>
        <v>185</v>
      </c>
      <c r="S319" s="15">
        <f>InputData[[#This Row],[Cost]]/InputData[[#This Row],[SALES]]</f>
        <v>0.88495575221238931</v>
      </c>
    </row>
    <row r="320" spans="1:19" x14ac:dyDescent="0.25">
      <c r="A320" s="3">
        <v>44224</v>
      </c>
      <c r="B320" s="4" t="s">
        <v>67</v>
      </c>
      <c r="C320" s="5">
        <v>2</v>
      </c>
      <c r="D320" s="5" t="s">
        <v>108</v>
      </c>
      <c r="E320" s="5" t="s">
        <v>107</v>
      </c>
      <c r="F320" s="6">
        <v>0</v>
      </c>
      <c r="G320" t="str">
        <f>VLOOKUP(InputData[[#This Row],[PRODUCT ID]],MasterData[],2,0)</f>
        <v>Product29</v>
      </c>
      <c r="H320" t="str">
        <f>VLOOKUP(InputData[[#This Row],[PRODUCT ID]],MasterData[],3,0)</f>
        <v>Category04</v>
      </c>
      <c r="I320" t="str">
        <f>VLOOKUP(InputData[[#This Row],[PRODUCT ID]],MasterData[],4,0)</f>
        <v>Lt</v>
      </c>
      <c r="J320">
        <f>VLOOKUP(InputData[[#This Row],[PRODUCT ID]],MasterData[],5,0)</f>
        <v>47</v>
      </c>
      <c r="K320">
        <f>VLOOKUP(InputData[[#This Row],[PRODUCT ID]],MasterData[],6,0)</f>
        <v>53.11</v>
      </c>
      <c r="L320">
        <f t="shared" si="16"/>
        <v>106.22</v>
      </c>
      <c r="M320">
        <f t="shared" si="17"/>
        <v>12.219999999999999</v>
      </c>
      <c r="N320" s="8">
        <f t="shared" si="18"/>
        <v>11.504424778761061</v>
      </c>
      <c r="O320">
        <f>DAY(InputData[[#This Row],[DATE]])</f>
        <v>28</v>
      </c>
      <c r="P320">
        <f>MONTH(InputData[[#This Row],[DATE]])</f>
        <v>1</v>
      </c>
      <c r="Q320">
        <f>YEAR(InputData[[#This Row],[DATE]])</f>
        <v>2021</v>
      </c>
      <c r="R320">
        <f t="shared" si="19"/>
        <v>94</v>
      </c>
      <c r="S320" s="15">
        <f>InputData[[#This Row],[Cost]]/InputData[[#This Row],[SALES]]</f>
        <v>0.88495575221238942</v>
      </c>
    </row>
    <row r="321" spans="1:19" x14ac:dyDescent="0.25">
      <c r="A321" s="3">
        <v>44264</v>
      </c>
      <c r="B321" s="4" t="s">
        <v>67</v>
      </c>
      <c r="C321" s="5">
        <v>6</v>
      </c>
      <c r="D321" s="5" t="s">
        <v>105</v>
      </c>
      <c r="E321" s="5" t="s">
        <v>106</v>
      </c>
      <c r="F321" s="6">
        <v>0</v>
      </c>
      <c r="G321" t="str">
        <f>VLOOKUP(InputData[[#This Row],[PRODUCT ID]],MasterData[],2,0)</f>
        <v>Product29</v>
      </c>
      <c r="H321" t="str">
        <f>VLOOKUP(InputData[[#This Row],[PRODUCT ID]],MasterData[],3,0)</f>
        <v>Category04</v>
      </c>
      <c r="I321" t="str">
        <f>VLOOKUP(InputData[[#This Row],[PRODUCT ID]],MasterData[],4,0)</f>
        <v>Lt</v>
      </c>
      <c r="J321">
        <f>VLOOKUP(InputData[[#This Row],[PRODUCT ID]],MasterData[],5,0)</f>
        <v>47</v>
      </c>
      <c r="K321">
        <f>VLOOKUP(InputData[[#This Row],[PRODUCT ID]],MasterData[],6,0)</f>
        <v>53.11</v>
      </c>
      <c r="L321">
        <f t="shared" si="16"/>
        <v>318.65999999999997</v>
      </c>
      <c r="M321">
        <f t="shared" si="17"/>
        <v>36.659999999999968</v>
      </c>
      <c r="N321" s="8">
        <f t="shared" si="18"/>
        <v>11.504424778761054</v>
      </c>
      <c r="O321">
        <f>DAY(InputData[[#This Row],[DATE]])</f>
        <v>9</v>
      </c>
      <c r="P321">
        <f>MONTH(InputData[[#This Row],[DATE]])</f>
        <v>3</v>
      </c>
      <c r="Q321">
        <f>YEAR(InputData[[#This Row],[DATE]])</f>
        <v>2021</v>
      </c>
      <c r="R321">
        <f t="shared" si="19"/>
        <v>282</v>
      </c>
      <c r="S321" s="15">
        <f>InputData[[#This Row],[Cost]]/InputData[[#This Row],[SALES]]</f>
        <v>0.88495575221238942</v>
      </c>
    </row>
    <row r="322" spans="1:19" x14ac:dyDescent="0.25">
      <c r="A322" s="3">
        <v>44280</v>
      </c>
      <c r="B322" s="4" t="s">
        <v>67</v>
      </c>
      <c r="C322" s="5">
        <v>8</v>
      </c>
      <c r="D322" s="5" t="s">
        <v>108</v>
      </c>
      <c r="E322" s="5" t="s">
        <v>107</v>
      </c>
      <c r="F322" s="6">
        <v>0</v>
      </c>
      <c r="G322" t="str">
        <f>VLOOKUP(InputData[[#This Row],[PRODUCT ID]],MasterData[],2,0)</f>
        <v>Product29</v>
      </c>
      <c r="H322" t="str">
        <f>VLOOKUP(InputData[[#This Row],[PRODUCT ID]],MasterData[],3,0)</f>
        <v>Category04</v>
      </c>
      <c r="I322" t="str">
        <f>VLOOKUP(InputData[[#This Row],[PRODUCT ID]],MasterData[],4,0)</f>
        <v>Lt</v>
      </c>
      <c r="J322">
        <f>VLOOKUP(InputData[[#This Row],[PRODUCT ID]],MasterData[],5,0)</f>
        <v>47</v>
      </c>
      <c r="K322">
        <f>VLOOKUP(InputData[[#This Row],[PRODUCT ID]],MasterData[],6,0)</f>
        <v>53.11</v>
      </c>
      <c r="L322">
        <f t="shared" ref="L322:L385" si="20">K322*C322</f>
        <v>424.88</v>
      </c>
      <c r="M322">
        <f t="shared" ref="M322:M385" si="21">L322-(J322*C322)</f>
        <v>48.879999999999995</v>
      </c>
      <c r="N322" s="8">
        <f t="shared" ref="N322:N385" si="22">M322/L322 *100</f>
        <v>11.504424778761061</v>
      </c>
      <c r="O322">
        <f>DAY(InputData[[#This Row],[DATE]])</f>
        <v>25</v>
      </c>
      <c r="P322">
        <f>MONTH(InputData[[#This Row],[DATE]])</f>
        <v>3</v>
      </c>
      <c r="Q322">
        <f>YEAR(InputData[[#This Row],[DATE]])</f>
        <v>2021</v>
      </c>
      <c r="R322">
        <f t="shared" ref="R322:R385" si="23">J322*C322</f>
        <v>376</v>
      </c>
      <c r="S322" s="15">
        <f>InputData[[#This Row],[Cost]]/InputData[[#This Row],[SALES]]</f>
        <v>0.88495575221238942</v>
      </c>
    </row>
    <row r="323" spans="1:19" x14ac:dyDescent="0.25">
      <c r="A323" s="3">
        <v>44298</v>
      </c>
      <c r="B323" s="4" t="s">
        <v>67</v>
      </c>
      <c r="C323" s="5">
        <v>4</v>
      </c>
      <c r="D323" s="5" t="s">
        <v>108</v>
      </c>
      <c r="E323" s="5" t="s">
        <v>106</v>
      </c>
      <c r="F323" s="6">
        <v>0</v>
      </c>
      <c r="G323" t="str">
        <f>VLOOKUP(InputData[[#This Row],[PRODUCT ID]],MasterData[],2,0)</f>
        <v>Product29</v>
      </c>
      <c r="H323" t="str">
        <f>VLOOKUP(InputData[[#This Row],[PRODUCT ID]],MasterData[],3,0)</f>
        <v>Category04</v>
      </c>
      <c r="I323" t="str">
        <f>VLOOKUP(InputData[[#This Row],[PRODUCT ID]],MasterData[],4,0)</f>
        <v>Lt</v>
      </c>
      <c r="J323">
        <f>VLOOKUP(InputData[[#This Row],[PRODUCT ID]],MasterData[],5,0)</f>
        <v>47</v>
      </c>
      <c r="K323">
        <f>VLOOKUP(InputData[[#This Row],[PRODUCT ID]],MasterData[],6,0)</f>
        <v>53.11</v>
      </c>
      <c r="L323">
        <f t="shared" si="20"/>
        <v>212.44</v>
      </c>
      <c r="M323">
        <f t="shared" si="21"/>
        <v>24.439999999999998</v>
      </c>
      <c r="N323" s="8">
        <f t="shared" si="22"/>
        <v>11.504424778761061</v>
      </c>
      <c r="O323">
        <f>DAY(InputData[[#This Row],[DATE]])</f>
        <v>12</v>
      </c>
      <c r="P323">
        <f>MONTH(InputData[[#This Row],[DATE]])</f>
        <v>4</v>
      </c>
      <c r="Q323">
        <f>YEAR(InputData[[#This Row],[DATE]])</f>
        <v>2021</v>
      </c>
      <c r="R323">
        <f t="shared" si="23"/>
        <v>188</v>
      </c>
      <c r="S323" s="15">
        <f>InputData[[#This Row],[Cost]]/InputData[[#This Row],[SALES]]</f>
        <v>0.88495575221238942</v>
      </c>
    </row>
    <row r="324" spans="1:19" x14ac:dyDescent="0.25">
      <c r="A324" s="3">
        <v>44316</v>
      </c>
      <c r="B324" s="4" t="s">
        <v>67</v>
      </c>
      <c r="C324" s="5">
        <v>1</v>
      </c>
      <c r="D324" s="5" t="s">
        <v>108</v>
      </c>
      <c r="E324" s="5" t="s">
        <v>106</v>
      </c>
      <c r="F324" s="6">
        <v>0</v>
      </c>
      <c r="G324" t="str">
        <f>VLOOKUP(InputData[[#This Row],[PRODUCT ID]],MasterData[],2,0)</f>
        <v>Product29</v>
      </c>
      <c r="H324" t="str">
        <f>VLOOKUP(InputData[[#This Row],[PRODUCT ID]],MasterData[],3,0)</f>
        <v>Category04</v>
      </c>
      <c r="I324" t="str">
        <f>VLOOKUP(InputData[[#This Row],[PRODUCT ID]],MasterData[],4,0)</f>
        <v>Lt</v>
      </c>
      <c r="J324">
        <f>VLOOKUP(InputData[[#This Row],[PRODUCT ID]],MasterData[],5,0)</f>
        <v>47</v>
      </c>
      <c r="K324">
        <f>VLOOKUP(InputData[[#This Row],[PRODUCT ID]],MasterData[],6,0)</f>
        <v>53.11</v>
      </c>
      <c r="L324">
        <f t="shared" si="20"/>
        <v>53.11</v>
      </c>
      <c r="M324">
        <f t="shared" si="21"/>
        <v>6.1099999999999994</v>
      </c>
      <c r="N324" s="8">
        <f t="shared" si="22"/>
        <v>11.504424778761061</v>
      </c>
      <c r="O324">
        <f>DAY(InputData[[#This Row],[DATE]])</f>
        <v>30</v>
      </c>
      <c r="P324">
        <f>MONTH(InputData[[#This Row],[DATE]])</f>
        <v>4</v>
      </c>
      <c r="Q324">
        <f>YEAR(InputData[[#This Row],[DATE]])</f>
        <v>2021</v>
      </c>
      <c r="R324">
        <f t="shared" si="23"/>
        <v>47</v>
      </c>
      <c r="S324" s="15">
        <f>InputData[[#This Row],[Cost]]/InputData[[#This Row],[SALES]]</f>
        <v>0.88495575221238942</v>
      </c>
    </row>
    <row r="325" spans="1:19" x14ac:dyDescent="0.25">
      <c r="A325" s="3">
        <v>44329</v>
      </c>
      <c r="B325" s="4" t="s">
        <v>67</v>
      </c>
      <c r="C325" s="5">
        <v>4</v>
      </c>
      <c r="D325" s="5" t="s">
        <v>108</v>
      </c>
      <c r="E325" s="5" t="s">
        <v>106</v>
      </c>
      <c r="F325" s="6">
        <v>0</v>
      </c>
      <c r="G325" t="str">
        <f>VLOOKUP(InputData[[#This Row],[PRODUCT ID]],MasterData[],2,0)</f>
        <v>Product29</v>
      </c>
      <c r="H325" t="str">
        <f>VLOOKUP(InputData[[#This Row],[PRODUCT ID]],MasterData[],3,0)</f>
        <v>Category04</v>
      </c>
      <c r="I325" t="str">
        <f>VLOOKUP(InputData[[#This Row],[PRODUCT ID]],MasterData[],4,0)</f>
        <v>Lt</v>
      </c>
      <c r="J325">
        <f>VLOOKUP(InputData[[#This Row],[PRODUCT ID]],MasterData[],5,0)</f>
        <v>47</v>
      </c>
      <c r="K325">
        <f>VLOOKUP(InputData[[#This Row],[PRODUCT ID]],MasterData[],6,0)</f>
        <v>53.11</v>
      </c>
      <c r="L325">
        <f t="shared" si="20"/>
        <v>212.44</v>
      </c>
      <c r="M325">
        <f t="shared" si="21"/>
        <v>24.439999999999998</v>
      </c>
      <c r="N325" s="8">
        <f t="shared" si="22"/>
        <v>11.504424778761061</v>
      </c>
      <c r="O325">
        <f>DAY(InputData[[#This Row],[DATE]])</f>
        <v>13</v>
      </c>
      <c r="P325">
        <f>MONTH(InputData[[#This Row],[DATE]])</f>
        <v>5</v>
      </c>
      <c r="Q325">
        <f>YEAR(InputData[[#This Row],[DATE]])</f>
        <v>2021</v>
      </c>
      <c r="R325">
        <f t="shared" si="23"/>
        <v>188</v>
      </c>
      <c r="S325" s="15">
        <f>InputData[[#This Row],[Cost]]/InputData[[#This Row],[SALES]]</f>
        <v>0.88495575221238942</v>
      </c>
    </row>
    <row r="326" spans="1:19" x14ac:dyDescent="0.25">
      <c r="A326" s="3">
        <v>44398</v>
      </c>
      <c r="B326" s="4" t="s">
        <v>67</v>
      </c>
      <c r="C326" s="5">
        <v>15</v>
      </c>
      <c r="D326" s="5" t="s">
        <v>108</v>
      </c>
      <c r="E326" s="5" t="s">
        <v>106</v>
      </c>
      <c r="F326" s="6">
        <v>0</v>
      </c>
      <c r="G326" t="str">
        <f>VLOOKUP(InputData[[#This Row],[PRODUCT ID]],MasterData[],2,0)</f>
        <v>Product29</v>
      </c>
      <c r="H326" t="str">
        <f>VLOOKUP(InputData[[#This Row],[PRODUCT ID]],MasterData[],3,0)</f>
        <v>Category04</v>
      </c>
      <c r="I326" t="str">
        <f>VLOOKUP(InputData[[#This Row],[PRODUCT ID]],MasterData[],4,0)</f>
        <v>Lt</v>
      </c>
      <c r="J326">
        <f>VLOOKUP(InputData[[#This Row],[PRODUCT ID]],MasterData[],5,0)</f>
        <v>47</v>
      </c>
      <c r="K326">
        <f>VLOOKUP(InputData[[#This Row],[PRODUCT ID]],MasterData[],6,0)</f>
        <v>53.11</v>
      </c>
      <c r="L326">
        <f t="shared" si="20"/>
        <v>796.65</v>
      </c>
      <c r="M326">
        <f t="shared" si="21"/>
        <v>91.649999999999977</v>
      </c>
      <c r="N326" s="8">
        <f t="shared" si="22"/>
        <v>11.504424778761059</v>
      </c>
      <c r="O326">
        <f>DAY(InputData[[#This Row],[DATE]])</f>
        <v>21</v>
      </c>
      <c r="P326">
        <f>MONTH(InputData[[#This Row],[DATE]])</f>
        <v>7</v>
      </c>
      <c r="Q326">
        <f>YEAR(InputData[[#This Row],[DATE]])</f>
        <v>2021</v>
      </c>
      <c r="R326">
        <f t="shared" si="23"/>
        <v>705</v>
      </c>
      <c r="S326" s="15">
        <f>InputData[[#This Row],[Cost]]/InputData[[#This Row],[SALES]]</f>
        <v>0.88495575221238942</v>
      </c>
    </row>
    <row r="327" spans="1:19" x14ac:dyDescent="0.25">
      <c r="A327" s="3">
        <v>44549</v>
      </c>
      <c r="B327" s="4" t="s">
        <v>67</v>
      </c>
      <c r="C327" s="5">
        <v>3</v>
      </c>
      <c r="D327" s="5" t="s">
        <v>105</v>
      </c>
      <c r="E327" s="5" t="s">
        <v>106</v>
      </c>
      <c r="F327" s="6">
        <v>0</v>
      </c>
      <c r="G327" t="str">
        <f>VLOOKUP(InputData[[#This Row],[PRODUCT ID]],MasterData[],2,0)</f>
        <v>Product29</v>
      </c>
      <c r="H327" t="str">
        <f>VLOOKUP(InputData[[#This Row],[PRODUCT ID]],MasterData[],3,0)</f>
        <v>Category04</v>
      </c>
      <c r="I327" t="str">
        <f>VLOOKUP(InputData[[#This Row],[PRODUCT ID]],MasterData[],4,0)</f>
        <v>Lt</v>
      </c>
      <c r="J327">
        <f>VLOOKUP(InputData[[#This Row],[PRODUCT ID]],MasterData[],5,0)</f>
        <v>47</v>
      </c>
      <c r="K327">
        <f>VLOOKUP(InputData[[#This Row],[PRODUCT ID]],MasterData[],6,0)</f>
        <v>53.11</v>
      </c>
      <c r="L327">
        <f t="shared" si="20"/>
        <v>159.32999999999998</v>
      </c>
      <c r="M327">
        <f t="shared" si="21"/>
        <v>18.329999999999984</v>
      </c>
      <c r="N327" s="8">
        <f t="shared" si="22"/>
        <v>11.504424778761054</v>
      </c>
      <c r="O327">
        <f>DAY(InputData[[#This Row],[DATE]])</f>
        <v>19</v>
      </c>
      <c r="P327">
        <f>MONTH(InputData[[#This Row],[DATE]])</f>
        <v>12</v>
      </c>
      <c r="Q327">
        <f>YEAR(InputData[[#This Row],[DATE]])</f>
        <v>2021</v>
      </c>
      <c r="R327">
        <f t="shared" si="23"/>
        <v>141</v>
      </c>
      <c r="S327" s="15">
        <f>InputData[[#This Row],[Cost]]/InputData[[#This Row],[SALES]]</f>
        <v>0.88495575221238942</v>
      </c>
    </row>
    <row r="328" spans="1:19" x14ac:dyDescent="0.25">
      <c r="A328" s="3">
        <v>44557</v>
      </c>
      <c r="B328" s="4" t="s">
        <v>67</v>
      </c>
      <c r="C328" s="5">
        <v>14</v>
      </c>
      <c r="D328" s="5" t="s">
        <v>108</v>
      </c>
      <c r="E328" s="5" t="s">
        <v>107</v>
      </c>
      <c r="F328" s="6">
        <v>0</v>
      </c>
      <c r="G328" t="str">
        <f>VLOOKUP(InputData[[#This Row],[PRODUCT ID]],MasterData[],2,0)</f>
        <v>Product29</v>
      </c>
      <c r="H328" t="str">
        <f>VLOOKUP(InputData[[#This Row],[PRODUCT ID]],MasterData[],3,0)</f>
        <v>Category04</v>
      </c>
      <c r="I328" t="str">
        <f>VLOOKUP(InputData[[#This Row],[PRODUCT ID]],MasterData[],4,0)</f>
        <v>Lt</v>
      </c>
      <c r="J328">
        <f>VLOOKUP(InputData[[#This Row],[PRODUCT ID]],MasterData[],5,0)</f>
        <v>47</v>
      </c>
      <c r="K328">
        <f>VLOOKUP(InputData[[#This Row],[PRODUCT ID]],MasterData[],6,0)</f>
        <v>53.11</v>
      </c>
      <c r="L328">
        <f t="shared" si="20"/>
        <v>743.54</v>
      </c>
      <c r="M328">
        <f t="shared" si="21"/>
        <v>85.539999999999964</v>
      </c>
      <c r="N328" s="8">
        <f t="shared" si="22"/>
        <v>11.504424778761058</v>
      </c>
      <c r="O328">
        <f>DAY(InputData[[#This Row],[DATE]])</f>
        <v>27</v>
      </c>
      <c r="P328">
        <f>MONTH(InputData[[#This Row],[DATE]])</f>
        <v>12</v>
      </c>
      <c r="Q328">
        <f>YEAR(InputData[[#This Row],[DATE]])</f>
        <v>2021</v>
      </c>
      <c r="R328">
        <f t="shared" si="23"/>
        <v>658</v>
      </c>
      <c r="S328" s="15">
        <f>InputData[[#This Row],[Cost]]/InputData[[#This Row],[SALES]]</f>
        <v>0.88495575221238942</v>
      </c>
    </row>
    <row r="329" spans="1:19" x14ac:dyDescent="0.25">
      <c r="A329" s="3">
        <v>44558</v>
      </c>
      <c r="B329" s="4" t="s">
        <v>67</v>
      </c>
      <c r="C329" s="5">
        <v>6</v>
      </c>
      <c r="D329" s="5" t="s">
        <v>108</v>
      </c>
      <c r="E329" s="5" t="s">
        <v>107</v>
      </c>
      <c r="F329" s="6">
        <v>0</v>
      </c>
      <c r="G329" t="str">
        <f>VLOOKUP(InputData[[#This Row],[PRODUCT ID]],MasterData[],2,0)</f>
        <v>Product29</v>
      </c>
      <c r="H329" t="str">
        <f>VLOOKUP(InputData[[#This Row],[PRODUCT ID]],MasterData[],3,0)</f>
        <v>Category04</v>
      </c>
      <c r="I329" t="str">
        <f>VLOOKUP(InputData[[#This Row],[PRODUCT ID]],MasterData[],4,0)</f>
        <v>Lt</v>
      </c>
      <c r="J329">
        <f>VLOOKUP(InputData[[#This Row],[PRODUCT ID]],MasterData[],5,0)</f>
        <v>47</v>
      </c>
      <c r="K329">
        <f>VLOOKUP(InputData[[#This Row],[PRODUCT ID]],MasterData[],6,0)</f>
        <v>53.11</v>
      </c>
      <c r="L329">
        <f t="shared" si="20"/>
        <v>318.65999999999997</v>
      </c>
      <c r="M329">
        <f t="shared" si="21"/>
        <v>36.659999999999968</v>
      </c>
      <c r="N329" s="8">
        <f t="shared" si="22"/>
        <v>11.504424778761054</v>
      </c>
      <c r="O329">
        <f>DAY(InputData[[#This Row],[DATE]])</f>
        <v>28</v>
      </c>
      <c r="P329">
        <f>MONTH(InputData[[#This Row],[DATE]])</f>
        <v>12</v>
      </c>
      <c r="Q329">
        <f>YEAR(InputData[[#This Row],[DATE]])</f>
        <v>2021</v>
      </c>
      <c r="R329">
        <f t="shared" si="23"/>
        <v>282</v>
      </c>
      <c r="S329" s="15">
        <f>InputData[[#This Row],[Cost]]/InputData[[#This Row],[SALES]]</f>
        <v>0.88495575221238942</v>
      </c>
    </row>
    <row r="330" spans="1:19" x14ac:dyDescent="0.25">
      <c r="A330" s="3">
        <v>44565</v>
      </c>
      <c r="B330" s="4" t="s">
        <v>67</v>
      </c>
      <c r="C330" s="5">
        <v>1</v>
      </c>
      <c r="D330" s="5" t="s">
        <v>106</v>
      </c>
      <c r="E330" s="5" t="s">
        <v>106</v>
      </c>
      <c r="F330" s="6">
        <v>0</v>
      </c>
      <c r="G330" t="str">
        <f>VLOOKUP(InputData[[#This Row],[PRODUCT ID]],MasterData[],2,0)</f>
        <v>Product29</v>
      </c>
      <c r="H330" t="str">
        <f>VLOOKUP(InputData[[#This Row],[PRODUCT ID]],MasterData[],3,0)</f>
        <v>Category04</v>
      </c>
      <c r="I330" t="str">
        <f>VLOOKUP(InputData[[#This Row],[PRODUCT ID]],MasterData[],4,0)</f>
        <v>Lt</v>
      </c>
      <c r="J330">
        <f>VLOOKUP(InputData[[#This Row],[PRODUCT ID]],MasterData[],5,0)</f>
        <v>47</v>
      </c>
      <c r="K330">
        <f>VLOOKUP(InputData[[#This Row],[PRODUCT ID]],MasterData[],6,0)</f>
        <v>53.11</v>
      </c>
      <c r="L330">
        <f t="shared" si="20"/>
        <v>53.11</v>
      </c>
      <c r="M330">
        <f t="shared" si="21"/>
        <v>6.1099999999999994</v>
      </c>
      <c r="N330" s="8">
        <f t="shared" si="22"/>
        <v>11.504424778761061</v>
      </c>
      <c r="O330">
        <f>DAY(InputData[[#This Row],[DATE]])</f>
        <v>4</v>
      </c>
      <c r="P330">
        <f>MONTH(InputData[[#This Row],[DATE]])</f>
        <v>1</v>
      </c>
      <c r="Q330">
        <f>YEAR(InputData[[#This Row],[DATE]])</f>
        <v>2022</v>
      </c>
      <c r="R330">
        <f t="shared" si="23"/>
        <v>47</v>
      </c>
      <c r="S330" s="15">
        <f>InputData[[#This Row],[Cost]]/InputData[[#This Row],[SALES]]</f>
        <v>0.88495575221238942</v>
      </c>
    </row>
    <row r="331" spans="1:19" x14ac:dyDescent="0.25">
      <c r="A331" s="3">
        <v>44728</v>
      </c>
      <c r="B331" s="4" t="s">
        <v>67</v>
      </c>
      <c r="C331" s="5">
        <v>15</v>
      </c>
      <c r="D331" s="5" t="s">
        <v>106</v>
      </c>
      <c r="E331" s="5" t="s">
        <v>107</v>
      </c>
      <c r="F331" s="6">
        <v>0</v>
      </c>
      <c r="G331" t="str">
        <f>VLOOKUP(InputData[[#This Row],[PRODUCT ID]],MasterData[],2,0)</f>
        <v>Product29</v>
      </c>
      <c r="H331" t="str">
        <f>VLOOKUP(InputData[[#This Row],[PRODUCT ID]],MasterData[],3,0)</f>
        <v>Category04</v>
      </c>
      <c r="I331" t="str">
        <f>VLOOKUP(InputData[[#This Row],[PRODUCT ID]],MasterData[],4,0)</f>
        <v>Lt</v>
      </c>
      <c r="J331">
        <f>VLOOKUP(InputData[[#This Row],[PRODUCT ID]],MasterData[],5,0)</f>
        <v>47</v>
      </c>
      <c r="K331">
        <f>VLOOKUP(InputData[[#This Row],[PRODUCT ID]],MasterData[],6,0)</f>
        <v>53.11</v>
      </c>
      <c r="L331">
        <f t="shared" si="20"/>
        <v>796.65</v>
      </c>
      <c r="M331">
        <f t="shared" si="21"/>
        <v>91.649999999999977</v>
      </c>
      <c r="N331" s="8">
        <f t="shared" si="22"/>
        <v>11.504424778761059</v>
      </c>
      <c r="O331">
        <f>DAY(InputData[[#This Row],[DATE]])</f>
        <v>16</v>
      </c>
      <c r="P331">
        <f>MONTH(InputData[[#This Row],[DATE]])</f>
        <v>6</v>
      </c>
      <c r="Q331">
        <f>YEAR(InputData[[#This Row],[DATE]])</f>
        <v>2022</v>
      </c>
      <c r="R331">
        <f t="shared" si="23"/>
        <v>705</v>
      </c>
      <c r="S331" s="15">
        <f>InputData[[#This Row],[Cost]]/InputData[[#This Row],[SALES]]</f>
        <v>0.88495575221238942</v>
      </c>
    </row>
    <row r="332" spans="1:19" x14ac:dyDescent="0.25">
      <c r="A332" s="3">
        <v>44791</v>
      </c>
      <c r="B332" s="4" t="s">
        <v>67</v>
      </c>
      <c r="C332" s="5">
        <v>8</v>
      </c>
      <c r="D332" s="5" t="s">
        <v>106</v>
      </c>
      <c r="E332" s="5" t="s">
        <v>106</v>
      </c>
      <c r="F332" s="6">
        <v>0</v>
      </c>
      <c r="G332" t="str">
        <f>VLOOKUP(InputData[[#This Row],[PRODUCT ID]],MasterData[],2,0)</f>
        <v>Product29</v>
      </c>
      <c r="H332" t="str">
        <f>VLOOKUP(InputData[[#This Row],[PRODUCT ID]],MasterData[],3,0)</f>
        <v>Category04</v>
      </c>
      <c r="I332" t="str">
        <f>VLOOKUP(InputData[[#This Row],[PRODUCT ID]],MasterData[],4,0)</f>
        <v>Lt</v>
      </c>
      <c r="J332">
        <f>VLOOKUP(InputData[[#This Row],[PRODUCT ID]],MasterData[],5,0)</f>
        <v>47</v>
      </c>
      <c r="K332">
        <f>VLOOKUP(InputData[[#This Row],[PRODUCT ID]],MasterData[],6,0)</f>
        <v>53.11</v>
      </c>
      <c r="L332">
        <f t="shared" si="20"/>
        <v>424.88</v>
      </c>
      <c r="M332">
        <f t="shared" si="21"/>
        <v>48.879999999999995</v>
      </c>
      <c r="N332" s="8">
        <f t="shared" si="22"/>
        <v>11.504424778761061</v>
      </c>
      <c r="O332">
        <f>DAY(InputData[[#This Row],[DATE]])</f>
        <v>18</v>
      </c>
      <c r="P332">
        <f>MONTH(InputData[[#This Row],[DATE]])</f>
        <v>8</v>
      </c>
      <c r="Q332">
        <f>YEAR(InputData[[#This Row],[DATE]])</f>
        <v>2022</v>
      </c>
      <c r="R332">
        <f t="shared" si="23"/>
        <v>376</v>
      </c>
      <c r="S332" s="15">
        <f>InputData[[#This Row],[Cost]]/InputData[[#This Row],[SALES]]</f>
        <v>0.88495575221238942</v>
      </c>
    </row>
    <row r="333" spans="1:19" x14ac:dyDescent="0.25">
      <c r="A333" s="3">
        <v>44796</v>
      </c>
      <c r="B333" s="4" t="s">
        <v>67</v>
      </c>
      <c r="C333" s="5">
        <v>14</v>
      </c>
      <c r="D333" s="5" t="s">
        <v>108</v>
      </c>
      <c r="E333" s="5" t="s">
        <v>107</v>
      </c>
      <c r="F333" s="6">
        <v>0</v>
      </c>
      <c r="G333" t="str">
        <f>VLOOKUP(InputData[[#This Row],[PRODUCT ID]],MasterData[],2,0)</f>
        <v>Product29</v>
      </c>
      <c r="H333" t="str">
        <f>VLOOKUP(InputData[[#This Row],[PRODUCT ID]],MasterData[],3,0)</f>
        <v>Category04</v>
      </c>
      <c r="I333" t="str">
        <f>VLOOKUP(InputData[[#This Row],[PRODUCT ID]],MasterData[],4,0)</f>
        <v>Lt</v>
      </c>
      <c r="J333">
        <f>VLOOKUP(InputData[[#This Row],[PRODUCT ID]],MasterData[],5,0)</f>
        <v>47</v>
      </c>
      <c r="K333">
        <f>VLOOKUP(InputData[[#This Row],[PRODUCT ID]],MasterData[],6,0)</f>
        <v>53.11</v>
      </c>
      <c r="L333">
        <f t="shared" si="20"/>
        <v>743.54</v>
      </c>
      <c r="M333">
        <f t="shared" si="21"/>
        <v>85.539999999999964</v>
      </c>
      <c r="N333" s="8">
        <f t="shared" si="22"/>
        <v>11.504424778761058</v>
      </c>
      <c r="O333">
        <f>DAY(InputData[[#This Row],[DATE]])</f>
        <v>23</v>
      </c>
      <c r="P333">
        <f>MONTH(InputData[[#This Row],[DATE]])</f>
        <v>8</v>
      </c>
      <c r="Q333">
        <f>YEAR(InputData[[#This Row],[DATE]])</f>
        <v>2022</v>
      </c>
      <c r="R333">
        <f t="shared" si="23"/>
        <v>658</v>
      </c>
      <c r="S333" s="15">
        <f>InputData[[#This Row],[Cost]]/InputData[[#This Row],[SALES]]</f>
        <v>0.88495575221238942</v>
      </c>
    </row>
    <row r="334" spans="1:19" x14ac:dyDescent="0.25">
      <c r="A334" s="3">
        <v>44818</v>
      </c>
      <c r="B334" s="4" t="s">
        <v>67</v>
      </c>
      <c r="C334" s="5">
        <v>3</v>
      </c>
      <c r="D334" s="5" t="s">
        <v>108</v>
      </c>
      <c r="E334" s="5" t="s">
        <v>107</v>
      </c>
      <c r="F334" s="6">
        <v>0</v>
      </c>
      <c r="G334" t="str">
        <f>VLOOKUP(InputData[[#This Row],[PRODUCT ID]],MasterData[],2,0)</f>
        <v>Product29</v>
      </c>
      <c r="H334" t="str">
        <f>VLOOKUP(InputData[[#This Row],[PRODUCT ID]],MasterData[],3,0)</f>
        <v>Category04</v>
      </c>
      <c r="I334" t="str">
        <f>VLOOKUP(InputData[[#This Row],[PRODUCT ID]],MasterData[],4,0)</f>
        <v>Lt</v>
      </c>
      <c r="J334">
        <f>VLOOKUP(InputData[[#This Row],[PRODUCT ID]],MasterData[],5,0)</f>
        <v>47</v>
      </c>
      <c r="K334">
        <f>VLOOKUP(InputData[[#This Row],[PRODUCT ID]],MasterData[],6,0)</f>
        <v>53.11</v>
      </c>
      <c r="L334">
        <f t="shared" si="20"/>
        <v>159.32999999999998</v>
      </c>
      <c r="M334">
        <f t="shared" si="21"/>
        <v>18.329999999999984</v>
      </c>
      <c r="N334" s="8">
        <f t="shared" si="22"/>
        <v>11.504424778761054</v>
      </c>
      <c r="O334">
        <f>DAY(InputData[[#This Row],[DATE]])</f>
        <v>14</v>
      </c>
      <c r="P334">
        <f>MONTH(InputData[[#This Row],[DATE]])</f>
        <v>9</v>
      </c>
      <c r="Q334">
        <f>YEAR(InputData[[#This Row],[DATE]])</f>
        <v>2022</v>
      </c>
      <c r="R334">
        <f t="shared" si="23"/>
        <v>141</v>
      </c>
      <c r="S334" s="15">
        <f>InputData[[#This Row],[Cost]]/InputData[[#This Row],[SALES]]</f>
        <v>0.88495575221238942</v>
      </c>
    </row>
    <row r="335" spans="1:19" x14ac:dyDescent="0.25">
      <c r="A335" s="3">
        <v>44247</v>
      </c>
      <c r="B335" s="4" t="s">
        <v>69</v>
      </c>
      <c r="C335" s="5">
        <v>11</v>
      </c>
      <c r="D335" s="5" t="s">
        <v>106</v>
      </c>
      <c r="E335" s="5" t="s">
        <v>107</v>
      </c>
      <c r="F335" s="6">
        <v>0</v>
      </c>
      <c r="G335" t="str">
        <f>VLOOKUP(InputData[[#This Row],[PRODUCT ID]],MasterData[],2,0)</f>
        <v>Product30</v>
      </c>
      <c r="H335" t="str">
        <f>VLOOKUP(InputData[[#This Row],[PRODUCT ID]],MasterData[],3,0)</f>
        <v>Category04</v>
      </c>
      <c r="I335" t="str">
        <f>VLOOKUP(InputData[[#This Row],[PRODUCT ID]],MasterData[],4,0)</f>
        <v>Ft</v>
      </c>
      <c r="J335">
        <f>VLOOKUP(InputData[[#This Row],[PRODUCT ID]],MasterData[],5,0)</f>
        <v>148</v>
      </c>
      <c r="K335">
        <f>VLOOKUP(InputData[[#This Row],[PRODUCT ID]],MasterData[],6,0)</f>
        <v>201.28</v>
      </c>
      <c r="L335">
        <f t="shared" si="20"/>
        <v>2214.08</v>
      </c>
      <c r="M335">
        <f t="shared" si="21"/>
        <v>586.07999999999993</v>
      </c>
      <c r="N335" s="8">
        <f t="shared" si="22"/>
        <v>26.47058823529412</v>
      </c>
      <c r="O335">
        <f>DAY(InputData[[#This Row],[DATE]])</f>
        <v>20</v>
      </c>
      <c r="P335">
        <f>MONTH(InputData[[#This Row],[DATE]])</f>
        <v>2</v>
      </c>
      <c r="Q335">
        <f>YEAR(InputData[[#This Row],[DATE]])</f>
        <v>2021</v>
      </c>
      <c r="R335">
        <f t="shared" si="23"/>
        <v>1628</v>
      </c>
      <c r="S335" s="15">
        <f>InputData[[#This Row],[Cost]]/InputData[[#This Row],[SALES]]</f>
        <v>0.73529411764705888</v>
      </c>
    </row>
    <row r="336" spans="1:19" x14ac:dyDescent="0.25">
      <c r="A336" s="3">
        <v>44252</v>
      </c>
      <c r="B336" s="4" t="s">
        <v>69</v>
      </c>
      <c r="C336" s="5">
        <v>2</v>
      </c>
      <c r="D336" s="5" t="s">
        <v>108</v>
      </c>
      <c r="E336" s="5" t="s">
        <v>106</v>
      </c>
      <c r="F336" s="6">
        <v>0</v>
      </c>
      <c r="G336" t="str">
        <f>VLOOKUP(InputData[[#This Row],[PRODUCT ID]],MasterData[],2,0)</f>
        <v>Product30</v>
      </c>
      <c r="H336" t="str">
        <f>VLOOKUP(InputData[[#This Row],[PRODUCT ID]],MasterData[],3,0)</f>
        <v>Category04</v>
      </c>
      <c r="I336" t="str">
        <f>VLOOKUP(InputData[[#This Row],[PRODUCT ID]],MasterData[],4,0)</f>
        <v>Ft</v>
      </c>
      <c r="J336">
        <f>VLOOKUP(InputData[[#This Row],[PRODUCT ID]],MasterData[],5,0)</f>
        <v>148</v>
      </c>
      <c r="K336">
        <f>VLOOKUP(InputData[[#This Row],[PRODUCT ID]],MasterData[],6,0)</f>
        <v>201.28</v>
      </c>
      <c r="L336">
        <f t="shared" si="20"/>
        <v>402.56</v>
      </c>
      <c r="M336">
        <f t="shared" si="21"/>
        <v>106.56</v>
      </c>
      <c r="N336" s="8">
        <f t="shared" si="22"/>
        <v>26.47058823529412</v>
      </c>
      <c r="O336">
        <f>DAY(InputData[[#This Row],[DATE]])</f>
        <v>25</v>
      </c>
      <c r="P336">
        <f>MONTH(InputData[[#This Row],[DATE]])</f>
        <v>2</v>
      </c>
      <c r="Q336">
        <f>YEAR(InputData[[#This Row],[DATE]])</f>
        <v>2021</v>
      </c>
      <c r="R336">
        <f t="shared" si="23"/>
        <v>296</v>
      </c>
      <c r="S336" s="15">
        <f>InputData[[#This Row],[Cost]]/InputData[[#This Row],[SALES]]</f>
        <v>0.73529411764705876</v>
      </c>
    </row>
    <row r="337" spans="1:19" x14ac:dyDescent="0.25">
      <c r="A337" s="3">
        <v>44282</v>
      </c>
      <c r="B337" s="4" t="s">
        <v>69</v>
      </c>
      <c r="C337" s="5">
        <v>3</v>
      </c>
      <c r="D337" s="5" t="s">
        <v>108</v>
      </c>
      <c r="E337" s="5" t="s">
        <v>106</v>
      </c>
      <c r="F337" s="6">
        <v>0</v>
      </c>
      <c r="G337" t="str">
        <f>VLOOKUP(InputData[[#This Row],[PRODUCT ID]],MasterData[],2,0)</f>
        <v>Product30</v>
      </c>
      <c r="H337" t="str">
        <f>VLOOKUP(InputData[[#This Row],[PRODUCT ID]],MasterData[],3,0)</f>
        <v>Category04</v>
      </c>
      <c r="I337" t="str">
        <f>VLOOKUP(InputData[[#This Row],[PRODUCT ID]],MasterData[],4,0)</f>
        <v>Ft</v>
      </c>
      <c r="J337">
        <f>VLOOKUP(InputData[[#This Row],[PRODUCT ID]],MasterData[],5,0)</f>
        <v>148</v>
      </c>
      <c r="K337">
        <f>VLOOKUP(InputData[[#This Row],[PRODUCT ID]],MasterData[],6,0)</f>
        <v>201.28</v>
      </c>
      <c r="L337">
        <f t="shared" si="20"/>
        <v>603.84</v>
      </c>
      <c r="M337">
        <f t="shared" si="21"/>
        <v>159.84000000000003</v>
      </c>
      <c r="N337" s="8">
        <f t="shared" si="22"/>
        <v>26.470588235294123</v>
      </c>
      <c r="O337">
        <f>DAY(InputData[[#This Row],[DATE]])</f>
        <v>27</v>
      </c>
      <c r="P337">
        <f>MONTH(InputData[[#This Row],[DATE]])</f>
        <v>3</v>
      </c>
      <c r="Q337">
        <f>YEAR(InputData[[#This Row],[DATE]])</f>
        <v>2021</v>
      </c>
      <c r="R337">
        <f t="shared" si="23"/>
        <v>444</v>
      </c>
      <c r="S337" s="15">
        <f>InputData[[#This Row],[Cost]]/InputData[[#This Row],[SALES]]</f>
        <v>0.73529411764705876</v>
      </c>
    </row>
    <row r="338" spans="1:19" x14ac:dyDescent="0.25">
      <c r="A338" s="3">
        <v>44310</v>
      </c>
      <c r="B338" s="4" t="s">
        <v>69</v>
      </c>
      <c r="C338" s="5">
        <v>2</v>
      </c>
      <c r="D338" s="5" t="s">
        <v>106</v>
      </c>
      <c r="E338" s="5" t="s">
        <v>106</v>
      </c>
      <c r="F338" s="6">
        <v>0</v>
      </c>
      <c r="G338" t="str">
        <f>VLOOKUP(InputData[[#This Row],[PRODUCT ID]],MasterData[],2,0)</f>
        <v>Product30</v>
      </c>
      <c r="H338" t="str">
        <f>VLOOKUP(InputData[[#This Row],[PRODUCT ID]],MasterData[],3,0)</f>
        <v>Category04</v>
      </c>
      <c r="I338" t="str">
        <f>VLOOKUP(InputData[[#This Row],[PRODUCT ID]],MasterData[],4,0)</f>
        <v>Ft</v>
      </c>
      <c r="J338">
        <f>VLOOKUP(InputData[[#This Row],[PRODUCT ID]],MasterData[],5,0)</f>
        <v>148</v>
      </c>
      <c r="K338">
        <f>VLOOKUP(InputData[[#This Row],[PRODUCT ID]],MasterData[],6,0)</f>
        <v>201.28</v>
      </c>
      <c r="L338">
        <f t="shared" si="20"/>
        <v>402.56</v>
      </c>
      <c r="M338">
        <f t="shared" si="21"/>
        <v>106.56</v>
      </c>
      <c r="N338" s="8">
        <f t="shared" si="22"/>
        <v>26.47058823529412</v>
      </c>
      <c r="O338">
        <f>DAY(InputData[[#This Row],[DATE]])</f>
        <v>24</v>
      </c>
      <c r="P338">
        <f>MONTH(InputData[[#This Row],[DATE]])</f>
        <v>4</v>
      </c>
      <c r="Q338">
        <f>YEAR(InputData[[#This Row],[DATE]])</f>
        <v>2021</v>
      </c>
      <c r="R338">
        <f t="shared" si="23"/>
        <v>296</v>
      </c>
      <c r="S338" s="15">
        <f>InputData[[#This Row],[Cost]]/InputData[[#This Row],[SALES]]</f>
        <v>0.73529411764705876</v>
      </c>
    </row>
    <row r="339" spans="1:19" x14ac:dyDescent="0.25">
      <c r="A339" s="3">
        <v>44315</v>
      </c>
      <c r="B339" s="4" t="s">
        <v>69</v>
      </c>
      <c r="C339" s="5">
        <v>7</v>
      </c>
      <c r="D339" s="5" t="s">
        <v>108</v>
      </c>
      <c r="E339" s="5" t="s">
        <v>106</v>
      </c>
      <c r="F339" s="6">
        <v>0</v>
      </c>
      <c r="G339" t="str">
        <f>VLOOKUP(InputData[[#This Row],[PRODUCT ID]],MasterData[],2,0)</f>
        <v>Product30</v>
      </c>
      <c r="H339" t="str">
        <f>VLOOKUP(InputData[[#This Row],[PRODUCT ID]],MasterData[],3,0)</f>
        <v>Category04</v>
      </c>
      <c r="I339" t="str">
        <f>VLOOKUP(InputData[[#This Row],[PRODUCT ID]],MasterData[],4,0)</f>
        <v>Ft</v>
      </c>
      <c r="J339">
        <f>VLOOKUP(InputData[[#This Row],[PRODUCT ID]],MasterData[],5,0)</f>
        <v>148</v>
      </c>
      <c r="K339">
        <f>VLOOKUP(InputData[[#This Row],[PRODUCT ID]],MasterData[],6,0)</f>
        <v>201.28</v>
      </c>
      <c r="L339">
        <f t="shared" si="20"/>
        <v>1408.96</v>
      </c>
      <c r="M339">
        <f t="shared" si="21"/>
        <v>372.96000000000004</v>
      </c>
      <c r="N339" s="8">
        <f t="shared" si="22"/>
        <v>26.47058823529412</v>
      </c>
      <c r="O339">
        <f>DAY(InputData[[#This Row],[DATE]])</f>
        <v>29</v>
      </c>
      <c r="P339">
        <f>MONTH(InputData[[#This Row],[DATE]])</f>
        <v>4</v>
      </c>
      <c r="Q339">
        <f>YEAR(InputData[[#This Row],[DATE]])</f>
        <v>2021</v>
      </c>
      <c r="R339">
        <f t="shared" si="23"/>
        <v>1036</v>
      </c>
      <c r="S339" s="15">
        <f>InputData[[#This Row],[Cost]]/InputData[[#This Row],[SALES]]</f>
        <v>0.73529411764705876</v>
      </c>
    </row>
    <row r="340" spans="1:19" x14ac:dyDescent="0.25">
      <c r="A340" s="3">
        <v>44449</v>
      </c>
      <c r="B340" s="4" t="s">
        <v>69</v>
      </c>
      <c r="C340" s="5">
        <v>6</v>
      </c>
      <c r="D340" s="5" t="s">
        <v>108</v>
      </c>
      <c r="E340" s="5" t="s">
        <v>106</v>
      </c>
      <c r="F340" s="6">
        <v>0</v>
      </c>
      <c r="G340" t="str">
        <f>VLOOKUP(InputData[[#This Row],[PRODUCT ID]],MasterData[],2,0)</f>
        <v>Product30</v>
      </c>
      <c r="H340" t="str">
        <f>VLOOKUP(InputData[[#This Row],[PRODUCT ID]],MasterData[],3,0)</f>
        <v>Category04</v>
      </c>
      <c r="I340" t="str">
        <f>VLOOKUP(InputData[[#This Row],[PRODUCT ID]],MasterData[],4,0)</f>
        <v>Ft</v>
      </c>
      <c r="J340">
        <f>VLOOKUP(InputData[[#This Row],[PRODUCT ID]],MasterData[],5,0)</f>
        <v>148</v>
      </c>
      <c r="K340">
        <f>VLOOKUP(InputData[[#This Row],[PRODUCT ID]],MasterData[],6,0)</f>
        <v>201.28</v>
      </c>
      <c r="L340">
        <f t="shared" si="20"/>
        <v>1207.68</v>
      </c>
      <c r="M340">
        <f t="shared" si="21"/>
        <v>319.68000000000006</v>
      </c>
      <c r="N340" s="8">
        <f t="shared" si="22"/>
        <v>26.470588235294123</v>
      </c>
      <c r="O340">
        <f>DAY(InputData[[#This Row],[DATE]])</f>
        <v>10</v>
      </c>
      <c r="P340">
        <f>MONTH(InputData[[#This Row],[DATE]])</f>
        <v>9</v>
      </c>
      <c r="Q340">
        <f>YEAR(InputData[[#This Row],[DATE]])</f>
        <v>2021</v>
      </c>
      <c r="R340">
        <f t="shared" si="23"/>
        <v>888</v>
      </c>
      <c r="S340" s="15">
        <f>InputData[[#This Row],[Cost]]/InputData[[#This Row],[SALES]]</f>
        <v>0.73529411764705876</v>
      </c>
    </row>
    <row r="341" spans="1:19" x14ac:dyDescent="0.25">
      <c r="A341" s="3">
        <v>44470</v>
      </c>
      <c r="B341" s="4" t="s">
        <v>69</v>
      </c>
      <c r="C341" s="5">
        <v>14</v>
      </c>
      <c r="D341" s="5" t="s">
        <v>106</v>
      </c>
      <c r="E341" s="5" t="s">
        <v>107</v>
      </c>
      <c r="F341" s="6">
        <v>0</v>
      </c>
      <c r="G341" t="str">
        <f>VLOOKUP(InputData[[#This Row],[PRODUCT ID]],MasterData[],2,0)</f>
        <v>Product30</v>
      </c>
      <c r="H341" t="str">
        <f>VLOOKUP(InputData[[#This Row],[PRODUCT ID]],MasterData[],3,0)</f>
        <v>Category04</v>
      </c>
      <c r="I341" t="str">
        <f>VLOOKUP(InputData[[#This Row],[PRODUCT ID]],MasterData[],4,0)</f>
        <v>Ft</v>
      </c>
      <c r="J341">
        <f>VLOOKUP(InputData[[#This Row],[PRODUCT ID]],MasterData[],5,0)</f>
        <v>148</v>
      </c>
      <c r="K341">
        <f>VLOOKUP(InputData[[#This Row],[PRODUCT ID]],MasterData[],6,0)</f>
        <v>201.28</v>
      </c>
      <c r="L341">
        <f t="shared" si="20"/>
        <v>2817.92</v>
      </c>
      <c r="M341">
        <f t="shared" si="21"/>
        <v>745.92000000000007</v>
      </c>
      <c r="N341" s="8">
        <f t="shared" si="22"/>
        <v>26.47058823529412</v>
      </c>
      <c r="O341">
        <f>DAY(InputData[[#This Row],[DATE]])</f>
        <v>1</v>
      </c>
      <c r="P341">
        <f>MONTH(InputData[[#This Row],[DATE]])</f>
        <v>10</v>
      </c>
      <c r="Q341">
        <f>YEAR(InputData[[#This Row],[DATE]])</f>
        <v>2021</v>
      </c>
      <c r="R341">
        <f t="shared" si="23"/>
        <v>2072</v>
      </c>
      <c r="S341" s="15">
        <f>InputData[[#This Row],[Cost]]/InputData[[#This Row],[SALES]]</f>
        <v>0.73529411764705876</v>
      </c>
    </row>
    <row r="342" spans="1:19" x14ac:dyDescent="0.25">
      <c r="A342" s="3">
        <v>44585</v>
      </c>
      <c r="B342" s="4" t="s">
        <v>69</v>
      </c>
      <c r="C342" s="5">
        <v>15</v>
      </c>
      <c r="D342" s="5" t="s">
        <v>106</v>
      </c>
      <c r="E342" s="5" t="s">
        <v>106</v>
      </c>
      <c r="F342" s="6">
        <v>0</v>
      </c>
      <c r="G342" t="str">
        <f>VLOOKUP(InputData[[#This Row],[PRODUCT ID]],MasterData[],2,0)</f>
        <v>Product30</v>
      </c>
      <c r="H342" t="str">
        <f>VLOOKUP(InputData[[#This Row],[PRODUCT ID]],MasterData[],3,0)</f>
        <v>Category04</v>
      </c>
      <c r="I342" t="str">
        <f>VLOOKUP(InputData[[#This Row],[PRODUCT ID]],MasterData[],4,0)</f>
        <v>Ft</v>
      </c>
      <c r="J342">
        <f>VLOOKUP(InputData[[#This Row],[PRODUCT ID]],MasterData[],5,0)</f>
        <v>148</v>
      </c>
      <c r="K342">
        <f>VLOOKUP(InputData[[#This Row],[PRODUCT ID]],MasterData[],6,0)</f>
        <v>201.28</v>
      </c>
      <c r="L342">
        <f t="shared" si="20"/>
        <v>3019.2</v>
      </c>
      <c r="M342">
        <f t="shared" si="21"/>
        <v>799.19999999999982</v>
      </c>
      <c r="N342" s="8">
        <f t="shared" si="22"/>
        <v>26.470588235294112</v>
      </c>
      <c r="O342">
        <f>DAY(InputData[[#This Row],[DATE]])</f>
        <v>24</v>
      </c>
      <c r="P342">
        <f>MONTH(InputData[[#This Row],[DATE]])</f>
        <v>1</v>
      </c>
      <c r="Q342">
        <f>YEAR(InputData[[#This Row],[DATE]])</f>
        <v>2022</v>
      </c>
      <c r="R342">
        <f t="shared" si="23"/>
        <v>2220</v>
      </c>
      <c r="S342" s="15">
        <f>InputData[[#This Row],[Cost]]/InputData[[#This Row],[SALES]]</f>
        <v>0.73529411764705888</v>
      </c>
    </row>
    <row r="343" spans="1:19" x14ac:dyDescent="0.25">
      <c r="A343" s="3">
        <v>44629</v>
      </c>
      <c r="B343" s="4" t="s">
        <v>69</v>
      </c>
      <c r="C343" s="5">
        <v>3</v>
      </c>
      <c r="D343" s="5" t="s">
        <v>108</v>
      </c>
      <c r="E343" s="5" t="s">
        <v>106</v>
      </c>
      <c r="F343" s="6">
        <v>0</v>
      </c>
      <c r="G343" t="str">
        <f>VLOOKUP(InputData[[#This Row],[PRODUCT ID]],MasterData[],2,0)</f>
        <v>Product30</v>
      </c>
      <c r="H343" t="str">
        <f>VLOOKUP(InputData[[#This Row],[PRODUCT ID]],MasterData[],3,0)</f>
        <v>Category04</v>
      </c>
      <c r="I343" t="str">
        <f>VLOOKUP(InputData[[#This Row],[PRODUCT ID]],MasterData[],4,0)</f>
        <v>Ft</v>
      </c>
      <c r="J343">
        <f>VLOOKUP(InputData[[#This Row],[PRODUCT ID]],MasterData[],5,0)</f>
        <v>148</v>
      </c>
      <c r="K343">
        <f>VLOOKUP(InputData[[#This Row],[PRODUCT ID]],MasterData[],6,0)</f>
        <v>201.28</v>
      </c>
      <c r="L343">
        <f t="shared" si="20"/>
        <v>603.84</v>
      </c>
      <c r="M343">
        <f t="shared" si="21"/>
        <v>159.84000000000003</v>
      </c>
      <c r="N343" s="8">
        <f t="shared" si="22"/>
        <v>26.470588235294123</v>
      </c>
      <c r="O343">
        <f>DAY(InputData[[#This Row],[DATE]])</f>
        <v>9</v>
      </c>
      <c r="P343">
        <f>MONTH(InputData[[#This Row],[DATE]])</f>
        <v>3</v>
      </c>
      <c r="Q343">
        <f>YEAR(InputData[[#This Row],[DATE]])</f>
        <v>2022</v>
      </c>
      <c r="R343">
        <f t="shared" si="23"/>
        <v>444</v>
      </c>
      <c r="S343" s="15">
        <f>InputData[[#This Row],[Cost]]/InputData[[#This Row],[SALES]]</f>
        <v>0.73529411764705876</v>
      </c>
    </row>
    <row r="344" spans="1:19" x14ac:dyDescent="0.25">
      <c r="A344" s="3">
        <v>44645</v>
      </c>
      <c r="B344" s="4" t="s">
        <v>69</v>
      </c>
      <c r="C344" s="5">
        <v>11</v>
      </c>
      <c r="D344" s="5" t="s">
        <v>108</v>
      </c>
      <c r="E344" s="5" t="s">
        <v>106</v>
      </c>
      <c r="F344" s="6">
        <v>0</v>
      </c>
      <c r="G344" t="str">
        <f>VLOOKUP(InputData[[#This Row],[PRODUCT ID]],MasterData[],2,0)</f>
        <v>Product30</v>
      </c>
      <c r="H344" t="str">
        <f>VLOOKUP(InputData[[#This Row],[PRODUCT ID]],MasterData[],3,0)</f>
        <v>Category04</v>
      </c>
      <c r="I344" t="str">
        <f>VLOOKUP(InputData[[#This Row],[PRODUCT ID]],MasterData[],4,0)</f>
        <v>Ft</v>
      </c>
      <c r="J344">
        <f>VLOOKUP(InputData[[#This Row],[PRODUCT ID]],MasterData[],5,0)</f>
        <v>148</v>
      </c>
      <c r="K344">
        <f>VLOOKUP(InputData[[#This Row],[PRODUCT ID]],MasterData[],6,0)</f>
        <v>201.28</v>
      </c>
      <c r="L344">
        <f t="shared" si="20"/>
        <v>2214.08</v>
      </c>
      <c r="M344">
        <f t="shared" si="21"/>
        <v>586.07999999999993</v>
      </c>
      <c r="N344" s="8">
        <f t="shared" si="22"/>
        <v>26.47058823529412</v>
      </c>
      <c r="O344">
        <f>DAY(InputData[[#This Row],[DATE]])</f>
        <v>25</v>
      </c>
      <c r="P344">
        <f>MONTH(InputData[[#This Row],[DATE]])</f>
        <v>3</v>
      </c>
      <c r="Q344">
        <f>YEAR(InputData[[#This Row],[DATE]])</f>
        <v>2022</v>
      </c>
      <c r="R344">
        <f t="shared" si="23"/>
        <v>1628</v>
      </c>
      <c r="S344" s="15">
        <f>InputData[[#This Row],[Cost]]/InputData[[#This Row],[SALES]]</f>
        <v>0.73529411764705888</v>
      </c>
    </row>
    <row r="345" spans="1:19" x14ac:dyDescent="0.25">
      <c r="A345" s="3">
        <v>44672</v>
      </c>
      <c r="B345" s="4" t="s">
        <v>69</v>
      </c>
      <c r="C345" s="5">
        <v>2</v>
      </c>
      <c r="D345" s="5" t="s">
        <v>108</v>
      </c>
      <c r="E345" s="5" t="s">
        <v>107</v>
      </c>
      <c r="F345" s="6">
        <v>0</v>
      </c>
      <c r="G345" t="str">
        <f>VLOOKUP(InputData[[#This Row],[PRODUCT ID]],MasterData[],2,0)</f>
        <v>Product30</v>
      </c>
      <c r="H345" t="str">
        <f>VLOOKUP(InputData[[#This Row],[PRODUCT ID]],MasterData[],3,0)</f>
        <v>Category04</v>
      </c>
      <c r="I345" t="str">
        <f>VLOOKUP(InputData[[#This Row],[PRODUCT ID]],MasterData[],4,0)</f>
        <v>Ft</v>
      </c>
      <c r="J345">
        <f>VLOOKUP(InputData[[#This Row],[PRODUCT ID]],MasterData[],5,0)</f>
        <v>148</v>
      </c>
      <c r="K345">
        <f>VLOOKUP(InputData[[#This Row],[PRODUCT ID]],MasterData[],6,0)</f>
        <v>201.28</v>
      </c>
      <c r="L345">
        <f t="shared" si="20"/>
        <v>402.56</v>
      </c>
      <c r="M345">
        <f t="shared" si="21"/>
        <v>106.56</v>
      </c>
      <c r="N345" s="8">
        <f t="shared" si="22"/>
        <v>26.47058823529412</v>
      </c>
      <c r="O345">
        <f>DAY(InputData[[#This Row],[DATE]])</f>
        <v>21</v>
      </c>
      <c r="P345">
        <f>MONTH(InputData[[#This Row],[DATE]])</f>
        <v>4</v>
      </c>
      <c r="Q345">
        <f>YEAR(InputData[[#This Row],[DATE]])</f>
        <v>2022</v>
      </c>
      <c r="R345">
        <f t="shared" si="23"/>
        <v>296</v>
      </c>
      <c r="S345" s="15">
        <f>InputData[[#This Row],[Cost]]/InputData[[#This Row],[SALES]]</f>
        <v>0.73529411764705876</v>
      </c>
    </row>
    <row r="346" spans="1:19" x14ac:dyDescent="0.25">
      <c r="A346" s="3">
        <v>44787</v>
      </c>
      <c r="B346" s="4" t="s">
        <v>69</v>
      </c>
      <c r="C346" s="5">
        <v>14</v>
      </c>
      <c r="D346" s="5" t="s">
        <v>108</v>
      </c>
      <c r="E346" s="5" t="s">
        <v>107</v>
      </c>
      <c r="F346" s="6">
        <v>0</v>
      </c>
      <c r="G346" t="str">
        <f>VLOOKUP(InputData[[#This Row],[PRODUCT ID]],MasterData[],2,0)</f>
        <v>Product30</v>
      </c>
      <c r="H346" t="str">
        <f>VLOOKUP(InputData[[#This Row],[PRODUCT ID]],MasterData[],3,0)</f>
        <v>Category04</v>
      </c>
      <c r="I346" t="str">
        <f>VLOOKUP(InputData[[#This Row],[PRODUCT ID]],MasterData[],4,0)</f>
        <v>Ft</v>
      </c>
      <c r="J346">
        <f>VLOOKUP(InputData[[#This Row],[PRODUCT ID]],MasterData[],5,0)</f>
        <v>148</v>
      </c>
      <c r="K346">
        <f>VLOOKUP(InputData[[#This Row],[PRODUCT ID]],MasterData[],6,0)</f>
        <v>201.28</v>
      </c>
      <c r="L346">
        <f t="shared" si="20"/>
        <v>2817.92</v>
      </c>
      <c r="M346">
        <f t="shared" si="21"/>
        <v>745.92000000000007</v>
      </c>
      <c r="N346" s="8">
        <f t="shared" si="22"/>
        <v>26.47058823529412</v>
      </c>
      <c r="O346">
        <f>DAY(InputData[[#This Row],[DATE]])</f>
        <v>14</v>
      </c>
      <c r="P346">
        <f>MONTH(InputData[[#This Row],[DATE]])</f>
        <v>8</v>
      </c>
      <c r="Q346">
        <f>YEAR(InputData[[#This Row],[DATE]])</f>
        <v>2022</v>
      </c>
      <c r="R346">
        <f t="shared" si="23"/>
        <v>2072</v>
      </c>
      <c r="S346" s="15">
        <f>InputData[[#This Row],[Cost]]/InputData[[#This Row],[SALES]]</f>
        <v>0.73529411764705876</v>
      </c>
    </row>
    <row r="347" spans="1:19" x14ac:dyDescent="0.25">
      <c r="A347" s="3">
        <v>44867</v>
      </c>
      <c r="B347" s="4" t="s">
        <v>69</v>
      </c>
      <c r="C347" s="5">
        <v>15</v>
      </c>
      <c r="D347" s="5" t="s">
        <v>108</v>
      </c>
      <c r="E347" s="5" t="s">
        <v>107</v>
      </c>
      <c r="F347" s="6">
        <v>0</v>
      </c>
      <c r="G347" t="str">
        <f>VLOOKUP(InputData[[#This Row],[PRODUCT ID]],MasterData[],2,0)</f>
        <v>Product30</v>
      </c>
      <c r="H347" t="str">
        <f>VLOOKUP(InputData[[#This Row],[PRODUCT ID]],MasterData[],3,0)</f>
        <v>Category04</v>
      </c>
      <c r="I347" t="str">
        <f>VLOOKUP(InputData[[#This Row],[PRODUCT ID]],MasterData[],4,0)</f>
        <v>Ft</v>
      </c>
      <c r="J347">
        <f>VLOOKUP(InputData[[#This Row],[PRODUCT ID]],MasterData[],5,0)</f>
        <v>148</v>
      </c>
      <c r="K347">
        <f>VLOOKUP(InputData[[#This Row],[PRODUCT ID]],MasterData[],6,0)</f>
        <v>201.28</v>
      </c>
      <c r="L347">
        <f t="shared" si="20"/>
        <v>3019.2</v>
      </c>
      <c r="M347">
        <f t="shared" si="21"/>
        <v>799.19999999999982</v>
      </c>
      <c r="N347" s="8">
        <f t="shared" si="22"/>
        <v>26.470588235294112</v>
      </c>
      <c r="O347">
        <f>DAY(InputData[[#This Row],[DATE]])</f>
        <v>2</v>
      </c>
      <c r="P347">
        <f>MONTH(InputData[[#This Row],[DATE]])</f>
        <v>11</v>
      </c>
      <c r="Q347">
        <f>YEAR(InputData[[#This Row],[DATE]])</f>
        <v>2022</v>
      </c>
      <c r="R347">
        <f t="shared" si="23"/>
        <v>2220</v>
      </c>
      <c r="S347" s="15">
        <f>InputData[[#This Row],[Cost]]/InputData[[#This Row],[SALES]]</f>
        <v>0.73529411764705888</v>
      </c>
    </row>
    <row r="348" spans="1:19" x14ac:dyDescent="0.25">
      <c r="A348" s="3">
        <v>44907</v>
      </c>
      <c r="B348" s="4" t="s">
        <v>69</v>
      </c>
      <c r="C348" s="5">
        <v>9</v>
      </c>
      <c r="D348" s="5" t="s">
        <v>105</v>
      </c>
      <c r="E348" s="5" t="s">
        <v>107</v>
      </c>
      <c r="F348" s="6">
        <v>0</v>
      </c>
      <c r="G348" t="str">
        <f>VLOOKUP(InputData[[#This Row],[PRODUCT ID]],MasterData[],2,0)</f>
        <v>Product30</v>
      </c>
      <c r="H348" t="str">
        <f>VLOOKUP(InputData[[#This Row],[PRODUCT ID]],MasterData[],3,0)</f>
        <v>Category04</v>
      </c>
      <c r="I348" t="str">
        <f>VLOOKUP(InputData[[#This Row],[PRODUCT ID]],MasterData[],4,0)</f>
        <v>Ft</v>
      </c>
      <c r="J348">
        <f>VLOOKUP(InputData[[#This Row],[PRODUCT ID]],MasterData[],5,0)</f>
        <v>148</v>
      </c>
      <c r="K348">
        <f>VLOOKUP(InputData[[#This Row],[PRODUCT ID]],MasterData[],6,0)</f>
        <v>201.28</v>
      </c>
      <c r="L348">
        <f t="shared" si="20"/>
        <v>1811.52</v>
      </c>
      <c r="M348">
        <f t="shared" si="21"/>
        <v>479.52</v>
      </c>
      <c r="N348" s="8">
        <f t="shared" si="22"/>
        <v>26.47058823529412</v>
      </c>
      <c r="O348">
        <f>DAY(InputData[[#This Row],[DATE]])</f>
        <v>12</v>
      </c>
      <c r="P348">
        <f>MONTH(InputData[[#This Row],[DATE]])</f>
        <v>12</v>
      </c>
      <c r="Q348">
        <f>YEAR(InputData[[#This Row],[DATE]])</f>
        <v>2022</v>
      </c>
      <c r="R348">
        <f t="shared" si="23"/>
        <v>1332</v>
      </c>
      <c r="S348" s="15">
        <f>InputData[[#This Row],[Cost]]/InputData[[#This Row],[SALES]]</f>
        <v>0.73529411764705888</v>
      </c>
    </row>
    <row r="349" spans="1:19" x14ac:dyDescent="0.25">
      <c r="A349" s="3">
        <v>44205</v>
      </c>
      <c r="B349" s="4" t="s">
        <v>71</v>
      </c>
      <c r="C349" s="5">
        <v>1</v>
      </c>
      <c r="D349" s="5" t="s">
        <v>108</v>
      </c>
      <c r="E349" s="5" t="s">
        <v>107</v>
      </c>
      <c r="F349" s="6">
        <v>0</v>
      </c>
      <c r="G349" t="str">
        <f>VLOOKUP(InputData[[#This Row],[PRODUCT ID]],MasterData[],2,0)</f>
        <v>Product31</v>
      </c>
      <c r="H349" t="str">
        <f>VLOOKUP(InputData[[#This Row],[PRODUCT ID]],MasterData[],3,0)</f>
        <v>Category04</v>
      </c>
      <c r="I349" t="str">
        <f>VLOOKUP(InputData[[#This Row],[PRODUCT ID]],MasterData[],4,0)</f>
        <v>Kg</v>
      </c>
      <c r="J349">
        <f>VLOOKUP(InputData[[#This Row],[PRODUCT ID]],MasterData[],5,0)</f>
        <v>93</v>
      </c>
      <c r="K349">
        <f>VLOOKUP(InputData[[#This Row],[PRODUCT ID]],MasterData[],6,0)</f>
        <v>104.16</v>
      </c>
      <c r="L349">
        <f t="shared" si="20"/>
        <v>104.16</v>
      </c>
      <c r="M349">
        <f t="shared" si="21"/>
        <v>11.159999999999997</v>
      </c>
      <c r="N349" s="8">
        <f t="shared" si="22"/>
        <v>10.714285714285712</v>
      </c>
      <c r="O349">
        <f>DAY(InputData[[#This Row],[DATE]])</f>
        <v>9</v>
      </c>
      <c r="P349">
        <f>MONTH(InputData[[#This Row],[DATE]])</f>
        <v>1</v>
      </c>
      <c r="Q349">
        <f>YEAR(InputData[[#This Row],[DATE]])</f>
        <v>2021</v>
      </c>
      <c r="R349">
        <f t="shared" si="23"/>
        <v>93</v>
      </c>
      <c r="S349" s="15">
        <f>InputData[[#This Row],[Cost]]/InputData[[#This Row],[SALES]]</f>
        <v>0.8928571428571429</v>
      </c>
    </row>
    <row r="350" spans="1:19" x14ac:dyDescent="0.25">
      <c r="A350" s="3">
        <v>44221</v>
      </c>
      <c r="B350" s="4" t="s">
        <v>71</v>
      </c>
      <c r="C350" s="5">
        <v>14</v>
      </c>
      <c r="D350" s="5" t="s">
        <v>108</v>
      </c>
      <c r="E350" s="5" t="s">
        <v>106</v>
      </c>
      <c r="F350" s="6">
        <v>0</v>
      </c>
      <c r="G350" t="str">
        <f>VLOOKUP(InputData[[#This Row],[PRODUCT ID]],MasterData[],2,0)</f>
        <v>Product31</v>
      </c>
      <c r="H350" t="str">
        <f>VLOOKUP(InputData[[#This Row],[PRODUCT ID]],MasterData[],3,0)</f>
        <v>Category04</v>
      </c>
      <c r="I350" t="str">
        <f>VLOOKUP(InputData[[#This Row],[PRODUCT ID]],MasterData[],4,0)</f>
        <v>Kg</v>
      </c>
      <c r="J350">
        <f>VLOOKUP(InputData[[#This Row],[PRODUCT ID]],MasterData[],5,0)</f>
        <v>93</v>
      </c>
      <c r="K350">
        <f>VLOOKUP(InputData[[#This Row],[PRODUCT ID]],MasterData[],6,0)</f>
        <v>104.16</v>
      </c>
      <c r="L350">
        <f t="shared" si="20"/>
        <v>1458.24</v>
      </c>
      <c r="M350">
        <f t="shared" si="21"/>
        <v>156.24</v>
      </c>
      <c r="N350" s="8">
        <f t="shared" si="22"/>
        <v>10.714285714285715</v>
      </c>
      <c r="O350">
        <f>DAY(InputData[[#This Row],[DATE]])</f>
        <v>25</v>
      </c>
      <c r="P350">
        <f>MONTH(InputData[[#This Row],[DATE]])</f>
        <v>1</v>
      </c>
      <c r="Q350">
        <f>YEAR(InputData[[#This Row],[DATE]])</f>
        <v>2021</v>
      </c>
      <c r="R350">
        <f t="shared" si="23"/>
        <v>1302</v>
      </c>
      <c r="S350" s="15">
        <f>InputData[[#This Row],[Cost]]/InputData[[#This Row],[SALES]]</f>
        <v>0.8928571428571429</v>
      </c>
    </row>
    <row r="351" spans="1:19" x14ac:dyDescent="0.25">
      <c r="A351" s="3">
        <v>44291</v>
      </c>
      <c r="B351" s="4" t="s">
        <v>71</v>
      </c>
      <c r="C351" s="5">
        <v>15</v>
      </c>
      <c r="D351" s="5" t="s">
        <v>106</v>
      </c>
      <c r="E351" s="5" t="s">
        <v>106</v>
      </c>
      <c r="F351" s="6">
        <v>0</v>
      </c>
      <c r="G351" t="str">
        <f>VLOOKUP(InputData[[#This Row],[PRODUCT ID]],MasterData[],2,0)</f>
        <v>Product31</v>
      </c>
      <c r="H351" t="str">
        <f>VLOOKUP(InputData[[#This Row],[PRODUCT ID]],MasterData[],3,0)</f>
        <v>Category04</v>
      </c>
      <c r="I351" t="str">
        <f>VLOOKUP(InputData[[#This Row],[PRODUCT ID]],MasterData[],4,0)</f>
        <v>Kg</v>
      </c>
      <c r="J351">
        <f>VLOOKUP(InputData[[#This Row],[PRODUCT ID]],MasterData[],5,0)</f>
        <v>93</v>
      </c>
      <c r="K351">
        <f>VLOOKUP(InputData[[#This Row],[PRODUCT ID]],MasterData[],6,0)</f>
        <v>104.16</v>
      </c>
      <c r="L351">
        <f t="shared" si="20"/>
        <v>1562.3999999999999</v>
      </c>
      <c r="M351">
        <f t="shared" si="21"/>
        <v>167.39999999999986</v>
      </c>
      <c r="N351" s="8">
        <f t="shared" si="22"/>
        <v>10.714285714285706</v>
      </c>
      <c r="O351">
        <f>DAY(InputData[[#This Row],[DATE]])</f>
        <v>5</v>
      </c>
      <c r="P351">
        <f>MONTH(InputData[[#This Row],[DATE]])</f>
        <v>4</v>
      </c>
      <c r="Q351">
        <f>YEAR(InputData[[#This Row],[DATE]])</f>
        <v>2021</v>
      </c>
      <c r="R351">
        <f t="shared" si="23"/>
        <v>1395</v>
      </c>
      <c r="S351" s="15">
        <f>InputData[[#This Row],[Cost]]/InputData[[#This Row],[SALES]]</f>
        <v>0.8928571428571429</v>
      </c>
    </row>
    <row r="352" spans="1:19" x14ac:dyDescent="0.25">
      <c r="A352" s="3">
        <v>44428</v>
      </c>
      <c r="B352" s="4" t="s">
        <v>71</v>
      </c>
      <c r="C352" s="5">
        <v>9</v>
      </c>
      <c r="D352" s="5" t="s">
        <v>108</v>
      </c>
      <c r="E352" s="5" t="s">
        <v>106</v>
      </c>
      <c r="F352" s="6">
        <v>0</v>
      </c>
      <c r="G352" t="str">
        <f>VLOOKUP(InputData[[#This Row],[PRODUCT ID]],MasterData[],2,0)</f>
        <v>Product31</v>
      </c>
      <c r="H352" t="str">
        <f>VLOOKUP(InputData[[#This Row],[PRODUCT ID]],MasterData[],3,0)</f>
        <v>Category04</v>
      </c>
      <c r="I352" t="str">
        <f>VLOOKUP(InputData[[#This Row],[PRODUCT ID]],MasterData[],4,0)</f>
        <v>Kg</v>
      </c>
      <c r="J352">
        <f>VLOOKUP(InputData[[#This Row],[PRODUCT ID]],MasterData[],5,0)</f>
        <v>93</v>
      </c>
      <c r="K352">
        <f>VLOOKUP(InputData[[#This Row],[PRODUCT ID]],MasterData[],6,0)</f>
        <v>104.16</v>
      </c>
      <c r="L352">
        <f t="shared" si="20"/>
        <v>937.43999999999994</v>
      </c>
      <c r="M352">
        <f t="shared" si="21"/>
        <v>100.43999999999994</v>
      </c>
      <c r="N352" s="8">
        <f t="shared" si="22"/>
        <v>10.714285714285708</v>
      </c>
      <c r="O352">
        <f>DAY(InputData[[#This Row],[DATE]])</f>
        <v>20</v>
      </c>
      <c r="P352">
        <f>MONTH(InputData[[#This Row],[DATE]])</f>
        <v>8</v>
      </c>
      <c r="Q352">
        <f>YEAR(InputData[[#This Row],[DATE]])</f>
        <v>2021</v>
      </c>
      <c r="R352">
        <f t="shared" si="23"/>
        <v>837</v>
      </c>
      <c r="S352" s="15">
        <f>InputData[[#This Row],[Cost]]/InputData[[#This Row],[SALES]]</f>
        <v>0.8928571428571429</v>
      </c>
    </row>
    <row r="353" spans="1:19" x14ac:dyDescent="0.25">
      <c r="A353" s="3">
        <v>44697</v>
      </c>
      <c r="B353" s="4" t="s">
        <v>71</v>
      </c>
      <c r="C353" s="5">
        <v>13</v>
      </c>
      <c r="D353" s="5" t="s">
        <v>106</v>
      </c>
      <c r="E353" s="5" t="s">
        <v>106</v>
      </c>
      <c r="F353" s="6">
        <v>0</v>
      </c>
      <c r="G353" t="str">
        <f>VLOOKUP(InputData[[#This Row],[PRODUCT ID]],MasterData[],2,0)</f>
        <v>Product31</v>
      </c>
      <c r="H353" t="str">
        <f>VLOOKUP(InputData[[#This Row],[PRODUCT ID]],MasterData[],3,0)</f>
        <v>Category04</v>
      </c>
      <c r="I353" t="str">
        <f>VLOOKUP(InputData[[#This Row],[PRODUCT ID]],MasterData[],4,0)</f>
        <v>Kg</v>
      </c>
      <c r="J353">
        <f>VLOOKUP(InputData[[#This Row],[PRODUCT ID]],MasterData[],5,0)</f>
        <v>93</v>
      </c>
      <c r="K353">
        <f>VLOOKUP(InputData[[#This Row],[PRODUCT ID]],MasterData[],6,0)</f>
        <v>104.16</v>
      </c>
      <c r="L353">
        <f t="shared" si="20"/>
        <v>1354.08</v>
      </c>
      <c r="M353">
        <f t="shared" si="21"/>
        <v>145.07999999999993</v>
      </c>
      <c r="N353" s="8">
        <f t="shared" si="22"/>
        <v>10.71428571428571</v>
      </c>
      <c r="O353">
        <f>DAY(InputData[[#This Row],[DATE]])</f>
        <v>16</v>
      </c>
      <c r="P353">
        <f>MONTH(InputData[[#This Row],[DATE]])</f>
        <v>5</v>
      </c>
      <c r="Q353">
        <f>YEAR(InputData[[#This Row],[DATE]])</f>
        <v>2022</v>
      </c>
      <c r="R353">
        <f t="shared" si="23"/>
        <v>1209</v>
      </c>
      <c r="S353" s="15">
        <f>InputData[[#This Row],[Cost]]/InputData[[#This Row],[SALES]]</f>
        <v>0.8928571428571429</v>
      </c>
    </row>
    <row r="354" spans="1:19" x14ac:dyDescent="0.25">
      <c r="A354" s="3">
        <v>44893</v>
      </c>
      <c r="B354" s="4" t="s">
        <v>71</v>
      </c>
      <c r="C354" s="5">
        <v>8</v>
      </c>
      <c r="D354" s="5" t="s">
        <v>108</v>
      </c>
      <c r="E354" s="5" t="s">
        <v>107</v>
      </c>
      <c r="F354" s="6">
        <v>0</v>
      </c>
      <c r="G354" t="str">
        <f>VLOOKUP(InputData[[#This Row],[PRODUCT ID]],MasterData[],2,0)</f>
        <v>Product31</v>
      </c>
      <c r="H354" t="str">
        <f>VLOOKUP(InputData[[#This Row],[PRODUCT ID]],MasterData[],3,0)</f>
        <v>Category04</v>
      </c>
      <c r="I354" t="str">
        <f>VLOOKUP(InputData[[#This Row],[PRODUCT ID]],MasterData[],4,0)</f>
        <v>Kg</v>
      </c>
      <c r="J354">
        <f>VLOOKUP(InputData[[#This Row],[PRODUCT ID]],MasterData[],5,0)</f>
        <v>93</v>
      </c>
      <c r="K354">
        <f>VLOOKUP(InputData[[#This Row],[PRODUCT ID]],MasterData[],6,0)</f>
        <v>104.16</v>
      </c>
      <c r="L354">
        <f t="shared" si="20"/>
        <v>833.28</v>
      </c>
      <c r="M354">
        <f t="shared" si="21"/>
        <v>89.279999999999973</v>
      </c>
      <c r="N354" s="8">
        <f t="shared" si="22"/>
        <v>10.714285714285712</v>
      </c>
      <c r="O354">
        <f>DAY(InputData[[#This Row],[DATE]])</f>
        <v>28</v>
      </c>
      <c r="P354">
        <f>MONTH(InputData[[#This Row],[DATE]])</f>
        <v>11</v>
      </c>
      <c r="Q354">
        <f>YEAR(InputData[[#This Row],[DATE]])</f>
        <v>2022</v>
      </c>
      <c r="R354">
        <f t="shared" si="23"/>
        <v>744</v>
      </c>
      <c r="S354" s="15">
        <f>InputData[[#This Row],[Cost]]/InputData[[#This Row],[SALES]]</f>
        <v>0.8928571428571429</v>
      </c>
    </row>
    <row r="355" spans="1:19" x14ac:dyDescent="0.25">
      <c r="A355" s="3">
        <v>44223</v>
      </c>
      <c r="B355" s="4" t="s">
        <v>73</v>
      </c>
      <c r="C355" s="5">
        <v>3</v>
      </c>
      <c r="D355" s="5" t="s">
        <v>105</v>
      </c>
      <c r="E355" s="5" t="s">
        <v>106</v>
      </c>
      <c r="F355" s="6">
        <v>0</v>
      </c>
      <c r="G355" t="str">
        <f>VLOOKUP(InputData[[#This Row],[PRODUCT ID]],MasterData[],2,0)</f>
        <v>Product32</v>
      </c>
      <c r="H355" t="str">
        <f>VLOOKUP(InputData[[#This Row],[PRODUCT ID]],MasterData[],3,0)</f>
        <v>Category04</v>
      </c>
      <c r="I355" t="str">
        <f>VLOOKUP(InputData[[#This Row],[PRODUCT ID]],MasterData[],4,0)</f>
        <v>Kg</v>
      </c>
      <c r="J355">
        <f>VLOOKUP(InputData[[#This Row],[PRODUCT ID]],MasterData[],5,0)</f>
        <v>89</v>
      </c>
      <c r="K355">
        <f>VLOOKUP(InputData[[#This Row],[PRODUCT ID]],MasterData[],6,0)</f>
        <v>117.48</v>
      </c>
      <c r="L355">
        <f t="shared" si="20"/>
        <v>352.44</v>
      </c>
      <c r="M355">
        <f t="shared" si="21"/>
        <v>85.44</v>
      </c>
      <c r="N355" s="8">
        <f t="shared" si="22"/>
        <v>24.242424242424242</v>
      </c>
      <c r="O355">
        <f>DAY(InputData[[#This Row],[DATE]])</f>
        <v>27</v>
      </c>
      <c r="P355">
        <f>MONTH(InputData[[#This Row],[DATE]])</f>
        <v>1</v>
      </c>
      <c r="Q355">
        <f>YEAR(InputData[[#This Row],[DATE]])</f>
        <v>2021</v>
      </c>
      <c r="R355">
        <f t="shared" si="23"/>
        <v>267</v>
      </c>
      <c r="S355" s="15">
        <f>InputData[[#This Row],[Cost]]/InputData[[#This Row],[SALES]]</f>
        <v>0.75757575757575757</v>
      </c>
    </row>
    <row r="356" spans="1:19" x14ac:dyDescent="0.25">
      <c r="A356" s="3">
        <v>44252</v>
      </c>
      <c r="B356" s="4" t="s">
        <v>73</v>
      </c>
      <c r="C356" s="5">
        <v>11</v>
      </c>
      <c r="D356" s="5" t="s">
        <v>106</v>
      </c>
      <c r="E356" s="5" t="s">
        <v>107</v>
      </c>
      <c r="F356" s="6">
        <v>0</v>
      </c>
      <c r="G356" t="str">
        <f>VLOOKUP(InputData[[#This Row],[PRODUCT ID]],MasterData[],2,0)</f>
        <v>Product32</v>
      </c>
      <c r="H356" t="str">
        <f>VLOOKUP(InputData[[#This Row],[PRODUCT ID]],MasterData[],3,0)</f>
        <v>Category04</v>
      </c>
      <c r="I356" t="str">
        <f>VLOOKUP(InputData[[#This Row],[PRODUCT ID]],MasterData[],4,0)</f>
        <v>Kg</v>
      </c>
      <c r="J356">
        <f>VLOOKUP(InputData[[#This Row],[PRODUCT ID]],MasterData[],5,0)</f>
        <v>89</v>
      </c>
      <c r="K356">
        <f>VLOOKUP(InputData[[#This Row],[PRODUCT ID]],MasterData[],6,0)</f>
        <v>117.48</v>
      </c>
      <c r="L356">
        <f t="shared" si="20"/>
        <v>1292.28</v>
      </c>
      <c r="M356">
        <f t="shared" si="21"/>
        <v>313.27999999999997</v>
      </c>
      <c r="N356" s="8">
        <f t="shared" si="22"/>
        <v>24.242424242424239</v>
      </c>
      <c r="O356">
        <f>DAY(InputData[[#This Row],[DATE]])</f>
        <v>25</v>
      </c>
      <c r="P356">
        <f>MONTH(InputData[[#This Row],[DATE]])</f>
        <v>2</v>
      </c>
      <c r="Q356">
        <f>YEAR(InputData[[#This Row],[DATE]])</f>
        <v>2021</v>
      </c>
      <c r="R356">
        <f t="shared" si="23"/>
        <v>979</v>
      </c>
      <c r="S356" s="15">
        <f>InputData[[#This Row],[Cost]]/InputData[[#This Row],[SALES]]</f>
        <v>0.75757575757575757</v>
      </c>
    </row>
    <row r="357" spans="1:19" x14ac:dyDescent="0.25">
      <c r="A357" s="3">
        <v>44358</v>
      </c>
      <c r="B357" s="4" t="s">
        <v>73</v>
      </c>
      <c r="C357" s="5">
        <v>12</v>
      </c>
      <c r="D357" s="5" t="s">
        <v>105</v>
      </c>
      <c r="E357" s="5" t="s">
        <v>107</v>
      </c>
      <c r="F357" s="6">
        <v>0</v>
      </c>
      <c r="G357" t="str">
        <f>VLOOKUP(InputData[[#This Row],[PRODUCT ID]],MasterData[],2,0)</f>
        <v>Product32</v>
      </c>
      <c r="H357" t="str">
        <f>VLOOKUP(InputData[[#This Row],[PRODUCT ID]],MasterData[],3,0)</f>
        <v>Category04</v>
      </c>
      <c r="I357" t="str">
        <f>VLOOKUP(InputData[[#This Row],[PRODUCT ID]],MasterData[],4,0)</f>
        <v>Kg</v>
      </c>
      <c r="J357">
        <f>VLOOKUP(InputData[[#This Row],[PRODUCT ID]],MasterData[],5,0)</f>
        <v>89</v>
      </c>
      <c r="K357">
        <f>VLOOKUP(InputData[[#This Row],[PRODUCT ID]],MasterData[],6,0)</f>
        <v>117.48</v>
      </c>
      <c r="L357">
        <f t="shared" si="20"/>
        <v>1409.76</v>
      </c>
      <c r="M357">
        <f t="shared" si="21"/>
        <v>341.76</v>
      </c>
      <c r="N357" s="8">
        <f t="shared" si="22"/>
        <v>24.242424242424242</v>
      </c>
      <c r="O357">
        <f>DAY(InputData[[#This Row],[DATE]])</f>
        <v>11</v>
      </c>
      <c r="P357">
        <f>MONTH(InputData[[#This Row],[DATE]])</f>
        <v>6</v>
      </c>
      <c r="Q357">
        <f>YEAR(InputData[[#This Row],[DATE]])</f>
        <v>2021</v>
      </c>
      <c r="R357">
        <f t="shared" si="23"/>
        <v>1068</v>
      </c>
      <c r="S357" s="15">
        <f>InputData[[#This Row],[Cost]]/InputData[[#This Row],[SALES]]</f>
        <v>0.75757575757575757</v>
      </c>
    </row>
    <row r="358" spans="1:19" x14ac:dyDescent="0.25">
      <c r="A358" s="3">
        <v>44444</v>
      </c>
      <c r="B358" s="4" t="s">
        <v>73</v>
      </c>
      <c r="C358" s="5">
        <v>1</v>
      </c>
      <c r="D358" s="5" t="s">
        <v>108</v>
      </c>
      <c r="E358" s="5" t="s">
        <v>107</v>
      </c>
      <c r="F358" s="6">
        <v>0</v>
      </c>
      <c r="G358" t="str">
        <f>VLOOKUP(InputData[[#This Row],[PRODUCT ID]],MasterData[],2,0)</f>
        <v>Product32</v>
      </c>
      <c r="H358" t="str">
        <f>VLOOKUP(InputData[[#This Row],[PRODUCT ID]],MasterData[],3,0)</f>
        <v>Category04</v>
      </c>
      <c r="I358" t="str">
        <f>VLOOKUP(InputData[[#This Row],[PRODUCT ID]],MasterData[],4,0)</f>
        <v>Kg</v>
      </c>
      <c r="J358">
        <f>VLOOKUP(InputData[[#This Row],[PRODUCT ID]],MasterData[],5,0)</f>
        <v>89</v>
      </c>
      <c r="K358">
        <f>VLOOKUP(InputData[[#This Row],[PRODUCT ID]],MasterData[],6,0)</f>
        <v>117.48</v>
      </c>
      <c r="L358">
        <f t="shared" si="20"/>
        <v>117.48</v>
      </c>
      <c r="M358">
        <f t="shared" si="21"/>
        <v>28.480000000000004</v>
      </c>
      <c r="N358" s="8">
        <f t="shared" si="22"/>
        <v>24.242424242424246</v>
      </c>
      <c r="O358">
        <f>DAY(InputData[[#This Row],[DATE]])</f>
        <v>5</v>
      </c>
      <c r="P358">
        <f>MONTH(InputData[[#This Row],[DATE]])</f>
        <v>9</v>
      </c>
      <c r="Q358">
        <f>YEAR(InputData[[#This Row],[DATE]])</f>
        <v>2021</v>
      </c>
      <c r="R358">
        <f t="shared" si="23"/>
        <v>89</v>
      </c>
      <c r="S358" s="15">
        <f>InputData[[#This Row],[Cost]]/InputData[[#This Row],[SALES]]</f>
        <v>0.75757575757575757</v>
      </c>
    </row>
    <row r="359" spans="1:19" x14ac:dyDescent="0.25">
      <c r="A359" s="3">
        <v>44478</v>
      </c>
      <c r="B359" s="4" t="s">
        <v>73</v>
      </c>
      <c r="C359" s="5">
        <v>11</v>
      </c>
      <c r="D359" s="5" t="s">
        <v>106</v>
      </c>
      <c r="E359" s="5" t="s">
        <v>107</v>
      </c>
      <c r="F359" s="6">
        <v>0</v>
      </c>
      <c r="G359" t="str">
        <f>VLOOKUP(InputData[[#This Row],[PRODUCT ID]],MasterData[],2,0)</f>
        <v>Product32</v>
      </c>
      <c r="H359" t="str">
        <f>VLOOKUP(InputData[[#This Row],[PRODUCT ID]],MasterData[],3,0)</f>
        <v>Category04</v>
      </c>
      <c r="I359" t="str">
        <f>VLOOKUP(InputData[[#This Row],[PRODUCT ID]],MasterData[],4,0)</f>
        <v>Kg</v>
      </c>
      <c r="J359">
        <f>VLOOKUP(InputData[[#This Row],[PRODUCT ID]],MasterData[],5,0)</f>
        <v>89</v>
      </c>
      <c r="K359">
        <f>VLOOKUP(InputData[[#This Row],[PRODUCT ID]],MasterData[],6,0)</f>
        <v>117.48</v>
      </c>
      <c r="L359">
        <f t="shared" si="20"/>
        <v>1292.28</v>
      </c>
      <c r="M359">
        <f t="shared" si="21"/>
        <v>313.27999999999997</v>
      </c>
      <c r="N359" s="8">
        <f t="shared" si="22"/>
        <v>24.242424242424239</v>
      </c>
      <c r="O359">
        <f>DAY(InputData[[#This Row],[DATE]])</f>
        <v>9</v>
      </c>
      <c r="P359">
        <f>MONTH(InputData[[#This Row],[DATE]])</f>
        <v>10</v>
      </c>
      <c r="Q359">
        <f>YEAR(InputData[[#This Row],[DATE]])</f>
        <v>2021</v>
      </c>
      <c r="R359">
        <f t="shared" si="23"/>
        <v>979</v>
      </c>
      <c r="S359" s="15">
        <f>InputData[[#This Row],[Cost]]/InputData[[#This Row],[SALES]]</f>
        <v>0.75757575757575757</v>
      </c>
    </row>
    <row r="360" spans="1:19" x14ac:dyDescent="0.25">
      <c r="A360" s="3">
        <v>44570</v>
      </c>
      <c r="B360" s="4" t="s">
        <v>73</v>
      </c>
      <c r="C360" s="5">
        <v>12</v>
      </c>
      <c r="D360" s="5" t="s">
        <v>108</v>
      </c>
      <c r="E360" s="5" t="s">
        <v>106</v>
      </c>
      <c r="F360" s="6">
        <v>0</v>
      </c>
      <c r="G360" t="str">
        <f>VLOOKUP(InputData[[#This Row],[PRODUCT ID]],MasterData[],2,0)</f>
        <v>Product32</v>
      </c>
      <c r="H360" t="str">
        <f>VLOOKUP(InputData[[#This Row],[PRODUCT ID]],MasterData[],3,0)</f>
        <v>Category04</v>
      </c>
      <c r="I360" t="str">
        <f>VLOOKUP(InputData[[#This Row],[PRODUCT ID]],MasterData[],4,0)</f>
        <v>Kg</v>
      </c>
      <c r="J360">
        <f>VLOOKUP(InputData[[#This Row],[PRODUCT ID]],MasterData[],5,0)</f>
        <v>89</v>
      </c>
      <c r="K360">
        <f>VLOOKUP(InputData[[#This Row],[PRODUCT ID]],MasterData[],6,0)</f>
        <v>117.48</v>
      </c>
      <c r="L360">
        <f t="shared" si="20"/>
        <v>1409.76</v>
      </c>
      <c r="M360">
        <f t="shared" si="21"/>
        <v>341.76</v>
      </c>
      <c r="N360" s="8">
        <f t="shared" si="22"/>
        <v>24.242424242424242</v>
      </c>
      <c r="O360">
        <f>DAY(InputData[[#This Row],[DATE]])</f>
        <v>9</v>
      </c>
      <c r="P360">
        <f>MONTH(InputData[[#This Row],[DATE]])</f>
        <v>1</v>
      </c>
      <c r="Q360">
        <f>YEAR(InputData[[#This Row],[DATE]])</f>
        <v>2022</v>
      </c>
      <c r="R360">
        <f t="shared" si="23"/>
        <v>1068</v>
      </c>
      <c r="S360" s="15">
        <f>InputData[[#This Row],[Cost]]/InputData[[#This Row],[SALES]]</f>
        <v>0.75757575757575757</v>
      </c>
    </row>
    <row r="361" spans="1:19" x14ac:dyDescent="0.25">
      <c r="A361" s="3">
        <v>44572</v>
      </c>
      <c r="B361" s="4" t="s">
        <v>73</v>
      </c>
      <c r="C361" s="5">
        <v>2</v>
      </c>
      <c r="D361" s="5" t="s">
        <v>108</v>
      </c>
      <c r="E361" s="5" t="s">
        <v>106</v>
      </c>
      <c r="F361" s="6">
        <v>0</v>
      </c>
      <c r="G361" t="str">
        <f>VLOOKUP(InputData[[#This Row],[PRODUCT ID]],MasterData[],2,0)</f>
        <v>Product32</v>
      </c>
      <c r="H361" t="str">
        <f>VLOOKUP(InputData[[#This Row],[PRODUCT ID]],MasterData[],3,0)</f>
        <v>Category04</v>
      </c>
      <c r="I361" t="str">
        <f>VLOOKUP(InputData[[#This Row],[PRODUCT ID]],MasterData[],4,0)</f>
        <v>Kg</v>
      </c>
      <c r="J361">
        <f>VLOOKUP(InputData[[#This Row],[PRODUCT ID]],MasterData[],5,0)</f>
        <v>89</v>
      </c>
      <c r="K361">
        <f>VLOOKUP(InputData[[#This Row],[PRODUCT ID]],MasterData[],6,0)</f>
        <v>117.48</v>
      </c>
      <c r="L361">
        <f t="shared" si="20"/>
        <v>234.96</v>
      </c>
      <c r="M361">
        <f t="shared" si="21"/>
        <v>56.960000000000008</v>
      </c>
      <c r="N361" s="8">
        <f t="shared" si="22"/>
        <v>24.242424242424246</v>
      </c>
      <c r="O361">
        <f>DAY(InputData[[#This Row],[DATE]])</f>
        <v>11</v>
      </c>
      <c r="P361">
        <f>MONTH(InputData[[#This Row],[DATE]])</f>
        <v>1</v>
      </c>
      <c r="Q361">
        <f>YEAR(InputData[[#This Row],[DATE]])</f>
        <v>2022</v>
      </c>
      <c r="R361">
        <f t="shared" si="23"/>
        <v>178</v>
      </c>
      <c r="S361" s="15">
        <f>InputData[[#This Row],[Cost]]/InputData[[#This Row],[SALES]]</f>
        <v>0.75757575757575757</v>
      </c>
    </row>
    <row r="362" spans="1:19" x14ac:dyDescent="0.25">
      <c r="A362" s="3">
        <v>44601</v>
      </c>
      <c r="B362" s="4" t="s">
        <v>73</v>
      </c>
      <c r="C362" s="5">
        <v>14</v>
      </c>
      <c r="D362" s="5" t="s">
        <v>106</v>
      </c>
      <c r="E362" s="5" t="s">
        <v>106</v>
      </c>
      <c r="F362" s="6">
        <v>0</v>
      </c>
      <c r="G362" t="str">
        <f>VLOOKUP(InputData[[#This Row],[PRODUCT ID]],MasterData[],2,0)</f>
        <v>Product32</v>
      </c>
      <c r="H362" t="str">
        <f>VLOOKUP(InputData[[#This Row],[PRODUCT ID]],MasterData[],3,0)</f>
        <v>Category04</v>
      </c>
      <c r="I362" t="str">
        <f>VLOOKUP(InputData[[#This Row],[PRODUCT ID]],MasterData[],4,0)</f>
        <v>Kg</v>
      </c>
      <c r="J362">
        <f>VLOOKUP(InputData[[#This Row],[PRODUCT ID]],MasterData[],5,0)</f>
        <v>89</v>
      </c>
      <c r="K362">
        <f>VLOOKUP(InputData[[#This Row],[PRODUCT ID]],MasterData[],6,0)</f>
        <v>117.48</v>
      </c>
      <c r="L362">
        <f t="shared" si="20"/>
        <v>1644.72</v>
      </c>
      <c r="M362">
        <f t="shared" si="21"/>
        <v>398.72</v>
      </c>
      <c r="N362" s="8">
        <f t="shared" si="22"/>
        <v>24.242424242424242</v>
      </c>
      <c r="O362">
        <f>DAY(InputData[[#This Row],[DATE]])</f>
        <v>9</v>
      </c>
      <c r="P362">
        <f>MONTH(InputData[[#This Row],[DATE]])</f>
        <v>2</v>
      </c>
      <c r="Q362">
        <f>YEAR(InputData[[#This Row],[DATE]])</f>
        <v>2022</v>
      </c>
      <c r="R362">
        <f t="shared" si="23"/>
        <v>1246</v>
      </c>
      <c r="S362" s="15">
        <f>InputData[[#This Row],[Cost]]/InputData[[#This Row],[SALES]]</f>
        <v>0.75757575757575757</v>
      </c>
    </row>
    <row r="363" spans="1:19" x14ac:dyDescent="0.25">
      <c r="A363" s="3">
        <v>44608</v>
      </c>
      <c r="B363" s="4" t="s">
        <v>73</v>
      </c>
      <c r="C363" s="5">
        <v>1</v>
      </c>
      <c r="D363" s="5" t="s">
        <v>106</v>
      </c>
      <c r="E363" s="5" t="s">
        <v>107</v>
      </c>
      <c r="F363" s="6">
        <v>0</v>
      </c>
      <c r="G363" t="str">
        <f>VLOOKUP(InputData[[#This Row],[PRODUCT ID]],MasterData[],2,0)</f>
        <v>Product32</v>
      </c>
      <c r="H363" t="str">
        <f>VLOOKUP(InputData[[#This Row],[PRODUCT ID]],MasterData[],3,0)</f>
        <v>Category04</v>
      </c>
      <c r="I363" t="str">
        <f>VLOOKUP(InputData[[#This Row],[PRODUCT ID]],MasterData[],4,0)</f>
        <v>Kg</v>
      </c>
      <c r="J363">
        <f>VLOOKUP(InputData[[#This Row],[PRODUCT ID]],MasterData[],5,0)</f>
        <v>89</v>
      </c>
      <c r="K363">
        <f>VLOOKUP(InputData[[#This Row],[PRODUCT ID]],MasterData[],6,0)</f>
        <v>117.48</v>
      </c>
      <c r="L363">
        <f t="shared" si="20"/>
        <v>117.48</v>
      </c>
      <c r="M363">
        <f t="shared" si="21"/>
        <v>28.480000000000004</v>
      </c>
      <c r="N363" s="8">
        <f t="shared" si="22"/>
        <v>24.242424242424246</v>
      </c>
      <c r="O363">
        <f>DAY(InputData[[#This Row],[DATE]])</f>
        <v>16</v>
      </c>
      <c r="P363">
        <f>MONTH(InputData[[#This Row],[DATE]])</f>
        <v>2</v>
      </c>
      <c r="Q363">
        <f>YEAR(InputData[[#This Row],[DATE]])</f>
        <v>2022</v>
      </c>
      <c r="R363">
        <f t="shared" si="23"/>
        <v>89</v>
      </c>
      <c r="S363" s="15">
        <f>InputData[[#This Row],[Cost]]/InputData[[#This Row],[SALES]]</f>
        <v>0.75757575757575757</v>
      </c>
    </row>
    <row r="364" spans="1:19" x14ac:dyDescent="0.25">
      <c r="A364" s="3">
        <v>44643</v>
      </c>
      <c r="B364" s="4" t="s">
        <v>73</v>
      </c>
      <c r="C364" s="5">
        <v>9</v>
      </c>
      <c r="D364" s="5" t="s">
        <v>108</v>
      </c>
      <c r="E364" s="5" t="s">
        <v>107</v>
      </c>
      <c r="F364" s="6">
        <v>0</v>
      </c>
      <c r="G364" t="str">
        <f>VLOOKUP(InputData[[#This Row],[PRODUCT ID]],MasterData[],2,0)</f>
        <v>Product32</v>
      </c>
      <c r="H364" t="str">
        <f>VLOOKUP(InputData[[#This Row],[PRODUCT ID]],MasterData[],3,0)</f>
        <v>Category04</v>
      </c>
      <c r="I364" t="str">
        <f>VLOOKUP(InputData[[#This Row],[PRODUCT ID]],MasterData[],4,0)</f>
        <v>Kg</v>
      </c>
      <c r="J364">
        <f>VLOOKUP(InputData[[#This Row],[PRODUCT ID]],MasterData[],5,0)</f>
        <v>89</v>
      </c>
      <c r="K364">
        <f>VLOOKUP(InputData[[#This Row],[PRODUCT ID]],MasterData[],6,0)</f>
        <v>117.48</v>
      </c>
      <c r="L364">
        <f t="shared" si="20"/>
        <v>1057.32</v>
      </c>
      <c r="M364">
        <f t="shared" si="21"/>
        <v>256.31999999999994</v>
      </c>
      <c r="N364" s="8">
        <f t="shared" si="22"/>
        <v>24.242424242424239</v>
      </c>
      <c r="O364">
        <f>DAY(InputData[[#This Row],[DATE]])</f>
        <v>23</v>
      </c>
      <c r="P364">
        <f>MONTH(InputData[[#This Row],[DATE]])</f>
        <v>3</v>
      </c>
      <c r="Q364">
        <f>YEAR(InputData[[#This Row],[DATE]])</f>
        <v>2022</v>
      </c>
      <c r="R364">
        <f t="shared" si="23"/>
        <v>801</v>
      </c>
      <c r="S364" s="15">
        <f>InputData[[#This Row],[Cost]]/InputData[[#This Row],[SALES]]</f>
        <v>0.75757575757575757</v>
      </c>
    </row>
    <row r="365" spans="1:19" x14ac:dyDescent="0.25">
      <c r="A365" s="3">
        <v>44649</v>
      </c>
      <c r="B365" s="4" t="s">
        <v>73</v>
      </c>
      <c r="C365" s="5">
        <v>12</v>
      </c>
      <c r="D365" s="5" t="s">
        <v>106</v>
      </c>
      <c r="E365" s="5" t="s">
        <v>106</v>
      </c>
      <c r="F365" s="6">
        <v>0</v>
      </c>
      <c r="G365" t="str">
        <f>VLOOKUP(InputData[[#This Row],[PRODUCT ID]],MasterData[],2,0)</f>
        <v>Product32</v>
      </c>
      <c r="H365" t="str">
        <f>VLOOKUP(InputData[[#This Row],[PRODUCT ID]],MasterData[],3,0)</f>
        <v>Category04</v>
      </c>
      <c r="I365" t="str">
        <f>VLOOKUP(InputData[[#This Row],[PRODUCT ID]],MasterData[],4,0)</f>
        <v>Kg</v>
      </c>
      <c r="J365">
        <f>VLOOKUP(InputData[[#This Row],[PRODUCT ID]],MasterData[],5,0)</f>
        <v>89</v>
      </c>
      <c r="K365">
        <f>VLOOKUP(InputData[[#This Row],[PRODUCT ID]],MasterData[],6,0)</f>
        <v>117.48</v>
      </c>
      <c r="L365">
        <f t="shared" si="20"/>
        <v>1409.76</v>
      </c>
      <c r="M365">
        <f t="shared" si="21"/>
        <v>341.76</v>
      </c>
      <c r="N365" s="8">
        <f t="shared" si="22"/>
        <v>24.242424242424242</v>
      </c>
      <c r="O365">
        <f>DAY(InputData[[#This Row],[DATE]])</f>
        <v>29</v>
      </c>
      <c r="P365">
        <f>MONTH(InputData[[#This Row],[DATE]])</f>
        <v>3</v>
      </c>
      <c r="Q365">
        <f>YEAR(InputData[[#This Row],[DATE]])</f>
        <v>2022</v>
      </c>
      <c r="R365">
        <f t="shared" si="23"/>
        <v>1068</v>
      </c>
      <c r="S365" s="15">
        <f>InputData[[#This Row],[Cost]]/InputData[[#This Row],[SALES]]</f>
        <v>0.75757575757575757</v>
      </c>
    </row>
    <row r="366" spans="1:19" x14ac:dyDescent="0.25">
      <c r="A366" s="3">
        <v>44752</v>
      </c>
      <c r="B366" s="4" t="s">
        <v>73</v>
      </c>
      <c r="C366" s="5">
        <v>12</v>
      </c>
      <c r="D366" s="5" t="s">
        <v>106</v>
      </c>
      <c r="E366" s="5" t="s">
        <v>107</v>
      </c>
      <c r="F366" s="6">
        <v>0</v>
      </c>
      <c r="G366" t="str">
        <f>VLOOKUP(InputData[[#This Row],[PRODUCT ID]],MasterData[],2,0)</f>
        <v>Product32</v>
      </c>
      <c r="H366" t="str">
        <f>VLOOKUP(InputData[[#This Row],[PRODUCT ID]],MasterData[],3,0)</f>
        <v>Category04</v>
      </c>
      <c r="I366" t="str">
        <f>VLOOKUP(InputData[[#This Row],[PRODUCT ID]],MasterData[],4,0)</f>
        <v>Kg</v>
      </c>
      <c r="J366">
        <f>VLOOKUP(InputData[[#This Row],[PRODUCT ID]],MasterData[],5,0)</f>
        <v>89</v>
      </c>
      <c r="K366">
        <f>VLOOKUP(InputData[[#This Row],[PRODUCT ID]],MasterData[],6,0)</f>
        <v>117.48</v>
      </c>
      <c r="L366">
        <f t="shared" si="20"/>
        <v>1409.76</v>
      </c>
      <c r="M366">
        <f t="shared" si="21"/>
        <v>341.76</v>
      </c>
      <c r="N366" s="8">
        <f t="shared" si="22"/>
        <v>24.242424242424242</v>
      </c>
      <c r="O366">
        <f>DAY(InputData[[#This Row],[DATE]])</f>
        <v>10</v>
      </c>
      <c r="P366">
        <f>MONTH(InputData[[#This Row],[DATE]])</f>
        <v>7</v>
      </c>
      <c r="Q366">
        <f>YEAR(InputData[[#This Row],[DATE]])</f>
        <v>2022</v>
      </c>
      <c r="R366">
        <f t="shared" si="23"/>
        <v>1068</v>
      </c>
      <c r="S366" s="15">
        <f>InputData[[#This Row],[Cost]]/InputData[[#This Row],[SALES]]</f>
        <v>0.75757575757575757</v>
      </c>
    </row>
    <row r="367" spans="1:19" x14ac:dyDescent="0.25">
      <c r="A367" s="3">
        <v>44781</v>
      </c>
      <c r="B367" s="4" t="s">
        <v>73</v>
      </c>
      <c r="C367" s="5">
        <v>12</v>
      </c>
      <c r="D367" s="5" t="s">
        <v>108</v>
      </c>
      <c r="E367" s="5" t="s">
        <v>107</v>
      </c>
      <c r="F367" s="6">
        <v>0</v>
      </c>
      <c r="G367" t="str">
        <f>VLOOKUP(InputData[[#This Row],[PRODUCT ID]],MasterData[],2,0)</f>
        <v>Product32</v>
      </c>
      <c r="H367" t="str">
        <f>VLOOKUP(InputData[[#This Row],[PRODUCT ID]],MasterData[],3,0)</f>
        <v>Category04</v>
      </c>
      <c r="I367" t="str">
        <f>VLOOKUP(InputData[[#This Row],[PRODUCT ID]],MasterData[],4,0)</f>
        <v>Kg</v>
      </c>
      <c r="J367">
        <f>VLOOKUP(InputData[[#This Row],[PRODUCT ID]],MasterData[],5,0)</f>
        <v>89</v>
      </c>
      <c r="K367">
        <f>VLOOKUP(InputData[[#This Row],[PRODUCT ID]],MasterData[],6,0)</f>
        <v>117.48</v>
      </c>
      <c r="L367">
        <f t="shared" si="20"/>
        <v>1409.76</v>
      </c>
      <c r="M367">
        <f t="shared" si="21"/>
        <v>341.76</v>
      </c>
      <c r="N367" s="8">
        <f t="shared" si="22"/>
        <v>24.242424242424242</v>
      </c>
      <c r="O367">
        <f>DAY(InputData[[#This Row],[DATE]])</f>
        <v>8</v>
      </c>
      <c r="P367">
        <f>MONTH(InputData[[#This Row],[DATE]])</f>
        <v>8</v>
      </c>
      <c r="Q367">
        <f>YEAR(InputData[[#This Row],[DATE]])</f>
        <v>2022</v>
      </c>
      <c r="R367">
        <f t="shared" si="23"/>
        <v>1068</v>
      </c>
      <c r="S367" s="15">
        <f>InputData[[#This Row],[Cost]]/InputData[[#This Row],[SALES]]</f>
        <v>0.75757575757575757</v>
      </c>
    </row>
    <row r="368" spans="1:19" x14ac:dyDescent="0.25">
      <c r="A368" s="3">
        <v>44828</v>
      </c>
      <c r="B368" s="4" t="s">
        <v>73</v>
      </c>
      <c r="C368" s="5">
        <v>14</v>
      </c>
      <c r="D368" s="5" t="s">
        <v>108</v>
      </c>
      <c r="E368" s="5" t="s">
        <v>106</v>
      </c>
      <c r="F368" s="6">
        <v>0</v>
      </c>
      <c r="G368" t="str">
        <f>VLOOKUP(InputData[[#This Row],[PRODUCT ID]],MasterData[],2,0)</f>
        <v>Product32</v>
      </c>
      <c r="H368" t="str">
        <f>VLOOKUP(InputData[[#This Row],[PRODUCT ID]],MasterData[],3,0)</f>
        <v>Category04</v>
      </c>
      <c r="I368" t="str">
        <f>VLOOKUP(InputData[[#This Row],[PRODUCT ID]],MasterData[],4,0)</f>
        <v>Kg</v>
      </c>
      <c r="J368">
        <f>VLOOKUP(InputData[[#This Row],[PRODUCT ID]],MasterData[],5,0)</f>
        <v>89</v>
      </c>
      <c r="K368">
        <f>VLOOKUP(InputData[[#This Row],[PRODUCT ID]],MasterData[],6,0)</f>
        <v>117.48</v>
      </c>
      <c r="L368">
        <f t="shared" si="20"/>
        <v>1644.72</v>
      </c>
      <c r="M368">
        <f t="shared" si="21"/>
        <v>398.72</v>
      </c>
      <c r="N368" s="8">
        <f t="shared" si="22"/>
        <v>24.242424242424242</v>
      </c>
      <c r="O368">
        <f>DAY(InputData[[#This Row],[DATE]])</f>
        <v>24</v>
      </c>
      <c r="P368">
        <f>MONTH(InputData[[#This Row],[DATE]])</f>
        <v>9</v>
      </c>
      <c r="Q368">
        <f>YEAR(InputData[[#This Row],[DATE]])</f>
        <v>2022</v>
      </c>
      <c r="R368">
        <f t="shared" si="23"/>
        <v>1246</v>
      </c>
      <c r="S368" s="15">
        <f>InputData[[#This Row],[Cost]]/InputData[[#This Row],[SALES]]</f>
        <v>0.75757575757575757</v>
      </c>
    </row>
    <row r="369" spans="1:19" x14ac:dyDescent="0.25">
      <c r="A369" s="3">
        <v>44828</v>
      </c>
      <c r="B369" s="4" t="s">
        <v>73</v>
      </c>
      <c r="C369" s="5">
        <v>8</v>
      </c>
      <c r="D369" s="5" t="s">
        <v>108</v>
      </c>
      <c r="E369" s="5" t="s">
        <v>107</v>
      </c>
      <c r="F369" s="6">
        <v>0</v>
      </c>
      <c r="G369" t="str">
        <f>VLOOKUP(InputData[[#This Row],[PRODUCT ID]],MasterData[],2,0)</f>
        <v>Product32</v>
      </c>
      <c r="H369" t="str">
        <f>VLOOKUP(InputData[[#This Row],[PRODUCT ID]],MasterData[],3,0)</f>
        <v>Category04</v>
      </c>
      <c r="I369" t="str">
        <f>VLOOKUP(InputData[[#This Row],[PRODUCT ID]],MasterData[],4,0)</f>
        <v>Kg</v>
      </c>
      <c r="J369">
        <f>VLOOKUP(InputData[[#This Row],[PRODUCT ID]],MasterData[],5,0)</f>
        <v>89</v>
      </c>
      <c r="K369">
        <f>VLOOKUP(InputData[[#This Row],[PRODUCT ID]],MasterData[],6,0)</f>
        <v>117.48</v>
      </c>
      <c r="L369">
        <f t="shared" si="20"/>
        <v>939.84</v>
      </c>
      <c r="M369">
        <f t="shared" si="21"/>
        <v>227.84000000000003</v>
      </c>
      <c r="N369" s="8">
        <f t="shared" si="22"/>
        <v>24.242424242424246</v>
      </c>
      <c r="O369">
        <f>DAY(InputData[[#This Row],[DATE]])</f>
        <v>24</v>
      </c>
      <c r="P369">
        <f>MONTH(InputData[[#This Row],[DATE]])</f>
        <v>9</v>
      </c>
      <c r="Q369">
        <f>YEAR(InputData[[#This Row],[DATE]])</f>
        <v>2022</v>
      </c>
      <c r="R369">
        <f t="shared" si="23"/>
        <v>712</v>
      </c>
      <c r="S369" s="15">
        <f>InputData[[#This Row],[Cost]]/InputData[[#This Row],[SALES]]</f>
        <v>0.75757575757575757</v>
      </c>
    </row>
    <row r="370" spans="1:19" x14ac:dyDescent="0.25">
      <c r="A370" s="3">
        <v>44891</v>
      </c>
      <c r="B370" s="4" t="s">
        <v>73</v>
      </c>
      <c r="C370" s="5">
        <v>5</v>
      </c>
      <c r="D370" s="5" t="s">
        <v>108</v>
      </c>
      <c r="E370" s="5" t="s">
        <v>106</v>
      </c>
      <c r="F370" s="6">
        <v>0</v>
      </c>
      <c r="G370" t="str">
        <f>VLOOKUP(InputData[[#This Row],[PRODUCT ID]],MasterData[],2,0)</f>
        <v>Product32</v>
      </c>
      <c r="H370" t="str">
        <f>VLOOKUP(InputData[[#This Row],[PRODUCT ID]],MasterData[],3,0)</f>
        <v>Category04</v>
      </c>
      <c r="I370" t="str">
        <f>VLOOKUP(InputData[[#This Row],[PRODUCT ID]],MasterData[],4,0)</f>
        <v>Kg</v>
      </c>
      <c r="J370">
        <f>VLOOKUP(InputData[[#This Row],[PRODUCT ID]],MasterData[],5,0)</f>
        <v>89</v>
      </c>
      <c r="K370">
        <f>VLOOKUP(InputData[[#This Row],[PRODUCT ID]],MasterData[],6,0)</f>
        <v>117.48</v>
      </c>
      <c r="L370">
        <f t="shared" si="20"/>
        <v>587.4</v>
      </c>
      <c r="M370">
        <f t="shared" si="21"/>
        <v>142.39999999999998</v>
      </c>
      <c r="N370" s="8">
        <f t="shared" si="22"/>
        <v>24.242424242424239</v>
      </c>
      <c r="O370">
        <f>DAY(InputData[[#This Row],[DATE]])</f>
        <v>26</v>
      </c>
      <c r="P370">
        <f>MONTH(InputData[[#This Row],[DATE]])</f>
        <v>11</v>
      </c>
      <c r="Q370">
        <f>YEAR(InputData[[#This Row],[DATE]])</f>
        <v>2022</v>
      </c>
      <c r="R370">
        <f t="shared" si="23"/>
        <v>445</v>
      </c>
      <c r="S370" s="15">
        <f>InputData[[#This Row],[Cost]]/InputData[[#This Row],[SALES]]</f>
        <v>0.75757575757575757</v>
      </c>
    </row>
    <row r="371" spans="1:19" x14ac:dyDescent="0.25">
      <c r="A371" s="3">
        <v>44298</v>
      </c>
      <c r="B371" s="4" t="s">
        <v>75</v>
      </c>
      <c r="C371" s="5">
        <v>13</v>
      </c>
      <c r="D371" s="5" t="s">
        <v>108</v>
      </c>
      <c r="E371" s="5" t="s">
        <v>107</v>
      </c>
      <c r="F371" s="6">
        <v>0</v>
      </c>
      <c r="G371" t="str">
        <f>VLOOKUP(InputData[[#This Row],[PRODUCT ID]],MasterData[],2,0)</f>
        <v>Product33</v>
      </c>
      <c r="H371" t="str">
        <f>VLOOKUP(InputData[[#This Row],[PRODUCT ID]],MasterData[],3,0)</f>
        <v>Category04</v>
      </c>
      <c r="I371" t="str">
        <f>VLOOKUP(InputData[[#This Row],[PRODUCT ID]],MasterData[],4,0)</f>
        <v>Kg</v>
      </c>
      <c r="J371">
        <f>VLOOKUP(InputData[[#This Row],[PRODUCT ID]],MasterData[],5,0)</f>
        <v>95</v>
      </c>
      <c r="K371">
        <f>VLOOKUP(InputData[[#This Row],[PRODUCT ID]],MasterData[],6,0)</f>
        <v>119.7</v>
      </c>
      <c r="L371">
        <f t="shared" si="20"/>
        <v>1556.1000000000001</v>
      </c>
      <c r="M371">
        <f t="shared" si="21"/>
        <v>321.10000000000014</v>
      </c>
      <c r="N371" s="8">
        <f t="shared" si="22"/>
        <v>20.634920634920643</v>
      </c>
      <c r="O371">
        <f>DAY(InputData[[#This Row],[DATE]])</f>
        <v>12</v>
      </c>
      <c r="P371">
        <f>MONTH(InputData[[#This Row],[DATE]])</f>
        <v>4</v>
      </c>
      <c r="Q371">
        <f>YEAR(InputData[[#This Row],[DATE]])</f>
        <v>2021</v>
      </c>
      <c r="R371">
        <f t="shared" si="23"/>
        <v>1235</v>
      </c>
      <c r="S371" s="15">
        <f>InputData[[#This Row],[Cost]]/InputData[[#This Row],[SALES]]</f>
        <v>0.79365079365079361</v>
      </c>
    </row>
    <row r="372" spans="1:19" x14ac:dyDescent="0.25">
      <c r="A372" s="3">
        <v>44353</v>
      </c>
      <c r="B372" s="4" t="s">
        <v>75</v>
      </c>
      <c r="C372" s="5">
        <v>6</v>
      </c>
      <c r="D372" s="5" t="s">
        <v>108</v>
      </c>
      <c r="E372" s="5" t="s">
        <v>106</v>
      </c>
      <c r="F372" s="6">
        <v>0</v>
      </c>
      <c r="G372" t="str">
        <f>VLOOKUP(InputData[[#This Row],[PRODUCT ID]],MasterData[],2,0)</f>
        <v>Product33</v>
      </c>
      <c r="H372" t="str">
        <f>VLOOKUP(InputData[[#This Row],[PRODUCT ID]],MasterData[],3,0)</f>
        <v>Category04</v>
      </c>
      <c r="I372" t="str">
        <f>VLOOKUP(InputData[[#This Row],[PRODUCT ID]],MasterData[],4,0)</f>
        <v>Kg</v>
      </c>
      <c r="J372">
        <f>VLOOKUP(InputData[[#This Row],[PRODUCT ID]],MasterData[],5,0)</f>
        <v>95</v>
      </c>
      <c r="K372">
        <f>VLOOKUP(InputData[[#This Row],[PRODUCT ID]],MasterData[],6,0)</f>
        <v>119.7</v>
      </c>
      <c r="L372">
        <f t="shared" si="20"/>
        <v>718.2</v>
      </c>
      <c r="M372">
        <f t="shared" si="21"/>
        <v>148.20000000000005</v>
      </c>
      <c r="N372" s="8">
        <f t="shared" si="22"/>
        <v>20.63492063492064</v>
      </c>
      <c r="O372">
        <f>DAY(InputData[[#This Row],[DATE]])</f>
        <v>6</v>
      </c>
      <c r="P372">
        <f>MONTH(InputData[[#This Row],[DATE]])</f>
        <v>6</v>
      </c>
      <c r="Q372">
        <f>YEAR(InputData[[#This Row],[DATE]])</f>
        <v>2021</v>
      </c>
      <c r="R372">
        <f t="shared" si="23"/>
        <v>570</v>
      </c>
      <c r="S372" s="15">
        <f>InputData[[#This Row],[Cost]]/InputData[[#This Row],[SALES]]</f>
        <v>0.79365079365079361</v>
      </c>
    </row>
    <row r="373" spans="1:19" x14ac:dyDescent="0.25">
      <c r="A373" s="3">
        <v>44380</v>
      </c>
      <c r="B373" s="4" t="s">
        <v>75</v>
      </c>
      <c r="C373" s="5">
        <v>9</v>
      </c>
      <c r="D373" s="5" t="s">
        <v>106</v>
      </c>
      <c r="E373" s="5" t="s">
        <v>107</v>
      </c>
      <c r="F373" s="6">
        <v>0</v>
      </c>
      <c r="G373" t="str">
        <f>VLOOKUP(InputData[[#This Row],[PRODUCT ID]],MasterData[],2,0)</f>
        <v>Product33</v>
      </c>
      <c r="H373" t="str">
        <f>VLOOKUP(InputData[[#This Row],[PRODUCT ID]],MasterData[],3,0)</f>
        <v>Category04</v>
      </c>
      <c r="I373" t="str">
        <f>VLOOKUP(InputData[[#This Row],[PRODUCT ID]],MasterData[],4,0)</f>
        <v>Kg</v>
      </c>
      <c r="J373">
        <f>VLOOKUP(InputData[[#This Row],[PRODUCT ID]],MasterData[],5,0)</f>
        <v>95</v>
      </c>
      <c r="K373">
        <f>VLOOKUP(InputData[[#This Row],[PRODUCT ID]],MasterData[],6,0)</f>
        <v>119.7</v>
      </c>
      <c r="L373">
        <f t="shared" si="20"/>
        <v>1077.3</v>
      </c>
      <c r="M373">
        <f t="shared" si="21"/>
        <v>222.29999999999995</v>
      </c>
      <c r="N373" s="8">
        <f t="shared" si="22"/>
        <v>20.634920634920633</v>
      </c>
      <c r="O373">
        <f>DAY(InputData[[#This Row],[DATE]])</f>
        <v>3</v>
      </c>
      <c r="P373">
        <f>MONTH(InputData[[#This Row],[DATE]])</f>
        <v>7</v>
      </c>
      <c r="Q373">
        <f>YEAR(InputData[[#This Row],[DATE]])</f>
        <v>2021</v>
      </c>
      <c r="R373">
        <f t="shared" si="23"/>
        <v>855</v>
      </c>
      <c r="S373" s="15">
        <f>InputData[[#This Row],[Cost]]/InputData[[#This Row],[SALES]]</f>
        <v>0.79365079365079372</v>
      </c>
    </row>
    <row r="374" spans="1:19" x14ac:dyDescent="0.25">
      <c r="A374" s="3">
        <v>44563</v>
      </c>
      <c r="B374" s="4" t="s">
        <v>75</v>
      </c>
      <c r="C374" s="5">
        <v>1</v>
      </c>
      <c r="D374" s="5" t="s">
        <v>108</v>
      </c>
      <c r="E374" s="5" t="s">
        <v>107</v>
      </c>
      <c r="F374" s="6">
        <v>0</v>
      </c>
      <c r="G374" t="str">
        <f>VLOOKUP(InputData[[#This Row],[PRODUCT ID]],MasterData[],2,0)</f>
        <v>Product33</v>
      </c>
      <c r="H374" t="str">
        <f>VLOOKUP(InputData[[#This Row],[PRODUCT ID]],MasterData[],3,0)</f>
        <v>Category04</v>
      </c>
      <c r="I374" t="str">
        <f>VLOOKUP(InputData[[#This Row],[PRODUCT ID]],MasterData[],4,0)</f>
        <v>Kg</v>
      </c>
      <c r="J374">
        <f>VLOOKUP(InputData[[#This Row],[PRODUCT ID]],MasterData[],5,0)</f>
        <v>95</v>
      </c>
      <c r="K374">
        <f>VLOOKUP(InputData[[#This Row],[PRODUCT ID]],MasterData[],6,0)</f>
        <v>119.7</v>
      </c>
      <c r="L374">
        <f t="shared" si="20"/>
        <v>119.7</v>
      </c>
      <c r="M374">
        <f t="shared" si="21"/>
        <v>24.700000000000003</v>
      </c>
      <c r="N374" s="8">
        <f t="shared" si="22"/>
        <v>20.634920634920636</v>
      </c>
      <c r="O374">
        <f>DAY(InputData[[#This Row],[DATE]])</f>
        <v>2</v>
      </c>
      <c r="P374">
        <f>MONTH(InputData[[#This Row],[DATE]])</f>
        <v>1</v>
      </c>
      <c r="Q374">
        <f>YEAR(InputData[[#This Row],[DATE]])</f>
        <v>2022</v>
      </c>
      <c r="R374">
        <f t="shared" si="23"/>
        <v>95</v>
      </c>
      <c r="S374" s="15">
        <f>InputData[[#This Row],[Cost]]/InputData[[#This Row],[SALES]]</f>
        <v>0.79365079365079361</v>
      </c>
    </row>
    <row r="375" spans="1:19" x14ac:dyDescent="0.25">
      <c r="A375" s="3">
        <v>44630</v>
      </c>
      <c r="B375" s="4" t="s">
        <v>75</v>
      </c>
      <c r="C375" s="5">
        <v>12</v>
      </c>
      <c r="D375" s="5" t="s">
        <v>105</v>
      </c>
      <c r="E375" s="5" t="s">
        <v>106</v>
      </c>
      <c r="F375" s="6">
        <v>0</v>
      </c>
      <c r="G375" t="str">
        <f>VLOOKUP(InputData[[#This Row],[PRODUCT ID]],MasterData[],2,0)</f>
        <v>Product33</v>
      </c>
      <c r="H375" t="str">
        <f>VLOOKUP(InputData[[#This Row],[PRODUCT ID]],MasterData[],3,0)</f>
        <v>Category04</v>
      </c>
      <c r="I375" t="str">
        <f>VLOOKUP(InputData[[#This Row],[PRODUCT ID]],MasterData[],4,0)</f>
        <v>Kg</v>
      </c>
      <c r="J375">
        <f>VLOOKUP(InputData[[#This Row],[PRODUCT ID]],MasterData[],5,0)</f>
        <v>95</v>
      </c>
      <c r="K375">
        <f>VLOOKUP(InputData[[#This Row],[PRODUCT ID]],MasterData[],6,0)</f>
        <v>119.7</v>
      </c>
      <c r="L375">
        <f t="shared" si="20"/>
        <v>1436.4</v>
      </c>
      <c r="M375">
        <f t="shared" si="21"/>
        <v>296.40000000000009</v>
      </c>
      <c r="N375" s="8">
        <f t="shared" si="22"/>
        <v>20.63492063492064</v>
      </c>
      <c r="O375">
        <f>DAY(InputData[[#This Row],[DATE]])</f>
        <v>10</v>
      </c>
      <c r="P375">
        <f>MONTH(InputData[[#This Row],[DATE]])</f>
        <v>3</v>
      </c>
      <c r="Q375">
        <f>YEAR(InputData[[#This Row],[DATE]])</f>
        <v>2022</v>
      </c>
      <c r="R375">
        <f t="shared" si="23"/>
        <v>1140</v>
      </c>
      <c r="S375" s="15">
        <f>InputData[[#This Row],[Cost]]/InputData[[#This Row],[SALES]]</f>
        <v>0.79365079365079361</v>
      </c>
    </row>
    <row r="376" spans="1:19" x14ac:dyDescent="0.25">
      <c r="A376" s="3">
        <v>44682</v>
      </c>
      <c r="B376" s="4" t="s">
        <v>75</v>
      </c>
      <c r="C376" s="5">
        <v>6</v>
      </c>
      <c r="D376" s="5" t="s">
        <v>106</v>
      </c>
      <c r="E376" s="5" t="s">
        <v>106</v>
      </c>
      <c r="F376" s="6">
        <v>0</v>
      </c>
      <c r="G376" t="str">
        <f>VLOOKUP(InputData[[#This Row],[PRODUCT ID]],MasterData[],2,0)</f>
        <v>Product33</v>
      </c>
      <c r="H376" t="str">
        <f>VLOOKUP(InputData[[#This Row],[PRODUCT ID]],MasterData[],3,0)</f>
        <v>Category04</v>
      </c>
      <c r="I376" t="str">
        <f>VLOOKUP(InputData[[#This Row],[PRODUCT ID]],MasterData[],4,0)</f>
        <v>Kg</v>
      </c>
      <c r="J376">
        <f>VLOOKUP(InputData[[#This Row],[PRODUCT ID]],MasterData[],5,0)</f>
        <v>95</v>
      </c>
      <c r="K376">
        <f>VLOOKUP(InputData[[#This Row],[PRODUCT ID]],MasterData[],6,0)</f>
        <v>119.7</v>
      </c>
      <c r="L376">
        <f t="shared" si="20"/>
        <v>718.2</v>
      </c>
      <c r="M376">
        <f t="shared" si="21"/>
        <v>148.20000000000005</v>
      </c>
      <c r="N376" s="8">
        <f t="shared" si="22"/>
        <v>20.63492063492064</v>
      </c>
      <c r="O376">
        <f>DAY(InputData[[#This Row],[DATE]])</f>
        <v>1</v>
      </c>
      <c r="P376">
        <f>MONTH(InputData[[#This Row],[DATE]])</f>
        <v>5</v>
      </c>
      <c r="Q376">
        <f>YEAR(InputData[[#This Row],[DATE]])</f>
        <v>2022</v>
      </c>
      <c r="R376">
        <f t="shared" si="23"/>
        <v>570</v>
      </c>
      <c r="S376" s="15">
        <f>InputData[[#This Row],[Cost]]/InputData[[#This Row],[SALES]]</f>
        <v>0.79365079365079361</v>
      </c>
    </row>
    <row r="377" spans="1:19" x14ac:dyDescent="0.25">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f>VLOOKUP(InputData[[#This Row],[PRODUCT ID]],MasterData[],5,0)</f>
        <v>95</v>
      </c>
      <c r="K377">
        <f>VLOOKUP(InputData[[#This Row],[PRODUCT ID]],MasterData[],6,0)</f>
        <v>119.7</v>
      </c>
      <c r="L377">
        <f t="shared" si="20"/>
        <v>359.1</v>
      </c>
      <c r="M377">
        <f t="shared" si="21"/>
        <v>74.100000000000023</v>
      </c>
      <c r="N377" s="8">
        <f t="shared" si="22"/>
        <v>20.63492063492064</v>
      </c>
      <c r="O377">
        <f>DAY(InputData[[#This Row],[DATE]])</f>
        <v>30</v>
      </c>
      <c r="P377">
        <f>MONTH(InputData[[#This Row],[DATE]])</f>
        <v>5</v>
      </c>
      <c r="Q377">
        <f>YEAR(InputData[[#This Row],[DATE]])</f>
        <v>2022</v>
      </c>
      <c r="R377">
        <f t="shared" si="23"/>
        <v>285</v>
      </c>
      <c r="S377" s="15">
        <f>InputData[[#This Row],[Cost]]/InputData[[#This Row],[SALES]]</f>
        <v>0.79365079365079361</v>
      </c>
    </row>
    <row r="378" spans="1:19" x14ac:dyDescent="0.25">
      <c r="A378" s="3">
        <v>44745</v>
      </c>
      <c r="B378" s="4" t="s">
        <v>75</v>
      </c>
      <c r="C378" s="5">
        <v>15</v>
      </c>
      <c r="D378" s="5" t="s">
        <v>108</v>
      </c>
      <c r="E378" s="5" t="s">
        <v>107</v>
      </c>
      <c r="F378" s="6">
        <v>0</v>
      </c>
      <c r="G378" t="str">
        <f>VLOOKUP(InputData[[#This Row],[PRODUCT ID]],MasterData[],2,0)</f>
        <v>Product33</v>
      </c>
      <c r="H378" t="str">
        <f>VLOOKUP(InputData[[#This Row],[PRODUCT ID]],MasterData[],3,0)</f>
        <v>Category04</v>
      </c>
      <c r="I378" t="str">
        <f>VLOOKUP(InputData[[#This Row],[PRODUCT ID]],MasterData[],4,0)</f>
        <v>Kg</v>
      </c>
      <c r="J378">
        <f>VLOOKUP(InputData[[#This Row],[PRODUCT ID]],MasterData[],5,0)</f>
        <v>95</v>
      </c>
      <c r="K378">
        <f>VLOOKUP(InputData[[#This Row],[PRODUCT ID]],MasterData[],6,0)</f>
        <v>119.7</v>
      </c>
      <c r="L378">
        <f t="shared" si="20"/>
        <v>1795.5</v>
      </c>
      <c r="M378">
        <f t="shared" si="21"/>
        <v>370.5</v>
      </c>
      <c r="N378" s="8">
        <f t="shared" si="22"/>
        <v>20.634920634920633</v>
      </c>
      <c r="O378">
        <f>DAY(InputData[[#This Row],[DATE]])</f>
        <v>3</v>
      </c>
      <c r="P378">
        <f>MONTH(InputData[[#This Row],[DATE]])</f>
        <v>7</v>
      </c>
      <c r="Q378">
        <f>YEAR(InputData[[#This Row],[DATE]])</f>
        <v>2022</v>
      </c>
      <c r="R378">
        <f t="shared" si="23"/>
        <v>1425</v>
      </c>
      <c r="S378" s="15">
        <f>InputData[[#This Row],[Cost]]/InputData[[#This Row],[SALES]]</f>
        <v>0.79365079365079361</v>
      </c>
    </row>
    <row r="379" spans="1:19" x14ac:dyDescent="0.25">
      <c r="A379" s="3">
        <v>44756</v>
      </c>
      <c r="B379" s="4" t="s">
        <v>75</v>
      </c>
      <c r="C379" s="5">
        <v>9</v>
      </c>
      <c r="D379" s="5" t="s">
        <v>108</v>
      </c>
      <c r="E379" s="5" t="s">
        <v>106</v>
      </c>
      <c r="F379" s="6">
        <v>0</v>
      </c>
      <c r="G379" t="str">
        <f>VLOOKUP(InputData[[#This Row],[PRODUCT ID]],MasterData[],2,0)</f>
        <v>Product33</v>
      </c>
      <c r="H379" t="str">
        <f>VLOOKUP(InputData[[#This Row],[PRODUCT ID]],MasterData[],3,0)</f>
        <v>Category04</v>
      </c>
      <c r="I379" t="str">
        <f>VLOOKUP(InputData[[#This Row],[PRODUCT ID]],MasterData[],4,0)</f>
        <v>Kg</v>
      </c>
      <c r="J379">
        <f>VLOOKUP(InputData[[#This Row],[PRODUCT ID]],MasterData[],5,0)</f>
        <v>95</v>
      </c>
      <c r="K379">
        <f>VLOOKUP(InputData[[#This Row],[PRODUCT ID]],MasterData[],6,0)</f>
        <v>119.7</v>
      </c>
      <c r="L379">
        <f t="shared" si="20"/>
        <v>1077.3</v>
      </c>
      <c r="M379">
        <f t="shared" si="21"/>
        <v>222.29999999999995</v>
      </c>
      <c r="N379" s="8">
        <f t="shared" si="22"/>
        <v>20.634920634920633</v>
      </c>
      <c r="O379">
        <f>DAY(InputData[[#This Row],[DATE]])</f>
        <v>14</v>
      </c>
      <c r="P379">
        <f>MONTH(InputData[[#This Row],[DATE]])</f>
        <v>7</v>
      </c>
      <c r="Q379">
        <f>YEAR(InputData[[#This Row],[DATE]])</f>
        <v>2022</v>
      </c>
      <c r="R379">
        <f t="shared" si="23"/>
        <v>855</v>
      </c>
      <c r="S379" s="15">
        <f>InputData[[#This Row],[Cost]]/InputData[[#This Row],[SALES]]</f>
        <v>0.79365079365079372</v>
      </c>
    </row>
    <row r="380" spans="1:19" x14ac:dyDescent="0.25">
      <c r="A380" s="3">
        <v>44793</v>
      </c>
      <c r="B380" s="4" t="s">
        <v>75</v>
      </c>
      <c r="C380" s="5">
        <v>14</v>
      </c>
      <c r="D380" s="5" t="s">
        <v>108</v>
      </c>
      <c r="E380" s="5" t="s">
        <v>106</v>
      </c>
      <c r="F380" s="6">
        <v>0</v>
      </c>
      <c r="G380" t="str">
        <f>VLOOKUP(InputData[[#This Row],[PRODUCT ID]],MasterData[],2,0)</f>
        <v>Product33</v>
      </c>
      <c r="H380" t="str">
        <f>VLOOKUP(InputData[[#This Row],[PRODUCT ID]],MasterData[],3,0)</f>
        <v>Category04</v>
      </c>
      <c r="I380" t="str">
        <f>VLOOKUP(InputData[[#This Row],[PRODUCT ID]],MasterData[],4,0)</f>
        <v>Kg</v>
      </c>
      <c r="J380">
        <f>VLOOKUP(InputData[[#This Row],[PRODUCT ID]],MasterData[],5,0)</f>
        <v>95</v>
      </c>
      <c r="K380">
        <f>VLOOKUP(InputData[[#This Row],[PRODUCT ID]],MasterData[],6,0)</f>
        <v>119.7</v>
      </c>
      <c r="L380">
        <f t="shared" si="20"/>
        <v>1675.8</v>
      </c>
      <c r="M380">
        <f t="shared" si="21"/>
        <v>345.79999999999995</v>
      </c>
      <c r="N380" s="8">
        <f t="shared" si="22"/>
        <v>20.634920634920633</v>
      </c>
      <c r="O380">
        <f>DAY(InputData[[#This Row],[DATE]])</f>
        <v>20</v>
      </c>
      <c r="P380">
        <f>MONTH(InputData[[#This Row],[DATE]])</f>
        <v>8</v>
      </c>
      <c r="Q380">
        <f>YEAR(InputData[[#This Row],[DATE]])</f>
        <v>2022</v>
      </c>
      <c r="R380">
        <f t="shared" si="23"/>
        <v>1330</v>
      </c>
      <c r="S380" s="15">
        <f>InputData[[#This Row],[Cost]]/InputData[[#This Row],[SALES]]</f>
        <v>0.79365079365079372</v>
      </c>
    </row>
    <row r="381" spans="1:19" x14ac:dyDescent="0.25">
      <c r="A381" s="3">
        <v>44823</v>
      </c>
      <c r="B381" s="4" t="s">
        <v>75</v>
      </c>
      <c r="C381" s="5">
        <v>8</v>
      </c>
      <c r="D381" s="5" t="s">
        <v>105</v>
      </c>
      <c r="E381" s="5" t="s">
        <v>107</v>
      </c>
      <c r="F381" s="6">
        <v>0</v>
      </c>
      <c r="G381" t="str">
        <f>VLOOKUP(InputData[[#This Row],[PRODUCT ID]],MasterData[],2,0)</f>
        <v>Product33</v>
      </c>
      <c r="H381" t="str">
        <f>VLOOKUP(InputData[[#This Row],[PRODUCT ID]],MasterData[],3,0)</f>
        <v>Category04</v>
      </c>
      <c r="I381" t="str">
        <f>VLOOKUP(InputData[[#This Row],[PRODUCT ID]],MasterData[],4,0)</f>
        <v>Kg</v>
      </c>
      <c r="J381">
        <f>VLOOKUP(InputData[[#This Row],[PRODUCT ID]],MasterData[],5,0)</f>
        <v>95</v>
      </c>
      <c r="K381">
        <f>VLOOKUP(InputData[[#This Row],[PRODUCT ID]],MasterData[],6,0)</f>
        <v>119.7</v>
      </c>
      <c r="L381">
        <f t="shared" si="20"/>
        <v>957.6</v>
      </c>
      <c r="M381">
        <f t="shared" si="21"/>
        <v>197.60000000000002</v>
      </c>
      <c r="N381" s="8">
        <f t="shared" si="22"/>
        <v>20.634920634920636</v>
      </c>
      <c r="O381">
        <f>DAY(InputData[[#This Row],[DATE]])</f>
        <v>19</v>
      </c>
      <c r="P381">
        <f>MONTH(InputData[[#This Row],[DATE]])</f>
        <v>9</v>
      </c>
      <c r="Q381">
        <f>YEAR(InputData[[#This Row],[DATE]])</f>
        <v>2022</v>
      </c>
      <c r="R381">
        <f t="shared" si="23"/>
        <v>760</v>
      </c>
      <c r="S381" s="15">
        <f>InputData[[#This Row],[Cost]]/InputData[[#This Row],[SALES]]</f>
        <v>0.79365079365079361</v>
      </c>
    </row>
    <row r="382" spans="1:19" x14ac:dyDescent="0.25">
      <c r="A382" s="3">
        <v>44824</v>
      </c>
      <c r="B382" s="4" t="s">
        <v>75</v>
      </c>
      <c r="C382" s="5">
        <v>6</v>
      </c>
      <c r="D382" s="5" t="s">
        <v>108</v>
      </c>
      <c r="E382" s="5" t="s">
        <v>106</v>
      </c>
      <c r="F382" s="6">
        <v>0</v>
      </c>
      <c r="G382" t="str">
        <f>VLOOKUP(InputData[[#This Row],[PRODUCT ID]],MasterData[],2,0)</f>
        <v>Product33</v>
      </c>
      <c r="H382" t="str">
        <f>VLOOKUP(InputData[[#This Row],[PRODUCT ID]],MasterData[],3,0)</f>
        <v>Category04</v>
      </c>
      <c r="I382" t="str">
        <f>VLOOKUP(InputData[[#This Row],[PRODUCT ID]],MasterData[],4,0)</f>
        <v>Kg</v>
      </c>
      <c r="J382">
        <f>VLOOKUP(InputData[[#This Row],[PRODUCT ID]],MasterData[],5,0)</f>
        <v>95</v>
      </c>
      <c r="K382">
        <f>VLOOKUP(InputData[[#This Row],[PRODUCT ID]],MasterData[],6,0)</f>
        <v>119.7</v>
      </c>
      <c r="L382">
        <f t="shared" si="20"/>
        <v>718.2</v>
      </c>
      <c r="M382">
        <f t="shared" si="21"/>
        <v>148.20000000000005</v>
      </c>
      <c r="N382" s="8">
        <f t="shared" si="22"/>
        <v>20.63492063492064</v>
      </c>
      <c r="O382">
        <f>DAY(InputData[[#This Row],[DATE]])</f>
        <v>20</v>
      </c>
      <c r="P382">
        <f>MONTH(InputData[[#This Row],[DATE]])</f>
        <v>9</v>
      </c>
      <c r="Q382">
        <f>YEAR(InputData[[#This Row],[DATE]])</f>
        <v>2022</v>
      </c>
      <c r="R382">
        <f t="shared" si="23"/>
        <v>570</v>
      </c>
      <c r="S382" s="15">
        <f>InputData[[#This Row],[Cost]]/InputData[[#This Row],[SALES]]</f>
        <v>0.79365079365079361</v>
      </c>
    </row>
    <row r="383" spans="1:19" x14ac:dyDescent="0.25">
      <c r="A383" s="3">
        <v>44926</v>
      </c>
      <c r="B383" s="4" t="s">
        <v>75</v>
      </c>
      <c r="C383" s="5">
        <v>12</v>
      </c>
      <c r="D383" s="5" t="s">
        <v>106</v>
      </c>
      <c r="E383" s="5" t="s">
        <v>106</v>
      </c>
      <c r="F383" s="6">
        <v>0</v>
      </c>
      <c r="G383" t="str">
        <f>VLOOKUP(InputData[[#This Row],[PRODUCT ID]],MasterData[],2,0)</f>
        <v>Product33</v>
      </c>
      <c r="H383" t="str">
        <f>VLOOKUP(InputData[[#This Row],[PRODUCT ID]],MasterData[],3,0)</f>
        <v>Category04</v>
      </c>
      <c r="I383" t="str">
        <f>VLOOKUP(InputData[[#This Row],[PRODUCT ID]],MasterData[],4,0)</f>
        <v>Kg</v>
      </c>
      <c r="J383">
        <f>VLOOKUP(InputData[[#This Row],[PRODUCT ID]],MasterData[],5,0)</f>
        <v>95</v>
      </c>
      <c r="K383">
        <f>VLOOKUP(InputData[[#This Row],[PRODUCT ID]],MasterData[],6,0)</f>
        <v>119.7</v>
      </c>
      <c r="L383">
        <f t="shared" si="20"/>
        <v>1436.4</v>
      </c>
      <c r="M383">
        <f t="shared" si="21"/>
        <v>296.40000000000009</v>
      </c>
      <c r="N383" s="8">
        <f t="shared" si="22"/>
        <v>20.63492063492064</v>
      </c>
      <c r="O383">
        <f>DAY(InputData[[#This Row],[DATE]])</f>
        <v>31</v>
      </c>
      <c r="P383">
        <f>MONTH(InputData[[#This Row],[DATE]])</f>
        <v>12</v>
      </c>
      <c r="Q383">
        <f>YEAR(InputData[[#This Row],[DATE]])</f>
        <v>2022</v>
      </c>
      <c r="R383">
        <f t="shared" si="23"/>
        <v>1140</v>
      </c>
      <c r="S383" s="15">
        <f>InputData[[#This Row],[Cost]]/InputData[[#This Row],[SALES]]</f>
        <v>0.79365079365079361</v>
      </c>
    </row>
    <row r="384" spans="1:19" x14ac:dyDescent="0.25">
      <c r="A384" s="3">
        <v>44216</v>
      </c>
      <c r="B384" s="4" t="s">
        <v>77</v>
      </c>
      <c r="C384" s="5">
        <v>4</v>
      </c>
      <c r="D384" s="5" t="s">
        <v>108</v>
      </c>
      <c r="E384" s="5" t="s">
        <v>107</v>
      </c>
      <c r="F384" s="6">
        <v>0</v>
      </c>
      <c r="G384" t="str">
        <f>VLOOKUP(InputData[[#This Row],[PRODUCT ID]],MasterData[],2,0)</f>
        <v>Product34</v>
      </c>
      <c r="H384" t="str">
        <f>VLOOKUP(InputData[[#This Row],[PRODUCT ID]],MasterData[],3,0)</f>
        <v>Category04</v>
      </c>
      <c r="I384" t="str">
        <f>VLOOKUP(InputData[[#This Row],[PRODUCT ID]],MasterData[],4,0)</f>
        <v>Lt</v>
      </c>
      <c r="J384">
        <f>VLOOKUP(InputData[[#This Row],[PRODUCT ID]],MasterData[],5,0)</f>
        <v>55</v>
      </c>
      <c r="K384">
        <f>VLOOKUP(InputData[[#This Row],[PRODUCT ID]],MasterData[],6,0)</f>
        <v>58.3</v>
      </c>
      <c r="L384">
        <f t="shared" si="20"/>
        <v>233.2</v>
      </c>
      <c r="M384">
        <f t="shared" si="21"/>
        <v>13.199999999999989</v>
      </c>
      <c r="N384" s="8">
        <f t="shared" si="22"/>
        <v>5.6603773584905612</v>
      </c>
      <c r="O384">
        <f>DAY(InputData[[#This Row],[DATE]])</f>
        <v>20</v>
      </c>
      <c r="P384">
        <f>MONTH(InputData[[#This Row],[DATE]])</f>
        <v>1</v>
      </c>
      <c r="Q384">
        <f>YEAR(InputData[[#This Row],[DATE]])</f>
        <v>2021</v>
      </c>
      <c r="R384">
        <f t="shared" si="23"/>
        <v>220</v>
      </c>
      <c r="S384" s="15">
        <f>InputData[[#This Row],[Cost]]/InputData[[#This Row],[SALES]]</f>
        <v>0.94339622641509435</v>
      </c>
    </row>
    <row r="385" spans="1:19" x14ac:dyDescent="0.25">
      <c r="A385" s="3">
        <v>44221</v>
      </c>
      <c r="B385" s="4" t="s">
        <v>77</v>
      </c>
      <c r="C385" s="5">
        <v>6</v>
      </c>
      <c r="D385" s="5" t="s">
        <v>108</v>
      </c>
      <c r="E385" s="5" t="s">
        <v>107</v>
      </c>
      <c r="F385" s="6">
        <v>0</v>
      </c>
      <c r="G385" t="str">
        <f>VLOOKUP(InputData[[#This Row],[PRODUCT ID]],MasterData[],2,0)</f>
        <v>Product34</v>
      </c>
      <c r="H385" t="str">
        <f>VLOOKUP(InputData[[#This Row],[PRODUCT ID]],MasterData[],3,0)</f>
        <v>Category04</v>
      </c>
      <c r="I385" t="str">
        <f>VLOOKUP(InputData[[#This Row],[PRODUCT ID]],MasterData[],4,0)</f>
        <v>Lt</v>
      </c>
      <c r="J385">
        <f>VLOOKUP(InputData[[#This Row],[PRODUCT ID]],MasterData[],5,0)</f>
        <v>55</v>
      </c>
      <c r="K385">
        <f>VLOOKUP(InputData[[#This Row],[PRODUCT ID]],MasterData[],6,0)</f>
        <v>58.3</v>
      </c>
      <c r="L385">
        <f t="shared" si="20"/>
        <v>349.79999999999995</v>
      </c>
      <c r="M385">
        <f t="shared" si="21"/>
        <v>19.799999999999955</v>
      </c>
      <c r="N385" s="8">
        <f t="shared" si="22"/>
        <v>5.6603773584905532</v>
      </c>
      <c r="O385">
        <f>DAY(InputData[[#This Row],[DATE]])</f>
        <v>25</v>
      </c>
      <c r="P385">
        <f>MONTH(InputData[[#This Row],[DATE]])</f>
        <v>1</v>
      </c>
      <c r="Q385">
        <f>YEAR(InputData[[#This Row],[DATE]])</f>
        <v>2021</v>
      </c>
      <c r="R385">
        <f t="shared" si="23"/>
        <v>330</v>
      </c>
      <c r="S385" s="15">
        <f>InputData[[#This Row],[Cost]]/InputData[[#This Row],[SALES]]</f>
        <v>0.94339622641509446</v>
      </c>
    </row>
    <row r="386" spans="1:19" x14ac:dyDescent="0.25">
      <c r="A386" s="3">
        <v>44236</v>
      </c>
      <c r="B386" s="4" t="s">
        <v>77</v>
      </c>
      <c r="C386" s="5">
        <v>14</v>
      </c>
      <c r="D386" s="5" t="s">
        <v>108</v>
      </c>
      <c r="E386" s="5" t="s">
        <v>106</v>
      </c>
      <c r="F386" s="6">
        <v>0</v>
      </c>
      <c r="G386" t="str">
        <f>VLOOKUP(InputData[[#This Row],[PRODUCT ID]],MasterData[],2,0)</f>
        <v>Product34</v>
      </c>
      <c r="H386" t="str">
        <f>VLOOKUP(InputData[[#This Row],[PRODUCT ID]],MasterData[],3,0)</f>
        <v>Category04</v>
      </c>
      <c r="I386" t="str">
        <f>VLOOKUP(InputData[[#This Row],[PRODUCT ID]],MasterData[],4,0)</f>
        <v>Lt</v>
      </c>
      <c r="J386">
        <f>VLOOKUP(InputData[[#This Row],[PRODUCT ID]],MasterData[],5,0)</f>
        <v>55</v>
      </c>
      <c r="K386">
        <f>VLOOKUP(InputData[[#This Row],[PRODUCT ID]],MasterData[],6,0)</f>
        <v>58.3</v>
      </c>
      <c r="L386">
        <f t="shared" ref="L386:L449" si="24">K386*C386</f>
        <v>816.19999999999993</v>
      </c>
      <c r="M386">
        <f t="shared" ref="M386:M449" si="25">L386-(J386*C386)</f>
        <v>46.199999999999932</v>
      </c>
      <c r="N386" s="8">
        <f t="shared" ref="N386:N449" si="26">M386/L386 *100</f>
        <v>5.6603773584905577</v>
      </c>
      <c r="O386">
        <f>DAY(InputData[[#This Row],[DATE]])</f>
        <v>9</v>
      </c>
      <c r="P386">
        <f>MONTH(InputData[[#This Row],[DATE]])</f>
        <v>2</v>
      </c>
      <c r="Q386">
        <f>YEAR(InputData[[#This Row],[DATE]])</f>
        <v>2021</v>
      </c>
      <c r="R386">
        <f t="shared" ref="R386:R449" si="27">J386*C386</f>
        <v>770</v>
      </c>
      <c r="S386" s="15">
        <f>InputData[[#This Row],[Cost]]/InputData[[#This Row],[SALES]]</f>
        <v>0.94339622641509446</v>
      </c>
    </row>
    <row r="387" spans="1:19" x14ac:dyDescent="0.25">
      <c r="A387" s="3">
        <v>44319</v>
      </c>
      <c r="B387" s="4" t="s">
        <v>77</v>
      </c>
      <c r="C387" s="5">
        <v>3</v>
      </c>
      <c r="D387" s="5" t="s">
        <v>106</v>
      </c>
      <c r="E387" s="5" t="s">
        <v>106</v>
      </c>
      <c r="F387" s="6">
        <v>0</v>
      </c>
      <c r="G387" t="str">
        <f>VLOOKUP(InputData[[#This Row],[PRODUCT ID]],MasterData[],2,0)</f>
        <v>Product34</v>
      </c>
      <c r="H387" t="str">
        <f>VLOOKUP(InputData[[#This Row],[PRODUCT ID]],MasterData[],3,0)</f>
        <v>Category04</v>
      </c>
      <c r="I387" t="str">
        <f>VLOOKUP(InputData[[#This Row],[PRODUCT ID]],MasterData[],4,0)</f>
        <v>Lt</v>
      </c>
      <c r="J387">
        <f>VLOOKUP(InputData[[#This Row],[PRODUCT ID]],MasterData[],5,0)</f>
        <v>55</v>
      </c>
      <c r="K387">
        <f>VLOOKUP(InputData[[#This Row],[PRODUCT ID]],MasterData[],6,0)</f>
        <v>58.3</v>
      </c>
      <c r="L387">
        <f t="shared" si="24"/>
        <v>174.89999999999998</v>
      </c>
      <c r="M387">
        <f t="shared" si="25"/>
        <v>9.8999999999999773</v>
      </c>
      <c r="N387" s="8">
        <f t="shared" si="26"/>
        <v>5.6603773584905532</v>
      </c>
      <c r="O387">
        <f>DAY(InputData[[#This Row],[DATE]])</f>
        <v>3</v>
      </c>
      <c r="P387">
        <f>MONTH(InputData[[#This Row],[DATE]])</f>
        <v>5</v>
      </c>
      <c r="Q387">
        <f>YEAR(InputData[[#This Row],[DATE]])</f>
        <v>2021</v>
      </c>
      <c r="R387">
        <f t="shared" si="27"/>
        <v>165</v>
      </c>
      <c r="S387" s="15">
        <f>InputData[[#This Row],[Cost]]/InputData[[#This Row],[SALES]]</f>
        <v>0.94339622641509446</v>
      </c>
    </row>
    <row r="388" spans="1:19" x14ac:dyDescent="0.25">
      <c r="A388" s="3">
        <v>44387</v>
      </c>
      <c r="B388" s="4" t="s">
        <v>77</v>
      </c>
      <c r="C388" s="5">
        <v>6</v>
      </c>
      <c r="D388" s="5" t="s">
        <v>105</v>
      </c>
      <c r="E388" s="5" t="s">
        <v>107</v>
      </c>
      <c r="F388" s="6">
        <v>0</v>
      </c>
      <c r="G388" t="str">
        <f>VLOOKUP(InputData[[#This Row],[PRODUCT ID]],MasterData[],2,0)</f>
        <v>Product34</v>
      </c>
      <c r="H388" t="str">
        <f>VLOOKUP(InputData[[#This Row],[PRODUCT ID]],MasterData[],3,0)</f>
        <v>Category04</v>
      </c>
      <c r="I388" t="str">
        <f>VLOOKUP(InputData[[#This Row],[PRODUCT ID]],MasterData[],4,0)</f>
        <v>Lt</v>
      </c>
      <c r="J388">
        <f>VLOOKUP(InputData[[#This Row],[PRODUCT ID]],MasterData[],5,0)</f>
        <v>55</v>
      </c>
      <c r="K388">
        <f>VLOOKUP(InputData[[#This Row],[PRODUCT ID]],MasterData[],6,0)</f>
        <v>58.3</v>
      </c>
      <c r="L388">
        <f t="shared" si="24"/>
        <v>349.79999999999995</v>
      </c>
      <c r="M388">
        <f t="shared" si="25"/>
        <v>19.799999999999955</v>
      </c>
      <c r="N388" s="8">
        <f t="shared" si="26"/>
        <v>5.6603773584905532</v>
      </c>
      <c r="O388">
        <f>DAY(InputData[[#This Row],[DATE]])</f>
        <v>10</v>
      </c>
      <c r="P388">
        <f>MONTH(InputData[[#This Row],[DATE]])</f>
        <v>7</v>
      </c>
      <c r="Q388">
        <f>YEAR(InputData[[#This Row],[DATE]])</f>
        <v>2021</v>
      </c>
      <c r="R388">
        <f t="shared" si="27"/>
        <v>330</v>
      </c>
      <c r="S388" s="15">
        <f>InputData[[#This Row],[Cost]]/InputData[[#This Row],[SALES]]</f>
        <v>0.94339622641509446</v>
      </c>
    </row>
    <row r="389" spans="1:19" x14ac:dyDescent="0.25">
      <c r="A389" s="3">
        <v>44411</v>
      </c>
      <c r="B389" s="4" t="s">
        <v>77</v>
      </c>
      <c r="C389" s="5">
        <v>12</v>
      </c>
      <c r="D389" s="5" t="s">
        <v>106</v>
      </c>
      <c r="E389" s="5" t="s">
        <v>106</v>
      </c>
      <c r="F389" s="6">
        <v>0</v>
      </c>
      <c r="G389" t="str">
        <f>VLOOKUP(InputData[[#This Row],[PRODUCT ID]],MasterData[],2,0)</f>
        <v>Product34</v>
      </c>
      <c r="H389" t="str">
        <f>VLOOKUP(InputData[[#This Row],[PRODUCT ID]],MasterData[],3,0)</f>
        <v>Category04</v>
      </c>
      <c r="I389" t="str">
        <f>VLOOKUP(InputData[[#This Row],[PRODUCT ID]],MasterData[],4,0)</f>
        <v>Lt</v>
      </c>
      <c r="J389">
        <f>VLOOKUP(InputData[[#This Row],[PRODUCT ID]],MasterData[],5,0)</f>
        <v>55</v>
      </c>
      <c r="K389">
        <f>VLOOKUP(InputData[[#This Row],[PRODUCT ID]],MasterData[],6,0)</f>
        <v>58.3</v>
      </c>
      <c r="L389">
        <f t="shared" si="24"/>
        <v>699.59999999999991</v>
      </c>
      <c r="M389">
        <f t="shared" si="25"/>
        <v>39.599999999999909</v>
      </c>
      <c r="N389" s="8">
        <f t="shared" si="26"/>
        <v>5.6603773584905532</v>
      </c>
      <c r="O389">
        <f>DAY(InputData[[#This Row],[DATE]])</f>
        <v>3</v>
      </c>
      <c r="P389">
        <f>MONTH(InputData[[#This Row],[DATE]])</f>
        <v>8</v>
      </c>
      <c r="Q389">
        <f>YEAR(InputData[[#This Row],[DATE]])</f>
        <v>2021</v>
      </c>
      <c r="R389">
        <f t="shared" si="27"/>
        <v>660</v>
      </c>
      <c r="S389" s="15">
        <f>InputData[[#This Row],[Cost]]/InputData[[#This Row],[SALES]]</f>
        <v>0.94339622641509446</v>
      </c>
    </row>
    <row r="390" spans="1:19" x14ac:dyDescent="0.25">
      <c r="A390" s="3">
        <v>44437</v>
      </c>
      <c r="B390" s="4" t="s">
        <v>77</v>
      </c>
      <c r="C390" s="5">
        <v>12</v>
      </c>
      <c r="D390" s="5" t="s">
        <v>105</v>
      </c>
      <c r="E390" s="5" t="s">
        <v>106</v>
      </c>
      <c r="F390" s="6">
        <v>0</v>
      </c>
      <c r="G390" t="str">
        <f>VLOOKUP(InputData[[#This Row],[PRODUCT ID]],MasterData[],2,0)</f>
        <v>Product34</v>
      </c>
      <c r="H390" t="str">
        <f>VLOOKUP(InputData[[#This Row],[PRODUCT ID]],MasterData[],3,0)</f>
        <v>Category04</v>
      </c>
      <c r="I390" t="str">
        <f>VLOOKUP(InputData[[#This Row],[PRODUCT ID]],MasterData[],4,0)</f>
        <v>Lt</v>
      </c>
      <c r="J390">
        <f>VLOOKUP(InputData[[#This Row],[PRODUCT ID]],MasterData[],5,0)</f>
        <v>55</v>
      </c>
      <c r="K390">
        <f>VLOOKUP(InputData[[#This Row],[PRODUCT ID]],MasterData[],6,0)</f>
        <v>58.3</v>
      </c>
      <c r="L390">
        <f t="shared" si="24"/>
        <v>699.59999999999991</v>
      </c>
      <c r="M390">
        <f t="shared" si="25"/>
        <v>39.599999999999909</v>
      </c>
      <c r="N390" s="8">
        <f t="shared" si="26"/>
        <v>5.6603773584905532</v>
      </c>
      <c r="O390">
        <f>DAY(InputData[[#This Row],[DATE]])</f>
        <v>29</v>
      </c>
      <c r="P390">
        <f>MONTH(InputData[[#This Row],[DATE]])</f>
        <v>8</v>
      </c>
      <c r="Q390">
        <f>YEAR(InputData[[#This Row],[DATE]])</f>
        <v>2021</v>
      </c>
      <c r="R390">
        <f t="shared" si="27"/>
        <v>660</v>
      </c>
      <c r="S390" s="15">
        <f>InputData[[#This Row],[Cost]]/InputData[[#This Row],[SALES]]</f>
        <v>0.94339622641509446</v>
      </c>
    </row>
    <row r="391" spans="1:19" x14ac:dyDescent="0.25">
      <c r="A391" s="3">
        <v>44466</v>
      </c>
      <c r="B391" s="4" t="s">
        <v>77</v>
      </c>
      <c r="C391" s="5">
        <v>1</v>
      </c>
      <c r="D391" s="5" t="s">
        <v>108</v>
      </c>
      <c r="E391" s="5" t="s">
        <v>107</v>
      </c>
      <c r="F391" s="6">
        <v>0</v>
      </c>
      <c r="G391" t="str">
        <f>VLOOKUP(InputData[[#This Row],[PRODUCT ID]],MasterData[],2,0)</f>
        <v>Product34</v>
      </c>
      <c r="H391" t="str">
        <f>VLOOKUP(InputData[[#This Row],[PRODUCT ID]],MasterData[],3,0)</f>
        <v>Category04</v>
      </c>
      <c r="I391" t="str">
        <f>VLOOKUP(InputData[[#This Row],[PRODUCT ID]],MasterData[],4,0)</f>
        <v>Lt</v>
      </c>
      <c r="J391">
        <f>VLOOKUP(InputData[[#This Row],[PRODUCT ID]],MasterData[],5,0)</f>
        <v>55</v>
      </c>
      <c r="K391">
        <f>VLOOKUP(InputData[[#This Row],[PRODUCT ID]],MasterData[],6,0)</f>
        <v>58.3</v>
      </c>
      <c r="L391">
        <f t="shared" si="24"/>
        <v>58.3</v>
      </c>
      <c r="M391">
        <f t="shared" si="25"/>
        <v>3.2999999999999972</v>
      </c>
      <c r="N391" s="8">
        <f t="shared" si="26"/>
        <v>5.6603773584905612</v>
      </c>
      <c r="O391">
        <f>DAY(InputData[[#This Row],[DATE]])</f>
        <v>27</v>
      </c>
      <c r="P391">
        <f>MONTH(InputData[[#This Row],[DATE]])</f>
        <v>9</v>
      </c>
      <c r="Q391">
        <f>YEAR(InputData[[#This Row],[DATE]])</f>
        <v>2021</v>
      </c>
      <c r="R391">
        <f t="shared" si="27"/>
        <v>55</v>
      </c>
      <c r="S391" s="15">
        <f>InputData[[#This Row],[Cost]]/InputData[[#This Row],[SALES]]</f>
        <v>0.94339622641509435</v>
      </c>
    </row>
    <row r="392" spans="1:19" x14ac:dyDescent="0.25">
      <c r="A392" s="3">
        <v>44520</v>
      </c>
      <c r="B392" s="4" t="s">
        <v>77</v>
      </c>
      <c r="C392" s="5">
        <v>14</v>
      </c>
      <c r="D392" s="5" t="s">
        <v>106</v>
      </c>
      <c r="E392" s="5" t="s">
        <v>106</v>
      </c>
      <c r="F392" s="6">
        <v>0</v>
      </c>
      <c r="G392" t="str">
        <f>VLOOKUP(InputData[[#This Row],[PRODUCT ID]],MasterData[],2,0)</f>
        <v>Product34</v>
      </c>
      <c r="H392" t="str">
        <f>VLOOKUP(InputData[[#This Row],[PRODUCT ID]],MasterData[],3,0)</f>
        <v>Category04</v>
      </c>
      <c r="I392" t="str">
        <f>VLOOKUP(InputData[[#This Row],[PRODUCT ID]],MasterData[],4,0)</f>
        <v>Lt</v>
      </c>
      <c r="J392">
        <f>VLOOKUP(InputData[[#This Row],[PRODUCT ID]],MasterData[],5,0)</f>
        <v>55</v>
      </c>
      <c r="K392">
        <f>VLOOKUP(InputData[[#This Row],[PRODUCT ID]],MasterData[],6,0)</f>
        <v>58.3</v>
      </c>
      <c r="L392">
        <f t="shared" si="24"/>
        <v>816.19999999999993</v>
      </c>
      <c r="M392">
        <f t="shared" si="25"/>
        <v>46.199999999999932</v>
      </c>
      <c r="N392" s="8">
        <f t="shared" si="26"/>
        <v>5.6603773584905577</v>
      </c>
      <c r="O392">
        <f>DAY(InputData[[#This Row],[DATE]])</f>
        <v>20</v>
      </c>
      <c r="P392">
        <f>MONTH(InputData[[#This Row],[DATE]])</f>
        <v>11</v>
      </c>
      <c r="Q392">
        <f>YEAR(InputData[[#This Row],[DATE]])</f>
        <v>2021</v>
      </c>
      <c r="R392">
        <f t="shared" si="27"/>
        <v>770</v>
      </c>
      <c r="S392" s="15">
        <f>InputData[[#This Row],[Cost]]/InputData[[#This Row],[SALES]]</f>
        <v>0.94339622641509446</v>
      </c>
    </row>
    <row r="393" spans="1:19" x14ac:dyDescent="0.25">
      <c r="A393" s="3">
        <v>44533</v>
      </c>
      <c r="B393" s="4" t="s">
        <v>77</v>
      </c>
      <c r="C393" s="5">
        <v>2</v>
      </c>
      <c r="D393" s="5" t="s">
        <v>106</v>
      </c>
      <c r="E393" s="5" t="s">
        <v>107</v>
      </c>
      <c r="F393" s="6">
        <v>0</v>
      </c>
      <c r="G393" t="str">
        <f>VLOOKUP(InputData[[#This Row],[PRODUCT ID]],MasterData[],2,0)</f>
        <v>Product34</v>
      </c>
      <c r="H393" t="str">
        <f>VLOOKUP(InputData[[#This Row],[PRODUCT ID]],MasterData[],3,0)</f>
        <v>Category04</v>
      </c>
      <c r="I393" t="str">
        <f>VLOOKUP(InputData[[#This Row],[PRODUCT ID]],MasterData[],4,0)</f>
        <v>Lt</v>
      </c>
      <c r="J393">
        <f>VLOOKUP(InputData[[#This Row],[PRODUCT ID]],MasterData[],5,0)</f>
        <v>55</v>
      </c>
      <c r="K393">
        <f>VLOOKUP(InputData[[#This Row],[PRODUCT ID]],MasterData[],6,0)</f>
        <v>58.3</v>
      </c>
      <c r="L393">
        <f t="shared" si="24"/>
        <v>116.6</v>
      </c>
      <c r="M393">
        <f t="shared" si="25"/>
        <v>6.5999999999999943</v>
      </c>
      <c r="N393" s="8">
        <f t="shared" si="26"/>
        <v>5.6603773584905612</v>
      </c>
      <c r="O393">
        <f>DAY(InputData[[#This Row],[DATE]])</f>
        <v>3</v>
      </c>
      <c r="P393">
        <f>MONTH(InputData[[#This Row],[DATE]])</f>
        <v>12</v>
      </c>
      <c r="Q393">
        <f>YEAR(InputData[[#This Row],[DATE]])</f>
        <v>2021</v>
      </c>
      <c r="R393">
        <f t="shared" si="27"/>
        <v>110</v>
      </c>
      <c r="S393" s="15">
        <f>InputData[[#This Row],[Cost]]/InputData[[#This Row],[SALES]]</f>
        <v>0.94339622641509435</v>
      </c>
    </row>
    <row r="394" spans="1:19" x14ac:dyDescent="0.25">
      <c r="A394" s="3">
        <v>44571</v>
      </c>
      <c r="B394" s="4" t="s">
        <v>77</v>
      </c>
      <c r="C394" s="5">
        <v>14</v>
      </c>
      <c r="D394" s="5" t="s">
        <v>106</v>
      </c>
      <c r="E394" s="5" t="s">
        <v>106</v>
      </c>
      <c r="F394" s="6">
        <v>0</v>
      </c>
      <c r="G394" t="str">
        <f>VLOOKUP(InputData[[#This Row],[PRODUCT ID]],MasterData[],2,0)</f>
        <v>Product34</v>
      </c>
      <c r="H394" t="str">
        <f>VLOOKUP(InputData[[#This Row],[PRODUCT ID]],MasterData[],3,0)</f>
        <v>Category04</v>
      </c>
      <c r="I394" t="str">
        <f>VLOOKUP(InputData[[#This Row],[PRODUCT ID]],MasterData[],4,0)</f>
        <v>Lt</v>
      </c>
      <c r="J394">
        <f>VLOOKUP(InputData[[#This Row],[PRODUCT ID]],MasterData[],5,0)</f>
        <v>55</v>
      </c>
      <c r="K394">
        <f>VLOOKUP(InputData[[#This Row],[PRODUCT ID]],MasterData[],6,0)</f>
        <v>58.3</v>
      </c>
      <c r="L394">
        <f t="shared" si="24"/>
        <v>816.19999999999993</v>
      </c>
      <c r="M394">
        <f t="shared" si="25"/>
        <v>46.199999999999932</v>
      </c>
      <c r="N394" s="8">
        <f t="shared" si="26"/>
        <v>5.6603773584905577</v>
      </c>
      <c r="O394">
        <f>DAY(InputData[[#This Row],[DATE]])</f>
        <v>10</v>
      </c>
      <c r="P394">
        <f>MONTH(InputData[[#This Row],[DATE]])</f>
        <v>1</v>
      </c>
      <c r="Q394">
        <f>YEAR(InputData[[#This Row],[DATE]])</f>
        <v>2022</v>
      </c>
      <c r="R394">
        <f t="shared" si="27"/>
        <v>770</v>
      </c>
      <c r="S394" s="15">
        <f>InputData[[#This Row],[Cost]]/InputData[[#This Row],[SALES]]</f>
        <v>0.94339622641509446</v>
      </c>
    </row>
    <row r="395" spans="1:19" x14ac:dyDescent="0.25">
      <c r="A395" s="3">
        <v>44675</v>
      </c>
      <c r="B395" s="4" t="s">
        <v>77</v>
      </c>
      <c r="C395" s="5">
        <v>4</v>
      </c>
      <c r="D395" s="5" t="s">
        <v>108</v>
      </c>
      <c r="E395" s="5" t="s">
        <v>106</v>
      </c>
      <c r="F395" s="6">
        <v>0</v>
      </c>
      <c r="G395" t="str">
        <f>VLOOKUP(InputData[[#This Row],[PRODUCT ID]],MasterData[],2,0)</f>
        <v>Product34</v>
      </c>
      <c r="H395" t="str">
        <f>VLOOKUP(InputData[[#This Row],[PRODUCT ID]],MasterData[],3,0)</f>
        <v>Category04</v>
      </c>
      <c r="I395" t="str">
        <f>VLOOKUP(InputData[[#This Row],[PRODUCT ID]],MasterData[],4,0)</f>
        <v>Lt</v>
      </c>
      <c r="J395">
        <f>VLOOKUP(InputData[[#This Row],[PRODUCT ID]],MasterData[],5,0)</f>
        <v>55</v>
      </c>
      <c r="K395">
        <f>VLOOKUP(InputData[[#This Row],[PRODUCT ID]],MasterData[],6,0)</f>
        <v>58.3</v>
      </c>
      <c r="L395">
        <f t="shared" si="24"/>
        <v>233.2</v>
      </c>
      <c r="M395">
        <f t="shared" si="25"/>
        <v>13.199999999999989</v>
      </c>
      <c r="N395" s="8">
        <f t="shared" si="26"/>
        <v>5.6603773584905612</v>
      </c>
      <c r="O395">
        <f>DAY(InputData[[#This Row],[DATE]])</f>
        <v>24</v>
      </c>
      <c r="P395">
        <f>MONTH(InputData[[#This Row],[DATE]])</f>
        <v>4</v>
      </c>
      <c r="Q395">
        <f>YEAR(InputData[[#This Row],[DATE]])</f>
        <v>2022</v>
      </c>
      <c r="R395">
        <f t="shared" si="27"/>
        <v>220</v>
      </c>
      <c r="S395" s="15">
        <f>InputData[[#This Row],[Cost]]/InputData[[#This Row],[SALES]]</f>
        <v>0.94339622641509435</v>
      </c>
    </row>
    <row r="396" spans="1:19" x14ac:dyDescent="0.25">
      <c r="A396" s="3">
        <v>44682</v>
      </c>
      <c r="B396" s="4" t="s">
        <v>77</v>
      </c>
      <c r="C396" s="5">
        <v>9</v>
      </c>
      <c r="D396" s="5" t="s">
        <v>105</v>
      </c>
      <c r="E396" s="5" t="s">
        <v>106</v>
      </c>
      <c r="F396" s="6">
        <v>0</v>
      </c>
      <c r="G396" t="str">
        <f>VLOOKUP(InputData[[#This Row],[PRODUCT ID]],MasterData[],2,0)</f>
        <v>Product34</v>
      </c>
      <c r="H396" t="str">
        <f>VLOOKUP(InputData[[#This Row],[PRODUCT ID]],MasterData[],3,0)</f>
        <v>Category04</v>
      </c>
      <c r="I396" t="str">
        <f>VLOOKUP(InputData[[#This Row],[PRODUCT ID]],MasterData[],4,0)</f>
        <v>Lt</v>
      </c>
      <c r="J396">
        <f>VLOOKUP(InputData[[#This Row],[PRODUCT ID]],MasterData[],5,0)</f>
        <v>55</v>
      </c>
      <c r="K396">
        <f>VLOOKUP(InputData[[#This Row],[PRODUCT ID]],MasterData[],6,0)</f>
        <v>58.3</v>
      </c>
      <c r="L396">
        <f t="shared" si="24"/>
        <v>524.69999999999993</v>
      </c>
      <c r="M396">
        <f t="shared" si="25"/>
        <v>29.699999999999932</v>
      </c>
      <c r="N396" s="8">
        <f t="shared" si="26"/>
        <v>5.6603773584905532</v>
      </c>
      <c r="O396">
        <f>DAY(InputData[[#This Row],[DATE]])</f>
        <v>1</v>
      </c>
      <c r="P396">
        <f>MONTH(InputData[[#This Row],[DATE]])</f>
        <v>5</v>
      </c>
      <c r="Q396">
        <f>YEAR(InputData[[#This Row],[DATE]])</f>
        <v>2022</v>
      </c>
      <c r="R396">
        <f t="shared" si="27"/>
        <v>495</v>
      </c>
      <c r="S396" s="15">
        <f>InputData[[#This Row],[Cost]]/InputData[[#This Row],[SALES]]</f>
        <v>0.94339622641509446</v>
      </c>
    </row>
    <row r="397" spans="1:19" x14ac:dyDescent="0.25">
      <c r="A397" s="3">
        <v>44687</v>
      </c>
      <c r="B397" s="4" t="s">
        <v>77</v>
      </c>
      <c r="C397" s="5">
        <v>7</v>
      </c>
      <c r="D397" s="5" t="s">
        <v>108</v>
      </c>
      <c r="E397" s="5" t="s">
        <v>106</v>
      </c>
      <c r="F397" s="6">
        <v>0</v>
      </c>
      <c r="G397" t="str">
        <f>VLOOKUP(InputData[[#This Row],[PRODUCT ID]],MasterData[],2,0)</f>
        <v>Product34</v>
      </c>
      <c r="H397" t="str">
        <f>VLOOKUP(InputData[[#This Row],[PRODUCT ID]],MasterData[],3,0)</f>
        <v>Category04</v>
      </c>
      <c r="I397" t="str">
        <f>VLOOKUP(InputData[[#This Row],[PRODUCT ID]],MasterData[],4,0)</f>
        <v>Lt</v>
      </c>
      <c r="J397">
        <f>VLOOKUP(InputData[[#This Row],[PRODUCT ID]],MasterData[],5,0)</f>
        <v>55</v>
      </c>
      <c r="K397">
        <f>VLOOKUP(InputData[[#This Row],[PRODUCT ID]],MasterData[],6,0)</f>
        <v>58.3</v>
      </c>
      <c r="L397">
        <f t="shared" si="24"/>
        <v>408.09999999999997</v>
      </c>
      <c r="M397">
        <f t="shared" si="25"/>
        <v>23.099999999999966</v>
      </c>
      <c r="N397" s="8">
        <f t="shared" si="26"/>
        <v>5.6603773584905577</v>
      </c>
      <c r="O397">
        <f>DAY(InputData[[#This Row],[DATE]])</f>
        <v>6</v>
      </c>
      <c r="P397">
        <f>MONTH(InputData[[#This Row],[DATE]])</f>
        <v>5</v>
      </c>
      <c r="Q397">
        <f>YEAR(InputData[[#This Row],[DATE]])</f>
        <v>2022</v>
      </c>
      <c r="R397">
        <f t="shared" si="27"/>
        <v>385</v>
      </c>
      <c r="S397" s="15">
        <f>InputData[[#This Row],[Cost]]/InputData[[#This Row],[SALES]]</f>
        <v>0.94339622641509446</v>
      </c>
    </row>
    <row r="398" spans="1:19" x14ac:dyDescent="0.25">
      <c r="A398" s="3">
        <v>44738</v>
      </c>
      <c r="B398" s="4" t="s">
        <v>77</v>
      </c>
      <c r="C398" s="5">
        <v>4</v>
      </c>
      <c r="D398" s="5" t="s">
        <v>108</v>
      </c>
      <c r="E398" s="5" t="s">
        <v>107</v>
      </c>
      <c r="F398" s="6">
        <v>0</v>
      </c>
      <c r="G398" t="str">
        <f>VLOOKUP(InputData[[#This Row],[PRODUCT ID]],MasterData[],2,0)</f>
        <v>Product34</v>
      </c>
      <c r="H398" t="str">
        <f>VLOOKUP(InputData[[#This Row],[PRODUCT ID]],MasterData[],3,0)</f>
        <v>Category04</v>
      </c>
      <c r="I398" t="str">
        <f>VLOOKUP(InputData[[#This Row],[PRODUCT ID]],MasterData[],4,0)</f>
        <v>Lt</v>
      </c>
      <c r="J398">
        <f>VLOOKUP(InputData[[#This Row],[PRODUCT ID]],MasterData[],5,0)</f>
        <v>55</v>
      </c>
      <c r="K398">
        <f>VLOOKUP(InputData[[#This Row],[PRODUCT ID]],MasterData[],6,0)</f>
        <v>58.3</v>
      </c>
      <c r="L398">
        <f t="shared" si="24"/>
        <v>233.2</v>
      </c>
      <c r="M398">
        <f t="shared" si="25"/>
        <v>13.199999999999989</v>
      </c>
      <c r="N398" s="8">
        <f t="shared" si="26"/>
        <v>5.6603773584905612</v>
      </c>
      <c r="O398">
        <f>DAY(InputData[[#This Row],[DATE]])</f>
        <v>26</v>
      </c>
      <c r="P398">
        <f>MONTH(InputData[[#This Row],[DATE]])</f>
        <v>6</v>
      </c>
      <c r="Q398">
        <f>YEAR(InputData[[#This Row],[DATE]])</f>
        <v>2022</v>
      </c>
      <c r="R398">
        <f t="shared" si="27"/>
        <v>220</v>
      </c>
      <c r="S398" s="15">
        <f>InputData[[#This Row],[Cost]]/InputData[[#This Row],[SALES]]</f>
        <v>0.94339622641509435</v>
      </c>
    </row>
    <row r="399" spans="1:19" x14ac:dyDescent="0.25">
      <c r="A399" s="3">
        <v>44764</v>
      </c>
      <c r="B399" s="4" t="s">
        <v>77</v>
      </c>
      <c r="C399" s="5">
        <v>6</v>
      </c>
      <c r="D399" s="5" t="s">
        <v>108</v>
      </c>
      <c r="E399" s="5" t="s">
        <v>107</v>
      </c>
      <c r="F399" s="6">
        <v>0</v>
      </c>
      <c r="G399" t="str">
        <f>VLOOKUP(InputData[[#This Row],[PRODUCT ID]],MasterData[],2,0)</f>
        <v>Product34</v>
      </c>
      <c r="H399" t="str">
        <f>VLOOKUP(InputData[[#This Row],[PRODUCT ID]],MasterData[],3,0)</f>
        <v>Category04</v>
      </c>
      <c r="I399" t="str">
        <f>VLOOKUP(InputData[[#This Row],[PRODUCT ID]],MasterData[],4,0)</f>
        <v>Lt</v>
      </c>
      <c r="J399">
        <f>VLOOKUP(InputData[[#This Row],[PRODUCT ID]],MasterData[],5,0)</f>
        <v>55</v>
      </c>
      <c r="K399">
        <f>VLOOKUP(InputData[[#This Row],[PRODUCT ID]],MasterData[],6,0)</f>
        <v>58.3</v>
      </c>
      <c r="L399">
        <f t="shared" si="24"/>
        <v>349.79999999999995</v>
      </c>
      <c r="M399">
        <f t="shared" si="25"/>
        <v>19.799999999999955</v>
      </c>
      <c r="N399" s="8">
        <f t="shared" si="26"/>
        <v>5.6603773584905532</v>
      </c>
      <c r="O399">
        <f>DAY(InputData[[#This Row],[DATE]])</f>
        <v>22</v>
      </c>
      <c r="P399">
        <f>MONTH(InputData[[#This Row],[DATE]])</f>
        <v>7</v>
      </c>
      <c r="Q399">
        <f>YEAR(InputData[[#This Row],[DATE]])</f>
        <v>2022</v>
      </c>
      <c r="R399">
        <f t="shared" si="27"/>
        <v>330</v>
      </c>
      <c r="S399" s="15">
        <f>InputData[[#This Row],[Cost]]/InputData[[#This Row],[SALES]]</f>
        <v>0.94339622641509446</v>
      </c>
    </row>
    <row r="400" spans="1:19" x14ac:dyDescent="0.25">
      <c r="A400" s="3">
        <v>44833</v>
      </c>
      <c r="B400" s="4" t="s">
        <v>77</v>
      </c>
      <c r="C400" s="5">
        <v>13</v>
      </c>
      <c r="D400" s="5" t="s">
        <v>108</v>
      </c>
      <c r="E400" s="5" t="s">
        <v>106</v>
      </c>
      <c r="F400" s="6">
        <v>0</v>
      </c>
      <c r="G400" t="str">
        <f>VLOOKUP(InputData[[#This Row],[PRODUCT ID]],MasterData[],2,0)</f>
        <v>Product34</v>
      </c>
      <c r="H400" t="str">
        <f>VLOOKUP(InputData[[#This Row],[PRODUCT ID]],MasterData[],3,0)</f>
        <v>Category04</v>
      </c>
      <c r="I400" t="str">
        <f>VLOOKUP(InputData[[#This Row],[PRODUCT ID]],MasterData[],4,0)</f>
        <v>Lt</v>
      </c>
      <c r="J400">
        <f>VLOOKUP(InputData[[#This Row],[PRODUCT ID]],MasterData[],5,0)</f>
        <v>55</v>
      </c>
      <c r="K400">
        <f>VLOOKUP(InputData[[#This Row],[PRODUCT ID]],MasterData[],6,0)</f>
        <v>58.3</v>
      </c>
      <c r="L400">
        <f t="shared" si="24"/>
        <v>757.9</v>
      </c>
      <c r="M400">
        <f t="shared" si="25"/>
        <v>42.899999999999977</v>
      </c>
      <c r="N400" s="8">
        <f t="shared" si="26"/>
        <v>5.660377358490563</v>
      </c>
      <c r="O400">
        <f>DAY(InputData[[#This Row],[DATE]])</f>
        <v>29</v>
      </c>
      <c r="P400">
        <f>MONTH(InputData[[#This Row],[DATE]])</f>
        <v>9</v>
      </c>
      <c r="Q400">
        <f>YEAR(InputData[[#This Row],[DATE]])</f>
        <v>2022</v>
      </c>
      <c r="R400">
        <f t="shared" si="27"/>
        <v>715</v>
      </c>
      <c r="S400" s="15">
        <f>InputData[[#This Row],[Cost]]/InputData[[#This Row],[SALES]]</f>
        <v>0.94339622641509435</v>
      </c>
    </row>
    <row r="401" spans="1:19" x14ac:dyDescent="0.25">
      <c r="A401" s="3">
        <v>44883</v>
      </c>
      <c r="B401" s="4" t="s">
        <v>77</v>
      </c>
      <c r="C401" s="5">
        <v>8</v>
      </c>
      <c r="D401" s="5" t="s">
        <v>108</v>
      </c>
      <c r="E401" s="5" t="s">
        <v>107</v>
      </c>
      <c r="F401" s="6">
        <v>0</v>
      </c>
      <c r="G401" t="str">
        <f>VLOOKUP(InputData[[#This Row],[PRODUCT ID]],MasterData[],2,0)</f>
        <v>Product34</v>
      </c>
      <c r="H401" t="str">
        <f>VLOOKUP(InputData[[#This Row],[PRODUCT ID]],MasterData[],3,0)</f>
        <v>Category04</v>
      </c>
      <c r="I401" t="str">
        <f>VLOOKUP(InputData[[#This Row],[PRODUCT ID]],MasterData[],4,0)</f>
        <v>Lt</v>
      </c>
      <c r="J401">
        <f>VLOOKUP(InputData[[#This Row],[PRODUCT ID]],MasterData[],5,0)</f>
        <v>55</v>
      </c>
      <c r="K401">
        <f>VLOOKUP(InputData[[#This Row],[PRODUCT ID]],MasterData[],6,0)</f>
        <v>58.3</v>
      </c>
      <c r="L401">
        <f t="shared" si="24"/>
        <v>466.4</v>
      </c>
      <c r="M401">
        <f t="shared" si="25"/>
        <v>26.399999999999977</v>
      </c>
      <c r="N401" s="8">
        <f t="shared" si="26"/>
        <v>5.6603773584905612</v>
      </c>
      <c r="O401">
        <f>DAY(InputData[[#This Row],[DATE]])</f>
        <v>18</v>
      </c>
      <c r="P401">
        <f>MONTH(InputData[[#This Row],[DATE]])</f>
        <v>11</v>
      </c>
      <c r="Q401">
        <f>YEAR(InputData[[#This Row],[DATE]])</f>
        <v>2022</v>
      </c>
      <c r="R401">
        <f t="shared" si="27"/>
        <v>440</v>
      </c>
      <c r="S401" s="15">
        <f>InputData[[#This Row],[Cost]]/InputData[[#This Row],[SALES]]</f>
        <v>0.94339622641509435</v>
      </c>
    </row>
    <row r="402" spans="1:19" x14ac:dyDescent="0.25">
      <c r="A402" s="3">
        <v>44892</v>
      </c>
      <c r="B402" s="4" t="s">
        <v>77</v>
      </c>
      <c r="C402" s="5">
        <v>15</v>
      </c>
      <c r="D402" s="5" t="s">
        <v>108</v>
      </c>
      <c r="E402" s="5" t="s">
        <v>106</v>
      </c>
      <c r="F402" s="6">
        <v>0</v>
      </c>
      <c r="G402" t="str">
        <f>VLOOKUP(InputData[[#This Row],[PRODUCT ID]],MasterData[],2,0)</f>
        <v>Product34</v>
      </c>
      <c r="H402" t="str">
        <f>VLOOKUP(InputData[[#This Row],[PRODUCT ID]],MasterData[],3,0)</f>
        <v>Category04</v>
      </c>
      <c r="I402" t="str">
        <f>VLOOKUP(InputData[[#This Row],[PRODUCT ID]],MasterData[],4,0)</f>
        <v>Lt</v>
      </c>
      <c r="J402">
        <f>VLOOKUP(InputData[[#This Row],[PRODUCT ID]],MasterData[],5,0)</f>
        <v>55</v>
      </c>
      <c r="K402">
        <f>VLOOKUP(InputData[[#This Row],[PRODUCT ID]],MasterData[],6,0)</f>
        <v>58.3</v>
      </c>
      <c r="L402">
        <f t="shared" si="24"/>
        <v>874.5</v>
      </c>
      <c r="M402">
        <f t="shared" si="25"/>
        <v>49.5</v>
      </c>
      <c r="N402" s="8">
        <f t="shared" si="26"/>
        <v>5.6603773584905666</v>
      </c>
      <c r="O402">
        <f>DAY(InputData[[#This Row],[DATE]])</f>
        <v>27</v>
      </c>
      <c r="P402">
        <f>MONTH(InputData[[#This Row],[DATE]])</f>
        <v>11</v>
      </c>
      <c r="Q402">
        <f>YEAR(InputData[[#This Row],[DATE]])</f>
        <v>2022</v>
      </c>
      <c r="R402">
        <f t="shared" si="27"/>
        <v>825</v>
      </c>
      <c r="S402" s="15">
        <f>InputData[[#This Row],[Cost]]/InputData[[#This Row],[SALES]]</f>
        <v>0.94339622641509435</v>
      </c>
    </row>
    <row r="403" spans="1:19" x14ac:dyDescent="0.25">
      <c r="A403" s="3">
        <v>44200</v>
      </c>
      <c r="B403" s="4" t="s">
        <v>79</v>
      </c>
      <c r="C403" s="5">
        <v>12</v>
      </c>
      <c r="D403" s="5" t="s">
        <v>106</v>
      </c>
      <c r="E403" s="5" t="s">
        <v>106</v>
      </c>
      <c r="F403" s="6">
        <v>0</v>
      </c>
      <c r="G403" t="str">
        <f>VLOOKUP(InputData[[#This Row],[PRODUCT ID]],MasterData[],2,0)</f>
        <v>Product35</v>
      </c>
      <c r="H403" t="str">
        <f>VLOOKUP(InputData[[#This Row],[PRODUCT ID]],MasterData[],3,0)</f>
        <v>Category04</v>
      </c>
      <c r="I403" t="str">
        <f>VLOOKUP(InputData[[#This Row],[PRODUCT ID]],MasterData[],4,0)</f>
        <v>No.</v>
      </c>
      <c r="J403">
        <f>VLOOKUP(InputData[[#This Row],[PRODUCT ID]],MasterData[],5,0)</f>
        <v>5</v>
      </c>
      <c r="K403">
        <f>VLOOKUP(InputData[[#This Row],[PRODUCT ID]],MasterData[],6,0)</f>
        <v>6.7</v>
      </c>
      <c r="L403">
        <f t="shared" si="24"/>
        <v>80.400000000000006</v>
      </c>
      <c r="M403">
        <f t="shared" si="25"/>
        <v>20.400000000000006</v>
      </c>
      <c r="N403" s="8">
        <f t="shared" si="26"/>
        <v>25.373134328358216</v>
      </c>
      <c r="O403">
        <f>DAY(InputData[[#This Row],[DATE]])</f>
        <v>4</v>
      </c>
      <c r="P403">
        <f>MONTH(InputData[[#This Row],[DATE]])</f>
        <v>1</v>
      </c>
      <c r="Q403">
        <f>YEAR(InputData[[#This Row],[DATE]])</f>
        <v>2021</v>
      </c>
      <c r="R403">
        <f t="shared" si="27"/>
        <v>60</v>
      </c>
      <c r="S403" s="15">
        <f>InputData[[#This Row],[Cost]]/InputData[[#This Row],[SALES]]</f>
        <v>0.74626865671641784</v>
      </c>
    </row>
    <row r="404" spans="1:19" x14ac:dyDescent="0.25">
      <c r="A404" s="3">
        <v>44215</v>
      </c>
      <c r="B404" s="4" t="s">
        <v>79</v>
      </c>
      <c r="C404" s="5">
        <v>6</v>
      </c>
      <c r="D404" s="5" t="s">
        <v>108</v>
      </c>
      <c r="E404" s="5" t="s">
        <v>107</v>
      </c>
      <c r="F404" s="6">
        <v>0</v>
      </c>
      <c r="G404" t="str">
        <f>VLOOKUP(InputData[[#This Row],[PRODUCT ID]],MasterData[],2,0)</f>
        <v>Product35</v>
      </c>
      <c r="H404" t="str">
        <f>VLOOKUP(InputData[[#This Row],[PRODUCT ID]],MasterData[],3,0)</f>
        <v>Category04</v>
      </c>
      <c r="I404" t="str">
        <f>VLOOKUP(InputData[[#This Row],[PRODUCT ID]],MasterData[],4,0)</f>
        <v>No.</v>
      </c>
      <c r="J404">
        <f>VLOOKUP(InputData[[#This Row],[PRODUCT ID]],MasterData[],5,0)</f>
        <v>5</v>
      </c>
      <c r="K404">
        <f>VLOOKUP(InputData[[#This Row],[PRODUCT ID]],MasterData[],6,0)</f>
        <v>6.7</v>
      </c>
      <c r="L404">
        <f t="shared" si="24"/>
        <v>40.200000000000003</v>
      </c>
      <c r="M404">
        <f t="shared" si="25"/>
        <v>10.200000000000003</v>
      </c>
      <c r="N404" s="8">
        <f t="shared" si="26"/>
        <v>25.373134328358216</v>
      </c>
      <c r="O404">
        <f>DAY(InputData[[#This Row],[DATE]])</f>
        <v>19</v>
      </c>
      <c r="P404">
        <f>MONTH(InputData[[#This Row],[DATE]])</f>
        <v>1</v>
      </c>
      <c r="Q404">
        <f>YEAR(InputData[[#This Row],[DATE]])</f>
        <v>2021</v>
      </c>
      <c r="R404">
        <f t="shared" si="27"/>
        <v>30</v>
      </c>
      <c r="S404" s="15">
        <f>InputData[[#This Row],[Cost]]/InputData[[#This Row],[SALES]]</f>
        <v>0.74626865671641784</v>
      </c>
    </row>
    <row r="405" spans="1:19" x14ac:dyDescent="0.25">
      <c r="A405" s="3">
        <v>44221</v>
      </c>
      <c r="B405" s="4" t="s">
        <v>79</v>
      </c>
      <c r="C405" s="5">
        <v>7</v>
      </c>
      <c r="D405" s="5" t="s">
        <v>108</v>
      </c>
      <c r="E405" s="5" t="s">
        <v>106</v>
      </c>
      <c r="F405" s="6">
        <v>0</v>
      </c>
      <c r="G405" t="str">
        <f>VLOOKUP(InputData[[#This Row],[PRODUCT ID]],MasterData[],2,0)</f>
        <v>Product35</v>
      </c>
      <c r="H405" t="str">
        <f>VLOOKUP(InputData[[#This Row],[PRODUCT ID]],MasterData[],3,0)</f>
        <v>Category04</v>
      </c>
      <c r="I405" t="str">
        <f>VLOOKUP(InputData[[#This Row],[PRODUCT ID]],MasterData[],4,0)</f>
        <v>No.</v>
      </c>
      <c r="J405">
        <f>VLOOKUP(InputData[[#This Row],[PRODUCT ID]],MasterData[],5,0)</f>
        <v>5</v>
      </c>
      <c r="K405">
        <f>VLOOKUP(InputData[[#This Row],[PRODUCT ID]],MasterData[],6,0)</f>
        <v>6.7</v>
      </c>
      <c r="L405">
        <f t="shared" si="24"/>
        <v>46.9</v>
      </c>
      <c r="M405">
        <f t="shared" si="25"/>
        <v>11.899999999999999</v>
      </c>
      <c r="N405" s="8">
        <f t="shared" si="26"/>
        <v>25.373134328358205</v>
      </c>
      <c r="O405">
        <f>DAY(InputData[[#This Row],[DATE]])</f>
        <v>25</v>
      </c>
      <c r="P405">
        <f>MONTH(InputData[[#This Row],[DATE]])</f>
        <v>1</v>
      </c>
      <c r="Q405">
        <f>YEAR(InputData[[#This Row],[DATE]])</f>
        <v>2021</v>
      </c>
      <c r="R405">
        <f t="shared" si="27"/>
        <v>35</v>
      </c>
      <c r="S405" s="15">
        <f>InputData[[#This Row],[Cost]]/InputData[[#This Row],[SALES]]</f>
        <v>0.74626865671641796</v>
      </c>
    </row>
    <row r="406" spans="1:19" x14ac:dyDescent="0.25">
      <c r="A406" s="3">
        <v>44233</v>
      </c>
      <c r="B406" s="4" t="s">
        <v>79</v>
      </c>
      <c r="C406" s="5">
        <v>1</v>
      </c>
      <c r="D406" s="5" t="s">
        <v>108</v>
      </c>
      <c r="E406" s="5" t="s">
        <v>107</v>
      </c>
      <c r="F406" s="6">
        <v>0</v>
      </c>
      <c r="G406" t="str">
        <f>VLOOKUP(InputData[[#This Row],[PRODUCT ID]],MasterData[],2,0)</f>
        <v>Product35</v>
      </c>
      <c r="H406" t="str">
        <f>VLOOKUP(InputData[[#This Row],[PRODUCT ID]],MasterData[],3,0)</f>
        <v>Category04</v>
      </c>
      <c r="I406" t="str">
        <f>VLOOKUP(InputData[[#This Row],[PRODUCT ID]],MasterData[],4,0)</f>
        <v>No.</v>
      </c>
      <c r="J406">
        <f>VLOOKUP(InputData[[#This Row],[PRODUCT ID]],MasterData[],5,0)</f>
        <v>5</v>
      </c>
      <c r="K406">
        <f>VLOOKUP(InputData[[#This Row],[PRODUCT ID]],MasterData[],6,0)</f>
        <v>6.7</v>
      </c>
      <c r="L406">
        <f t="shared" si="24"/>
        <v>6.7</v>
      </c>
      <c r="M406">
        <f t="shared" si="25"/>
        <v>1.7000000000000002</v>
      </c>
      <c r="N406" s="8">
        <f t="shared" si="26"/>
        <v>25.373134328358208</v>
      </c>
      <c r="O406">
        <f>DAY(InputData[[#This Row],[DATE]])</f>
        <v>6</v>
      </c>
      <c r="P406">
        <f>MONTH(InputData[[#This Row],[DATE]])</f>
        <v>2</v>
      </c>
      <c r="Q406">
        <f>YEAR(InputData[[#This Row],[DATE]])</f>
        <v>2021</v>
      </c>
      <c r="R406">
        <f t="shared" si="27"/>
        <v>5</v>
      </c>
      <c r="S406" s="15">
        <f>InputData[[#This Row],[Cost]]/InputData[[#This Row],[SALES]]</f>
        <v>0.74626865671641784</v>
      </c>
    </row>
    <row r="407" spans="1:19" x14ac:dyDescent="0.25">
      <c r="A407" s="3">
        <v>44328</v>
      </c>
      <c r="B407" s="4" t="s">
        <v>79</v>
      </c>
      <c r="C407" s="5">
        <v>15</v>
      </c>
      <c r="D407" s="5" t="s">
        <v>108</v>
      </c>
      <c r="E407" s="5" t="s">
        <v>106</v>
      </c>
      <c r="F407" s="6">
        <v>0</v>
      </c>
      <c r="G407" t="str">
        <f>VLOOKUP(InputData[[#This Row],[PRODUCT ID]],MasterData[],2,0)</f>
        <v>Product35</v>
      </c>
      <c r="H407" t="str">
        <f>VLOOKUP(InputData[[#This Row],[PRODUCT ID]],MasterData[],3,0)</f>
        <v>Category04</v>
      </c>
      <c r="I407" t="str">
        <f>VLOOKUP(InputData[[#This Row],[PRODUCT ID]],MasterData[],4,0)</f>
        <v>No.</v>
      </c>
      <c r="J407">
        <f>VLOOKUP(InputData[[#This Row],[PRODUCT ID]],MasterData[],5,0)</f>
        <v>5</v>
      </c>
      <c r="K407">
        <f>VLOOKUP(InputData[[#This Row],[PRODUCT ID]],MasterData[],6,0)</f>
        <v>6.7</v>
      </c>
      <c r="L407">
        <f t="shared" si="24"/>
        <v>100.5</v>
      </c>
      <c r="M407">
        <f t="shared" si="25"/>
        <v>25.5</v>
      </c>
      <c r="N407" s="8">
        <f t="shared" si="26"/>
        <v>25.373134328358208</v>
      </c>
      <c r="O407">
        <f>DAY(InputData[[#This Row],[DATE]])</f>
        <v>12</v>
      </c>
      <c r="P407">
        <f>MONTH(InputData[[#This Row],[DATE]])</f>
        <v>5</v>
      </c>
      <c r="Q407">
        <f>YEAR(InputData[[#This Row],[DATE]])</f>
        <v>2021</v>
      </c>
      <c r="R407">
        <f t="shared" si="27"/>
        <v>75</v>
      </c>
      <c r="S407" s="15">
        <f>InputData[[#This Row],[Cost]]/InputData[[#This Row],[SALES]]</f>
        <v>0.74626865671641796</v>
      </c>
    </row>
    <row r="408" spans="1:19" x14ac:dyDescent="0.25">
      <c r="A408" s="3">
        <v>44352</v>
      </c>
      <c r="B408" s="4" t="s">
        <v>79</v>
      </c>
      <c r="C408" s="5">
        <v>10</v>
      </c>
      <c r="D408" s="5" t="s">
        <v>108</v>
      </c>
      <c r="E408" s="5" t="s">
        <v>106</v>
      </c>
      <c r="F408" s="6">
        <v>0</v>
      </c>
      <c r="G408" t="str">
        <f>VLOOKUP(InputData[[#This Row],[PRODUCT ID]],MasterData[],2,0)</f>
        <v>Product35</v>
      </c>
      <c r="H408" t="str">
        <f>VLOOKUP(InputData[[#This Row],[PRODUCT ID]],MasterData[],3,0)</f>
        <v>Category04</v>
      </c>
      <c r="I408" t="str">
        <f>VLOOKUP(InputData[[#This Row],[PRODUCT ID]],MasterData[],4,0)</f>
        <v>No.</v>
      </c>
      <c r="J408">
        <f>VLOOKUP(InputData[[#This Row],[PRODUCT ID]],MasterData[],5,0)</f>
        <v>5</v>
      </c>
      <c r="K408">
        <f>VLOOKUP(InputData[[#This Row],[PRODUCT ID]],MasterData[],6,0)</f>
        <v>6.7</v>
      </c>
      <c r="L408">
        <f t="shared" si="24"/>
        <v>67</v>
      </c>
      <c r="M408">
        <f t="shared" si="25"/>
        <v>17</v>
      </c>
      <c r="N408" s="8">
        <f t="shared" si="26"/>
        <v>25.373134328358208</v>
      </c>
      <c r="O408">
        <f>DAY(InputData[[#This Row],[DATE]])</f>
        <v>5</v>
      </c>
      <c r="P408">
        <f>MONTH(InputData[[#This Row],[DATE]])</f>
        <v>6</v>
      </c>
      <c r="Q408">
        <f>YEAR(InputData[[#This Row],[DATE]])</f>
        <v>2021</v>
      </c>
      <c r="R408">
        <f t="shared" si="27"/>
        <v>50</v>
      </c>
      <c r="S408" s="15">
        <f>InputData[[#This Row],[Cost]]/InputData[[#This Row],[SALES]]</f>
        <v>0.74626865671641796</v>
      </c>
    </row>
    <row r="409" spans="1:19" x14ac:dyDescent="0.25">
      <c r="A409" s="3">
        <v>44375</v>
      </c>
      <c r="B409" s="4" t="s">
        <v>79</v>
      </c>
      <c r="C409" s="5">
        <v>7</v>
      </c>
      <c r="D409" s="5" t="s">
        <v>106</v>
      </c>
      <c r="E409" s="5" t="s">
        <v>106</v>
      </c>
      <c r="F409" s="6">
        <v>0</v>
      </c>
      <c r="G409" t="str">
        <f>VLOOKUP(InputData[[#This Row],[PRODUCT ID]],MasterData[],2,0)</f>
        <v>Product35</v>
      </c>
      <c r="H409" t="str">
        <f>VLOOKUP(InputData[[#This Row],[PRODUCT ID]],MasterData[],3,0)</f>
        <v>Category04</v>
      </c>
      <c r="I409" t="str">
        <f>VLOOKUP(InputData[[#This Row],[PRODUCT ID]],MasterData[],4,0)</f>
        <v>No.</v>
      </c>
      <c r="J409">
        <f>VLOOKUP(InputData[[#This Row],[PRODUCT ID]],MasterData[],5,0)</f>
        <v>5</v>
      </c>
      <c r="K409">
        <f>VLOOKUP(InputData[[#This Row],[PRODUCT ID]],MasterData[],6,0)</f>
        <v>6.7</v>
      </c>
      <c r="L409">
        <f t="shared" si="24"/>
        <v>46.9</v>
      </c>
      <c r="M409">
        <f t="shared" si="25"/>
        <v>11.899999999999999</v>
      </c>
      <c r="N409" s="8">
        <f t="shared" si="26"/>
        <v>25.373134328358205</v>
      </c>
      <c r="O409">
        <f>DAY(InputData[[#This Row],[DATE]])</f>
        <v>28</v>
      </c>
      <c r="P409">
        <f>MONTH(InputData[[#This Row],[DATE]])</f>
        <v>6</v>
      </c>
      <c r="Q409">
        <f>YEAR(InputData[[#This Row],[DATE]])</f>
        <v>2021</v>
      </c>
      <c r="R409">
        <f t="shared" si="27"/>
        <v>35</v>
      </c>
      <c r="S409" s="15">
        <f>InputData[[#This Row],[Cost]]/InputData[[#This Row],[SALES]]</f>
        <v>0.74626865671641796</v>
      </c>
    </row>
    <row r="410" spans="1:19" x14ac:dyDescent="0.25">
      <c r="A410" s="3">
        <v>44439</v>
      </c>
      <c r="B410" s="4" t="s">
        <v>79</v>
      </c>
      <c r="C410" s="5">
        <v>11</v>
      </c>
      <c r="D410" s="5" t="s">
        <v>108</v>
      </c>
      <c r="E410" s="5" t="s">
        <v>106</v>
      </c>
      <c r="F410" s="6">
        <v>0</v>
      </c>
      <c r="G410" t="str">
        <f>VLOOKUP(InputData[[#This Row],[PRODUCT ID]],MasterData[],2,0)</f>
        <v>Product35</v>
      </c>
      <c r="H410" t="str">
        <f>VLOOKUP(InputData[[#This Row],[PRODUCT ID]],MasterData[],3,0)</f>
        <v>Category04</v>
      </c>
      <c r="I410" t="str">
        <f>VLOOKUP(InputData[[#This Row],[PRODUCT ID]],MasterData[],4,0)</f>
        <v>No.</v>
      </c>
      <c r="J410">
        <f>VLOOKUP(InputData[[#This Row],[PRODUCT ID]],MasterData[],5,0)</f>
        <v>5</v>
      </c>
      <c r="K410">
        <f>VLOOKUP(InputData[[#This Row],[PRODUCT ID]],MasterData[],6,0)</f>
        <v>6.7</v>
      </c>
      <c r="L410">
        <f t="shared" si="24"/>
        <v>73.7</v>
      </c>
      <c r="M410">
        <f t="shared" si="25"/>
        <v>18.700000000000003</v>
      </c>
      <c r="N410" s="8">
        <f t="shared" si="26"/>
        <v>25.373134328358208</v>
      </c>
      <c r="O410">
        <f>DAY(InputData[[#This Row],[DATE]])</f>
        <v>31</v>
      </c>
      <c r="P410">
        <f>MONTH(InputData[[#This Row],[DATE]])</f>
        <v>8</v>
      </c>
      <c r="Q410">
        <f>YEAR(InputData[[#This Row],[DATE]])</f>
        <v>2021</v>
      </c>
      <c r="R410">
        <f t="shared" si="27"/>
        <v>55</v>
      </c>
      <c r="S410" s="15">
        <f>InputData[[#This Row],[Cost]]/InputData[[#This Row],[SALES]]</f>
        <v>0.74626865671641784</v>
      </c>
    </row>
    <row r="411" spans="1:19" x14ac:dyDescent="0.25">
      <c r="A411" s="3">
        <v>44475</v>
      </c>
      <c r="B411" s="4" t="s">
        <v>79</v>
      </c>
      <c r="C411" s="5">
        <v>1</v>
      </c>
      <c r="D411" s="5" t="s">
        <v>108</v>
      </c>
      <c r="E411" s="5" t="s">
        <v>106</v>
      </c>
      <c r="F411" s="6">
        <v>0</v>
      </c>
      <c r="G411" t="str">
        <f>VLOOKUP(InputData[[#This Row],[PRODUCT ID]],MasterData[],2,0)</f>
        <v>Product35</v>
      </c>
      <c r="H411" t="str">
        <f>VLOOKUP(InputData[[#This Row],[PRODUCT ID]],MasterData[],3,0)</f>
        <v>Category04</v>
      </c>
      <c r="I411" t="str">
        <f>VLOOKUP(InputData[[#This Row],[PRODUCT ID]],MasterData[],4,0)</f>
        <v>No.</v>
      </c>
      <c r="J411">
        <f>VLOOKUP(InputData[[#This Row],[PRODUCT ID]],MasterData[],5,0)</f>
        <v>5</v>
      </c>
      <c r="K411">
        <f>VLOOKUP(InputData[[#This Row],[PRODUCT ID]],MasterData[],6,0)</f>
        <v>6.7</v>
      </c>
      <c r="L411">
        <f t="shared" si="24"/>
        <v>6.7</v>
      </c>
      <c r="M411">
        <f t="shared" si="25"/>
        <v>1.7000000000000002</v>
      </c>
      <c r="N411" s="8">
        <f t="shared" si="26"/>
        <v>25.373134328358208</v>
      </c>
      <c r="O411">
        <f>DAY(InputData[[#This Row],[DATE]])</f>
        <v>6</v>
      </c>
      <c r="P411">
        <f>MONTH(InputData[[#This Row],[DATE]])</f>
        <v>10</v>
      </c>
      <c r="Q411">
        <f>YEAR(InputData[[#This Row],[DATE]])</f>
        <v>2021</v>
      </c>
      <c r="R411">
        <f t="shared" si="27"/>
        <v>5</v>
      </c>
      <c r="S411" s="15">
        <f>InputData[[#This Row],[Cost]]/InputData[[#This Row],[SALES]]</f>
        <v>0.74626865671641784</v>
      </c>
    </row>
    <row r="412" spans="1:19" x14ac:dyDescent="0.25">
      <c r="A412" s="3">
        <v>44479</v>
      </c>
      <c r="B412" s="4" t="s">
        <v>79</v>
      </c>
      <c r="C412" s="5">
        <v>14</v>
      </c>
      <c r="D412" s="5" t="s">
        <v>108</v>
      </c>
      <c r="E412" s="5" t="s">
        <v>107</v>
      </c>
      <c r="F412" s="6">
        <v>0</v>
      </c>
      <c r="G412" t="str">
        <f>VLOOKUP(InputData[[#This Row],[PRODUCT ID]],MasterData[],2,0)</f>
        <v>Product35</v>
      </c>
      <c r="H412" t="str">
        <f>VLOOKUP(InputData[[#This Row],[PRODUCT ID]],MasterData[],3,0)</f>
        <v>Category04</v>
      </c>
      <c r="I412" t="str">
        <f>VLOOKUP(InputData[[#This Row],[PRODUCT ID]],MasterData[],4,0)</f>
        <v>No.</v>
      </c>
      <c r="J412">
        <f>VLOOKUP(InputData[[#This Row],[PRODUCT ID]],MasterData[],5,0)</f>
        <v>5</v>
      </c>
      <c r="K412">
        <f>VLOOKUP(InputData[[#This Row],[PRODUCT ID]],MasterData[],6,0)</f>
        <v>6.7</v>
      </c>
      <c r="L412">
        <f t="shared" si="24"/>
        <v>93.8</v>
      </c>
      <c r="M412">
        <f t="shared" si="25"/>
        <v>23.799999999999997</v>
      </c>
      <c r="N412" s="8">
        <f t="shared" si="26"/>
        <v>25.373134328358205</v>
      </c>
      <c r="O412">
        <f>DAY(InputData[[#This Row],[DATE]])</f>
        <v>10</v>
      </c>
      <c r="P412">
        <f>MONTH(InputData[[#This Row],[DATE]])</f>
        <v>10</v>
      </c>
      <c r="Q412">
        <f>YEAR(InputData[[#This Row],[DATE]])</f>
        <v>2021</v>
      </c>
      <c r="R412">
        <f t="shared" si="27"/>
        <v>70</v>
      </c>
      <c r="S412" s="15">
        <f>InputData[[#This Row],[Cost]]/InputData[[#This Row],[SALES]]</f>
        <v>0.74626865671641796</v>
      </c>
    </row>
    <row r="413" spans="1:19" x14ac:dyDescent="0.25">
      <c r="A413" s="3">
        <v>44814</v>
      </c>
      <c r="B413" s="4" t="s">
        <v>79</v>
      </c>
      <c r="C413" s="5">
        <v>15</v>
      </c>
      <c r="D413" s="5" t="s">
        <v>106</v>
      </c>
      <c r="E413" s="5" t="s">
        <v>107</v>
      </c>
      <c r="F413" s="6">
        <v>0</v>
      </c>
      <c r="G413" t="str">
        <f>VLOOKUP(InputData[[#This Row],[PRODUCT ID]],MasterData[],2,0)</f>
        <v>Product35</v>
      </c>
      <c r="H413" t="str">
        <f>VLOOKUP(InputData[[#This Row],[PRODUCT ID]],MasterData[],3,0)</f>
        <v>Category04</v>
      </c>
      <c r="I413" t="str">
        <f>VLOOKUP(InputData[[#This Row],[PRODUCT ID]],MasterData[],4,0)</f>
        <v>No.</v>
      </c>
      <c r="J413">
        <f>VLOOKUP(InputData[[#This Row],[PRODUCT ID]],MasterData[],5,0)</f>
        <v>5</v>
      </c>
      <c r="K413">
        <f>VLOOKUP(InputData[[#This Row],[PRODUCT ID]],MasterData[],6,0)</f>
        <v>6.7</v>
      </c>
      <c r="L413">
        <f t="shared" si="24"/>
        <v>100.5</v>
      </c>
      <c r="M413">
        <f t="shared" si="25"/>
        <v>25.5</v>
      </c>
      <c r="N413" s="8">
        <f t="shared" si="26"/>
        <v>25.373134328358208</v>
      </c>
      <c r="O413">
        <f>DAY(InputData[[#This Row],[DATE]])</f>
        <v>10</v>
      </c>
      <c r="P413">
        <f>MONTH(InputData[[#This Row],[DATE]])</f>
        <v>9</v>
      </c>
      <c r="Q413">
        <f>YEAR(InputData[[#This Row],[DATE]])</f>
        <v>2022</v>
      </c>
      <c r="R413">
        <f t="shared" si="27"/>
        <v>75</v>
      </c>
      <c r="S413" s="15">
        <f>InputData[[#This Row],[Cost]]/InputData[[#This Row],[SALES]]</f>
        <v>0.74626865671641796</v>
      </c>
    </row>
    <row r="414" spans="1:19" x14ac:dyDescent="0.25">
      <c r="A414" s="3">
        <v>44840</v>
      </c>
      <c r="B414" s="4" t="s">
        <v>79</v>
      </c>
      <c r="C414" s="5">
        <v>1</v>
      </c>
      <c r="D414" s="5" t="s">
        <v>108</v>
      </c>
      <c r="E414" s="5" t="s">
        <v>106</v>
      </c>
      <c r="F414" s="6">
        <v>0</v>
      </c>
      <c r="G414" t="str">
        <f>VLOOKUP(InputData[[#This Row],[PRODUCT ID]],MasterData[],2,0)</f>
        <v>Product35</v>
      </c>
      <c r="H414" t="str">
        <f>VLOOKUP(InputData[[#This Row],[PRODUCT ID]],MasterData[],3,0)</f>
        <v>Category04</v>
      </c>
      <c r="I414" t="str">
        <f>VLOOKUP(InputData[[#This Row],[PRODUCT ID]],MasterData[],4,0)</f>
        <v>No.</v>
      </c>
      <c r="J414">
        <f>VLOOKUP(InputData[[#This Row],[PRODUCT ID]],MasterData[],5,0)</f>
        <v>5</v>
      </c>
      <c r="K414">
        <f>VLOOKUP(InputData[[#This Row],[PRODUCT ID]],MasterData[],6,0)</f>
        <v>6.7</v>
      </c>
      <c r="L414">
        <f t="shared" si="24"/>
        <v>6.7</v>
      </c>
      <c r="M414">
        <f t="shared" si="25"/>
        <v>1.7000000000000002</v>
      </c>
      <c r="N414" s="8">
        <f t="shared" si="26"/>
        <v>25.373134328358208</v>
      </c>
      <c r="O414">
        <f>DAY(InputData[[#This Row],[DATE]])</f>
        <v>6</v>
      </c>
      <c r="P414">
        <f>MONTH(InputData[[#This Row],[DATE]])</f>
        <v>10</v>
      </c>
      <c r="Q414">
        <f>YEAR(InputData[[#This Row],[DATE]])</f>
        <v>2022</v>
      </c>
      <c r="R414">
        <f t="shared" si="27"/>
        <v>5</v>
      </c>
      <c r="S414" s="15">
        <f>InputData[[#This Row],[Cost]]/InputData[[#This Row],[SALES]]</f>
        <v>0.74626865671641784</v>
      </c>
    </row>
    <row r="415" spans="1:19" x14ac:dyDescent="0.25">
      <c r="A415" s="3">
        <v>44867</v>
      </c>
      <c r="B415" s="4" t="s">
        <v>79</v>
      </c>
      <c r="C415" s="5">
        <v>5</v>
      </c>
      <c r="D415" s="5" t="s">
        <v>108</v>
      </c>
      <c r="E415" s="5" t="s">
        <v>107</v>
      </c>
      <c r="F415" s="6">
        <v>0</v>
      </c>
      <c r="G415" t="str">
        <f>VLOOKUP(InputData[[#This Row],[PRODUCT ID]],MasterData[],2,0)</f>
        <v>Product35</v>
      </c>
      <c r="H415" t="str">
        <f>VLOOKUP(InputData[[#This Row],[PRODUCT ID]],MasterData[],3,0)</f>
        <v>Category04</v>
      </c>
      <c r="I415" t="str">
        <f>VLOOKUP(InputData[[#This Row],[PRODUCT ID]],MasterData[],4,0)</f>
        <v>No.</v>
      </c>
      <c r="J415">
        <f>VLOOKUP(InputData[[#This Row],[PRODUCT ID]],MasterData[],5,0)</f>
        <v>5</v>
      </c>
      <c r="K415">
        <f>VLOOKUP(InputData[[#This Row],[PRODUCT ID]],MasterData[],6,0)</f>
        <v>6.7</v>
      </c>
      <c r="L415">
        <f t="shared" si="24"/>
        <v>33.5</v>
      </c>
      <c r="M415">
        <f t="shared" si="25"/>
        <v>8.5</v>
      </c>
      <c r="N415" s="8">
        <f t="shared" si="26"/>
        <v>25.373134328358208</v>
      </c>
      <c r="O415">
        <f>DAY(InputData[[#This Row],[DATE]])</f>
        <v>2</v>
      </c>
      <c r="P415">
        <f>MONTH(InputData[[#This Row],[DATE]])</f>
        <v>11</v>
      </c>
      <c r="Q415">
        <f>YEAR(InputData[[#This Row],[DATE]])</f>
        <v>2022</v>
      </c>
      <c r="R415">
        <f t="shared" si="27"/>
        <v>25</v>
      </c>
      <c r="S415" s="15">
        <f>InputData[[#This Row],[Cost]]/InputData[[#This Row],[SALES]]</f>
        <v>0.74626865671641796</v>
      </c>
    </row>
    <row r="416" spans="1:19" x14ac:dyDescent="0.25">
      <c r="A416" s="3">
        <v>44400</v>
      </c>
      <c r="B416" s="4" t="s">
        <v>81</v>
      </c>
      <c r="C416" s="5">
        <v>7</v>
      </c>
      <c r="D416" s="5" t="s">
        <v>105</v>
      </c>
      <c r="E416" s="5" t="s">
        <v>106</v>
      </c>
      <c r="F416" s="6">
        <v>0</v>
      </c>
      <c r="G416" t="str">
        <f>VLOOKUP(InputData[[#This Row],[PRODUCT ID]],MasterData[],2,0)</f>
        <v>Product36</v>
      </c>
      <c r="H416" t="str">
        <f>VLOOKUP(InputData[[#This Row],[PRODUCT ID]],MasterData[],3,0)</f>
        <v>Category04</v>
      </c>
      <c r="I416" t="str">
        <f>VLOOKUP(InputData[[#This Row],[PRODUCT ID]],MasterData[],4,0)</f>
        <v>Kg</v>
      </c>
      <c r="J416">
        <f>VLOOKUP(InputData[[#This Row],[PRODUCT ID]],MasterData[],5,0)</f>
        <v>90</v>
      </c>
      <c r="K416">
        <f>VLOOKUP(InputData[[#This Row],[PRODUCT ID]],MasterData[],6,0)</f>
        <v>96.3</v>
      </c>
      <c r="L416">
        <f t="shared" si="24"/>
        <v>674.1</v>
      </c>
      <c r="M416">
        <f t="shared" si="25"/>
        <v>44.100000000000023</v>
      </c>
      <c r="N416" s="8">
        <f t="shared" si="26"/>
        <v>6.542056074766359</v>
      </c>
      <c r="O416">
        <f>DAY(InputData[[#This Row],[DATE]])</f>
        <v>23</v>
      </c>
      <c r="P416">
        <f>MONTH(InputData[[#This Row],[DATE]])</f>
        <v>7</v>
      </c>
      <c r="Q416">
        <f>YEAR(InputData[[#This Row],[DATE]])</f>
        <v>2021</v>
      </c>
      <c r="R416">
        <f t="shared" si="27"/>
        <v>630</v>
      </c>
      <c r="S416" s="15">
        <f>InputData[[#This Row],[Cost]]/InputData[[#This Row],[SALES]]</f>
        <v>0.93457943925233644</v>
      </c>
    </row>
    <row r="417" spans="1:19" x14ac:dyDescent="0.25">
      <c r="A417" s="3">
        <v>44475</v>
      </c>
      <c r="B417" s="4" t="s">
        <v>81</v>
      </c>
      <c r="C417" s="5">
        <v>12</v>
      </c>
      <c r="D417" s="5" t="s">
        <v>106</v>
      </c>
      <c r="E417" s="5" t="s">
        <v>106</v>
      </c>
      <c r="F417" s="6">
        <v>0</v>
      </c>
      <c r="G417" t="str">
        <f>VLOOKUP(InputData[[#This Row],[PRODUCT ID]],MasterData[],2,0)</f>
        <v>Product36</v>
      </c>
      <c r="H417" t="str">
        <f>VLOOKUP(InputData[[#This Row],[PRODUCT ID]],MasterData[],3,0)</f>
        <v>Category04</v>
      </c>
      <c r="I417" t="str">
        <f>VLOOKUP(InputData[[#This Row],[PRODUCT ID]],MasterData[],4,0)</f>
        <v>Kg</v>
      </c>
      <c r="J417">
        <f>VLOOKUP(InputData[[#This Row],[PRODUCT ID]],MasterData[],5,0)</f>
        <v>90</v>
      </c>
      <c r="K417">
        <f>VLOOKUP(InputData[[#This Row],[PRODUCT ID]],MasterData[],6,0)</f>
        <v>96.3</v>
      </c>
      <c r="L417">
        <f t="shared" si="24"/>
        <v>1155.5999999999999</v>
      </c>
      <c r="M417">
        <f t="shared" si="25"/>
        <v>75.599999999999909</v>
      </c>
      <c r="N417" s="8">
        <f t="shared" si="26"/>
        <v>6.5420560747663474</v>
      </c>
      <c r="O417">
        <f>DAY(InputData[[#This Row],[DATE]])</f>
        <v>6</v>
      </c>
      <c r="P417">
        <f>MONTH(InputData[[#This Row],[DATE]])</f>
        <v>10</v>
      </c>
      <c r="Q417">
        <f>YEAR(InputData[[#This Row],[DATE]])</f>
        <v>2021</v>
      </c>
      <c r="R417">
        <f t="shared" si="27"/>
        <v>1080</v>
      </c>
      <c r="S417" s="15">
        <f>InputData[[#This Row],[Cost]]/InputData[[#This Row],[SALES]]</f>
        <v>0.93457943925233655</v>
      </c>
    </row>
    <row r="418" spans="1:19" x14ac:dyDescent="0.25">
      <c r="A418" s="3">
        <v>44506</v>
      </c>
      <c r="B418" s="4" t="s">
        <v>81</v>
      </c>
      <c r="C418" s="5">
        <v>10</v>
      </c>
      <c r="D418" s="5" t="s">
        <v>108</v>
      </c>
      <c r="E418" s="5" t="s">
        <v>106</v>
      </c>
      <c r="F418" s="6">
        <v>0</v>
      </c>
      <c r="G418" t="str">
        <f>VLOOKUP(InputData[[#This Row],[PRODUCT ID]],MasterData[],2,0)</f>
        <v>Product36</v>
      </c>
      <c r="H418" t="str">
        <f>VLOOKUP(InputData[[#This Row],[PRODUCT ID]],MasterData[],3,0)</f>
        <v>Category04</v>
      </c>
      <c r="I418" t="str">
        <f>VLOOKUP(InputData[[#This Row],[PRODUCT ID]],MasterData[],4,0)</f>
        <v>Kg</v>
      </c>
      <c r="J418">
        <f>VLOOKUP(InputData[[#This Row],[PRODUCT ID]],MasterData[],5,0)</f>
        <v>90</v>
      </c>
      <c r="K418">
        <f>VLOOKUP(InputData[[#This Row],[PRODUCT ID]],MasterData[],6,0)</f>
        <v>96.3</v>
      </c>
      <c r="L418">
        <f t="shared" si="24"/>
        <v>963</v>
      </c>
      <c r="M418">
        <f t="shared" si="25"/>
        <v>63</v>
      </c>
      <c r="N418" s="8">
        <f t="shared" si="26"/>
        <v>6.5420560747663545</v>
      </c>
      <c r="O418">
        <f>DAY(InputData[[#This Row],[DATE]])</f>
        <v>6</v>
      </c>
      <c r="P418">
        <f>MONTH(InputData[[#This Row],[DATE]])</f>
        <v>11</v>
      </c>
      <c r="Q418">
        <f>YEAR(InputData[[#This Row],[DATE]])</f>
        <v>2021</v>
      </c>
      <c r="R418">
        <f t="shared" si="27"/>
        <v>900</v>
      </c>
      <c r="S418" s="15">
        <f>InputData[[#This Row],[Cost]]/InputData[[#This Row],[SALES]]</f>
        <v>0.93457943925233644</v>
      </c>
    </row>
    <row r="419" spans="1:19" x14ac:dyDescent="0.25">
      <c r="A419" s="3">
        <v>44554</v>
      </c>
      <c r="B419" s="4" t="s">
        <v>81</v>
      </c>
      <c r="C419" s="5">
        <v>8</v>
      </c>
      <c r="D419" s="5" t="s">
        <v>105</v>
      </c>
      <c r="E419" s="5" t="s">
        <v>106</v>
      </c>
      <c r="F419" s="6">
        <v>0</v>
      </c>
      <c r="G419" t="str">
        <f>VLOOKUP(InputData[[#This Row],[PRODUCT ID]],MasterData[],2,0)</f>
        <v>Product36</v>
      </c>
      <c r="H419" t="str">
        <f>VLOOKUP(InputData[[#This Row],[PRODUCT ID]],MasterData[],3,0)</f>
        <v>Category04</v>
      </c>
      <c r="I419" t="str">
        <f>VLOOKUP(InputData[[#This Row],[PRODUCT ID]],MasterData[],4,0)</f>
        <v>Kg</v>
      </c>
      <c r="J419">
        <f>VLOOKUP(InputData[[#This Row],[PRODUCT ID]],MasterData[],5,0)</f>
        <v>90</v>
      </c>
      <c r="K419">
        <f>VLOOKUP(InputData[[#This Row],[PRODUCT ID]],MasterData[],6,0)</f>
        <v>96.3</v>
      </c>
      <c r="L419">
        <f t="shared" si="24"/>
        <v>770.4</v>
      </c>
      <c r="M419">
        <f t="shared" si="25"/>
        <v>50.399999999999977</v>
      </c>
      <c r="N419" s="8">
        <f t="shared" si="26"/>
        <v>6.5420560747663519</v>
      </c>
      <c r="O419">
        <f>DAY(InputData[[#This Row],[DATE]])</f>
        <v>24</v>
      </c>
      <c r="P419">
        <f>MONTH(InputData[[#This Row],[DATE]])</f>
        <v>12</v>
      </c>
      <c r="Q419">
        <f>YEAR(InputData[[#This Row],[DATE]])</f>
        <v>2021</v>
      </c>
      <c r="R419">
        <f t="shared" si="27"/>
        <v>720</v>
      </c>
      <c r="S419" s="15">
        <f>InputData[[#This Row],[Cost]]/InputData[[#This Row],[SALES]]</f>
        <v>0.93457943925233644</v>
      </c>
    </row>
    <row r="420" spans="1:19" x14ac:dyDescent="0.25">
      <c r="A420" s="3">
        <v>44615</v>
      </c>
      <c r="B420" s="4" t="s">
        <v>81</v>
      </c>
      <c r="C420" s="5">
        <v>8</v>
      </c>
      <c r="D420" s="5" t="s">
        <v>108</v>
      </c>
      <c r="E420" s="5" t="s">
        <v>106</v>
      </c>
      <c r="F420" s="6">
        <v>0</v>
      </c>
      <c r="G420" t="str">
        <f>VLOOKUP(InputData[[#This Row],[PRODUCT ID]],MasterData[],2,0)</f>
        <v>Product36</v>
      </c>
      <c r="H420" t="str">
        <f>VLOOKUP(InputData[[#This Row],[PRODUCT ID]],MasterData[],3,0)</f>
        <v>Category04</v>
      </c>
      <c r="I420" t="str">
        <f>VLOOKUP(InputData[[#This Row],[PRODUCT ID]],MasterData[],4,0)</f>
        <v>Kg</v>
      </c>
      <c r="J420">
        <f>VLOOKUP(InputData[[#This Row],[PRODUCT ID]],MasterData[],5,0)</f>
        <v>90</v>
      </c>
      <c r="K420">
        <f>VLOOKUP(InputData[[#This Row],[PRODUCT ID]],MasterData[],6,0)</f>
        <v>96.3</v>
      </c>
      <c r="L420">
        <f t="shared" si="24"/>
        <v>770.4</v>
      </c>
      <c r="M420">
        <f t="shared" si="25"/>
        <v>50.399999999999977</v>
      </c>
      <c r="N420" s="8">
        <f t="shared" si="26"/>
        <v>6.5420560747663519</v>
      </c>
      <c r="O420">
        <f>DAY(InputData[[#This Row],[DATE]])</f>
        <v>23</v>
      </c>
      <c r="P420">
        <f>MONTH(InputData[[#This Row],[DATE]])</f>
        <v>2</v>
      </c>
      <c r="Q420">
        <f>YEAR(InputData[[#This Row],[DATE]])</f>
        <v>2022</v>
      </c>
      <c r="R420">
        <f t="shared" si="27"/>
        <v>720</v>
      </c>
      <c r="S420" s="15">
        <f>InputData[[#This Row],[Cost]]/InputData[[#This Row],[SALES]]</f>
        <v>0.93457943925233644</v>
      </c>
    </row>
    <row r="421" spans="1:19" x14ac:dyDescent="0.25">
      <c r="A421" s="3">
        <v>44831</v>
      </c>
      <c r="B421" s="4" t="s">
        <v>81</v>
      </c>
      <c r="C421" s="5">
        <v>4</v>
      </c>
      <c r="D421" s="5" t="s">
        <v>108</v>
      </c>
      <c r="E421" s="5" t="s">
        <v>107</v>
      </c>
      <c r="F421" s="6">
        <v>0</v>
      </c>
      <c r="G421" t="str">
        <f>VLOOKUP(InputData[[#This Row],[PRODUCT ID]],MasterData[],2,0)</f>
        <v>Product36</v>
      </c>
      <c r="H421" t="str">
        <f>VLOOKUP(InputData[[#This Row],[PRODUCT ID]],MasterData[],3,0)</f>
        <v>Category04</v>
      </c>
      <c r="I421" t="str">
        <f>VLOOKUP(InputData[[#This Row],[PRODUCT ID]],MasterData[],4,0)</f>
        <v>Kg</v>
      </c>
      <c r="J421">
        <f>VLOOKUP(InputData[[#This Row],[PRODUCT ID]],MasterData[],5,0)</f>
        <v>90</v>
      </c>
      <c r="K421">
        <f>VLOOKUP(InputData[[#This Row],[PRODUCT ID]],MasterData[],6,0)</f>
        <v>96.3</v>
      </c>
      <c r="L421">
        <f t="shared" si="24"/>
        <v>385.2</v>
      </c>
      <c r="M421">
        <f t="shared" si="25"/>
        <v>25.199999999999989</v>
      </c>
      <c r="N421" s="8">
        <f t="shared" si="26"/>
        <v>6.5420560747663519</v>
      </c>
      <c r="O421">
        <f>DAY(InputData[[#This Row],[DATE]])</f>
        <v>27</v>
      </c>
      <c r="P421">
        <f>MONTH(InputData[[#This Row],[DATE]])</f>
        <v>9</v>
      </c>
      <c r="Q421">
        <f>YEAR(InputData[[#This Row],[DATE]])</f>
        <v>2022</v>
      </c>
      <c r="R421">
        <f t="shared" si="27"/>
        <v>360</v>
      </c>
      <c r="S421" s="15">
        <f>InputData[[#This Row],[Cost]]/InputData[[#This Row],[SALES]]</f>
        <v>0.93457943925233644</v>
      </c>
    </row>
    <row r="422" spans="1:19" x14ac:dyDescent="0.25">
      <c r="A422" s="3">
        <v>44850</v>
      </c>
      <c r="B422" s="4" t="s">
        <v>81</v>
      </c>
      <c r="C422" s="5">
        <v>3</v>
      </c>
      <c r="D422" s="5" t="s">
        <v>106</v>
      </c>
      <c r="E422" s="5" t="s">
        <v>106</v>
      </c>
      <c r="F422" s="6">
        <v>0</v>
      </c>
      <c r="G422" t="str">
        <f>VLOOKUP(InputData[[#This Row],[PRODUCT ID]],MasterData[],2,0)</f>
        <v>Product36</v>
      </c>
      <c r="H422" t="str">
        <f>VLOOKUP(InputData[[#This Row],[PRODUCT ID]],MasterData[],3,0)</f>
        <v>Category04</v>
      </c>
      <c r="I422" t="str">
        <f>VLOOKUP(InputData[[#This Row],[PRODUCT ID]],MasterData[],4,0)</f>
        <v>Kg</v>
      </c>
      <c r="J422">
        <f>VLOOKUP(InputData[[#This Row],[PRODUCT ID]],MasterData[],5,0)</f>
        <v>90</v>
      </c>
      <c r="K422">
        <f>VLOOKUP(InputData[[#This Row],[PRODUCT ID]],MasterData[],6,0)</f>
        <v>96.3</v>
      </c>
      <c r="L422">
        <f t="shared" si="24"/>
        <v>288.89999999999998</v>
      </c>
      <c r="M422">
        <f t="shared" si="25"/>
        <v>18.899999999999977</v>
      </c>
      <c r="N422" s="8">
        <f t="shared" si="26"/>
        <v>6.5420560747663474</v>
      </c>
      <c r="O422">
        <f>DAY(InputData[[#This Row],[DATE]])</f>
        <v>16</v>
      </c>
      <c r="P422">
        <f>MONTH(InputData[[#This Row],[DATE]])</f>
        <v>10</v>
      </c>
      <c r="Q422">
        <f>YEAR(InputData[[#This Row],[DATE]])</f>
        <v>2022</v>
      </c>
      <c r="R422">
        <f t="shared" si="27"/>
        <v>270</v>
      </c>
      <c r="S422" s="15">
        <f>InputData[[#This Row],[Cost]]/InputData[[#This Row],[SALES]]</f>
        <v>0.93457943925233655</v>
      </c>
    </row>
    <row r="423" spans="1:19" x14ac:dyDescent="0.25">
      <c r="A423" s="3">
        <v>44873</v>
      </c>
      <c r="B423" s="4" t="s">
        <v>81</v>
      </c>
      <c r="C423" s="5">
        <v>11</v>
      </c>
      <c r="D423" s="5" t="s">
        <v>105</v>
      </c>
      <c r="E423" s="5" t="s">
        <v>107</v>
      </c>
      <c r="F423" s="6">
        <v>0</v>
      </c>
      <c r="G423" t="str">
        <f>VLOOKUP(InputData[[#This Row],[PRODUCT ID]],MasterData[],2,0)</f>
        <v>Product36</v>
      </c>
      <c r="H423" t="str">
        <f>VLOOKUP(InputData[[#This Row],[PRODUCT ID]],MasterData[],3,0)</f>
        <v>Category04</v>
      </c>
      <c r="I423" t="str">
        <f>VLOOKUP(InputData[[#This Row],[PRODUCT ID]],MasterData[],4,0)</f>
        <v>Kg</v>
      </c>
      <c r="J423">
        <f>VLOOKUP(InputData[[#This Row],[PRODUCT ID]],MasterData[],5,0)</f>
        <v>90</v>
      </c>
      <c r="K423">
        <f>VLOOKUP(InputData[[#This Row],[PRODUCT ID]],MasterData[],6,0)</f>
        <v>96.3</v>
      </c>
      <c r="L423">
        <f t="shared" si="24"/>
        <v>1059.3</v>
      </c>
      <c r="M423">
        <f t="shared" si="25"/>
        <v>69.299999999999955</v>
      </c>
      <c r="N423" s="8">
        <f t="shared" si="26"/>
        <v>6.5420560747663519</v>
      </c>
      <c r="O423">
        <f>DAY(InputData[[#This Row],[DATE]])</f>
        <v>8</v>
      </c>
      <c r="P423">
        <f>MONTH(InputData[[#This Row],[DATE]])</f>
        <v>11</v>
      </c>
      <c r="Q423">
        <f>YEAR(InputData[[#This Row],[DATE]])</f>
        <v>2022</v>
      </c>
      <c r="R423">
        <f t="shared" si="27"/>
        <v>990</v>
      </c>
      <c r="S423" s="15">
        <f>InputData[[#This Row],[Cost]]/InputData[[#This Row],[SALES]]</f>
        <v>0.93457943925233644</v>
      </c>
    </row>
    <row r="424" spans="1:19" x14ac:dyDescent="0.25">
      <c r="A424" s="3">
        <v>44888</v>
      </c>
      <c r="B424" s="4" t="s">
        <v>81</v>
      </c>
      <c r="C424" s="5">
        <v>12</v>
      </c>
      <c r="D424" s="5" t="s">
        <v>106</v>
      </c>
      <c r="E424" s="5" t="s">
        <v>106</v>
      </c>
      <c r="F424" s="6">
        <v>0</v>
      </c>
      <c r="G424" t="str">
        <f>VLOOKUP(InputData[[#This Row],[PRODUCT ID]],MasterData[],2,0)</f>
        <v>Product36</v>
      </c>
      <c r="H424" t="str">
        <f>VLOOKUP(InputData[[#This Row],[PRODUCT ID]],MasterData[],3,0)</f>
        <v>Category04</v>
      </c>
      <c r="I424" t="str">
        <f>VLOOKUP(InputData[[#This Row],[PRODUCT ID]],MasterData[],4,0)</f>
        <v>Kg</v>
      </c>
      <c r="J424">
        <f>VLOOKUP(InputData[[#This Row],[PRODUCT ID]],MasterData[],5,0)</f>
        <v>90</v>
      </c>
      <c r="K424">
        <f>VLOOKUP(InputData[[#This Row],[PRODUCT ID]],MasterData[],6,0)</f>
        <v>96.3</v>
      </c>
      <c r="L424">
        <f t="shared" si="24"/>
        <v>1155.5999999999999</v>
      </c>
      <c r="M424">
        <f t="shared" si="25"/>
        <v>75.599999999999909</v>
      </c>
      <c r="N424" s="8">
        <f t="shared" si="26"/>
        <v>6.5420560747663474</v>
      </c>
      <c r="O424">
        <f>DAY(InputData[[#This Row],[DATE]])</f>
        <v>23</v>
      </c>
      <c r="P424">
        <f>MONTH(InputData[[#This Row],[DATE]])</f>
        <v>11</v>
      </c>
      <c r="Q424">
        <f>YEAR(InputData[[#This Row],[DATE]])</f>
        <v>2022</v>
      </c>
      <c r="R424">
        <f t="shared" si="27"/>
        <v>1080</v>
      </c>
      <c r="S424" s="15">
        <f>InputData[[#This Row],[Cost]]/InputData[[#This Row],[SALES]]</f>
        <v>0.93457943925233655</v>
      </c>
    </row>
    <row r="425" spans="1:19" x14ac:dyDescent="0.25">
      <c r="A425" s="3">
        <v>44207</v>
      </c>
      <c r="B425" s="4" t="s">
        <v>83</v>
      </c>
      <c r="C425" s="5">
        <v>3</v>
      </c>
      <c r="D425" s="5" t="s">
        <v>108</v>
      </c>
      <c r="E425" s="5" t="s">
        <v>107</v>
      </c>
      <c r="F425" s="6">
        <v>0</v>
      </c>
      <c r="G425" t="str">
        <f>VLOOKUP(InputData[[#This Row],[PRODUCT ID]],MasterData[],2,0)</f>
        <v>Product37</v>
      </c>
      <c r="H425" t="str">
        <f>VLOOKUP(InputData[[#This Row],[PRODUCT ID]],MasterData[],3,0)</f>
        <v>Category05</v>
      </c>
      <c r="I425" t="str">
        <f>VLOOKUP(InputData[[#This Row],[PRODUCT ID]],MasterData[],4,0)</f>
        <v>Kg</v>
      </c>
      <c r="J425">
        <f>VLOOKUP(InputData[[#This Row],[PRODUCT ID]],MasterData[],5,0)</f>
        <v>67</v>
      </c>
      <c r="K425">
        <f>VLOOKUP(InputData[[#This Row],[PRODUCT ID]],MasterData[],6,0)</f>
        <v>85.76</v>
      </c>
      <c r="L425">
        <f t="shared" si="24"/>
        <v>257.28000000000003</v>
      </c>
      <c r="M425">
        <f t="shared" si="25"/>
        <v>56.28000000000003</v>
      </c>
      <c r="N425" s="8">
        <f t="shared" si="26"/>
        <v>21.875000000000007</v>
      </c>
      <c r="O425">
        <f>DAY(InputData[[#This Row],[DATE]])</f>
        <v>11</v>
      </c>
      <c r="P425">
        <f>MONTH(InputData[[#This Row],[DATE]])</f>
        <v>1</v>
      </c>
      <c r="Q425">
        <f>YEAR(InputData[[#This Row],[DATE]])</f>
        <v>2021</v>
      </c>
      <c r="R425">
        <f t="shared" si="27"/>
        <v>201</v>
      </c>
      <c r="S425" s="15">
        <f>InputData[[#This Row],[Cost]]/InputData[[#This Row],[SALES]]</f>
        <v>0.78124999999999989</v>
      </c>
    </row>
    <row r="426" spans="1:19" x14ac:dyDescent="0.25">
      <c r="A426" s="3">
        <v>44231</v>
      </c>
      <c r="B426" s="4" t="s">
        <v>83</v>
      </c>
      <c r="C426" s="5">
        <v>4</v>
      </c>
      <c r="D426" s="5" t="s">
        <v>106</v>
      </c>
      <c r="E426" s="5" t="s">
        <v>106</v>
      </c>
      <c r="F426" s="6">
        <v>0</v>
      </c>
      <c r="G426" t="str">
        <f>VLOOKUP(InputData[[#This Row],[PRODUCT ID]],MasterData[],2,0)</f>
        <v>Product37</v>
      </c>
      <c r="H426" t="str">
        <f>VLOOKUP(InputData[[#This Row],[PRODUCT ID]],MasterData[],3,0)</f>
        <v>Category05</v>
      </c>
      <c r="I426" t="str">
        <f>VLOOKUP(InputData[[#This Row],[PRODUCT ID]],MasterData[],4,0)</f>
        <v>Kg</v>
      </c>
      <c r="J426">
        <f>VLOOKUP(InputData[[#This Row],[PRODUCT ID]],MasterData[],5,0)</f>
        <v>67</v>
      </c>
      <c r="K426">
        <f>VLOOKUP(InputData[[#This Row],[PRODUCT ID]],MasterData[],6,0)</f>
        <v>85.76</v>
      </c>
      <c r="L426">
        <f t="shared" si="24"/>
        <v>343.04</v>
      </c>
      <c r="M426">
        <f t="shared" si="25"/>
        <v>75.04000000000002</v>
      </c>
      <c r="N426" s="8">
        <f t="shared" si="26"/>
        <v>21.875000000000007</v>
      </c>
      <c r="O426">
        <f>DAY(InputData[[#This Row],[DATE]])</f>
        <v>4</v>
      </c>
      <c r="P426">
        <f>MONTH(InputData[[#This Row],[DATE]])</f>
        <v>2</v>
      </c>
      <c r="Q426">
        <f>YEAR(InputData[[#This Row],[DATE]])</f>
        <v>2021</v>
      </c>
      <c r="R426">
        <f t="shared" si="27"/>
        <v>268</v>
      </c>
      <c r="S426" s="15">
        <f>InputData[[#This Row],[Cost]]/InputData[[#This Row],[SALES]]</f>
        <v>0.78125</v>
      </c>
    </row>
    <row r="427" spans="1:19" x14ac:dyDescent="0.25">
      <c r="A427" s="3">
        <v>44298</v>
      </c>
      <c r="B427" s="4" t="s">
        <v>83</v>
      </c>
      <c r="C427" s="5">
        <v>3</v>
      </c>
      <c r="D427" s="5" t="s">
        <v>108</v>
      </c>
      <c r="E427" s="5" t="s">
        <v>107</v>
      </c>
      <c r="F427" s="6">
        <v>0</v>
      </c>
      <c r="G427" t="str">
        <f>VLOOKUP(InputData[[#This Row],[PRODUCT ID]],MasterData[],2,0)</f>
        <v>Product37</v>
      </c>
      <c r="H427" t="str">
        <f>VLOOKUP(InputData[[#This Row],[PRODUCT ID]],MasterData[],3,0)</f>
        <v>Category05</v>
      </c>
      <c r="I427" t="str">
        <f>VLOOKUP(InputData[[#This Row],[PRODUCT ID]],MasterData[],4,0)</f>
        <v>Kg</v>
      </c>
      <c r="J427">
        <f>VLOOKUP(InputData[[#This Row],[PRODUCT ID]],MasterData[],5,0)</f>
        <v>67</v>
      </c>
      <c r="K427">
        <f>VLOOKUP(InputData[[#This Row],[PRODUCT ID]],MasterData[],6,0)</f>
        <v>85.76</v>
      </c>
      <c r="L427">
        <f t="shared" si="24"/>
        <v>257.28000000000003</v>
      </c>
      <c r="M427">
        <f t="shared" si="25"/>
        <v>56.28000000000003</v>
      </c>
      <c r="N427" s="8">
        <f t="shared" si="26"/>
        <v>21.875000000000007</v>
      </c>
      <c r="O427">
        <f>DAY(InputData[[#This Row],[DATE]])</f>
        <v>12</v>
      </c>
      <c r="P427">
        <f>MONTH(InputData[[#This Row],[DATE]])</f>
        <v>4</v>
      </c>
      <c r="Q427">
        <f>YEAR(InputData[[#This Row],[DATE]])</f>
        <v>2021</v>
      </c>
      <c r="R427">
        <f t="shared" si="27"/>
        <v>201</v>
      </c>
      <c r="S427" s="15">
        <f>InputData[[#This Row],[Cost]]/InputData[[#This Row],[SALES]]</f>
        <v>0.78124999999999989</v>
      </c>
    </row>
    <row r="428" spans="1:19" x14ac:dyDescent="0.25">
      <c r="A428" s="3">
        <v>44312</v>
      </c>
      <c r="B428" s="4" t="s">
        <v>83</v>
      </c>
      <c r="C428" s="5">
        <v>3</v>
      </c>
      <c r="D428" s="5" t="s">
        <v>108</v>
      </c>
      <c r="E428" s="5" t="s">
        <v>106</v>
      </c>
      <c r="F428" s="6">
        <v>0</v>
      </c>
      <c r="G428" t="str">
        <f>VLOOKUP(InputData[[#This Row],[PRODUCT ID]],MasterData[],2,0)</f>
        <v>Product37</v>
      </c>
      <c r="H428" t="str">
        <f>VLOOKUP(InputData[[#This Row],[PRODUCT ID]],MasterData[],3,0)</f>
        <v>Category05</v>
      </c>
      <c r="I428" t="str">
        <f>VLOOKUP(InputData[[#This Row],[PRODUCT ID]],MasterData[],4,0)</f>
        <v>Kg</v>
      </c>
      <c r="J428">
        <f>VLOOKUP(InputData[[#This Row],[PRODUCT ID]],MasterData[],5,0)</f>
        <v>67</v>
      </c>
      <c r="K428">
        <f>VLOOKUP(InputData[[#This Row],[PRODUCT ID]],MasterData[],6,0)</f>
        <v>85.76</v>
      </c>
      <c r="L428">
        <f t="shared" si="24"/>
        <v>257.28000000000003</v>
      </c>
      <c r="M428">
        <f t="shared" si="25"/>
        <v>56.28000000000003</v>
      </c>
      <c r="N428" s="8">
        <f t="shared" si="26"/>
        <v>21.875000000000007</v>
      </c>
      <c r="O428">
        <f>DAY(InputData[[#This Row],[DATE]])</f>
        <v>26</v>
      </c>
      <c r="P428">
        <f>MONTH(InputData[[#This Row],[DATE]])</f>
        <v>4</v>
      </c>
      <c r="Q428">
        <f>YEAR(InputData[[#This Row],[DATE]])</f>
        <v>2021</v>
      </c>
      <c r="R428">
        <f t="shared" si="27"/>
        <v>201</v>
      </c>
      <c r="S428" s="15">
        <f>InputData[[#This Row],[Cost]]/InputData[[#This Row],[SALES]]</f>
        <v>0.78124999999999989</v>
      </c>
    </row>
    <row r="429" spans="1:19" x14ac:dyDescent="0.25">
      <c r="A429" s="3">
        <v>44400</v>
      </c>
      <c r="B429" s="4" t="s">
        <v>83</v>
      </c>
      <c r="C429" s="5">
        <v>8</v>
      </c>
      <c r="D429" s="5" t="s">
        <v>108</v>
      </c>
      <c r="E429" s="5" t="s">
        <v>106</v>
      </c>
      <c r="F429" s="6">
        <v>0</v>
      </c>
      <c r="G429" t="str">
        <f>VLOOKUP(InputData[[#This Row],[PRODUCT ID]],MasterData[],2,0)</f>
        <v>Product37</v>
      </c>
      <c r="H429" t="str">
        <f>VLOOKUP(InputData[[#This Row],[PRODUCT ID]],MasterData[],3,0)</f>
        <v>Category05</v>
      </c>
      <c r="I429" t="str">
        <f>VLOOKUP(InputData[[#This Row],[PRODUCT ID]],MasterData[],4,0)</f>
        <v>Kg</v>
      </c>
      <c r="J429">
        <f>VLOOKUP(InputData[[#This Row],[PRODUCT ID]],MasterData[],5,0)</f>
        <v>67</v>
      </c>
      <c r="K429">
        <f>VLOOKUP(InputData[[#This Row],[PRODUCT ID]],MasterData[],6,0)</f>
        <v>85.76</v>
      </c>
      <c r="L429">
        <f t="shared" si="24"/>
        <v>686.08</v>
      </c>
      <c r="M429">
        <f t="shared" si="25"/>
        <v>150.08000000000004</v>
      </c>
      <c r="N429" s="8">
        <f t="shared" si="26"/>
        <v>21.875000000000007</v>
      </c>
      <c r="O429">
        <f>DAY(InputData[[#This Row],[DATE]])</f>
        <v>23</v>
      </c>
      <c r="P429">
        <f>MONTH(InputData[[#This Row],[DATE]])</f>
        <v>7</v>
      </c>
      <c r="Q429">
        <f>YEAR(InputData[[#This Row],[DATE]])</f>
        <v>2021</v>
      </c>
      <c r="R429">
        <f t="shared" si="27"/>
        <v>536</v>
      </c>
      <c r="S429" s="15">
        <f>InputData[[#This Row],[Cost]]/InputData[[#This Row],[SALES]]</f>
        <v>0.78125</v>
      </c>
    </row>
    <row r="430" spans="1:19" x14ac:dyDescent="0.25">
      <c r="A430" s="3">
        <v>44414</v>
      </c>
      <c r="B430" s="4" t="s">
        <v>83</v>
      </c>
      <c r="C430" s="5">
        <v>1</v>
      </c>
      <c r="D430" s="5" t="s">
        <v>105</v>
      </c>
      <c r="E430" s="5" t="s">
        <v>107</v>
      </c>
      <c r="F430" s="6">
        <v>0</v>
      </c>
      <c r="G430" t="str">
        <f>VLOOKUP(InputData[[#This Row],[PRODUCT ID]],MasterData[],2,0)</f>
        <v>Product37</v>
      </c>
      <c r="H430" t="str">
        <f>VLOOKUP(InputData[[#This Row],[PRODUCT ID]],MasterData[],3,0)</f>
        <v>Category05</v>
      </c>
      <c r="I430" t="str">
        <f>VLOOKUP(InputData[[#This Row],[PRODUCT ID]],MasterData[],4,0)</f>
        <v>Kg</v>
      </c>
      <c r="J430">
        <f>VLOOKUP(InputData[[#This Row],[PRODUCT ID]],MasterData[],5,0)</f>
        <v>67</v>
      </c>
      <c r="K430">
        <f>VLOOKUP(InputData[[#This Row],[PRODUCT ID]],MasterData[],6,0)</f>
        <v>85.76</v>
      </c>
      <c r="L430">
        <f t="shared" si="24"/>
        <v>85.76</v>
      </c>
      <c r="M430">
        <f t="shared" si="25"/>
        <v>18.760000000000005</v>
      </c>
      <c r="N430" s="8">
        <f t="shared" si="26"/>
        <v>21.875000000000007</v>
      </c>
      <c r="O430">
        <f>DAY(InputData[[#This Row],[DATE]])</f>
        <v>6</v>
      </c>
      <c r="P430">
        <f>MONTH(InputData[[#This Row],[DATE]])</f>
        <v>8</v>
      </c>
      <c r="Q430">
        <f>YEAR(InputData[[#This Row],[DATE]])</f>
        <v>2021</v>
      </c>
      <c r="R430">
        <f t="shared" si="27"/>
        <v>67</v>
      </c>
      <c r="S430" s="15">
        <f>InputData[[#This Row],[Cost]]/InputData[[#This Row],[SALES]]</f>
        <v>0.78125</v>
      </c>
    </row>
    <row r="431" spans="1:19" x14ac:dyDescent="0.25">
      <c r="A431" s="3">
        <v>44620</v>
      </c>
      <c r="B431" s="4" t="s">
        <v>83</v>
      </c>
      <c r="C431" s="5">
        <v>15</v>
      </c>
      <c r="D431" s="5" t="s">
        <v>108</v>
      </c>
      <c r="E431" s="5" t="s">
        <v>107</v>
      </c>
      <c r="F431" s="6">
        <v>0</v>
      </c>
      <c r="G431" t="str">
        <f>VLOOKUP(InputData[[#This Row],[PRODUCT ID]],MasterData[],2,0)</f>
        <v>Product37</v>
      </c>
      <c r="H431" t="str">
        <f>VLOOKUP(InputData[[#This Row],[PRODUCT ID]],MasterData[],3,0)</f>
        <v>Category05</v>
      </c>
      <c r="I431" t="str">
        <f>VLOOKUP(InputData[[#This Row],[PRODUCT ID]],MasterData[],4,0)</f>
        <v>Kg</v>
      </c>
      <c r="J431">
        <f>VLOOKUP(InputData[[#This Row],[PRODUCT ID]],MasterData[],5,0)</f>
        <v>67</v>
      </c>
      <c r="K431">
        <f>VLOOKUP(InputData[[#This Row],[PRODUCT ID]],MasterData[],6,0)</f>
        <v>85.76</v>
      </c>
      <c r="L431">
        <f t="shared" si="24"/>
        <v>1286.4000000000001</v>
      </c>
      <c r="M431">
        <f t="shared" si="25"/>
        <v>281.40000000000009</v>
      </c>
      <c r="N431" s="8">
        <f t="shared" si="26"/>
        <v>21.875000000000007</v>
      </c>
      <c r="O431">
        <f>DAY(InputData[[#This Row],[DATE]])</f>
        <v>28</v>
      </c>
      <c r="P431">
        <f>MONTH(InputData[[#This Row],[DATE]])</f>
        <v>2</v>
      </c>
      <c r="Q431">
        <f>YEAR(InputData[[#This Row],[DATE]])</f>
        <v>2022</v>
      </c>
      <c r="R431">
        <f t="shared" si="27"/>
        <v>1005</v>
      </c>
      <c r="S431" s="15">
        <f>InputData[[#This Row],[Cost]]/InputData[[#This Row],[SALES]]</f>
        <v>0.78125</v>
      </c>
    </row>
    <row r="432" spans="1:19" x14ac:dyDescent="0.25">
      <c r="A432" s="3">
        <v>44799</v>
      </c>
      <c r="B432" s="4" t="s">
        <v>83</v>
      </c>
      <c r="C432" s="5">
        <v>8</v>
      </c>
      <c r="D432" s="5" t="s">
        <v>106</v>
      </c>
      <c r="E432" s="5" t="s">
        <v>106</v>
      </c>
      <c r="F432" s="6">
        <v>0</v>
      </c>
      <c r="G432" t="str">
        <f>VLOOKUP(InputData[[#This Row],[PRODUCT ID]],MasterData[],2,0)</f>
        <v>Product37</v>
      </c>
      <c r="H432" t="str">
        <f>VLOOKUP(InputData[[#This Row],[PRODUCT ID]],MasterData[],3,0)</f>
        <v>Category05</v>
      </c>
      <c r="I432" t="str">
        <f>VLOOKUP(InputData[[#This Row],[PRODUCT ID]],MasterData[],4,0)</f>
        <v>Kg</v>
      </c>
      <c r="J432">
        <f>VLOOKUP(InputData[[#This Row],[PRODUCT ID]],MasterData[],5,0)</f>
        <v>67</v>
      </c>
      <c r="K432">
        <f>VLOOKUP(InputData[[#This Row],[PRODUCT ID]],MasterData[],6,0)</f>
        <v>85.76</v>
      </c>
      <c r="L432">
        <f t="shared" si="24"/>
        <v>686.08</v>
      </c>
      <c r="M432">
        <f t="shared" si="25"/>
        <v>150.08000000000004</v>
      </c>
      <c r="N432" s="8">
        <f t="shared" si="26"/>
        <v>21.875000000000007</v>
      </c>
      <c r="O432">
        <f>DAY(InputData[[#This Row],[DATE]])</f>
        <v>26</v>
      </c>
      <c r="P432">
        <f>MONTH(InputData[[#This Row],[DATE]])</f>
        <v>8</v>
      </c>
      <c r="Q432">
        <f>YEAR(InputData[[#This Row],[DATE]])</f>
        <v>2022</v>
      </c>
      <c r="R432">
        <f t="shared" si="27"/>
        <v>536</v>
      </c>
      <c r="S432" s="15">
        <f>InputData[[#This Row],[Cost]]/InputData[[#This Row],[SALES]]</f>
        <v>0.78125</v>
      </c>
    </row>
    <row r="433" spans="1:19" x14ac:dyDescent="0.25">
      <c r="A433" s="3">
        <v>44819</v>
      </c>
      <c r="B433" s="4" t="s">
        <v>83</v>
      </c>
      <c r="C433" s="5">
        <v>15</v>
      </c>
      <c r="D433" s="5" t="s">
        <v>106</v>
      </c>
      <c r="E433" s="5" t="s">
        <v>106</v>
      </c>
      <c r="F433" s="6">
        <v>0</v>
      </c>
      <c r="G433" t="str">
        <f>VLOOKUP(InputData[[#This Row],[PRODUCT ID]],MasterData[],2,0)</f>
        <v>Product37</v>
      </c>
      <c r="H433" t="str">
        <f>VLOOKUP(InputData[[#This Row],[PRODUCT ID]],MasterData[],3,0)</f>
        <v>Category05</v>
      </c>
      <c r="I433" t="str">
        <f>VLOOKUP(InputData[[#This Row],[PRODUCT ID]],MasterData[],4,0)</f>
        <v>Kg</v>
      </c>
      <c r="J433">
        <f>VLOOKUP(InputData[[#This Row],[PRODUCT ID]],MasterData[],5,0)</f>
        <v>67</v>
      </c>
      <c r="K433">
        <f>VLOOKUP(InputData[[#This Row],[PRODUCT ID]],MasterData[],6,0)</f>
        <v>85.76</v>
      </c>
      <c r="L433">
        <f t="shared" si="24"/>
        <v>1286.4000000000001</v>
      </c>
      <c r="M433">
        <f t="shared" si="25"/>
        <v>281.40000000000009</v>
      </c>
      <c r="N433" s="8">
        <f t="shared" si="26"/>
        <v>21.875000000000007</v>
      </c>
      <c r="O433">
        <f>DAY(InputData[[#This Row],[DATE]])</f>
        <v>15</v>
      </c>
      <c r="P433">
        <f>MONTH(InputData[[#This Row],[DATE]])</f>
        <v>9</v>
      </c>
      <c r="Q433">
        <f>YEAR(InputData[[#This Row],[DATE]])</f>
        <v>2022</v>
      </c>
      <c r="R433">
        <f t="shared" si="27"/>
        <v>1005</v>
      </c>
      <c r="S433" s="15">
        <f>InputData[[#This Row],[Cost]]/InputData[[#This Row],[SALES]]</f>
        <v>0.78125</v>
      </c>
    </row>
    <row r="434" spans="1:19" x14ac:dyDescent="0.25">
      <c r="A434" s="3">
        <v>44198</v>
      </c>
      <c r="B434" s="4" t="s">
        <v>86</v>
      </c>
      <c r="C434" s="5">
        <v>15</v>
      </c>
      <c r="D434" s="5" t="s">
        <v>106</v>
      </c>
      <c r="E434" s="5" t="s">
        <v>107</v>
      </c>
      <c r="F434" s="6">
        <v>0</v>
      </c>
      <c r="G434" t="str">
        <f>VLOOKUP(InputData[[#This Row],[PRODUCT ID]],MasterData[],2,0)</f>
        <v>Product38</v>
      </c>
      <c r="H434" t="str">
        <f>VLOOKUP(InputData[[#This Row],[PRODUCT ID]],MasterData[],3,0)</f>
        <v>Category05</v>
      </c>
      <c r="I434" t="str">
        <f>VLOOKUP(InputData[[#This Row],[PRODUCT ID]],MasterData[],4,0)</f>
        <v>Kg</v>
      </c>
      <c r="J434">
        <f>VLOOKUP(InputData[[#This Row],[PRODUCT ID]],MasterData[],5,0)</f>
        <v>72</v>
      </c>
      <c r="K434">
        <f>VLOOKUP(InputData[[#This Row],[PRODUCT ID]],MasterData[],6,0)</f>
        <v>79.92</v>
      </c>
      <c r="L434">
        <f t="shared" si="24"/>
        <v>1198.8</v>
      </c>
      <c r="M434">
        <f t="shared" si="25"/>
        <v>118.79999999999995</v>
      </c>
      <c r="N434" s="8">
        <f t="shared" si="26"/>
        <v>9.9099099099099064</v>
      </c>
      <c r="O434">
        <f>DAY(InputData[[#This Row],[DATE]])</f>
        <v>2</v>
      </c>
      <c r="P434">
        <f>MONTH(InputData[[#This Row],[DATE]])</f>
        <v>1</v>
      </c>
      <c r="Q434">
        <f>YEAR(InputData[[#This Row],[DATE]])</f>
        <v>2021</v>
      </c>
      <c r="R434">
        <f t="shared" si="27"/>
        <v>1080</v>
      </c>
      <c r="S434" s="15">
        <f>InputData[[#This Row],[Cost]]/InputData[[#This Row],[SALES]]</f>
        <v>0.90090090090090091</v>
      </c>
    </row>
    <row r="435" spans="1:19" x14ac:dyDescent="0.25">
      <c r="A435" s="3">
        <v>44280</v>
      </c>
      <c r="B435" s="4" t="s">
        <v>86</v>
      </c>
      <c r="C435" s="5">
        <v>2</v>
      </c>
      <c r="D435" s="5" t="s">
        <v>108</v>
      </c>
      <c r="E435" s="5" t="s">
        <v>106</v>
      </c>
      <c r="F435" s="6">
        <v>0</v>
      </c>
      <c r="G435" t="str">
        <f>VLOOKUP(InputData[[#This Row],[PRODUCT ID]],MasterData[],2,0)</f>
        <v>Product38</v>
      </c>
      <c r="H435" t="str">
        <f>VLOOKUP(InputData[[#This Row],[PRODUCT ID]],MasterData[],3,0)</f>
        <v>Category05</v>
      </c>
      <c r="I435" t="str">
        <f>VLOOKUP(InputData[[#This Row],[PRODUCT ID]],MasterData[],4,0)</f>
        <v>Kg</v>
      </c>
      <c r="J435">
        <f>VLOOKUP(InputData[[#This Row],[PRODUCT ID]],MasterData[],5,0)</f>
        <v>72</v>
      </c>
      <c r="K435">
        <f>VLOOKUP(InputData[[#This Row],[PRODUCT ID]],MasterData[],6,0)</f>
        <v>79.92</v>
      </c>
      <c r="L435">
        <f t="shared" si="24"/>
        <v>159.84</v>
      </c>
      <c r="M435">
        <f t="shared" si="25"/>
        <v>15.840000000000003</v>
      </c>
      <c r="N435" s="8">
        <f t="shared" si="26"/>
        <v>9.9099099099099117</v>
      </c>
      <c r="O435">
        <f>DAY(InputData[[#This Row],[DATE]])</f>
        <v>25</v>
      </c>
      <c r="P435">
        <f>MONTH(InputData[[#This Row],[DATE]])</f>
        <v>3</v>
      </c>
      <c r="Q435">
        <f>YEAR(InputData[[#This Row],[DATE]])</f>
        <v>2021</v>
      </c>
      <c r="R435">
        <f t="shared" si="27"/>
        <v>144</v>
      </c>
      <c r="S435" s="15">
        <f>InputData[[#This Row],[Cost]]/InputData[[#This Row],[SALES]]</f>
        <v>0.90090090090090091</v>
      </c>
    </row>
    <row r="436" spans="1:19" x14ac:dyDescent="0.25">
      <c r="A436" s="3">
        <v>44285</v>
      </c>
      <c r="B436" s="4" t="s">
        <v>86</v>
      </c>
      <c r="C436" s="5">
        <v>1</v>
      </c>
      <c r="D436" s="5" t="s">
        <v>106</v>
      </c>
      <c r="E436" s="5" t="s">
        <v>107</v>
      </c>
      <c r="F436" s="6">
        <v>0</v>
      </c>
      <c r="G436" t="str">
        <f>VLOOKUP(InputData[[#This Row],[PRODUCT ID]],MasterData[],2,0)</f>
        <v>Product38</v>
      </c>
      <c r="H436" t="str">
        <f>VLOOKUP(InputData[[#This Row],[PRODUCT ID]],MasterData[],3,0)</f>
        <v>Category05</v>
      </c>
      <c r="I436" t="str">
        <f>VLOOKUP(InputData[[#This Row],[PRODUCT ID]],MasterData[],4,0)</f>
        <v>Kg</v>
      </c>
      <c r="J436">
        <f>VLOOKUP(InputData[[#This Row],[PRODUCT ID]],MasterData[],5,0)</f>
        <v>72</v>
      </c>
      <c r="K436">
        <f>VLOOKUP(InputData[[#This Row],[PRODUCT ID]],MasterData[],6,0)</f>
        <v>79.92</v>
      </c>
      <c r="L436">
        <f t="shared" si="24"/>
        <v>79.92</v>
      </c>
      <c r="M436">
        <f t="shared" si="25"/>
        <v>7.9200000000000017</v>
      </c>
      <c r="N436" s="8">
        <f t="shared" si="26"/>
        <v>9.9099099099099117</v>
      </c>
      <c r="O436">
        <f>DAY(InputData[[#This Row],[DATE]])</f>
        <v>30</v>
      </c>
      <c r="P436">
        <f>MONTH(InputData[[#This Row],[DATE]])</f>
        <v>3</v>
      </c>
      <c r="Q436">
        <f>YEAR(InputData[[#This Row],[DATE]])</f>
        <v>2021</v>
      </c>
      <c r="R436">
        <f t="shared" si="27"/>
        <v>72</v>
      </c>
      <c r="S436" s="15">
        <f>InputData[[#This Row],[Cost]]/InputData[[#This Row],[SALES]]</f>
        <v>0.90090090090090091</v>
      </c>
    </row>
    <row r="437" spans="1:19" x14ac:dyDescent="0.25">
      <c r="A437" s="3">
        <v>44304</v>
      </c>
      <c r="B437" s="4" t="s">
        <v>86</v>
      </c>
      <c r="C437" s="5">
        <v>9</v>
      </c>
      <c r="D437" s="5" t="s">
        <v>105</v>
      </c>
      <c r="E437" s="5" t="s">
        <v>106</v>
      </c>
      <c r="F437" s="6">
        <v>0</v>
      </c>
      <c r="G437" t="str">
        <f>VLOOKUP(InputData[[#This Row],[PRODUCT ID]],MasterData[],2,0)</f>
        <v>Product38</v>
      </c>
      <c r="H437" t="str">
        <f>VLOOKUP(InputData[[#This Row],[PRODUCT ID]],MasterData[],3,0)</f>
        <v>Category05</v>
      </c>
      <c r="I437" t="str">
        <f>VLOOKUP(InputData[[#This Row],[PRODUCT ID]],MasterData[],4,0)</f>
        <v>Kg</v>
      </c>
      <c r="J437">
        <f>VLOOKUP(InputData[[#This Row],[PRODUCT ID]],MasterData[],5,0)</f>
        <v>72</v>
      </c>
      <c r="K437">
        <f>VLOOKUP(InputData[[#This Row],[PRODUCT ID]],MasterData[],6,0)</f>
        <v>79.92</v>
      </c>
      <c r="L437">
        <f t="shared" si="24"/>
        <v>719.28</v>
      </c>
      <c r="M437">
        <f t="shared" si="25"/>
        <v>71.279999999999973</v>
      </c>
      <c r="N437" s="8">
        <f t="shared" si="26"/>
        <v>9.9099099099099064</v>
      </c>
      <c r="O437">
        <f>DAY(InputData[[#This Row],[DATE]])</f>
        <v>18</v>
      </c>
      <c r="P437">
        <f>MONTH(InputData[[#This Row],[DATE]])</f>
        <v>4</v>
      </c>
      <c r="Q437">
        <f>YEAR(InputData[[#This Row],[DATE]])</f>
        <v>2021</v>
      </c>
      <c r="R437">
        <f t="shared" si="27"/>
        <v>648</v>
      </c>
      <c r="S437" s="15">
        <f>InputData[[#This Row],[Cost]]/InputData[[#This Row],[SALES]]</f>
        <v>0.90090090090090091</v>
      </c>
    </row>
    <row r="438" spans="1:19" x14ac:dyDescent="0.25">
      <c r="A438" s="3">
        <v>44397</v>
      </c>
      <c r="B438" s="4" t="s">
        <v>86</v>
      </c>
      <c r="C438" s="5">
        <v>11</v>
      </c>
      <c r="D438" s="5" t="s">
        <v>106</v>
      </c>
      <c r="E438" s="5" t="s">
        <v>106</v>
      </c>
      <c r="F438" s="6">
        <v>0</v>
      </c>
      <c r="G438" t="str">
        <f>VLOOKUP(InputData[[#This Row],[PRODUCT ID]],MasterData[],2,0)</f>
        <v>Product38</v>
      </c>
      <c r="H438" t="str">
        <f>VLOOKUP(InputData[[#This Row],[PRODUCT ID]],MasterData[],3,0)</f>
        <v>Category05</v>
      </c>
      <c r="I438" t="str">
        <f>VLOOKUP(InputData[[#This Row],[PRODUCT ID]],MasterData[],4,0)</f>
        <v>Kg</v>
      </c>
      <c r="J438">
        <f>VLOOKUP(InputData[[#This Row],[PRODUCT ID]],MasterData[],5,0)</f>
        <v>72</v>
      </c>
      <c r="K438">
        <f>VLOOKUP(InputData[[#This Row],[PRODUCT ID]],MasterData[],6,0)</f>
        <v>79.92</v>
      </c>
      <c r="L438">
        <f t="shared" si="24"/>
        <v>879.12</v>
      </c>
      <c r="M438">
        <f t="shared" si="25"/>
        <v>87.12</v>
      </c>
      <c r="N438" s="8">
        <f t="shared" si="26"/>
        <v>9.9099099099099099</v>
      </c>
      <c r="O438">
        <f>DAY(InputData[[#This Row],[DATE]])</f>
        <v>20</v>
      </c>
      <c r="P438">
        <f>MONTH(InputData[[#This Row],[DATE]])</f>
        <v>7</v>
      </c>
      <c r="Q438">
        <f>YEAR(InputData[[#This Row],[DATE]])</f>
        <v>2021</v>
      </c>
      <c r="R438">
        <f t="shared" si="27"/>
        <v>792</v>
      </c>
      <c r="S438" s="15">
        <f>InputData[[#This Row],[Cost]]/InputData[[#This Row],[SALES]]</f>
        <v>0.90090090090090091</v>
      </c>
    </row>
    <row r="439" spans="1:19" x14ac:dyDescent="0.25">
      <c r="A439" s="3">
        <v>44478</v>
      </c>
      <c r="B439" s="4" t="s">
        <v>86</v>
      </c>
      <c r="C439" s="5">
        <v>5</v>
      </c>
      <c r="D439" s="5" t="s">
        <v>108</v>
      </c>
      <c r="E439" s="5" t="s">
        <v>107</v>
      </c>
      <c r="F439" s="6">
        <v>0</v>
      </c>
      <c r="G439" t="str">
        <f>VLOOKUP(InputData[[#This Row],[PRODUCT ID]],MasterData[],2,0)</f>
        <v>Product38</v>
      </c>
      <c r="H439" t="str">
        <f>VLOOKUP(InputData[[#This Row],[PRODUCT ID]],MasterData[],3,0)</f>
        <v>Category05</v>
      </c>
      <c r="I439" t="str">
        <f>VLOOKUP(InputData[[#This Row],[PRODUCT ID]],MasterData[],4,0)</f>
        <v>Kg</v>
      </c>
      <c r="J439">
        <f>VLOOKUP(InputData[[#This Row],[PRODUCT ID]],MasterData[],5,0)</f>
        <v>72</v>
      </c>
      <c r="K439">
        <f>VLOOKUP(InputData[[#This Row],[PRODUCT ID]],MasterData[],6,0)</f>
        <v>79.92</v>
      </c>
      <c r="L439">
        <f t="shared" si="24"/>
        <v>399.6</v>
      </c>
      <c r="M439">
        <f t="shared" si="25"/>
        <v>39.600000000000023</v>
      </c>
      <c r="N439" s="8">
        <f t="shared" si="26"/>
        <v>9.9099099099099153</v>
      </c>
      <c r="O439">
        <f>DAY(InputData[[#This Row],[DATE]])</f>
        <v>9</v>
      </c>
      <c r="P439">
        <f>MONTH(InputData[[#This Row],[DATE]])</f>
        <v>10</v>
      </c>
      <c r="Q439">
        <f>YEAR(InputData[[#This Row],[DATE]])</f>
        <v>2021</v>
      </c>
      <c r="R439">
        <f t="shared" si="27"/>
        <v>360</v>
      </c>
      <c r="S439" s="15">
        <f>InputData[[#This Row],[Cost]]/InputData[[#This Row],[SALES]]</f>
        <v>0.9009009009009008</v>
      </c>
    </row>
    <row r="440" spans="1:19" x14ac:dyDescent="0.25">
      <c r="A440" s="3">
        <v>44498</v>
      </c>
      <c r="B440" s="4" t="s">
        <v>86</v>
      </c>
      <c r="C440" s="5">
        <v>14</v>
      </c>
      <c r="D440" s="5" t="s">
        <v>106</v>
      </c>
      <c r="E440" s="5" t="s">
        <v>106</v>
      </c>
      <c r="F440" s="6">
        <v>0</v>
      </c>
      <c r="G440" t="str">
        <f>VLOOKUP(InputData[[#This Row],[PRODUCT ID]],MasterData[],2,0)</f>
        <v>Product38</v>
      </c>
      <c r="H440" t="str">
        <f>VLOOKUP(InputData[[#This Row],[PRODUCT ID]],MasterData[],3,0)</f>
        <v>Category05</v>
      </c>
      <c r="I440" t="str">
        <f>VLOOKUP(InputData[[#This Row],[PRODUCT ID]],MasterData[],4,0)</f>
        <v>Kg</v>
      </c>
      <c r="J440">
        <f>VLOOKUP(InputData[[#This Row],[PRODUCT ID]],MasterData[],5,0)</f>
        <v>72</v>
      </c>
      <c r="K440">
        <f>VLOOKUP(InputData[[#This Row],[PRODUCT ID]],MasterData[],6,0)</f>
        <v>79.92</v>
      </c>
      <c r="L440">
        <f t="shared" si="24"/>
        <v>1118.8800000000001</v>
      </c>
      <c r="M440">
        <f t="shared" si="25"/>
        <v>110.88000000000011</v>
      </c>
      <c r="N440" s="8">
        <f t="shared" si="26"/>
        <v>9.9099099099099188</v>
      </c>
      <c r="O440">
        <f>DAY(InputData[[#This Row],[DATE]])</f>
        <v>29</v>
      </c>
      <c r="P440">
        <f>MONTH(InputData[[#This Row],[DATE]])</f>
        <v>10</v>
      </c>
      <c r="Q440">
        <f>YEAR(InputData[[#This Row],[DATE]])</f>
        <v>2021</v>
      </c>
      <c r="R440">
        <f t="shared" si="27"/>
        <v>1008</v>
      </c>
      <c r="S440" s="15">
        <f>InputData[[#This Row],[Cost]]/InputData[[#This Row],[SALES]]</f>
        <v>0.9009009009009008</v>
      </c>
    </row>
    <row r="441" spans="1:19" x14ac:dyDescent="0.25">
      <c r="A441" s="3">
        <v>44699</v>
      </c>
      <c r="B441" s="4" t="s">
        <v>86</v>
      </c>
      <c r="C441" s="5">
        <v>8</v>
      </c>
      <c r="D441" s="5" t="s">
        <v>105</v>
      </c>
      <c r="E441" s="5" t="s">
        <v>106</v>
      </c>
      <c r="F441" s="6">
        <v>0</v>
      </c>
      <c r="G441" t="str">
        <f>VLOOKUP(InputData[[#This Row],[PRODUCT ID]],MasterData[],2,0)</f>
        <v>Product38</v>
      </c>
      <c r="H441" t="str">
        <f>VLOOKUP(InputData[[#This Row],[PRODUCT ID]],MasterData[],3,0)</f>
        <v>Category05</v>
      </c>
      <c r="I441" t="str">
        <f>VLOOKUP(InputData[[#This Row],[PRODUCT ID]],MasterData[],4,0)</f>
        <v>Kg</v>
      </c>
      <c r="J441">
        <f>VLOOKUP(InputData[[#This Row],[PRODUCT ID]],MasterData[],5,0)</f>
        <v>72</v>
      </c>
      <c r="K441">
        <f>VLOOKUP(InputData[[#This Row],[PRODUCT ID]],MasterData[],6,0)</f>
        <v>79.92</v>
      </c>
      <c r="L441">
        <f t="shared" si="24"/>
        <v>639.36</v>
      </c>
      <c r="M441">
        <f t="shared" si="25"/>
        <v>63.360000000000014</v>
      </c>
      <c r="N441" s="8">
        <f t="shared" si="26"/>
        <v>9.9099099099099117</v>
      </c>
      <c r="O441">
        <f>DAY(InputData[[#This Row],[DATE]])</f>
        <v>18</v>
      </c>
      <c r="P441">
        <f>MONTH(InputData[[#This Row],[DATE]])</f>
        <v>5</v>
      </c>
      <c r="Q441">
        <f>YEAR(InputData[[#This Row],[DATE]])</f>
        <v>2022</v>
      </c>
      <c r="R441">
        <f t="shared" si="27"/>
        <v>576</v>
      </c>
      <c r="S441" s="15">
        <f>InputData[[#This Row],[Cost]]/InputData[[#This Row],[SALES]]</f>
        <v>0.90090090090090091</v>
      </c>
    </row>
    <row r="442" spans="1:19" x14ac:dyDescent="0.25">
      <c r="A442" s="3">
        <v>44814</v>
      </c>
      <c r="B442" s="4" t="s">
        <v>86</v>
      </c>
      <c r="C442" s="5">
        <v>4</v>
      </c>
      <c r="D442" s="5" t="s">
        <v>108</v>
      </c>
      <c r="E442" s="5" t="s">
        <v>107</v>
      </c>
      <c r="F442" s="6">
        <v>0</v>
      </c>
      <c r="G442" t="str">
        <f>VLOOKUP(InputData[[#This Row],[PRODUCT ID]],MasterData[],2,0)</f>
        <v>Product38</v>
      </c>
      <c r="H442" t="str">
        <f>VLOOKUP(InputData[[#This Row],[PRODUCT ID]],MasterData[],3,0)</f>
        <v>Category05</v>
      </c>
      <c r="I442" t="str">
        <f>VLOOKUP(InputData[[#This Row],[PRODUCT ID]],MasterData[],4,0)</f>
        <v>Kg</v>
      </c>
      <c r="J442">
        <f>VLOOKUP(InputData[[#This Row],[PRODUCT ID]],MasterData[],5,0)</f>
        <v>72</v>
      </c>
      <c r="K442">
        <f>VLOOKUP(InputData[[#This Row],[PRODUCT ID]],MasterData[],6,0)</f>
        <v>79.92</v>
      </c>
      <c r="L442">
        <f t="shared" si="24"/>
        <v>319.68</v>
      </c>
      <c r="M442">
        <f t="shared" si="25"/>
        <v>31.680000000000007</v>
      </c>
      <c r="N442" s="8">
        <f t="shared" si="26"/>
        <v>9.9099099099099117</v>
      </c>
      <c r="O442">
        <f>DAY(InputData[[#This Row],[DATE]])</f>
        <v>10</v>
      </c>
      <c r="P442">
        <f>MONTH(InputData[[#This Row],[DATE]])</f>
        <v>9</v>
      </c>
      <c r="Q442">
        <f>YEAR(InputData[[#This Row],[DATE]])</f>
        <v>2022</v>
      </c>
      <c r="R442">
        <f t="shared" si="27"/>
        <v>288</v>
      </c>
      <c r="S442" s="15">
        <f>InputData[[#This Row],[Cost]]/InputData[[#This Row],[SALES]]</f>
        <v>0.90090090090090091</v>
      </c>
    </row>
    <row r="443" spans="1:19" x14ac:dyDescent="0.25">
      <c r="A443" s="3">
        <v>44831</v>
      </c>
      <c r="B443" s="4" t="s">
        <v>86</v>
      </c>
      <c r="C443" s="5">
        <v>3</v>
      </c>
      <c r="D443" s="5" t="s">
        <v>105</v>
      </c>
      <c r="E443" s="5" t="s">
        <v>107</v>
      </c>
      <c r="F443" s="6">
        <v>0</v>
      </c>
      <c r="G443" t="str">
        <f>VLOOKUP(InputData[[#This Row],[PRODUCT ID]],MasterData[],2,0)</f>
        <v>Product38</v>
      </c>
      <c r="H443" t="str">
        <f>VLOOKUP(InputData[[#This Row],[PRODUCT ID]],MasterData[],3,0)</f>
        <v>Category05</v>
      </c>
      <c r="I443" t="str">
        <f>VLOOKUP(InputData[[#This Row],[PRODUCT ID]],MasterData[],4,0)</f>
        <v>Kg</v>
      </c>
      <c r="J443">
        <f>VLOOKUP(InputData[[#This Row],[PRODUCT ID]],MasterData[],5,0)</f>
        <v>72</v>
      </c>
      <c r="K443">
        <f>VLOOKUP(InputData[[#This Row],[PRODUCT ID]],MasterData[],6,0)</f>
        <v>79.92</v>
      </c>
      <c r="L443">
        <f t="shared" si="24"/>
        <v>239.76</v>
      </c>
      <c r="M443">
        <f t="shared" si="25"/>
        <v>23.759999999999991</v>
      </c>
      <c r="N443" s="8">
        <f t="shared" si="26"/>
        <v>9.9099099099099064</v>
      </c>
      <c r="O443">
        <f>DAY(InputData[[#This Row],[DATE]])</f>
        <v>27</v>
      </c>
      <c r="P443">
        <f>MONTH(InputData[[#This Row],[DATE]])</f>
        <v>9</v>
      </c>
      <c r="Q443">
        <f>YEAR(InputData[[#This Row],[DATE]])</f>
        <v>2022</v>
      </c>
      <c r="R443">
        <f t="shared" si="27"/>
        <v>216</v>
      </c>
      <c r="S443" s="15">
        <f>InputData[[#This Row],[Cost]]/InputData[[#This Row],[SALES]]</f>
        <v>0.90090090090090091</v>
      </c>
    </row>
    <row r="444" spans="1:19" x14ac:dyDescent="0.25">
      <c r="A444" s="3">
        <v>44843</v>
      </c>
      <c r="B444" s="4" t="s">
        <v>86</v>
      </c>
      <c r="C444" s="5">
        <v>14</v>
      </c>
      <c r="D444" s="5" t="s">
        <v>106</v>
      </c>
      <c r="E444" s="5" t="s">
        <v>106</v>
      </c>
      <c r="F444" s="6">
        <v>0</v>
      </c>
      <c r="G444" t="str">
        <f>VLOOKUP(InputData[[#This Row],[PRODUCT ID]],MasterData[],2,0)</f>
        <v>Product38</v>
      </c>
      <c r="H444" t="str">
        <f>VLOOKUP(InputData[[#This Row],[PRODUCT ID]],MasterData[],3,0)</f>
        <v>Category05</v>
      </c>
      <c r="I444" t="str">
        <f>VLOOKUP(InputData[[#This Row],[PRODUCT ID]],MasterData[],4,0)</f>
        <v>Kg</v>
      </c>
      <c r="J444">
        <f>VLOOKUP(InputData[[#This Row],[PRODUCT ID]],MasterData[],5,0)</f>
        <v>72</v>
      </c>
      <c r="K444">
        <f>VLOOKUP(InputData[[#This Row],[PRODUCT ID]],MasterData[],6,0)</f>
        <v>79.92</v>
      </c>
      <c r="L444">
        <f t="shared" si="24"/>
        <v>1118.8800000000001</v>
      </c>
      <c r="M444">
        <f t="shared" si="25"/>
        <v>110.88000000000011</v>
      </c>
      <c r="N444" s="8">
        <f t="shared" si="26"/>
        <v>9.9099099099099188</v>
      </c>
      <c r="O444">
        <f>DAY(InputData[[#This Row],[DATE]])</f>
        <v>9</v>
      </c>
      <c r="P444">
        <f>MONTH(InputData[[#This Row],[DATE]])</f>
        <v>10</v>
      </c>
      <c r="Q444">
        <f>YEAR(InputData[[#This Row],[DATE]])</f>
        <v>2022</v>
      </c>
      <c r="R444">
        <f t="shared" si="27"/>
        <v>1008</v>
      </c>
      <c r="S444" s="15">
        <f>InputData[[#This Row],[Cost]]/InputData[[#This Row],[SALES]]</f>
        <v>0.9009009009009008</v>
      </c>
    </row>
    <row r="445" spans="1:19" x14ac:dyDescent="0.25">
      <c r="A445" s="3">
        <v>44865</v>
      </c>
      <c r="B445" s="4" t="s">
        <v>86</v>
      </c>
      <c r="C445" s="5">
        <v>8</v>
      </c>
      <c r="D445" s="5" t="s">
        <v>108</v>
      </c>
      <c r="E445" s="5" t="s">
        <v>106</v>
      </c>
      <c r="F445" s="6">
        <v>0</v>
      </c>
      <c r="G445" t="str">
        <f>VLOOKUP(InputData[[#This Row],[PRODUCT ID]],MasterData[],2,0)</f>
        <v>Product38</v>
      </c>
      <c r="H445" t="str">
        <f>VLOOKUP(InputData[[#This Row],[PRODUCT ID]],MasterData[],3,0)</f>
        <v>Category05</v>
      </c>
      <c r="I445" t="str">
        <f>VLOOKUP(InputData[[#This Row],[PRODUCT ID]],MasterData[],4,0)</f>
        <v>Kg</v>
      </c>
      <c r="J445">
        <f>VLOOKUP(InputData[[#This Row],[PRODUCT ID]],MasterData[],5,0)</f>
        <v>72</v>
      </c>
      <c r="K445">
        <f>VLOOKUP(InputData[[#This Row],[PRODUCT ID]],MasterData[],6,0)</f>
        <v>79.92</v>
      </c>
      <c r="L445">
        <f t="shared" si="24"/>
        <v>639.36</v>
      </c>
      <c r="M445">
        <f t="shared" si="25"/>
        <v>63.360000000000014</v>
      </c>
      <c r="N445" s="8">
        <f t="shared" si="26"/>
        <v>9.9099099099099117</v>
      </c>
      <c r="O445">
        <f>DAY(InputData[[#This Row],[DATE]])</f>
        <v>31</v>
      </c>
      <c r="P445">
        <f>MONTH(InputData[[#This Row],[DATE]])</f>
        <v>10</v>
      </c>
      <c r="Q445">
        <f>YEAR(InputData[[#This Row],[DATE]])</f>
        <v>2022</v>
      </c>
      <c r="R445">
        <f t="shared" si="27"/>
        <v>576</v>
      </c>
      <c r="S445" s="15">
        <f>InputData[[#This Row],[Cost]]/InputData[[#This Row],[SALES]]</f>
        <v>0.90090090090090091</v>
      </c>
    </row>
    <row r="446" spans="1:19" x14ac:dyDescent="0.25">
      <c r="A446" s="3">
        <v>44902</v>
      </c>
      <c r="B446" s="4" t="s">
        <v>86</v>
      </c>
      <c r="C446" s="5">
        <v>12</v>
      </c>
      <c r="D446" s="5" t="s">
        <v>108</v>
      </c>
      <c r="E446" s="5" t="s">
        <v>107</v>
      </c>
      <c r="F446" s="6">
        <v>0</v>
      </c>
      <c r="G446" t="str">
        <f>VLOOKUP(InputData[[#This Row],[PRODUCT ID]],MasterData[],2,0)</f>
        <v>Product38</v>
      </c>
      <c r="H446" t="str">
        <f>VLOOKUP(InputData[[#This Row],[PRODUCT ID]],MasterData[],3,0)</f>
        <v>Category05</v>
      </c>
      <c r="I446" t="str">
        <f>VLOOKUP(InputData[[#This Row],[PRODUCT ID]],MasterData[],4,0)</f>
        <v>Kg</v>
      </c>
      <c r="J446">
        <f>VLOOKUP(InputData[[#This Row],[PRODUCT ID]],MasterData[],5,0)</f>
        <v>72</v>
      </c>
      <c r="K446">
        <f>VLOOKUP(InputData[[#This Row],[PRODUCT ID]],MasterData[],6,0)</f>
        <v>79.92</v>
      </c>
      <c r="L446">
        <f t="shared" si="24"/>
        <v>959.04</v>
      </c>
      <c r="M446">
        <f t="shared" si="25"/>
        <v>95.039999999999964</v>
      </c>
      <c r="N446" s="8">
        <f t="shared" si="26"/>
        <v>9.9099099099099064</v>
      </c>
      <c r="O446">
        <f>DAY(InputData[[#This Row],[DATE]])</f>
        <v>7</v>
      </c>
      <c r="P446">
        <f>MONTH(InputData[[#This Row],[DATE]])</f>
        <v>12</v>
      </c>
      <c r="Q446">
        <f>YEAR(InputData[[#This Row],[DATE]])</f>
        <v>2022</v>
      </c>
      <c r="R446">
        <f t="shared" si="27"/>
        <v>864</v>
      </c>
      <c r="S446" s="15">
        <f>InputData[[#This Row],[Cost]]/InputData[[#This Row],[SALES]]</f>
        <v>0.90090090090090091</v>
      </c>
    </row>
    <row r="447" spans="1:19" x14ac:dyDescent="0.25">
      <c r="A447" s="3">
        <v>44902</v>
      </c>
      <c r="B447" s="4" t="s">
        <v>86</v>
      </c>
      <c r="C447" s="5">
        <v>5</v>
      </c>
      <c r="D447" s="5" t="s">
        <v>108</v>
      </c>
      <c r="E447" s="5" t="s">
        <v>107</v>
      </c>
      <c r="F447" s="6">
        <v>0</v>
      </c>
      <c r="G447" t="str">
        <f>VLOOKUP(InputData[[#This Row],[PRODUCT ID]],MasterData[],2,0)</f>
        <v>Product38</v>
      </c>
      <c r="H447" t="str">
        <f>VLOOKUP(InputData[[#This Row],[PRODUCT ID]],MasterData[],3,0)</f>
        <v>Category05</v>
      </c>
      <c r="I447" t="str">
        <f>VLOOKUP(InputData[[#This Row],[PRODUCT ID]],MasterData[],4,0)</f>
        <v>Kg</v>
      </c>
      <c r="J447">
        <f>VLOOKUP(InputData[[#This Row],[PRODUCT ID]],MasterData[],5,0)</f>
        <v>72</v>
      </c>
      <c r="K447">
        <f>VLOOKUP(InputData[[#This Row],[PRODUCT ID]],MasterData[],6,0)</f>
        <v>79.92</v>
      </c>
      <c r="L447">
        <f t="shared" si="24"/>
        <v>399.6</v>
      </c>
      <c r="M447">
        <f t="shared" si="25"/>
        <v>39.600000000000023</v>
      </c>
      <c r="N447" s="8">
        <f t="shared" si="26"/>
        <v>9.9099099099099153</v>
      </c>
      <c r="O447">
        <f>DAY(InputData[[#This Row],[DATE]])</f>
        <v>7</v>
      </c>
      <c r="P447">
        <f>MONTH(InputData[[#This Row],[DATE]])</f>
        <v>12</v>
      </c>
      <c r="Q447">
        <f>YEAR(InputData[[#This Row],[DATE]])</f>
        <v>2022</v>
      </c>
      <c r="R447">
        <f t="shared" si="27"/>
        <v>360</v>
      </c>
      <c r="S447" s="15">
        <f>InputData[[#This Row],[Cost]]/InputData[[#This Row],[SALES]]</f>
        <v>0.9009009009009008</v>
      </c>
    </row>
    <row r="448" spans="1:19" x14ac:dyDescent="0.25">
      <c r="A448" s="3">
        <v>44270</v>
      </c>
      <c r="B448" s="4" t="s">
        <v>88</v>
      </c>
      <c r="C448" s="5">
        <v>11</v>
      </c>
      <c r="D448" s="5" t="s">
        <v>106</v>
      </c>
      <c r="E448" s="5" t="s">
        <v>107</v>
      </c>
      <c r="F448" s="6">
        <v>0</v>
      </c>
      <c r="G448" t="str">
        <f>VLOOKUP(InputData[[#This Row],[PRODUCT ID]],MasterData[],2,0)</f>
        <v>Product39</v>
      </c>
      <c r="H448" t="str">
        <f>VLOOKUP(InputData[[#This Row],[PRODUCT ID]],MasterData[],3,0)</f>
        <v>Category05</v>
      </c>
      <c r="I448" t="str">
        <f>VLOOKUP(InputData[[#This Row],[PRODUCT ID]],MasterData[],4,0)</f>
        <v>No.</v>
      </c>
      <c r="J448">
        <f>VLOOKUP(InputData[[#This Row],[PRODUCT ID]],MasterData[],5,0)</f>
        <v>37</v>
      </c>
      <c r="K448">
        <f>VLOOKUP(InputData[[#This Row],[PRODUCT ID]],MasterData[],6,0)</f>
        <v>42.55</v>
      </c>
      <c r="L448">
        <f t="shared" si="24"/>
        <v>468.04999999999995</v>
      </c>
      <c r="M448">
        <f t="shared" si="25"/>
        <v>61.049999999999955</v>
      </c>
      <c r="N448" s="8">
        <f t="shared" si="26"/>
        <v>13.043478260869556</v>
      </c>
      <c r="O448">
        <f>DAY(InputData[[#This Row],[DATE]])</f>
        <v>15</v>
      </c>
      <c r="P448">
        <f>MONTH(InputData[[#This Row],[DATE]])</f>
        <v>3</v>
      </c>
      <c r="Q448">
        <f>YEAR(InputData[[#This Row],[DATE]])</f>
        <v>2021</v>
      </c>
      <c r="R448">
        <f t="shared" si="27"/>
        <v>407</v>
      </c>
      <c r="S448" s="15">
        <f>InputData[[#This Row],[Cost]]/InputData[[#This Row],[SALES]]</f>
        <v>0.86956521739130443</v>
      </c>
    </row>
    <row r="449" spans="1:19" x14ac:dyDescent="0.25">
      <c r="A449" s="3">
        <v>44276</v>
      </c>
      <c r="B449" s="4" t="s">
        <v>88</v>
      </c>
      <c r="C449" s="5">
        <v>7</v>
      </c>
      <c r="D449" s="5" t="s">
        <v>108</v>
      </c>
      <c r="E449" s="5" t="s">
        <v>106</v>
      </c>
      <c r="F449" s="6">
        <v>0</v>
      </c>
      <c r="G449" t="str">
        <f>VLOOKUP(InputData[[#This Row],[PRODUCT ID]],MasterData[],2,0)</f>
        <v>Product39</v>
      </c>
      <c r="H449" t="str">
        <f>VLOOKUP(InputData[[#This Row],[PRODUCT ID]],MasterData[],3,0)</f>
        <v>Category05</v>
      </c>
      <c r="I449" t="str">
        <f>VLOOKUP(InputData[[#This Row],[PRODUCT ID]],MasterData[],4,0)</f>
        <v>No.</v>
      </c>
      <c r="J449">
        <f>VLOOKUP(InputData[[#This Row],[PRODUCT ID]],MasterData[],5,0)</f>
        <v>37</v>
      </c>
      <c r="K449">
        <f>VLOOKUP(InputData[[#This Row],[PRODUCT ID]],MasterData[],6,0)</f>
        <v>42.55</v>
      </c>
      <c r="L449">
        <f t="shared" si="24"/>
        <v>297.84999999999997</v>
      </c>
      <c r="M449">
        <f t="shared" si="25"/>
        <v>38.849999999999966</v>
      </c>
      <c r="N449" s="8">
        <f t="shared" si="26"/>
        <v>13.043478260869556</v>
      </c>
      <c r="O449">
        <f>DAY(InputData[[#This Row],[DATE]])</f>
        <v>21</v>
      </c>
      <c r="P449">
        <f>MONTH(InputData[[#This Row],[DATE]])</f>
        <v>3</v>
      </c>
      <c r="Q449">
        <f>YEAR(InputData[[#This Row],[DATE]])</f>
        <v>2021</v>
      </c>
      <c r="R449">
        <f t="shared" si="27"/>
        <v>259</v>
      </c>
      <c r="S449" s="15">
        <f>InputData[[#This Row],[Cost]]/InputData[[#This Row],[SALES]]</f>
        <v>0.86956521739130443</v>
      </c>
    </row>
    <row r="450" spans="1:19" x14ac:dyDescent="0.25">
      <c r="A450" s="3">
        <v>44363</v>
      </c>
      <c r="B450" s="4" t="s">
        <v>88</v>
      </c>
      <c r="C450" s="5">
        <v>11</v>
      </c>
      <c r="D450" s="5" t="s">
        <v>108</v>
      </c>
      <c r="E450" s="5" t="s">
        <v>107</v>
      </c>
      <c r="F450" s="6">
        <v>0</v>
      </c>
      <c r="G450" t="str">
        <f>VLOOKUP(InputData[[#This Row],[PRODUCT ID]],MasterData[],2,0)</f>
        <v>Product39</v>
      </c>
      <c r="H450" t="str">
        <f>VLOOKUP(InputData[[#This Row],[PRODUCT ID]],MasterData[],3,0)</f>
        <v>Category05</v>
      </c>
      <c r="I450" t="str">
        <f>VLOOKUP(InputData[[#This Row],[PRODUCT ID]],MasterData[],4,0)</f>
        <v>No.</v>
      </c>
      <c r="J450">
        <f>VLOOKUP(InputData[[#This Row],[PRODUCT ID]],MasterData[],5,0)</f>
        <v>37</v>
      </c>
      <c r="K450">
        <f>VLOOKUP(InputData[[#This Row],[PRODUCT ID]],MasterData[],6,0)</f>
        <v>42.55</v>
      </c>
      <c r="L450">
        <f t="shared" ref="L450:L513" si="28">K450*C450</f>
        <v>468.04999999999995</v>
      </c>
      <c r="M450">
        <f t="shared" ref="M450:M513" si="29">L450-(J450*C450)</f>
        <v>61.049999999999955</v>
      </c>
      <c r="N450" s="8">
        <f t="shared" ref="N450:N513" si="30">M450/L450 *100</f>
        <v>13.043478260869556</v>
      </c>
      <c r="O450">
        <f>DAY(InputData[[#This Row],[DATE]])</f>
        <v>16</v>
      </c>
      <c r="P450">
        <f>MONTH(InputData[[#This Row],[DATE]])</f>
        <v>6</v>
      </c>
      <c r="Q450">
        <f>YEAR(InputData[[#This Row],[DATE]])</f>
        <v>2021</v>
      </c>
      <c r="R450">
        <f t="shared" ref="R450:R513" si="31">J450*C450</f>
        <v>407</v>
      </c>
      <c r="S450" s="15">
        <f>InputData[[#This Row],[Cost]]/InputData[[#This Row],[SALES]]</f>
        <v>0.86956521739130443</v>
      </c>
    </row>
    <row r="451" spans="1:19" x14ac:dyDescent="0.25">
      <c r="A451" s="3">
        <v>44434</v>
      </c>
      <c r="B451" s="4" t="s">
        <v>88</v>
      </c>
      <c r="C451" s="5">
        <v>4</v>
      </c>
      <c r="D451" s="5" t="s">
        <v>108</v>
      </c>
      <c r="E451" s="5" t="s">
        <v>106</v>
      </c>
      <c r="F451" s="6">
        <v>0</v>
      </c>
      <c r="G451" t="str">
        <f>VLOOKUP(InputData[[#This Row],[PRODUCT ID]],MasterData[],2,0)</f>
        <v>Product39</v>
      </c>
      <c r="H451" t="str">
        <f>VLOOKUP(InputData[[#This Row],[PRODUCT ID]],MasterData[],3,0)</f>
        <v>Category05</v>
      </c>
      <c r="I451" t="str">
        <f>VLOOKUP(InputData[[#This Row],[PRODUCT ID]],MasterData[],4,0)</f>
        <v>No.</v>
      </c>
      <c r="J451">
        <f>VLOOKUP(InputData[[#This Row],[PRODUCT ID]],MasterData[],5,0)</f>
        <v>37</v>
      </c>
      <c r="K451">
        <f>VLOOKUP(InputData[[#This Row],[PRODUCT ID]],MasterData[],6,0)</f>
        <v>42.55</v>
      </c>
      <c r="L451">
        <f t="shared" si="28"/>
        <v>170.2</v>
      </c>
      <c r="M451">
        <f t="shared" si="29"/>
        <v>22.199999999999989</v>
      </c>
      <c r="N451" s="8">
        <f t="shared" si="30"/>
        <v>13.043478260869559</v>
      </c>
      <c r="O451">
        <f>DAY(InputData[[#This Row],[DATE]])</f>
        <v>26</v>
      </c>
      <c r="P451">
        <f>MONTH(InputData[[#This Row],[DATE]])</f>
        <v>8</v>
      </c>
      <c r="Q451">
        <f>YEAR(InputData[[#This Row],[DATE]])</f>
        <v>2021</v>
      </c>
      <c r="R451">
        <f t="shared" si="31"/>
        <v>148</v>
      </c>
      <c r="S451" s="15">
        <f>InputData[[#This Row],[Cost]]/InputData[[#This Row],[SALES]]</f>
        <v>0.86956521739130443</v>
      </c>
    </row>
    <row r="452" spans="1:19" x14ac:dyDescent="0.25">
      <c r="A452" s="3">
        <v>44530</v>
      </c>
      <c r="B452" s="4" t="s">
        <v>88</v>
      </c>
      <c r="C452" s="5">
        <v>15</v>
      </c>
      <c r="D452" s="5" t="s">
        <v>108</v>
      </c>
      <c r="E452" s="5" t="s">
        <v>106</v>
      </c>
      <c r="F452" s="6">
        <v>0</v>
      </c>
      <c r="G452" t="str">
        <f>VLOOKUP(InputData[[#This Row],[PRODUCT ID]],MasterData[],2,0)</f>
        <v>Product39</v>
      </c>
      <c r="H452" t="str">
        <f>VLOOKUP(InputData[[#This Row],[PRODUCT ID]],MasterData[],3,0)</f>
        <v>Category05</v>
      </c>
      <c r="I452" t="str">
        <f>VLOOKUP(InputData[[#This Row],[PRODUCT ID]],MasterData[],4,0)</f>
        <v>No.</v>
      </c>
      <c r="J452">
        <f>VLOOKUP(InputData[[#This Row],[PRODUCT ID]],MasterData[],5,0)</f>
        <v>37</v>
      </c>
      <c r="K452">
        <f>VLOOKUP(InputData[[#This Row],[PRODUCT ID]],MasterData[],6,0)</f>
        <v>42.55</v>
      </c>
      <c r="L452">
        <f t="shared" si="28"/>
        <v>638.25</v>
      </c>
      <c r="M452">
        <f t="shared" si="29"/>
        <v>83.25</v>
      </c>
      <c r="N452" s="8">
        <f t="shared" si="30"/>
        <v>13.043478260869565</v>
      </c>
      <c r="O452">
        <f>DAY(InputData[[#This Row],[DATE]])</f>
        <v>30</v>
      </c>
      <c r="P452">
        <f>MONTH(InputData[[#This Row],[DATE]])</f>
        <v>11</v>
      </c>
      <c r="Q452">
        <f>YEAR(InputData[[#This Row],[DATE]])</f>
        <v>2021</v>
      </c>
      <c r="R452">
        <f t="shared" si="31"/>
        <v>555</v>
      </c>
      <c r="S452" s="15">
        <f>InputData[[#This Row],[Cost]]/InputData[[#This Row],[SALES]]</f>
        <v>0.86956521739130432</v>
      </c>
    </row>
    <row r="453" spans="1:19" x14ac:dyDescent="0.25">
      <c r="A453" s="3">
        <v>44660</v>
      </c>
      <c r="B453" s="4" t="s">
        <v>88</v>
      </c>
      <c r="C453" s="5">
        <v>12</v>
      </c>
      <c r="D453" s="5" t="s">
        <v>105</v>
      </c>
      <c r="E453" s="5" t="s">
        <v>107</v>
      </c>
      <c r="F453" s="6">
        <v>0</v>
      </c>
      <c r="G453" t="str">
        <f>VLOOKUP(InputData[[#This Row],[PRODUCT ID]],MasterData[],2,0)</f>
        <v>Product39</v>
      </c>
      <c r="H453" t="str">
        <f>VLOOKUP(InputData[[#This Row],[PRODUCT ID]],MasterData[],3,0)</f>
        <v>Category05</v>
      </c>
      <c r="I453" t="str">
        <f>VLOOKUP(InputData[[#This Row],[PRODUCT ID]],MasterData[],4,0)</f>
        <v>No.</v>
      </c>
      <c r="J453">
        <f>VLOOKUP(InputData[[#This Row],[PRODUCT ID]],MasterData[],5,0)</f>
        <v>37</v>
      </c>
      <c r="K453">
        <f>VLOOKUP(InputData[[#This Row],[PRODUCT ID]],MasterData[],6,0)</f>
        <v>42.55</v>
      </c>
      <c r="L453">
        <f t="shared" si="28"/>
        <v>510.59999999999997</v>
      </c>
      <c r="M453">
        <f t="shared" si="29"/>
        <v>66.599999999999966</v>
      </c>
      <c r="N453" s="8">
        <f t="shared" si="30"/>
        <v>13.043478260869559</v>
      </c>
      <c r="O453">
        <f>DAY(InputData[[#This Row],[DATE]])</f>
        <v>9</v>
      </c>
      <c r="P453">
        <f>MONTH(InputData[[#This Row],[DATE]])</f>
        <v>4</v>
      </c>
      <c r="Q453">
        <f>YEAR(InputData[[#This Row],[DATE]])</f>
        <v>2022</v>
      </c>
      <c r="R453">
        <f t="shared" si="31"/>
        <v>444</v>
      </c>
      <c r="S453" s="15">
        <f>InputData[[#This Row],[Cost]]/InputData[[#This Row],[SALES]]</f>
        <v>0.86956521739130443</v>
      </c>
    </row>
    <row r="454" spans="1:19" x14ac:dyDescent="0.25">
      <c r="A454" s="3">
        <v>44723</v>
      </c>
      <c r="B454" s="4" t="s">
        <v>88</v>
      </c>
      <c r="C454" s="5">
        <v>13</v>
      </c>
      <c r="D454" s="5" t="s">
        <v>106</v>
      </c>
      <c r="E454" s="5" t="s">
        <v>107</v>
      </c>
      <c r="F454" s="6">
        <v>0</v>
      </c>
      <c r="G454" t="str">
        <f>VLOOKUP(InputData[[#This Row],[PRODUCT ID]],MasterData[],2,0)</f>
        <v>Product39</v>
      </c>
      <c r="H454" t="str">
        <f>VLOOKUP(InputData[[#This Row],[PRODUCT ID]],MasterData[],3,0)</f>
        <v>Category05</v>
      </c>
      <c r="I454" t="str">
        <f>VLOOKUP(InputData[[#This Row],[PRODUCT ID]],MasterData[],4,0)</f>
        <v>No.</v>
      </c>
      <c r="J454">
        <f>VLOOKUP(InputData[[#This Row],[PRODUCT ID]],MasterData[],5,0)</f>
        <v>37</v>
      </c>
      <c r="K454">
        <f>VLOOKUP(InputData[[#This Row],[PRODUCT ID]],MasterData[],6,0)</f>
        <v>42.55</v>
      </c>
      <c r="L454">
        <f t="shared" si="28"/>
        <v>553.15</v>
      </c>
      <c r="M454">
        <f t="shared" si="29"/>
        <v>72.149999999999977</v>
      </c>
      <c r="N454" s="8">
        <f t="shared" si="30"/>
        <v>13.043478260869563</v>
      </c>
      <c r="O454">
        <f>DAY(InputData[[#This Row],[DATE]])</f>
        <v>11</v>
      </c>
      <c r="P454">
        <f>MONTH(InputData[[#This Row],[DATE]])</f>
        <v>6</v>
      </c>
      <c r="Q454">
        <f>YEAR(InputData[[#This Row],[DATE]])</f>
        <v>2022</v>
      </c>
      <c r="R454">
        <f t="shared" si="31"/>
        <v>481</v>
      </c>
      <c r="S454" s="15">
        <f>InputData[[#This Row],[Cost]]/InputData[[#This Row],[SALES]]</f>
        <v>0.86956521739130443</v>
      </c>
    </row>
    <row r="455" spans="1:19" x14ac:dyDescent="0.25">
      <c r="A455" s="3">
        <v>44800</v>
      </c>
      <c r="B455" s="4" t="s">
        <v>88</v>
      </c>
      <c r="C455" s="5">
        <v>15</v>
      </c>
      <c r="D455" s="5" t="s">
        <v>105</v>
      </c>
      <c r="E455" s="5" t="s">
        <v>106</v>
      </c>
      <c r="F455" s="6">
        <v>0</v>
      </c>
      <c r="G455" t="str">
        <f>VLOOKUP(InputData[[#This Row],[PRODUCT ID]],MasterData[],2,0)</f>
        <v>Product39</v>
      </c>
      <c r="H455" t="str">
        <f>VLOOKUP(InputData[[#This Row],[PRODUCT ID]],MasterData[],3,0)</f>
        <v>Category05</v>
      </c>
      <c r="I455" t="str">
        <f>VLOOKUP(InputData[[#This Row],[PRODUCT ID]],MasterData[],4,0)</f>
        <v>No.</v>
      </c>
      <c r="J455">
        <f>VLOOKUP(InputData[[#This Row],[PRODUCT ID]],MasterData[],5,0)</f>
        <v>37</v>
      </c>
      <c r="K455">
        <f>VLOOKUP(InputData[[#This Row],[PRODUCT ID]],MasterData[],6,0)</f>
        <v>42.55</v>
      </c>
      <c r="L455">
        <f t="shared" si="28"/>
        <v>638.25</v>
      </c>
      <c r="M455">
        <f t="shared" si="29"/>
        <v>83.25</v>
      </c>
      <c r="N455" s="8">
        <f t="shared" si="30"/>
        <v>13.043478260869565</v>
      </c>
      <c r="O455">
        <f>DAY(InputData[[#This Row],[DATE]])</f>
        <v>27</v>
      </c>
      <c r="P455">
        <f>MONTH(InputData[[#This Row],[DATE]])</f>
        <v>8</v>
      </c>
      <c r="Q455">
        <f>YEAR(InputData[[#This Row],[DATE]])</f>
        <v>2022</v>
      </c>
      <c r="R455">
        <f t="shared" si="31"/>
        <v>555</v>
      </c>
      <c r="S455" s="15">
        <f>InputData[[#This Row],[Cost]]/InputData[[#This Row],[SALES]]</f>
        <v>0.86956521739130432</v>
      </c>
    </row>
    <row r="456" spans="1:19" x14ac:dyDescent="0.25">
      <c r="A456" s="3">
        <v>44801</v>
      </c>
      <c r="B456" s="4" t="s">
        <v>88</v>
      </c>
      <c r="C456" s="5">
        <v>5</v>
      </c>
      <c r="D456" s="5" t="s">
        <v>108</v>
      </c>
      <c r="E456" s="5" t="s">
        <v>106</v>
      </c>
      <c r="F456" s="6">
        <v>0</v>
      </c>
      <c r="G456" t="str">
        <f>VLOOKUP(InputData[[#This Row],[PRODUCT ID]],MasterData[],2,0)</f>
        <v>Product39</v>
      </c>
      <c r="H456" t="str">
        <f>VLOOKUP(InputData[[#This Row],[PRODUCT ID]],MasterData[],3,0)</f>
        <v>Category05</v>
      </c>
      <c r="I456" t="str">
        <f>VLOOKUP(InputData[[#This Row],[PRODUCT ID]],MasterData[],4,0)</f>
        <v>No.</v>
      </c>
      <c r="J456">
        <f>VLOOKUP(InputData[[#This Row],[PRODUCT ID]],MasterData[],5,0)</f>
        <v>37</v>
      </c>
      <c r="K456">
        <f>VLOOKUP(InputData[[#This Row],[PRODUCT ID]],MasterData[],6,0)</f>
        <v>42.55</v>
      </c>
      <c r="L456">
        <f t="shared" si="28"/>
        <v>212.75</v>
      </c>
      <c r="M456">
        <f t="shared" si="29"/>
        <v>27.75</v>
      </c>
      <c r="N456" s="8">
        <f t="shared" si="30"/>
        <v>13.043478260869565</v>
      </c>
      <c r="O456">
        <f>DAY(InputData[[#This Row],[DATE]])</f>
        <v>28</v>
      </c>
      <c r="P456">
        <f>MONTH(InputData[[#This Row],[DATE]])</f>
        <v>8</v>
      </c>
      <c r="Q456">
        <f>YEAR(InputData[[#This Row],[DATE]])</f>
        <v>2022</v>
      </c>
      <c r="R456">
        <f t="shared" si="31"/>
        <v>185</v>
      </c>
      <c r="S456" s="15">
        <f>InputData[[#This Row],[Cost]]/InputData[[#This Row],[SALES]]</f>
        <v>0.86956521739130432</v>
      </c>
    </row>
    <row r="457" spans="1:19" x14ac:dyDescent="0.25">
      <c r="A457" s="3">
        <v>44223</v>
      </c>
      <c r="B457" s="4" t="s">
        <v>90</v>
      </c>
      <c r="C457" s="5">
        <v>7</v>
      </c>
      <c r="D457" s="5" t="s">
        <v>105</v>
      </c>
      <c r="E457" s="5" t="s">
        <v>106</v>
      </c>
      <c r="F457" s="6">
        <v>0</v>
      </c>
      <c r="G457" t="str">
        <f>VLOOKUP(InputData[[#This Row],[PRODUCT ID]],MasterData[],2,0)</f>
        <v>Product40</v>
      </c>
      <c r="H457" t="str">
        <f>VLOOKUP(InputData[[#This Row],[PRODUCT ID]],MasterData[],3,0)</f>
        <v>Category05</v>
      </c>
      <c r="I457" t="str">
        <f>VLOOKUP(InputData[[#This Row],[PRODUCT ID]],MasterData[],4,0)</f>
        <v>Kg</v>
      </c>
      <c r="J457">
        <f>VLOOKUP(InputData[[#This Row],[PRODUCT ID]],MasterData[],5,0)</f>
        <v>90</v>
      </c>
      <c r="K457">
        <f>VLOOKUP(InputData[[#This Row],[PRODUCT ID]],MasterData[],6,0)</f>
        <v>115.2</v>
      </c>
      <c r="L457">
        <f t="shared" si="28"/>
        <v>806.4</v>
      </c>
      <c r="M457">
        <f t="shared" si="29"/>
        <v>176.39999999999998</v>
      </c>
      <c r="N457" s="8">
        <f t="shared" si="30"/>
        <v>21.874999999999996</v>
      </c>
      <c r="O457">
        <f>DAY(InputData[[#This Row],[DATE]])</f>
        <v>27</v>
      </c>
      <c r="P457">
        <f>MONTH(InputData[[#This Row],[DATE]])</f>
        <v>1</v>
      </c>
      <c r="Q457">
        <f>YEAR(InputData[[#This Row],[DATE]])</f>
        <v>2021</v>
      </c>
      <c r="R457">
        <f t="shared" si="31"/>
        <v>630</v>
      </c>
      <c r="S457" s="15">
        <f>InputData[[#This Row],[Cost]]/InputData[[#This Row],[SALES]]</f>
        <v>0.78125</v>
      </c>
    </row>
    <row r="458" spans="1:19" x14ac:dyDescent="0.25">
      <c r="A458" s="3">
        <v>44290</v>
      </c>
      <c r="B458" s="4" t="s">
        <v>90</v>
      </c>
      <c r="C458" s="5">
        <v>4</v>
      </c>
      <c r="D458" s="5" t="s">
        <v>108</v>
      </c>
      <c r="E458" s="5" t="s">
        <v>107</v>
      </c>
      <c r="F458" s="6">
        <v>0</v>
      </c>
      <c r="G458" t="str">
        <f>VLOOKUP(InputData[[#This Row],[PRODUCT ID]],MasterData[],2,0)</f>
        <v>Product40</v>
      </c>
      <c r="H458" t="str">
        <f>VLOOKUP(InputData[[#This Row],[PRODUCT ID]],MasterData[],3,0)</f>
        <v>Category05</v>
      </c>
      <c r="I458" t="str">
        <f>VLOOKUP(InputData[[#This Row],[PRODUCT ID]],MasterData[],4,0)</f>
        <v>Kg</v>
      </c>
      <c r="J458">
        <f>VLOOKUP(InputData[[#This Row],[PRODUCT ID]],MasterData[],5,0)</f>
        <v>90</v>
      </c>
      <c r="K458">
        <f>VLOOKUP(InputData[[#This Row],[PRODUCT ID]],MasterData[],6,0)</f>
        <v>115.2</v>
      </c>
      <c r="L458">
        <f t="shared" si="28"/>
        <v>460.8</v>
      </c>
      <c r="M458">
        <f t="shared" si="29"/>
        <v>100.80000000000001</v>
      </c>
      <c r="N458" s="8">
        <f t="shared" si="30"/>
        <v>21.875000000000004</v>
      </c>
      <c r="O458">
        <f>DAY(InputData[[#This Row],[DATE]])</f>
        <v>4</v>
      </c>
      <c r="P458">
        <f>MONTH(InputData[[#This Row],[DATE]])</f>
        <v>4</v>
      </c>
      <c r="Q458">
        <f>YEAR(InputData[[#This Row],[DATE]])</f>
        <v>2021</v>
      </c>
      <c r="R458">
        <f t="shared" si="31"/>
        <v>360</v>
      </c>
      <c r="S458" s="15">
        <f>InputData[[#This Row],[Cost]]/InputData[[#This Row],[SALES]]</f>
        <v>0.78125</v>
      </c>
    </row>
    <row r="459" spans="1:19" x14ac:dyDescent="0.25">
      <c r="A459" s="3">
        <v>44339</v>
      </c>
      <c r="B459" s="4" t="s">
        <v>90</v>
      </c>
      <c r="C459" s="5">
        <v>11</v>
      </c>
      <c r="D459" s="5" t="s">
        <v>108</v>
      </c>
      <c r="E459" s="5" t="s">
        <v>106</v>
      </c>
      <c r="F459" s="6">
        <v>0</v>
      </c>
      <c r="G459" t="str">
        <f>VLOOKUP(InputData[[#This Row],[PRODUCT ID]],MasterData[],2,0)</f>
        <v>Product40</v>
      </c>
      <c r="H459" t="str">
        <f>VLOOKUP(InputData[[#This Row],[PRODUCT ID]],MasterData[],3,0)</f>
        <v>Category05</v>
      </c>
      <c r="I459" t="str">
        <f>VLOOKUP(InputData[[#This Row],[PRODUCT ID]],MasterData[],4,0)</f>
        <v>Kg</v>
      </c>
      <c r="J459">
        <f>VLOOKUP(InputData[[#This Row],[PRODUCT ID]],MasterData[],5,0)</f>
        <v>90</v>
      </c>
      <c r="K459">
        <f>VLOOKUP(InputData[[#This Row],[PRODUCT ID]],MasterData[],6,0)</f>
        <v>115.2</v>
      </c>
      <c r="L459">
        <f t="shared" si="28"/>
        <v>1267.2</v>
      </c>
      <c r="M459">
        <f t="shared" si="29"/>
        <v>277.20000000000005</v>
      </c>
      <c r="N459" s="8">
        <f t="shared" si="30"/>
        <v>21.875000000000004</v>
      </c>
      <c r="O459">
        <f>DAY(InputData[[#This Row],[DATE]])</f>
        <v>23</v>
      </c>
      <c r="P459">
        <f>MONTH(InputData[[#This Row],[DATE]])</f>
        <v>5</v>
      </c>
      <c r="Q459">
        <f>YEAR(InputData[[#This Row],[DATE]])</f>
        <v>2021</v>
      </c>
      <c r="R459">
        <f t="shared" si="31"/>
        <v>990</v>
      </c>
      <c r="S459" s="15">
        <f>InputData[[#This Row],[Cost]]/InputData[[#This Row],[SALES]]</f>
        <v>0.78125</v>
      </c>
    </row>
    <row r="460" spans="1:19" x14ac:dyDescent="0.25">
      <c r="A460" s="3">
        <v>44461</v>
      </c>
      <c r="B460" s="4" t="s">
        <v>90</v>
      </c>
      <c r="C460" s="5">
        <v>2</v>
      </c>
      <c r="D460" s="5" t="s">
        <v>106</v>
      </c>
      <c r="E460" s="5" t="s">
        <v>107</v>
      </c>
      <c r="F460" s="6">
        <v>0</v>
      </c>
      <c r="G460" t="str">
        <f>VLOOKUP(InputData[[#This Row],[PRODUCT ID]],MasterData[],2,0)</f>
        <v>Product40</v>
      </c>
      <c r="H460" t="str">
        <f>VLOOKUP(InputData[[#This Row],[PRODUCT ID]],MasterData[],3,0)</f>
        <v>Category05</v>
      </c>
      <c r="I460" t="str">
        <f>VLOOKUP(InputData[[#This Row],[PRODUCT ID]],MasterData[],4,0)</f>
        <v>Kg</v>
      </c>
      <c r="J460">
        <f>VLOOKUP(InputData[[#This Row],[PRODUCT ID]],MasterData[],5,0)</f>
        <v>90</v>
      </c>
      <c r="K460">
        <f>VLOOKUP(InputData[[#This Row],[PRODUCT ID]],MasterData[],6,0)</f>
        <v>115.2</v>
      </c>
      <c r="L460">
        <f t="shared" si="28"/>
        <v>230.4</v>
      </c>
      <c r="M460">
        <f t="shared" si="29"/>
        <v>50.400000000000006</v>
      </c>
      <c r="N460" s="8">
        <f t="shared" si="30"/>
        <v>21.875000000000004</v>
      </c>
      <c r="O460">
        <f>DAY(InputData[[#This Row],[DATE]])</f>
        <v>22</v>
      </c>
      <c r="P460">
        <f>MONTH(InputData[[#This Row],[DATE]])</f>
        <v>9</v>
      </c>
      <c r="Q460">
        <f>YEAR(InputData[[#This Row],[DATE]])</f>
        <v>2021</v>
      </c>
      <c r="R460">
        <f t="shared" si="31"/>
        <v>180</v>
      </c>
      <c r="S460" s="15">
        <f>InputData[[#This Row],[Cost]]/InputData[[#This Row],[SALES]]</f>
        <v>0.78125</v>
      </c>
    </row>
    <row r="461" spans="1:19" x14ac:dyDescent="0.25">
      <c r="A461" s="3">
        <v>44511</v>
      </c>
      <c r="B461" s="4" t="s">
        <v>90</v>
      </c>
      <c r="C461" s="5">
        <v>12</v>
      </c>
      <c r="D461" s="5" t="s">
        <v>105</v>
      </c>
      <c r="E461" s="5" t="s">
        <v>106</v>
      </c>
      <c r="F461" s="6">
        <v>0</v>
      </c>
      <c r="G461" t="str">
        <f>VLOOKUP(InputData[[#This Row],[PRODUCT ID]],MasterData[],2,0)</f>
        <v>Product40</v>
      </c>
      <c r="H461" t="str">
        <f>VLOOKUP(InputData[[#This Row],[PRODUCT ID]],MasterData[],3,0)</f>
        <v>Category05</v>
      </c>
      <c r="I461" t="str">
        <f>VLOOKUP(InputData[[#This Row],[PRODUCT ID]],MasterData[],4,0)</f>
        <v>Kg</v>
      </c>
      <c r="J461">
        <f>VLOOKUP(InputData[[#This Row],[PRODUCT ID]],MasterData[],5,0)</f>
        <v>90</v>
      </c>
      <c r="K461">
        <f>VLOOKUP(InputData[[#This Row],[PRODUCT ID]],MasterData[],6,0)</f>
        <v>115.2</v>
      </c>
      <c r="L461">
        <f t="shared" si="28"/>
        <v>1382.4</v>
      </c>
      <c r="M461">
        <f t="shared" si="29"/>
        <v>302.40000000000009</v>
      </c>
      <c r="N461" s="8">
        <f t="shared" si="30"/>
        <v>21.875000000000007</v>
      </c>
      <c r="O461">
        <f>DAY(InputData[[#This Row],[DATE]])</f>
        <v>11</v>
      </c>
      <c r="P461">
        <f>MONTH(InputData[[#This Row],[DATE]])</f>
        <v>11</v>
      </c>
      <c r="Q461">
        <f>YEAR(InputData[[#This Row],[DATE]])</f>
        <v>2021</v>
      </c>
      <c r="R461">
        <f t="shared" si="31"/>
        <v>1080</v>
      </c>
      <c r="S461" s="15">
        <f>InputData[[#This Row],[Cost]]/InputData[[#This Row],[SALES]]</f>
        <v>0.78125</v>
      </c>
    </row>
    <row r="462" spans="1:19" x14ac:dyDescent="0.25">
      <c r="A462" s="3">
        <v>44528</v>
      </c>
      <c r="B462" s="4" t="s">
        <v>90</v>
      </c>
      <c r="C462" s="5">
        <v>2</v>
      </c>
      <c r="D462" s="5" t="s">
        <v>108</v>
      </c>
      <c r="E462" s="5" t="s">
        <v>107</v>
      </c>
      <c r="F462" s="6">
        <v>0</v>
      </c>
      <c r="G462" t="str">
        <f>VLOOKUP(InputData[[#This Row],[PRODUCT ID]],MasterData[],2,0)</f>
        <v>Product40</v>
      </c>
      <c r="H462" t="str">
        <f>VLOOKUP(InputData[[#This Row],[PRODUCT ID]],MasterData[],3,0)</f>
        <v>Category05</v>
      </c>
      <c r="I462" t="str">
        <f>VLOOKUP(InputData[[#This Row],[PRODUCT ID]],MasterData[],4,0)</f>
        <v>Kg</v>
      </c>
      <c r="J462">
        <f>VLOOKUP(InputData[[#This Row],[PRODUCT ID]],MasterData[],5,0)</f>
        <v>90</v>
      </c>
      <c r="K462">
        <f>VLOOKUP(InputData[[#This Row],[PRODUCT ID]],MasterData[],6,0)</f>
        <v>115.2</v>
      </c>
      <c r="L462">
        <f t="shared" si="28"/>
        <v>230.4</v>
      </c>
      <c r="M462">
        <f t="shared" si="29"/>
        <v>50.400000000000006</v>
      </c>
      <c r="N462" s="8">
        <f t="shared" si="30"/>
        <v>21.875000000000004</v>
      </c>
      <c r="O462">
        <f>DAY(InputData[[#This Row],[DATE]])</f>
        <v>28</v>
      </c>
      <c r="P462">
        <f>MONTH(InputData[[#This Row],[DATE]])</f>
        <v>11</v>
      </c>
      <c r="Q462">
        <f>YEAR(InputData[[#This Row],[DATE]])</f>
        <v>2021</v>
      </c>
      <c r="R462">
        <f t="shared" si="31"/>
        <v>180</v>
      </c>
      <c r="S462" s="15">
        <f>InputData[[#This Row],[Cost]]/InputData[[#This Row],[SALES]]</f>
        <v>0.78125</v>
      </c>
    </row>
    <row r="463" spans="1:19" x14ac:dyDescent="0.25">
      <c r="A463" s="3">
        <v>44578</v>
      </c>
      <c r="B463" s="4" t="s">
        <v>90</v>
      </c>
      <c r="C463" s="5">
        <v>4</v>
      </c>
      <c r="D463" s="5" t="s">
        <v>106</v>
      </c>
      <c r="E463" s="5" t="s">
        <v>106</v>
      </c>
      <c r="F463" s="6">
        <v>0</v>
      </c>
      <c r="G463" t="str">
        <f>VLOOKUP(InputData[[#This Row],[PRODUCT ID]],MasterData[],2,0)</f>
        <v>Product40</v>
      </c>
      <c r="H463" t="str">
        <f>VLOOKUP(InputData[[#This Row],[PRODUCT ID]],MasterData[],3,0)</f>
        <v>Category05</v>
      </c>
      <c r="I463" t="str">
        <f>VLOOKUP(InputData[[#This Row],[PRODUCT ID]],MasterData[],4,0)</f>
        <v>Kg</v>
      </c>
      <c r="J463">
        <f>VLOOKUP(InputData[[#This Row],[PRODUCT ID]],MasterData[],5,0)</f>
        <v>90</v>
      </c>
      <c r="K463">
        <f>VLOOKUP(InputData[[#This Row],[PRODUCT ID]],MasterData[],6,0)</f>
        <v>115.2</v>
      </c>
      <c r="L463">
        <f t="shared" si="28"/>
        <v>460.8</v>
      </c>
      <c r="M463">
        <f t="shared" si="29"/>
        <v>100.80000000000001</v>
      </c>
      <c r="N463" s="8">
        <f t="shared" si="30"/>
        <v>21.875000000000004</v>
      </c>
      <c r="O463">
        <f>DAY(InputData[[#This Row],[DATE]])</f>
        <v>17</v>
      </c>
      <c r="P463">
        <f>MONTH(InputData[[#This Row],[DATE]])</f>
        <v>1</v>
      </c>
      <c r="Q463">
        <f>YEAR(InputData[[#This Row],[DATE]])</f>
        <v>2022</v>
      </c>
      <c r="R463">
        <f t="shared" si="31"/>
        <v>360</v>
      </c>
      <c r="S463" s="15">
        <f>InputData[[#This Row],[Cost]]/InputData[[#This Row],[SALES]]</f>
        <v>0.78125</v>
      </c>
    </row>
    <row r="464" spans="1:19" x14ac:dyDescent="0.25">
      <c r="A464" s="3">
        <v>44657</v>
      </c>
      <c r="B464" s="4" t="s">
        <v>90</v>
      </c>
      <c r="C464" s="5">
        <v>2</v>
      </c>
      <c r="D464" s="5" t="s">
        <v>105</v>
      </c>
      <c r="E464" s="5" t="s">
        <v>107</v>
      </c>
      <c r="F464" s="6">
        <v>0</v>
      </c>
      <c r="G464" t="str">
        <f>VLOOKUP(InputData[[#This Row],[PRODUCT ID]],MasterData[],2,0)</f>
        <v>Product40</v>
      </c>
      <c r="H464" t="str">
        <f>VLOOKUP(InputData[[#This Row],[PRODUCT ID]],MasterData[],3,0)</f>
        <v>Category05</v>
      </c>
      <c r="I464" t="str">
        <f>VLOOKUP(InputData[[#This Row],[PRODUCT ID]],MasterData[],4,0)</f>
        <v>Kg</v>
      </c>
      <c r="J464">
        <f>VLOOKUP(InputData[[#This Row],[PRODUCT ID]],MasterData[],5,0)</f>
        <v>90</v>
      </c>
      <c r="K464">
        <f>VLOOKUP(InputData[[#This Row],[PRODUCT ID]],MasterData[],6,0)</f>
        <v>115.2</v>
      </c>
      <c r="L464">
        <f t="shared" si="28"/>
        <v>230.4</v>
      </c>
      <c r="M464">
        <f t="shared" si="29"/>
        <v>50.400000000000006</v>
      </c>
      <c r="N464" s="8">
        <f t="shared" si="30"/>
        <v>21.875000000000004</v>
      </c>
      <c r="O464">
        <f>DAY(InputData[[#This Row],[DATE]])</f>
        <v>6</v>
      </c>
      <c r="P464">
        <f>MONTH(InputData[[#This Row],[DATE]])</f>
        <v>4</v>
      </c>
      <c r="Q464">
        <f>YEAR(InputData[[#This Row],[DATE]])</f>
        <v>2022</v>
      </c>
      <c r="R464">
        <f t="shared" si="31"/>
        <v>180</v>
      </c>
      <c r="S464" s="15">
        <f>InputData[[#This Row],[Cost]]/InputData[[#This Row],[SALES]]</f>
        <v>0.78125</v>
      </c>
    </row>
    <row r="465" spans="1:19" x14ac:dyDescent="0.25">
      <c r="A465" s="3">
        <v>44734</v>
      </c>
      <c r="B465" s="4" t="s">
        <v>90</v>
      </c>
      <c r="C465" s="5">
        <v>10</v>
      </c>
      <c r="D465" s="5" t="s">
        <v>106</v>
      </c>
      <c r="E465" s="5" t="s">
        <v>107</v>
      </c>
      <c r="F465" s="6">
        <v>0</v>
      </c>
      <c r="G465" t="str">
        <f>VLOOKUP(InputData[[#This Row],[PRODUCT ID]],MasterData[],2,0)</f>
        <v>Product40</v>
      </c>
      <c r="H465" t="str">
        <f>VLOOKUP(InputData[[#This Row],[PRODUCT ID]],MasterData[],3,0)</f>
        <v>Category05</v>
      </c>
      <c r="I465" t="str">
        <f>VLOOKUP(InputData[[#This Row],[PRODUCT ID]],MasterData[],4,0)</f>
        <v>Kg</v>
      </c>
      <c r="J465">
        <f>VLOOKUP(InputData[[#This Row],[PRODUCT ID]],MasterData[],5,0)</f>
        <v>90</v>
      </c>
      <c r="K465">
        <f>VLOOKUP(InputData[[#This Row],[PRODUCT ID]],MasterData[],6,0)</f>
        <v>115.2</v>
      </c>
      <c r="L465">
        <f t="shared" si="28"/>
        <v>1152</v>
      </c>
      <c r="M465">
        <f t="shared" si="29"/>
        <v>252</v>
      </c>
      <c r="N465" s="8">
        <f t="shared" si="30"/>
        <v>21.875</v>
      </c>
      <c r="O465">
        <f>DAY(InputData[[#This Row],[DATE]])</f>
        <v>22</v>
      </c>
      <c r="P465">
        <f>MONTH(InputData[[#This Row],[DATE]])</f>
        <v>6</v>
      </c>
      <c r="Q465">
        <f>YEAR(InputData[[#This Row],[DATE]])</f>
        <v>2022</v>
      </c>
      <c r="R465">
        <f t="shared" si="31"/>
        <v>900</v>
      </c>
      <c r="S465" s="15">
        <f>InputData[[#This Row],[Cost]]/InputData[[#This Row],[SALES]]</f>
        <v>0.78125</v>
      </c>
    </row>
    <row r="466" spans="1:19" x14ac:dyDescent="0.25">
      <c r="A466" s="3">
        <v>44872</v>
      </c>
      <c r="B466" s="4" t="s">
        <v>90</v>
      </c>
      <c r="C466" s="5">
        <v>13</v>
      </c>
      <c r="D466" s="5" t="s">
        <v>106</v>
      </c>
      <c r="E466" s="5" t="s">
        <v>107</v>
      </c>
      <c r="F466" s="6">
        <v>0</v>
      </c>
      <c r="G466" t="str">
        <f>VLOOKUP(InputData[[#This Row],[PRODUCT ID]],MasterData[],2,0)</f>
        <v>Product40</v>
      </c>
      <c r="H466" t="str">
        <f>VLOOKUP(InputData[[#This Row],[PRODUCT ID]],MasterData[],3,0)</f>
        <v>Category05</v>
      </c>
      <c r="I466" t="str">
        <f>VLOOKUP(InputData[[#This Row],[PRODUCT ID]],MasterData[],4,0)</f>
        <v>Kg</v>
      </c>
      <c r="J466">
        <f>VLOOKUP(InputData[[#This Row],[PRODUCT ID]],MasterData[],5,0)</f>
        <v>90</v>
      </c>
      <c r="K466">
        <f>VLOOKUP(InputData[[#This Row],[PRODUCT ID]],MasterData[],6,0)</f>
        <v>115.2</v>
      </c>
      <c r="L466">
        <f t="shared" si="28"/>
        <v>1497.6000000000001</v>
      </c>
      <c r="M466">
        <f t="shared" si="29"/>
        <v>327.60000000000014</v>
      </c>
      <c r="N466" s="8">
        <f t="shared" si="30"/>
        <v>21.875000000000007</v>
      </c>
      <c r="O466">
        <f>DAY(InputData[[#This Row],[DATE]])</f>
        <v>7</v>
      </c>
      <c r="P466">
        <f>MONTH(InputData[[#This Row],[DATE]])</f>
        <v>11</v>
      </c>
      <c r="Q466">
        <f>YEAR(InputData[[#This Row],[DATE]])</f>
        <v>2022</v>
      </c>
      <c r="R466">
        <f t="shared" si="31"/>
        <v>1170</v>
      </c>
      <c r="S466" s="15">
        <f>InputData[[#This Row],[Cost]]/InputData[[#This Row],[SALES]]</f>
        <v>0.78124999999999989</v>
      </c>
    </row>
    <row r="467" spans="1:19" x14ac:dyDescent="0.25">
      <c r="A467" s="3">
        <v>44359</v>
      </c>
      <c r="B467" s="4" t="s">
        <v>92</v>
      </c>
      <c r="C467" s="5">
        <v>6</v>
      </c>
      <c r="D467" s="5" t="s">
        <v>108</v>
      </c>
      <c r="E467" s="5" t="s">
        <v>106</v>
      </c>
      <c r="F467" s="6">
        <v>0</v>
      </c>
      <c r="G467" t="str">
        <f>VLOOKUP(InputData[[#This Row],[PRODUCT ID]],MasterData[],2,0)</f>
        <v>Product41</v>
      </c>
      <c r="H467" t="str">
        <f>VLOOKUP(InputData[[#This Row],[PRODUCT ID]],MasterData[],3,0)</f>
        <v>Category05</v>
      </c>
      <c r="I467" t="str">
        <f>VLOOKUP(InputData[[#This Row],[PRODUCT ID]],MasterData[],4,0)</f>
        <v>Ft</v>
      </c>
      <c r="J467">
        <f>VLOOKUP(InputData[[#This Row],[PRODUCT ID]],MasterData[],5,0)</f>
        <v>138</v>
      </c>
      <c r="K467">
        <f>VLOOKUP(InputData[[#This Row],[PRODUCT ID]],MasterData[],6,0)</f>
        <v>173.88</v>
      </c>
      <c r="L467">
        <f t="shared" si="28"/>
        <v>1043.28</v>
      </c>
      <c r="M467">
        <f t="shared" si="29"/>
        <v>215.27999999999997</v>
      </c>
      <c r="N467" s="8">
        <f t="shared" si="30"/>
        <v>20.634920634920633</v>
      </c>
      <c r="O467">
        <f>DAY(InputData[[#This Row],[DATE]])</f>
        <v>12</v>
      </c>
      <c r="P467">
        <f>MONTH(InputData[[#This Row],[DATE]])</f>
        <v>6</v>
      </c>
      <c r="Q467">
        <f>YEAR(InputData[[#This Row],[DATE]])</f>
        <v>2021</v>
      </c>
      <c r="R467">
        <f t="shared" si="31"/>
        <v>828</v>
      </c>
      <c r="S467" s="15">
        <f>InputData[[#This Row],[Cost]]/InputData[[#This Row],[SALES]]</f>
        <v>0.79365079365079372</v>
      </c>
    </row>
    <row r="468" spans="1:19" x14ac:dyDescent="0.25">
      <c r="A468" s="3">
        <v>44366</v>
      </c>
      <c r="B468" s="4" t="s">
        <v>92</v>
      </c>
      <c r="C468" s="5">
        <v>5</v>
      </c>
      <c r="D468" s="5" t="s">
        <v>108</v>
      </c>
      <c r="E468" s="5" t="s">
        <v>106</v>
      </c>
      <c r="F468" s="6">
        <v>0</v>
      </c>
      <c r="G468" t="str">
        <f>VLOOKUP(InputData[[#This Row],[PRODUCT ID]],MasterData[],2,0)</f>
        <v>Product41</v>
      </c>
      <c r="H468" t="str">
        <f>VLOOKUP(InputData[[#This Row],[PRODUCT ID]],MasterData[],3,0)</f>
        <v>Category05</v>
      </c>
      <c r="I468" t="str">
        <f>VLOOKUP(InputData[[#This Row],[PRODUCT ID]],MasterData[],4,0)</f>
        <v>Ft</v>
      </c>
      <c r="J468">
        <f>VLOOKUP(InputData[[#This Row],[PRODUCT ID]],MasterData[],5,0)</f>
        <v>138</v>
      </c>
      <c r="K468">
        <f>VLOOKUP(InputData[[#This Row],[PRODUCT ID]],MasterData[],6,0)</f>
        <v>173.88</v>
      </c>
      <c r="L468">
        <f t="shared" si="28"/>
        <v>869.4</v>
      </c>
      <c r="M468">
        <f t="shared" si="29"/>
        <v>179.39999999999998</v>
      </c>
      <c r="N468" s="8">
        <f t="shared" si="30"/>
        <v>20.634920634920633</v>
      </c>
      <c r="O468">
        <f>DAY(InputData[[#This Row],[DATE]])</f>
        <v>19</v>
      </c>
      <c r="P468">
        <f>MONTH(InputData[[#This Row],[DATE]])</f>
        <v>6</v>
      </c>
      <c r="Q468">
        <f>YEAR(InputData[[#This Row],[DATE]])</f>
        <v>2021</v>
      </c>
      <c r="R468">
        <f t="shared" si="31"/>
        <v>690</v>
      </c>
      <c r="S468" s="15">
        <f>InputData[[#This Row],[Cost]]/InputData[[#This Row],[SALES]]</f>
        <v>0.79365079365079372</v>
      </c>
    </row>
    <row r="469" spans="1:19" x14ac:dyDescent="0.25">
      <c r="A469" s="3">
        <v>44383</v>
      </c>
      <c r="B469" s="4" t="s">
        <v>92</v>
      </c>
      <c r="C469" s="5">
        <v>15</v>
      </c>
      <c r="D469" s="5" t="s">
        <v>108</v>
      </c>
      <c r="E469" s="5" t="s">
        <v>107</v>
      </c>
      <c r="F469" s="6">
        <v>0</v>
      </c>
      <c r="G469" t="str">
        <f>VLOOKUP(InputData[[#This Row],[PRODUCT ID]],MasterData[],2,0)</f>
        <v>Product41</v>
      </c>
      <c r="H469" t="str">
        <f>VLOOKUP(InputData[[#This Row],[PRODUCT ID]],MasterData[],3,0)</f>
        <v>Category05</v>
      </c>
      <c r="I469" t="str">
        <f>VLOOKUP(InputData[[#This Row],[PRODUCT ID]],MasterData[],4,0)</f>
        <v>Ft</v>
      </c>
      <c r="J469">
        <f>VLOOKUP(InputData[[#This Row],[PRODUCT ID]],MasterData[],5,0)</f>
        <v>138</v>
      </c>
      <c r="K469">
        <f>VLOOKUP(InputData[[#This Row],[PRODUCT ID]],MasterData[],6,0)</f>
        <v>173.88</v>
      </c>
      <c r="L469">
        <f t="shared" si="28"/>
        <v>2608.1999999999998</v>
      </c>
      <c r="M469">
        <f t="shared" si="29"/>
        <v>538.19999999999982</v>
      </c>
      <c r="N469" s="8">
        <f t="shared" si="30"/>
        <v>20.634920634920629</v>
      </c>
      <c r="O469">
        <f>DAY(InputData[[#This Row],[DATE]])</f>
        <v>6</v>
      </c>
      <c r="P469">
        <f>MONTH(InputData[[#This Row],[DATE]])</f>
        <v>7</v>
      </c>
      <c r="Q469">
        <f>YEAR(InputData[[#This Row],[DATE]])</f>
        <v>2021</v>
      </c>
      <c r="R469">
        <f t="shared" si="31"/>
        <v>2070</v>
      </c>
      <c r="S469" s="15">
        <f>InputData[[#This Row],[Cost]]/InputData[[#This Row],[SALES]]</f>
        <v>0.79365079365079372</v>
      </c>
    </row>
    <row r="470" spans="1:19" x14ac:dyDescent="0.25">
      <c r="A470" s="3">
        <v>44442</v>
      </c>
      <c r="B470" s="4" t="s">
        <v>92</v>
      </c>
      <c r="C470" s="5">
        <v>8</v>
      </c>
      <c r="D470" s="5" t="s">
        <v>108</v>
      </c>
      <c r="E470" s="5" t="s">
        <v>106</v>
      </c>
      <c r="F470" s="6">
        <v>0</v>
      </c>
      <c r="G470" t="str">
        <f>VLOOKUP(InputData[[#This Row],[PRODUCT ID]],MasterData[],2,0)</f>
        <v>Product41</v>
      </c>
      <c r="H470" t="str">
        <f>VLOOKUP(InputData[[#This Row],[PRODUCT ID]],MasterData[],3,0)</f>
        <v>Category05</v>
      </c>
      <c r="I470" t="str">
        <f>VLOOKUP(InputData[[#This Row],[PRODUCT ID]],MasterData[],4,0)</f>
        <v>Ft</v>
      </c>
      <c r="J470">
        <f>VLOOKUP(InputData[[#This Row],[PRODUCT ID]],MasterData[],5,0)</f>
        <v>138</v>
      </c>
      <c r="K470">
        <f>VLOOKUP(InputData[[#This Row],[PRODUCT ID]],MasterData[],6,0)</f>
        <v>173.88</v>
      </c>
      <c r="L470">
        <f t="shared" si="28"/>
        <v>1391.04</v>
      </c>
      <c r="M470">
        <f t="shared" si="29"/>
        <v>287.03999999999996</v>
      </c>
      <c r="N470" s="8">
        <f t="shared" si="30"/>
        <v>20.634920634920633</v>
      </c>
      <c r="O470">
        <f>DAY(InputData[[#This Row],[DATE]])</f>
        <v>3</v>
      </c>
      <c r="P470">
        <f>MONTH(InputData[[#This Row],[DATE]])</f>
        <v>9</v>
      </c>
      <c r="Q470">
        <f>YEAR(InputData[[#This Row],[DATE]])</f>
        <v>2021</v>
      </c>
      <c r="R470">
        <f t="shared" si="31"/>
        <v>1104</v>
      </c>
      <c r="S470" s="15">
        <f>InputData[[#This Row],[Cost]]/InputData[[#This Row],[SALES]]</f>
        <v>0.79365079365079372</v>
      </c>
    </row>
    <row r="471" spans="1:19" x14ac:dyDescent="0.25">
      <c r="A471" s="3">
        <v>44452</v>
      </c>
      <c r="B471" s="4" t="s">
        <v>92</v>
      </c>
      <c r="C471" s="5">
        <v>7</v>
      </c>
      <c r="D471" s="5" t="s">
        <v>108</v>
      </c>
      <c r="E471" s="5" t="s">
        <v>107</v>
      </c>
      <c r="F471" s="6">
        <v>0</v>
      </c>
      <c r="G471" t="str">
        <f>VLOOKUP(InputData[[#This Row],[PRODUCT ID]],MasterData[],2,0)</f>
        <v>Product41</v>
      </c>
      <c r="H471" t="str">
        <f>VLOOKUP(InputData[[#This Row],[PRODUCT ID]],MasterData[],3,0)</f>
        <v>Category05</v>
      </c>
      <c r="I471" t="str">
        <f>VLOOKUP(InputData[[#This Row],[PRODUCT ID]],MasterData[],4,0)</f>
        <v>Ft</v>
      </c>
      <c r="J471">
        <f>VLOOKUP(InputData[[#This Row],[PRODUCT ID]],MasterData[],5,0)</f>
        <v>138</v>
      </c>
      <c r="K471">
        <f>VLOOKUP(InputData[[#This Row],[PRODUCT ID]],MasterData[],6,0)</f>
        <v>173.88</v>
      </c>
      <c r="L471">
        <f t="shared" si="28"/>
        <v>1217.1599999999999</v>
      </c>
      <c r="M471">
        <f t="shared" si="29"/>
        <v>251.15999999999985</v>
      </c>
      <c r="N471" s="8">
        <f t="shared" si="30"/>
        <v>20.634920634920626</v>
      </c>
      <c r="O471">
        <f>DAY(InputData[[#This Row],[DATE]])</f>
        <v>13</v>
      </c>
      <c r="P471">
        <f>MONTH(InputData[[#This Row],[DATE]])</f>
        <v>9</v>
      </c>
      <c r="Q471">
        <f>YEAR(InputData[[#This Row],[DATE]])</f>
        <v>2021</v>
      </c>
      <c r="R471">
        <f t="shared" si="31"/>
        <v>966</v>
      </c>
      <c r="S471" s="15">
        <f>InputData[[#This Row],[Cost]]/InputData[[#This Row],[SALES]]</f>
        <v>0.79365079365079372</v>
      </c>
    </row>
    <row r="472" spans="1:19" x14ac:dyDescent="0.25">
      <c r="A472" s="3">
        <v>44556</v>
      </c>
      <c r="B472" s="4" t="s">
        <v>92</v>
      </c>
      <c r="C472" s="5">
        <v>14</v>
      </c>
      <c r="D472" s="5" t="s">
        <v>106</v>
      </c>
      <c r="E472" s="5" t="s">
        <v>107</v>
      </c>
      <c r="F472" s="6">
        <v>0</v>
      </c>
      <c r="G472" t="str">
        <f>VLOOKUP(InputData[[#This Row],[PRODUCT ID]],MasterData[],2,0)</f>
        <v>Product41</v>
      </c>
      <c r="H472" t="str">
        <f>VLOOKUP(InputData[[#This Row],[PRODUCT ID]],MasterData[],3,0)</f>
        <v>Category05</v>
      </c>
      <c r="I472" t="str">
        <f>VLOOKUP(InputData[[#This Row],[PRODUCT ID]],MasterData[],4,0)</f>
        <v>Ft</v>
      </c>
      <c r="J472">
        <f>VLOOKUP(InputData[[#This Row],[PRODUCT ID]],MasterData[],5,0)</f>
        <v>138</v>
      </c>
      <c r="K472">
        <f>VLOOKUP(InputData[[#This Row],[PRODUCT ID]],MasterData[],6,0)</f>
        <v>173.88</v>
      </c>
      <c r="L472">
        <f t="shared" si="28"/>
        <v>2434.3199999999997</v>
      </c>
      <c r="M472">
        <f t="shared" si="29"/>
        <v>502.31999999999971</v>
      </c>
      <c r="N472" s="8">
        <f t="shared" si="30"/>
        <v>20.634920634920626</v>
      </c>
      <c r="O472">
        <f>DAY(InputData[[#This Row],[DATE]])</f>
        <v>26</v>
      </c>
      <c r="P472">
        <f>MONTH(InputData[[#This Row],[DATE]])</f>
        <v>12</v>
      </c>
      <c r="Q472">
        <f>YEAR(InputData[[#This Row],[DATE]])</f>
        <v>2021</v>
      </c>
      <c r="R472">
        <f t="shared" si="31"/>
        <v>1932</v>
      </c>
      <c r="S472" s="15">
        <f>InputData[[#This Row],[Cost]]/InputData[[#This Row],[SALES]]</f>
        <v>0.79365079365079372</v>
      </c>
    </row>
    <row r="473" spans="1:19" x14ac:dyDescent="0.25">
      <c r="A473" s="3">
        <v>44592</v>
      </c>
      <c r="B473" s="4" t="s">
        <v>92</v>
      </c>
      <c r="C473" s="5">
        <v>9</v>
      </c>
      <c r="D473" s="5" t="s">
        <v>108</v>
      </c>
      <c r="E473" s="5" t="s">
        <v>107</v>
      </c>
      <c r="F473" s="6">
        <v>0</v>
      </c>
      <c r="G473" t="str">
        <f>VLOOKUP(InputData[[#This Row],[PRODUCT ID]],MasterData[],2,0)</f>
        <v>Product41</v>
      </c>
      <c r="H473" t="str">
        <f>VLOOKUP(InputData[[#This Row],[PRODUCT ID]],MasterData[],3,0)</f>
        <v>Category05</v>
      </c>
      <c r="I473" t="str">
        <f>VLOOKUP(InputData[[#This Row],[PRODUCT ID]],MasterData[],4,0)</f>
        <v>Ft</v>
      </c>
      <c r="J473">
        <f>VLOOKUP(InputData[[#This Row],[PRODUCT ID]],MasterData[],5,0)</f>
        <v>138</v>
      </c>
      <c r="K473">
        <f>VLOOKUP(InputData[[#This Row],[PRODUCT ID]],MasterData[],6,0)</f>
        <v>173.88</v>
      </c>
      <c r="L473">
        <f t="shared" si="28"/>
        <v>1564.92</v>
      </c>
      <c r="M473">
        <f t="shared" si="29"/>
        <v>322.92000000000007</v>
      </c>
      <c r="N473" s="8">
        <f t="shared" si="30"/>
        <v>20.63492063492064</v>
      </c>
      <c r="O473">
        <f>DAY(InputData[[#This Row],[DATE]])</f>
        <v>31</v>
      </c>
      <c r="P473">
        <f>MONTH(InputData[[#This Row],[DATE]])</f>
        <v>1</v>
      </c>
      <c r="Q473">
        <f>YEAR(InputData[[#This Row],[DATE]])</f>
        <v>2022</v>
      </c>
      <c r="R473">
        <f t="shared" si="31"/>
        <v>1242</v>
      </c>
      <c r="S473" s="15">
        <f>InputData[[#This Row],[Cost]]/InputData[[#This Row],[SALES]]</f>
        <v>0.79365079365079361</v>
      </c>
    </row>
    <row r="474" spans="1:19" x14ac:dyDescent="0.25">
      <c r="A474" s="3">
        <v>44639</v>
      </c>
      <c r="B474" s="4" t="s">
        <v>92</v>
      </c>
      <c r="C474" s="5">
        <v>6</v>
      </c>
      <c r="D474" s="5" t="s">
        <v>105</v>
      </c>
      <c r="E474" s="5" t="s">
        <v>107</v>
      </c>
      <c r="F474" s="6">
        <v>0</v>
      </c>
      <c r="G474" t="str">
        <f>VLOOKUP(InputData[[#This Row],[PRODUCT ID]],MasterData[],2,0)</f>
        <v>Product41</v>
      </c>
      <c r="H474" t="str">
        <f>VLOOKUP(InputData[[#This Row],[PRODUCT ID]],MasterData[],3,0)</f>
        <v>Category05</v>
      </c>
      <c r="I474" t="str">
        <f>VLOOKUP(InputData[[#This Row],[PRODUCT ID]],MasterData[],4,0)</f>
        <v>Ft</v>
      </c>
      <c r="J474">
        <f>VLOOKUP(InputData[[#This Row],[PRODUCT ID]],MasterData[],5,0)</f>
        <v>138</v>
      </c>
      <c r="K474">
        <f>VLOOKUP(InputData[[#This Row],[PRODUCT ID]],MasterData[],6,0)</f>
        <v>173.88</v>
      </c>
      <c r="L474">
        <f t="shared" si="28"/>
        <v>1043.28</v>
      </c>
      <c r="M474">
        <f t="shared" si="29"/>
        <v>215.27999999999997</v>
      </c>
      <c r="N474" s="8">
        <f t="shared" si="30"/>
        <v>20.634920634920633</v>
      </c>
      <c r="O474">
        <f>DAY(InputData[[#This Row],[DATE]])</f>
        <v>19</v>
      </c>
      <c r="P474">
        <f>MONTH(InputData[[#This Row],[DATE]])</f>
        <v>3</v>
      </c>
      <c r="Q474">
        <f>YEAR(InputData[[#This Row],[DATE]])</f>
        <v>2022</v>
      </c>
      <c r="R474">
        <f t="shared" si="31"/>
        <v>828</v>
      </c>
      <c r="S474" s="15">
        <f>InputData[[#This Row],[Cost]]/InputData[[#This Row],[SALES]]</f>
        <v>0.79365079365079372</v>
      </c>
    </row>
    <row r="475" spans="1:19" x14ac:dyDescent="0.25">
      <c r="A475" s="3">
        <v>44669</v>
      </c>
      <c r="B475" s="4" t="s">
        <v>92</v>
      </c>
      <c r="C475" s="5">
        <v>9</v>
      </c>
      <c r="D475" s="5" t="s">
        <v>108</v>
      </c>
      <c r="E475" s="5" t="s">
        <v>107</v>
      </c>
      <c r="F475" s="6">
        <v>0</v>
      </c>
      <c r="G475" t="str">
        <f>VLOOKUP(InputData[[#This Row],[PRODUCT ID]],MasterData[],2,0)</f>
        <v>Product41</v>
      </c>
      <c r="H475" t="str">
        <f>VLOOKUP(InputData[[#This Row],[PRODUCT ID]],MasterData[],3,0)</f>
        <v>Category05</v>
      </c>
      <c r="I475" t="str">
        <f>VLOOKUP(InputData[[#This Row],[PRODUCT ID]],MasterData[],4,0)</f>
        <v>Ft</v>
      </c>
      <c r="J475">
        <f>VLOOKUP(InputData[[#This Row],[PRODUCT ID]],MasterData[],5,0)</f>
        <v>138</v>
      </c>
      <c r="K475">
        <f>VLOOKUP(InputData[[#This Row],[PRODUCT ID]],MasterData[],6,0)</f>
        <v>173.88</v>
      </c>
      <c r="L475">
        <f t="shared" si="28"/>
        <v>1564.92</v>
      </c>
      <c r="M475">
        <f t="shared" si="29"/>
        <v>322.92000000000007</v>
      </c>
      <c r="N475" s="8">
        <f t="shared" si="30"/>
        <v>20.63492063492064</v>
      </c>
      <c r="O475">
        <f>DAY(InputData[[#This Row],[DATE]])</f>
        <v>18</v>
      </c>
      <c r="P475">
        <f>MONTH(InputData[[#This Row],[DATE]])</f>
        <v>4</v>
      </c>
      <c r="Q475">
        <f>YEAR(InputData[[#This Row],[DATE]])</f>
        <v>2022</v>
      </c>
      <c r="R475">
        <f t="shared" si="31"/>
        <v>1242</v>
      </c>
      <c r="S475" s="15">
        <f>InputData[[#This Row],[Cost]]/InputData[[#This Row],[SALES]]</f>
        <v>0.79365079365079361</v>
      </c>
    </row>
    <row r="476" spans="1:19" x14ac:dyDescent="0.25">
      <c r="A476" s="3">
        <v>44709</v>
      </c>
      <c r="B476" s="4" t="s">
        <v>92</v>
      </c>
      <c r="C476" s="5">
        <v>10</v>
      </c>
      <c r="D476" s="5" t="s">
        <v>105</v>
      </c>
      <c r="E476" s="5" t="s">
        <v>107</v>
      </c>
      <c r="F476" s="6">
        <v>0</v>
      </c>
      <c r="G476" t="str">
        <f>VLOOKUP(InputData[[#This Row],[PRODUCT ID]],MasterData[],2,0)</f>
        <v>Product41</v>
      </c>
      <c r="H476" t="str">
        <f>VLOOKUP(InputData[[#This Row],[PRODUCT ID]],MasterData[],3,0)</f>
        <v>Category05</v>
      </c>
      <c r="I476" t="str">
        <f>VLOOKUP(InputData[[#This Row],[PRODUCT ID]],MasterData[],4,0)</f>
        <v>Ft</v>
      </c>
      <c r="J476">
        <f>VLOOKUP(InputData[[#This Row],[PRODUCT ID]],MasterData[],5,0)</f>
        <v>138</v>
      </c>
      <c r="K476">
        <f>VLOOKUP(InputData[[#This Row],[PRODUCT ID]],MasterData[],6,0)</f>
        <v>173.88</v>
      </c>
      <c r="L476">
        <f t="shared" si="28"/>
        <v>1738.8</v>
      </c>
      <c r="M476">
        <f t="shared" si="29"/>
        <v>358.79999999999995</v>
      </c>
      <c r="N476" s="8">
        <f t="shared" si="30"/>
        <v>20.634920634920633</v>
      </c>
      <c r="O476">
        <f>DAY(InputData[[#This Row],[DATE]])</f>
        <v>28</v>
      </c>
      <c r="P476">
        <f>MONTH(InputData[[#This Row],[DATE]])</f>
        <v>5</v>
      </c>
      <c r="Q476">
        <f>YEAR(InputData[[#This Row],[DATE]])</f>
        <v>2022</v>
      </c>
      <c r="R476">
        <f t="shared" si="31"/>
        <v>1380</v>
      </c>
      <c r="S476" s="15">
        <f>InputData[[#This Row],[Cost]]/InputData[[#This Row],[SALES]]</f>
        <v>0.79365079365079372</v>
      </c>
    </row>
    <row r="477" spans="1:19" x14ac:dyDescent="0.25">
      <c r="A477" s="3">
        <v>44748</v>
      </c>
      <c r="B477" s="4" t="s">
        <v>92</v>
      </c>
      <c r="C477" s="5">
        <v>2</v>
      </c>
      <c r="D477" s="5" t="s">
        <v>108</v>
      </c>
      <c r="E477" s="5" t="s">
        <v>107</v>
      </c>
      <c r="F477" s="6">
        <v>0</v>
      </c>
      <c r="G477" t="str">
        <f>VLOOKUP(InputData[[#This Row],[PRODUCT ID]],MasterData[],2,0)</f>
        <v>Product41</v>
      </c>
      <c r="H477" t="str">
        <f>VLOOKUP(InputData[[#This Row],[PRODUCT ID]],MasterData[],3,0)</f>
        <v>Category05</v>
      </c>
      <c r="I477" t="str">
        <f>VLOOKUP(InputData[[#This Row],[PRODUCT ID]],MasterData[],4,0)</f>
        <v>Ft</v>
      </c>
      <c r="J477">
        <f>VLOOKUP(InputData[[#This Row],[PRODUCT ID]],MasterData[],5,0)</f>
        <v>138</v>
      </c>
      <c r="K477">
        <f>VLOOKUP(InputData[[#This Row],[PRODUCT ID]],MasterData[],6,0)</f>
        <v>173.88</v>
      </c>
      <c r="L477">
        <f t="shared" si="28"/>
        <v>347.76</v>
      </c>
      <c r="M477">
        <f t="shared" si="29"/>
        <v>71.759999999999991</v>
      </c>
      <c r="N477" s="8">
        <f t="shared" si="30"/>
        <v>20.634920634920633</v>
      </c>
      <c r="O477">
        <f>DAY(InputData[[#This Row],[DATE]])</f>
        <v>6</v>
      </c>
      <c r="P477">
        <f>MONTH(InputData[[#This Row],[DATE]])</f>
        <v>7</v>
      </c>
      <c r="Q477">
        <f>YEAR(InputData[[#This Row],[DATE]])</f>
        <v>2022</v>
      </c>
      <c r="R477">
        <f t="shared" si="31"/>
        <v>276</v>
      </c>
      <c r="S477" s="15">
        <f>InputData[[#This Row],[Cost]]/InputData[[#This Row],[SALES]]</f>
        <v>0.79365079365079372</v>
      </c>
    </row>
    <row r="478" spans="1:19" x14ac:dyDescent="0.25">
      <c r="A478" s="3">
        <v>44759</v>
      </c>
      <c r="B478" s="4" t="s">
        <v>92</v>
      </c>
      <c r="C478" s="5">
        <v>8</v>
      </c>
      <c r="D478" s="5" t="s">
        <v>106</v>
      </c>
      <c r="E478" s="5" t="s">
        <v>107</v>
      </c>
      <c r="F478" s="6">
        <v>0</v>
      </c>
      <c r="G478" t="str">
        <f>VLOOKUP(InputData[[#This Row],[PRODUCT ID]],MasterData[],2,0)</f>
        <v>Product41</v>
      </c>
      <c r="H478" t="str">
        <f>VLOOKUP(InputData[[#This Row],[PRODUCT ID]],MasterData[],3,0)</f>
        <v>Category05</v>
      </c>
      <c r="I478" t="str">
        <f>VLOOKUP(InputData[[#This Row],[PRODUCT ID]],MasterData[],4,0)</f>
        <v>Ft</v>
      </c>
      <c r="J478">
        <f>VLOOKUP(InputData[[#This Row],[PRODUCT ID]],MasterData[],5,0)</f>
        <v>138</v>
      </c>
      <c r="K478">
        <f>VLOOKUP(InputData[[#This Row],[PRODUCT ID]],MasterData[],6,0)</f>
        <v>173.88</v>
      </c>
      <c r="L478">
        <f t="shared" si="28"/>
        <v>1391.04</v>
      </c>
      <c r="M478">
        <f t="shared" si="29"/>
        <v>287.03999999999996</v>
      </c>
      <c r="N478" s="8">
        <f t="shared" si="30"/>
        <v>20.634920634920633</v>
      </c>
      <c r="O478">
        <f>DAY(InputData[[#This Row],[DATE]])</f>
        <v>17</v>
      </c>
      <c r="P478">
        <f>MONTH(InputData[[#This Row],[DATE]])</f>
        <v>7</v>
      </c>
      <c r="Q478">
        <f>YEAR(InputData[[#This Row],[DATE]])</f>
        <v>2022</v>
      </c>
      <c r="R478">
        <f t="shared" si="31"/>
        <v>1104</v>
      </c>
      <c r="S478" s="15">
        <f>InputData[[#This Row],[Cost]]/InputData[[#This Row],[SALES]]</f>
        <v>0.79365079365079372</v>
      </c>
    </row>
    <row r="479" spans="1:19" x14ac:dyDescent="0.25">
      <c r="A479" s="3">
        <v>44813</v>
      </c>
      <c r="B479" s="4" t="s">
        <v>92</v>
      </c>
      <c r="C479" s="5">
        <v>9</v>
      </c>
      <c r="D479" s="5" t="s">
        <v>108</v>
      </c>
      <c r="E479" s="5" t="s">
        <v>106</v>
      </c>
      <c r="F479" s="6">
        <v>0</v>
      </c>
      <c r="G479" t="str">
        <f>VLOOKUP(InputData[[#This Row],[PRODUCT ID]],MasterData[],2,0)</f>
        <v>Product41</v>
      </c>
      <c r="H479" t="str">
        <f>VLOOKUP(InputData[[#This Row],[PRODUCT ID]],MasterData[],3,0)</f>
        <v>Category05</v>
      </c>
      <c r="I479" t="str">
        <f>VLOOKUP(InputData[[#This Row],[PRODUCT ID]],MasterData[],4,0)</f>
        <v>Ft</v>
      </c>
      <c r="J479">
        <f>VLOOKUP(InputData[[#This Row],[PRODUCT ID]],MasterData[],5,0)</f>
        <v>138</v>
      </c>
      <c r="K479">
        <f>VLOOKUP(InputData[[#This Row],[PRODUCT ID]],MasterData[],6,0)</f>
        <v>173.88</v>
      </c>
      <c r="L479">
        <f t="shared" si="28"/>
        <v>1564.92</v>
      </c>
      <c r="M479">
        <f t="shared" si="29"/>
        <v>322.92000000000007</v>
      </c>
      <c r="N479" s="8">
        <f t="shared" si="30"/>
        <v>20.63492063492064</v>
      </c>
      <c r="O479">
        <f>DAY(InputData[[#This Row],[DATE]])</f>
        <v>9</v>
      </c>
      <c r="P479">
        <f>MONTH(InputData[[#This Row],[DATE]])</f>
        <v>9</v>
      </c>
      <c r="Q479">
        <f>YEAR(InputData[[#This Row],[DATE]])</f>
        <v>2022</v>
      </c>
      <c r="R479">
        <f t="shared" si="31"/>
        <v>1242</v>
      </c>
      <c r="S479" s="15">
        <f>InputData[[#This Row],[Cost]]/InputData[[#This Row],[SALES]]</f>
        <v>0.79365079365079361</v>
      </c>
    </row>
    <row r="480" spans="1:19" x14ac:dyDescent="0.25">
      <c r="A480" s="3">
        <v>44907</v>
      </c>
      <c r="B480" s="4" t="s">
        <v>92</v>
      </c>
      <c r="C480" s="5">
        <v>10</v>
      </c>
      <c r="D480" s="5" t="s">
        <v>105</v>
      </c>
      <c r="E480" s="5" t="s">
        <v>106</v>
      </c>
      <c r="F480" s="6">
        <v>0</v>
      </c>
      <c r="G480" t="str">
        <f>VLOOKUP(InputData[[#This Row],[PRODUCT ID]],MasterData[],2,0)</f>
        <v>Product41</v>
      </c>
      <c r="H480" t="str">
        <f>VLOOKUP(InputData[[#This Row],[PRODUCT ID]],MasterData[],3,0)</f>
        <v>Category05</v>
      </c>
      <c r="I480" t="str">
        <f>VLOOKUP(InputData[[#This Row],[PRODUCT ID]],MasterData[],4,0)</f>
        <v>Ft</v>
      </c>
      <c r="J480">
        <f>VLOOKUP(InputData[[#This Row],[PRODUCT ID]],MasterData[],5,0)</f>
        <v>138</v>
      </c>
      <c r="K480">
        <f>VLOOKUP(InputData[[#This Row],[PRODUCT ID]],MasterData[],6,0)</f>
        <v>173.88</v>
      </c>
      <c r="L480">
        <f t="shared" si="28"/>
        <v>1738.8</v>
      </c>
      <c r="M480">
        <f t="shared" si="29"/>
        <v>358.79999999999995</v>
      </c>
      <c r="N480" s="8">
        <f t="shared" si="30"/>
        <v>20.634920634920633</v>
      </c>
      <c r="O480">
        <f>DAY(InputData[[#This Row],[DATE]])</f>
        <v>12</v>
      </c>
      <c r="P480">
        <f>MONTH(InputData[[#This Row],[DATE]])</f>
        <v>12</v>
      </c>
      <c r="Q480">
        <f>YEAR(InputData[[#This Row],[DATE]])</f>
        <v>2022</v>
      </c>
      <c r="R480">
        <f t="shared" si="31"/>
        <v>1380</v>
      </c>
      <c r="S480" s="15">
        <f>InputData[[#This Row],[Cost]]/InputData[[#This Row],[SALES]]</f>
        <v>0.79365079365079372</v>
      </c>
    </row>
    <row r="481" spans="1:19" x14ac:dyDescent="0.25">
      <c r="A481" s="3">
        <v>44925</v>
      </c>
      <c r="B481" s="4" t="s">
        <v>92</v>
      </c>
      <c r="C481" s="5">
        <v>14</v>
      </c>
      <c r="D481" s="5" t="s">
        <v>108</v>
      </c>
      <c r="E481" s="5" t="s">
        <v>106</v>
      </c>
      <c r="F481" s="6">
        <v>0</v>
      </c>
      <c r="G481" t="str">
        <f>VLOOKUP(InputData[[#This Row],[PRODUCT ID]],MasterData[],2,0)</f>
        <v>Product41</v>
      </c>
      <c r="H481" t="str">
        <f>VLOOKUP(InputData[[#This Row],[PRODUCT ID]],MasterData[],3,0)</f>
        <v>Category05</v>
      </c>
      <c r="I481" t="str">
        <f>VLOOKUP(InputData[[#This Row],[PRODUCT ID]],MasterData[],4,0)</f>
        <v>Ft</v>
      </c>
      <c r="J481">
        <f>VLOOKUP(InputData[[#This Row],[PRODUCT ID]],MasterData[],5,0)</f>
        <v>138</v>
      </c>
      <c r="K481">
        <f>VLOOKUP(InputData[[#This Row],[PRODUCT ID]],MasterData[],6,0)</f>
        <v>173.88</v>
      </c>
      <c r="L481">
        <f t="shared" si="28"/>
        <v>2434.3199999999997</v>
      </c>
      <c r="M481">
        <f t="shared" si="29"/>
        <v>502.31999999999971</v>
      </c>
      <c r="N481" s="8">
        <f t="shared" si="30"/>
        <v>20.634920634920626</v>
      </c>
      <c r="O481">
        <f>DAY(InputData[[#This Row],[DATE]])</f>
        <v>30</v>
      </c>
      <c r="P481">
        <f>MONTH(InputData[[#This Row],[DATE]])</f>
        <v>12</v>
      </c>
      <c r="Q481">
        <f>YEAR(InputData[[#This Row],[DATE]])</f>
        <v>2022</v>
      </c>
      <c r="R481">
        <f t="shared" si="31"/>
        <v>1932</v>
      </c>
      <c r="S481" s="15">
        <f>InputData[[#This Row],[Cost]]/InputData[[#This Row],[SALES]]</f>
        <v>0.79365079365079372</v>
      </c>
    </row>
    <row r="482" spans="1:19" x14ac:dyDescent="0.25">
      <c r="A482" s="3">
        <v>44207</v>
      </c>
      <c r="B482" s="4" t="s">
        <v>94</v>
      </c>
      <c r="C482" s="5">
        <v>4</v>
      </c>
      <c r="D482" s="5" t="s">
        <v>108</v>
      </c>
      <c r="E482" s="5" t="s">
        <v>106</v>
      </c>
      <c r="F482" s="6">
        <v>0</v>
      </c>
      <c r="G482" t="str">
        <f>VLOOKUP(InputData[[#This Row],[PRODUCT ID]],MasterData[],2,0)</f>
        <v>Product42</v>
      </c>
      <c r="H482" t="str">
        <f>VLOOKUP(InputData[[#This Row],[PRODUCT ID]],MasterData[],3,0)</f>
        <v>Category05</v>
      </c>
      <c r="I482" t="str">
        <f>VLOOKUP(InputData[[#This Row],[PRODUCT ID]],MasterData[],4,0)</f>
        <v>Ft</v>
      </c>
      <c r="J482">
        <f>VLOOKUP(InputData[[#This Row],[PRODUCT ID]],MasterData[],5,0)</f>
        <v>120</v>
      </c>
      <c r="K482">
        <f>VLOOKUP(InputData[[#This Row],[PRODUCT ID]],MasterData[],6,0)</f>
        <v>162</v>
      </c>
      <c r="L482">
        <f t="shared" si="28"/>
        <v>648</v>
      </c>
      <c r="M482">
        <f t="shared" si="29"/>
        <v>168</v>
      </c>
      <c r="N482" s="8">
        <f t="shared" si="30"/>
        <v>25.925925925925924</v>
      </c>
      <c r="O482">
        <f>DAY(InputData[[#This Row],[DATE]])</f>
        <v>11</v>
      </c>
      <c r="P482">
        <f>MONTH(InputData[[#This Row],[DATE]])</f>
        <v>1</v>
      </c>
      <c r="Q482">
        <f>YEAR(InputData[[#This Row],[DATE]])</f>
        <v>2021</v>
      </c>
      <c r="R482">
        <f t="shared" si="31"/>
        <v>480</v>
      </c>
      <c r="S482" s="15">
        <f>InputData[[#This Row],[Cost]]/InputData[[#This Row],[SALES]]</f>
        <v>0.7407407407407407</v>
      </c>
    </row>
    <row r="483" spans="1:19" x14ac:dyDescent="0.25">
      <c r="A483" s="3">
        <v>44208</v>
      </c>
      <c r="B483" s="4" t="s">
        <v>94</v>
      </c>
      <c r="C483" s="5">
        <v>10</v>
      </c>
      <c r="D483" s="5" t="s">
        <v>106</v>
      </c>
      <c r="E483" s="5" t="s">
        <v>107</v>
      </c>
      <c r="F483" s="6">
        <v>0</v>
      </c>
      <c r="G483" t="str">
        <f>VLOOKUP(InputData[[#This Row],[PRODUCT ID]],MasterData[],2,0)</f>
        <v>Product42</v>
      </c>
      <c r="H483" t="str">
        <f>VLOOKUP(InputData[[#This Row],[PRODUCT ID]],MasterData[],3,0)</f>
        <v>Category05</v>
      </c>
      <c r="I483" t="str">
        <f>VLOOKUP(InputData[[#This Row],[PRODUCT ID]],MasterData[],4,0)</f>
        <v>Ft</v>
      </c>
      <c r="J483">
        <f>VLOOKUP(InputData[[#This Row],[PRODUCT ID]],MasterData[],5,0)</f>
        <v>120</v>
      </c>
      <c r="K483">
        <f>VLOOKUP(InputData[[#This Row],[PRODUCT ID]],MasterData[],6,0)</f>
        <v>162</v>
      </c>
      <c r="L483">
        <f t="shared" si="28"/>
        <v>1620</v>
      </c>
      <c r="M483">
        <f t="shared" si="29"/>
        <v>420</v>
      </c>
      <c r="N483" s="8">
        <f t="shared" si="30"/>
        <v>25.925925925925924</v>
      </c>
      <c r="O483">
        <f>DAY(InputData[[#This Row],[DATE]])</f>
        <v>12</v>
      </c>
      <c r="P483">
        <f>MONTH(InputData[[#This Row],[DATE]])</f>
        <v>1</v>
      </c>
      <c r="Q483">
        <f>YEAR(InputData[[#This Row],[DATE]])</f>
        <v>2021</v>
      </c>
      <c r="R483">
        <f t="shared" si="31"/>
        <v>1200</v>
      </c>
      <c r="S483" s="15">
        <f>InputData[[#This Row],[Cost]]/InputData[[#This Row],[SALES]]</f>
        <v>0.7407407407407407</v>
      </c>
    </row>
    <row r="484" spans="1:19" x14ac:dyDescent="0.25">
      <c r="A484" s="3">
        <v>44217</v>
      </c>
      <c r="B484" s="4" t="s">
        <v>94</v>
      </c>
      <c r="C484" s="5">
        <v>6</v>
      </c>
      <c r="D484" s="5" t="s">
        <v>108</v>
      </c>
      <c r="E484" s="5" t="s">
        <v>106</v>
      </c>
      <c r="F484" s="6">
        <v>0</v>
      </c>
      <c r="G484" t="str">
        <f>VLOOKUP(InputData[[#This Row],[PRODUCT ID]],MasterData[],2,0)</f>
        <v>Product42</v>
      </c>
      <c r="H484" t="str">
        <f>VLOOKUP(InputData[[#This Row],[PRODUCT ID]],MasterData[],3,0)</f>
        <v>Category05</v>
      </c>
      <c r="I484" t="str">
        <f>VLOOKUP(InputData[[#This Row],[PRODUCT ID]],MasterData[],4,0)</f>
        <v>Ft</v>
      </c>
      <c r="J484">
        <f>VLOOKUP(InputData[[#This Row],[PRODUCT ID]],MasterData[],5,0)</f>
        <v>120</v>
      </c>
      <c r="K484">
        <f>VLOOKUP(InputData[[#This Row],[PRODUCT ID]],MasterData[],6,0)</f>
        <v>162</v>
      </c>
      <c r="L484">
        <f t="shared" si="28"/>
        <v>972</v>
      </c>
      <c r="M484">
        <f t="shared" si="29"/>
        <v>252</v>
      </c>
      <c r="N484" s="8">
        <f t="shared" si="30"/>
        <v>25.925925925925924</v>
      </c>
      <c r="O484">
        <f>DAY(InputData[[#This Row],[DATE]])</f>
        <v>21</v>
      </c>
      <c r="P484">
        <f>MONTH(InputData[[#This Row],[DATE]])</f>
        <v>1</v>
      </c>
      <c r="Q484">
        <f>YEAR(InputData[[#This Row],[DATE]])</f>
        <v>2021</v>
      </c>
      <c r="R484">
        <f t="shared" si="31"/>
        <v>720</v>
      </c>
      <c r="S484" s="15">
        <f>InputData[[#This Row],[Cost]]/InputData[[#This Row],[SALES]]</f>
        <v>0.7407407407407407</v>
      </c>
    </row>
    <row r="485" spans="1:19" x14ac:dyDescent="0.25">
      <c r="A485" s="3">
        <v>44273</v>
      </c>
      <c r="B485" s="4" t="s">
        <v>94</v>
      </c>
      <c r="C485" s="5">
        <v>8</v>
      </c>
      <c r="D485" s="5" t="s">
        <v>105</v>
      </c>
      <c r="E485" s="5" t="s">
        <v>107</v>
      </c>
      <c r="F485" s="6">
        <v>0</v>
      </c>
      <c r="G485" t="str">
        <f>VLOOKUP(InputData[[#This Row],[PRODUCT ID]],MasterData[],2,0)</f>
        <v>Product42</v>
      </c>
      <c r="H485" t="str">
        <f>VLOOKUP(InputData[[#This Row],[PRODUCT ID]],MasterData[],3,0)</f>
        <v>Category05</v>
      </c>
      <c r="I485" t="str">
        <f>VLOOKUP(InputData[[#This Row],[PRODUCT ID]],MasterData[],4,0)</f>
        <v>Ft</v>
      </c>
      <c r="J485">
        <f>VLOOKUP(InputData[[#This Row],[PRODUCT ID]],MasterData[],5,0)</f>
        <v>120</v>
      </c>
      <c r="K485">
        <f>VLOOKUP(InputData[[#This Row],[PRODUCT ID]],MasterData[],6,0)</f>
        <v>162</v>
      </c>
      <c r="L485">
        <f t="shared" si="28"/>
        <v>1296</v>
      </c>
      <c r="M485">
        <f t="shared" si="29"/>
        <v>336</v>
      </c>
      <c r="N485" s="8">
        <f t="shared" si="30"/>
        <v>25.925925925925924</v>
      </c>
      <c r="O485">
        <f>DAY(InputData[[#This Row],[DATE]])</f>
        <v>18</v>
      </c>
      <c r="P485">
        <f>MONTH(InputData[[#This Row],[DATE]])</f>
        <v>3</v>
      </c>
      <c r="Q485">
        <f>YEAR(InputData[[#This Row],[DATE]])</f>
        <v>2021</v>
      </c>
      <c r="R485">
        <f t="shared" si="31"/>
        <v>960</v>
      </c>
      <c r="S485" s="15">
        <f>InputData[[#This Row],[Cost]]/InputData[[#This Row],[SALES]]</f>
        <v>0.7407407407407407</v>
      </c>
    </row>
    <row r="486" spans="1:19" x14ac:dyDescent="0.25">
      <c r="A486" s="3">
        <v>44281</v>
      </c>
      <c r="B486" s="4" t="s">
        <v>94</v>
      </c>
      <c r="C486" s="5">
        <v>1</v>
      </c>
      <c r="D486" s="5" t="s">
        <v>108</v>
      </c>
      <c r="E486" s="5" t="s">
        <v>107</v>
      </c>
      <c r="F486" s="6">
        <v>0</v>
      </c>
      <c r="G486" t="str">
        <f>VLOOKUP(InputData[[#This Row],[PRODUCT ID]],MasterData[],2,0)</f>
        <v>Product42</v>
      </c>
      <c r="H486" t="str">
        <f>VLOOKUP(InputData[[#This Row],[PRODUCT ID]],MasterData[],3,0)</f>
        <v>Category05</v>
      </c>
      <c r="I486" t="str">
        <f>VLOOKUP(InputData[[#This Row],[PRODUCT ID]],MasterData[],4,0)</f>
        <v>Ft</v>
      </c>
      <c r="J486">
        <f>VLOOKUP(InputData[[#This Row],[PRODUCT ID]],MasterData[],5,0)</f>
        <v>120</v>
      </c>
      <c r="K486">
        <f>VLOOKUP(InputData[[#This Row],[PRODUCT ID]],MasterData[],6,0)</f>
        <v>162</v>
      </c>
      <c r="L486">
        <f t="shared" si="28"/>
        <v>162</v>
      </c>
      <c r="M486">
        <f t="shared" si="29"/>
        <v>42</v>
      </c>
      <c r="N486" s="8">
        <f t="shared" si="30"/>
        <v>25.925925925925924</v>
      </c>
      <c r="O486">
        <f>DAY(InputData[[#This Row],[DATE]])</f>
        <v>26</v>
      </c>
      <c r="P486">
        <f>MONTH(InputData[[#This Row],[DATE]])</f>
        <v>3</v>
      </c>
      <c r="Q486">
        <f>YEAR(InputData[[#This Row],[DATE]])</f>
        <v>2021</v>
      </c>
      <c r="R486">
        <f t="shared" si="31"/>
        <v>120</v>
      </c>
      <c r="S486" s="15">
        <f>InputData[[#This Row],[Cost]]/InputData[[#This Row],[SALES]]</f>
        <v>0.7407407407407407</v>
      </c>
    </row>
    <row r="487" spans="1:19" x14ac:dyDescent="0.25">
      <c r="A487" s="3">
        <v>44286</v>
      </c>
      <c r="B487" s="4" t="s">
        <v>94</v>
      </c>
      <c r="C487" s="5">
        <v>3</v>
      </c>
      <c r="D487" s="5" t="s">
        <v>108</v>
      </c>
      <c r="E487" s="5" t="s">
        <v>107</v>
      </c>
      <c r="F487" s="6">
        <v>0</v>
      </c>
      <c r="G487" t="str">
        <f>VLOOKUP(InputData[[#This Row],[PRODUCT ID]],MasterData[],2,0)</f>
        <v>Product42</v>
      </c>
      <c r="H487" t="str">
        <f>VLOOKUP(InputData[[#This Row],[PRODUCT ID]],MasterData[],3,0)</f>
        <v>Category05</v>
      </c>
      <c r="I487" t="str">
        <f>VLOOKUP(InputData[[#This Row],[PRODUCT ID]],MasterData[],4,0)</f>
        <v>Ft</v>
      </c>
      <c r="J487">
        <f>VLOOKUP(InputData[[#This Row],[PRODUCT ID]],MasterData[],5,0)</f>
        <v>120</v>
      </c>
      <c r="K487">
        <f>VLOOKUP(InputData[[#This Row],[PRODUCT ID]],MasterData[],6,0)</f>
        <v>162</v>
      </c>
      <c r="L487">
        <f t="shared" si="28"/>
        <v>486</v>
      </c>
      <c r="M487">
        <f t="shared" si="29"/>
        <v>126</v>
      </c>
      <c r="N487" s="8">
        <f t="shared" si="30"/>
        <v>25.925925925925924</v>
      </c>
      <c r="O487">
        <f>DAY(InputData[[#This Row],[DATE]])</f>
        <v>31</v>
      </c>
      <c r="P487">
        <f>MONTH(InputData[[#This Row],[DATE]])</f>
        <v>3</v>
      </c>
      <c r="Q487">
        <f>YEAR(InputData[[#This Row],[DATE]])</f>
        <v>2021</v>
      </c>
      <c r="R487">
        <f t="shared" si="31"/>
        <v>360</v>
      </c>
      <c r="S487" s="15">
        <f>InputData[[#This Row],[Cost]]/InputData[[#This Row],[SALES]]</f>
        <v>0.7407407407407407</v>
      </c>
    </row>
    <row r="488" spans="1:19" x14ac:dyDescent="0.25">
      <c r="A488" s="3">
        <v>44309</v>
      </c>
      <c r="B488" s="4" t="s">
        <v>94</v>
      </c>
      <c r="C488" s="5">
        <v>6</v>
      </c>
      <c r="D488" s="5" t="s">
        <v>108</v>
      </c>
      <c r="E488" s="5" t="s">
        <v>106</v>
      </c>
      <c r="F488" s="6">
        <v>0</v>
      </c>
      <c r="G488" t="str">
        <f>VLOOKUP(InputData[[#This Row],[PRODUCT ID]],MasterData[],2,0)</f>
        <v>Product42</v>
      </c>
      <c r="H488" t="str">
        <f>VLOOKUP(InputData[[#This Row],[PRODUCT ID]],MasterData[],3,0)</f>
        <v>Category05</v>
      </c>
      <c r="I488" t="str">
        <f>VLOOKUP(InputData[[#This Row],[PRODUCT ID]],MasterData[],4,0)</f>
        <v>Ft</v>
      </c>
      <c r="J488">
        <f>VLOOKUP(InputData[[#This Row],[PRODUCT ID]],MasterData[],5,0)</f>
        <v>120</v>
      </c>
      <c r="K488">
        <f>VLOOKUP(InputData[[#This Row],[PRODUCT ID]],MasterData[],6,0)</f>
        <v>162</v>
      </c>
      <c r="L488">
        <f t="shared" si="28"/>
        <v>972</v>
      </c>
      <c r="M488">
        <f t="shared" si="29"/>
        <v>252</v>
      </c>
      <c r="N488" s="8">
        <f t="shared" si="30"/>
        <v>25.925925925925924</v>
      </c>
      <c r="O488">
        <f>DAY(InputData[[#This Row],[DATE]])</f>
        <v>23</v>
      </c>
      <c r="P488">
        <f>MONTH(InputData[[#This Row],[DATE]])</f>
        <v>4</v>
      </c>
      <c r="Q488">
        <f>YEAR(InputData[[#This Row],[DATE]])</f>
        <v>2021</v>
      </c>
      <c r="R488">
        <f t="shared" si="31"/>
        <v>720</v>
      </c>
      <c r="S488" s="15">
        <f>InputData[[#This Row],[Cost]]/InputData[[#This Row],[SALES]]</f>
        <v>0.7407407407407407</v>
      </c>
    </row>
    <row r="489" spans="1:19" x14ac:dyDescent="0.25">
      <c r="A489" s="3">
        <v>44317</v>
      </c>
      <c r="B489" s="4" t="s">
        <v>94</v>
      </c>
      <c r="C489" s="5">
        <v>1</v>
      </c>
      <c r="D489" s="5" t="s">
        <v>106</v>
      </c>
      <c r="E489" s="5" t="s">
        <v>107</v>
      </c>
      <c r="F489" s="6">
        <v>0</v>
      </c>
      <c r="G489" t="str">
        <f>VLOOKUP(InputData[[#This Row],[PRODUCT ID]],MasterData[],2,0)</f>
        <v>Product42</v>
      </c>
      <c r="H489" t="str">
        <f>VLOOKUP(InputData[[#This Row],[PRODUCT ID]],MasterData[],3,0)</f>
        <v>Category05</v>
      </c>
      <c r="I489" t="str">
        <f>VLOOKUP(InputData[[#This Row],[PRODUCT ID]],MasterData[],4,0)</f>
        <v>Ft</v>
      </c>
      <c r="J489">
        <f>VLOOKUP(InputData[[#This Row],[PRODUCT ID]],MasterData[],5,0)</f>
        <v>120</v>
      </c>
      <c r="K489">
        <f>VLOOKUP(InputData[[#This Row],[PRODUCT ID]],MasterData[],6,0)</f>
        <v>162</v>
      </c>
      <c r="L489">
        <f t="shared" si="28"/>
        <v>162</v>
      </c>
      <c r="M489">
        <f t="shared" si="29"/>
        <v>42</v>
      </c>
      <c r="N489" s="8">
        <f t="shared" si="30"/>
        <v>25.925925925925924</v>
      </c>
      <c r="O489">
        <f>DAY(InputData[[#This Row],[DATE]])</f>
        <v>1</v>
      </c>
      <c r="P489">
        <f>MONTH(InputData[[#This Row],[DATE]])</f>
        <v>5</v>
      </c>
      <c r="Q489">
        <f>YEAR(InputData[[#This Row],[DATE]])</f>
        <v>2021</v>
      </c>
      <c r="R489">
        <f t="shared" si="31"/>
        <v>120</v>
      </c>
      <c r="S489" s="15">
        <f>InputData[[#This Row],[Cost]]/InputData[[#This Row],[SALES]]</f>
        <v>0.7407407407407407</v>
      </c>
    </row>
    <row r="490" spans="1:19" x14ac:dyDescent="0.25">
      <c r="A490" s="3">
        <v>44336</v>
      </c>
      <c r="B490" s="4" t="s">
        <v>94</v>
      </c>
      <c r="C490" s="5">
        <v>2</v>
      </c>
      <c r="D490" s="5" t="s">
        <v>106</v>
      </c>
      <c r="E490" s="5" t="s">
        <v>107</v>
      </c>
      <c r="F490" s="6">
        <v>0</v>
      </c>
      <c r="G490" t="str">
        <f>VLOOKUP(InputData[[#This Row],[PRODUCT ID]],MasterData[],2,0)</f>
        <v>Product42</v>
      </c>
      <c r="H490" t="str">
        <f>VLOOKUP(InputData[[#This Row],[PRODUCT ID]],MasterData[],3,0)</f>
        <v>Category05</v>
      </c>
      <c r="I490" t="str">
        <f>VLOOKUP(InputData[[#This Row],[PRODUCT ID]],MasterData[],4,0)</f>
        <v>Ft</v>
      </c>
      <c r="J490">
        <f>VLOOKUP(InputData[[#This Row],[PRODUCT ID]],MasterData[],5,0)</f>
        <v>120</v>
      </c>
      <c r="K490">
        <f>VLOOKUP(InputData[[#This Row],[PRODUCT ID]],MasterData[],6,0)</f>
        <v>162</v>
      </c>
      <c r="L490">
        <f t="shared" si="28"/>
        <v>324</v>
      </c>
      <c r="M490">
        <f t="shared" si="29"/>
        <v>84</v>
      </c>
      <c r="N490" s="8">
        <f t="shared" si="30"/>
        <v>25.925925925925924</v>
      </c>
      <c r="O490">
        <f>DAY(InputData[[#This Row],[DATE]])</f>
        <v>20</v>
      </c>
      <c r="P490">
        <f>MONTH(InputData[[#This Row],[DATE]])</f>
        <v>5</v>
      </c>
      <c r="Q490">
        <f>YEAR(InputData[[#This Row],[DATE]])</f>
        <v>2021</v>
      </c>
      <c r="R490">
        <f t="shared" si="31"/>
        <v>240</v>
      </c>
      <c r="S490" s="15">
        <f>InputData[[#This Row],[Cost]]/InputData[[#This Row],[SALES]]</f>
        <v>0.7407407407407407</v>
      </c>
    </row>
    <row r="491" spans="1:19" x14ac:dyDescent="0.25">
      <c r="A491" s="3">
        <v>44454</v>
      </c>
      <c r="B491" s="4" t="s">
        <v>94</v>
      </c>
      <c r="C491" s="5">
        <v>6</v>
      </c>
      <c r="D491" s="5" t="s">
        <v>108</v>
      </c>
      <c r="E491" s="5" t="s">
        <v>106</v>
      </c>
      <c r="F491" s="6">
        <v>0</v>
      </c>
      <c r="G491" t="str">
        <f>VLOOKUP(InputData[[#This Row],[PRODUCT ID]],MasterData[],2,0)</f>
        <v>Product42</v>
      </c>
      <c r="H491" t="str">
        <f>VLOOKUP(InputData[[#This Row],[PRODUCT ID]],MasterData[],3,0)</f>
        <v>Category05</v>
      </c>
      <c r="I491" t="str">
        <f>VLOOKUP(InputData[[#This Row],[PRODUCT ID]],MasterData[],4,0)</f>
        <v>Ft</v>
      </c>
      <c r="J491">
        <f>VLOOKUP(InputData[[#This Row],[PRODUCT ID]],MasterData[],5,0)</f>
        <v>120</v>
      </c>
      <c r="K491">
        <f>VLOOKUP(InputData[[#This Row],[PRODUCT ID]],MasterData[],6,0)</f>
        <v>162</v>
      </c>
      <c r="L491">
        <f t="shared" si="28"/>
        <v>972</v>
      </c>
      <c r="M491">
        <f t="shared" si="29"/>
        <v>252</v>
      </c>
      <c r="N491" s="8">
        <f t="shared" si="30"/>
        <v>25.925925925925924</v>
      </c>
      <c r="O491">
        <f>DAY(InputData[[#This Row],[DATE]])</f>
        <v>15</v>
      </c>
      <c r="P491">
        <f>MONTH(InputData[[#This Row],[DATE]])</f>
        <v>9</v>
      </c>
      <c r="Q491">
        <f>YEAR(InputData[[#This Row],[DATE]])</f>
        <v>2021</v>
      </c>
      <c r="R491">
        <f t="shared" si="31"/>
        <v>720</v>
      </c>
      <c r="S491" s="15">
        <f>InputData[[#This Row],[Cost]]/InputData[[#This Row],[SALES]]</f>
        <v>0.7407407407407407</v>
      </c>
    </row>
    <row r="492" spans="1:19" x14ac:dyDescent="0.25">
      <c r="A492" s="3">
        <v>44454</v>
      </c>
      <c r="B492" s="4" t="s">
        <v>94</v>
      </c>
      <c r="C492" s="5">
        <v>14</v>
      </c>
      <c r="D492" s="5" t="s">
        <v>108</v>
      </c>
      <c r="E492" s="5" t="s">
        <v>106</v>
      </c>
      <c r="F492" s="6">
        <v>0</v>
      </c>
      <c r="G492" t="str">
        <f>VLOOKUP(InputData[[#This Row],[PRODUCT ID]],MasterData[],2,0)</f>
        <v>Product42</v>
      </c>
      <c r="H492" t="str">
        <f>VLOOKUP(InputData[[#This Row],[PRODUCT ID]],MasterData[],3,0)</f>
        <v>Category05</v>
      </c>
      <c r="I492" t="str">
        <f>VLOOKUP(InputData[[#This Row],[PRODUCT ID]],MasterData[],4,0)</f>
        <v>Ft</v>
      </c>
      <c r="J492">
        <f>VLOOKUP(InputData[[#This Row],[PRODUCT ID]],MasterData[],5,0)</f>
        <v>120</v>
      </c>
      <c r="K492">
        <f>VLOOKUP(InputData[[#This Row],[PRODUCT ID]],MasterData[],6,0)</f>
        <v>162</v>
      </c>
      <c r="L492">
        <f t="shared" si="28"/>
        <v>2268</v>
      </c>
      <c r="M492">
        <f t="shared" si="29"/>
        <v>588</v>
      </c>
      <c r="N492" s="8">
        <f t="shared" si="30"/>
        <v>25.925925925925924</v>
      </c>
      <c r="O492">
        <f>DAY(InputData[[#This Row],[DATE]])</f>
        <v>15</v>
      </c>
      <c r="P492">
        <f>MONTH(InputData[[#This Row],[DATE]])</f>
        <v>9</v>
      </c>
      <c r="Q492">
        <f>YEAR(InputData[[#This Row],[DATE]])</f>
        <v>2021</v>
      </c>
      <c r="R492">
        <f t="shared" si="31"/>
        <v>1680</v>
      </c>
      <c r="S492" s="15">
        <f>InputData[[#This Row],[Cost]]/InputData[[#This Row],[SALES]]</f>
        <v>0.7407407407407407</v>
      </c>
    </row>
    <row r="493" spans="1:19" x14ac:dyDescent="0.25">
      <c r="A493" s="3">
        <v>44510</v>
      </c>
      <c r="B493" s="4" t="s">
        <v>94</v>
      </c>
      <c r="C493" s="5">
        <v>6</v>
      </c>
      <c r="D493" s="5" t="s">
        <v>106</v>
      </c>
      <c r="E493" s="5" t="s">
        <v>107</v>
      </c>
      <c r="F493" s="6">
        <v>0</v>
      </c>
      <c r="G493" t="str">
        <f>VLOOKUP(InputData[[#This Row],[PRODUCT ID]],MasterData[],2,0)</f>
        <v>Product42</v>
      </c>
      <c r="H493" t="str">
        <f>VLOOKUP(InputData[[#This Row],[PRODUCT ID]],MasterData[],3,0)</f>
        <v>Category05</v>
      </c>
      <c r="I493" t="str">
        <f>VLOOKUP(InputData[[#This Row],[PRODUCT ID]],MasterData[],4,0)</f>
        <v>Ft</v>
      </c>
      <c r="J493">
        <f>VLOOKUP(InputData[[#This Row],[PRODUCT ID]],MasterData[],5,0)</f>
        <v>120</v>
      </c>
      <c r="K493">
        <f>VLOOKUP(InputData[[#This Row],[PRODUCT ID]],MasterData[],6,0)</f>
        <v>162</v>
      </c>
      <c r="L493">
        <f t="shared" si="28"/>
        <v>972</v>
      </c>
      <c r="M493">
        <f t="shared" si="29"/>
        <v>252</v>
      </c>
      <c r="N493" s="8">
        <f t="shared" si="30"/>
        <v>25.925925925925924</v>
      </c>
      <c r="O493">
        <f>DAY(InputData[[#This Row],[DATE]])</f>
        <v>10</v>
      </c>
      <c r="P493">
        <f>MONTH(InputData[[#This Row],[DATE]])</f>
        <v>11</v>
      </c>
      <c r="Q493">
        <f>YEAR(InputData[[#This Row],[DATE]])</f>
        <v>2021</v>
      </c>
      <c r="R493">
        <f t="shared" si="31"/>
        <v>720</v>
      </c>
      <c r="S493" s="15">
        <f>InputData[[#This Row],[Cost]]/InputData[[#This Row],[SALES]]</f>
        <v>0.7407407407407407</v>
      </c>
    </row>
    <row r="494" spans="1:19" x14ac:dyDescent="0.25">
      <c r="A494" s="3">
        <v>44544</v>
      </c>
      <c r="B494" s="4" t="s">
        <v>94</v>
      </c>
      <c r="C494" s="5">
        <v>4</v>
      </c>
      <c r="D494" s="5" t="s">
        <v>108</v>
      </c>
      <c r="E494" s="5" t="s">
        <v>106</v>
      </c>
      <c r="F494" s="6">
        <v>0</v>
      </c>
      <c r="G494" t="str">
        <f>VLOOKUP(InputData[[#This Row],[PRODUCT ID]],MasterData[],2,0)</f>
        <v>Product42</v>
      </c>
      <c r="H494" t="str">
        <f>VLOOKUP(InputData[[#This Row],[PRODUCT ID]],MasterData[],3,0)</f>
        <v>Category05</v>
      </c>
      <c r="I494" t="str">
        <f>VLOOKUP(InputData[[#This Row],[PRODUCT ID]],MasterData[],4,0)</f>
        <v>Ft</v>
      </c>
      <c r="J494">
        <f>VLOOKUP(InputData[[#This Row],[PRODUCT ID]],MasterData[],5,0)</f>
        <v>120</v>
      </c>
      <c r="K494">
        <f>VLOOKUP(InputData[[#This Row],[PRODUCT ID]],MasterData[],6,0)</f>
        <v>162</v>
      </c>
      <c r="L494">
        <f t="shared" si="28"/>
        <v>648</v>
      </c>
      <c r="M494">
        <f t="shared" si="29"/>
        <v>168</v>
      </c>
      <c r="N494" s="8">
        <f t="shared" si="30"/>
        <v>25.925925925925924</v>
      </c>
      <c r="O494">
        <f>DAY(InputData[[#This Row],[DATE]])</f>
        <v>14</v>
      </c>
      <c r="P494">
        <f>MONTH(InputData[[#This Row],[DATE]])</f>
        <v>12</v>
      </c>
      <c r="Q494">
        <f>YEAR(InputData[[#This Row],[DATE]])</f>
        <v>2021</v>
      </c>
      <c r="R494">
        <f t="shared" si="31"/>
        <v>480</v>
      </c>
      <c r="S494" s="15">
        <f>InputData[[#This Row],[Cost]]/InputData[[#This Row],[SALES]]</f>
        <v>0.7407407407407407</v>
      </c>
    </row>
    <row r="495" spans="1:19" x14ac:dyDescent="0.25">
      <c r="A495" s="3">
        <v>44554</v>
      </c>
      <c r="B495" s="4" t="s">
        <v>94</v>
      </c>
      <c r="C495" s="5">
        <v>8</v>
      </c>
      <c r="D495" s="5" t="s">
        <v>105</v>
      </c>
      <c r="E495" s="5" t="s">
        <v>107</v>
      </c>
      <c r="F495" s="6">
        <v>0</v>
      </c>
      <c r="G495" t="str">
        <f>VLOOKUP(InputData[[#This Row],[PRODUCT ID]],MasterData[],2,0)</f>
        <v>Product42</v>
      </c>
      <c r="H495" t="str">
        <f>VLOOKUP(InputData[[#This Row],[PRODUCT ID]],MasterData[],3,0)</f>
        <v>Category05</v>
      </c>
      <c r="I495" t="str">
        <f>VLOOKUP(InputData[[#This Row],[PRODUCT ID]],MasterData[],4,0)</f>
        <v>Ft</v>
      </c>
      <c r="J495">
        <f>VLOOKUP(InputData[[#This Row],[PRODUCT ID]],MasterData[],5,0)</f>
        <v>120</v>
      </c>
      <c r="K495">
        <f>VLOOKUP(InputData[[#This Row],[PRODUCT ID]],MasterData[],6,0)</f>
        <v>162</v>
      </c>
      <c r="L495">
        <f t="shared" si="28"/>
        <v>1296</v>
      </c>
      <c r="M495">
        <f t="shared" si="29"/>
        <v>336</v>
      </c>
      <c r="N495" s="8">
        <f t="shared" si="30"/>
        <v>25.925925925925924</v>
      </c>
      <c r="O495">
        <f>DAY(InputData[[#This Row],[DATE]])</f>
        <v>24</v>
      </c>
      <c r="P495">
        <f>MONTH(InputData[[#This Row],[DATE]])</f>
        <v>12</v>
      </c>
      <c r="Q495">
        <f>YEAR(InputData[[#This Row],[DATE]])</f>
        <v>2021</v>
      </c>
      <c r="R495">
        <f t="shared" si="31"/>
        <v>960</v>
      </c>
      <c r="S495" s="15">
        <f>InputData[[#This Row],[Cost]]/InputData[[#This Row],[SALES]]</f>
        <v>0.7407407407407407</v>
      </c>
    </row>
    <row r="496" spans="1:19" x14ac:dyDescent="0.25">
      <c r="A496" s="3">
        <v>44584</v>
      </c>
      <c r="B496" s="4" t="s">
        <v>94</v>
      </c>
      <c r="C496" s="5">
        <v>8</v>
      </c>
      <c r="D496" s="5" t="s">
        <v>108</v>
      </c>
      <c r="E496" s="5" t="s">
        <v>106</v>
      </c>
      <c r="F496" s="6">
        <v>0</v>
      </c>
      <c r="G496" t="str">
        <f>VLOOKUP(InputData[[#This Row],[PRODUCT ID]],MasterData[],2,0)</f>
        <v>Product42</v>
      </c>
      <c r="H496" t="str">
        <f>VLOOKUP(InputData[[#This Row],[PRODUCT ID]],MasterData[],3,0)</f>
        <v>Category05</v>
      </c>
      <c r="I496" t="str">
        <f>VLOOKUP(InputData[[#This Row],[PRODUCT ID]],MasterData[],4,0)</f>
        <v>Ft</v>
      </c>
      <c r="J496">
        <f>VLOOKUP(InputData[[#This Row],[PRODUCT ID]],MasterData[],5,0)</f>
        <v>120</v>
      </c>
      <c r="K496">
        <f>VLOOKUP(InputData[[#This Row],[PRODUCT ID]],MasterData[],6,0)</f>
        <v>162</v>
      </c>
      <c r="L496">
        <f t="shared" si="28"/>
        <v>1296</v>
      </c>
      <c r="M496">
        <f t="shared" si="29"/>
        <v>336</v>
      </c>
      <c r="N496" s="8">
        <f t="shared" si="30"/>
        <v>25.925925925925924</v>
      </c>
      <c r="O496">
        <f>DAY(InputData[[#This Row],[DATE]])</f>
        <v>23</v>
      </c>
      <c r="P496">
        <f>MONTH(InputData[[#This Row],[DATE]])</f>
        <v>1</v>
      </c>
      <c r="Q496">
        <f>YEAR(InputData[[#This Row],[DATE]])</f>
        <v>2022</v>
      </c>
      <c r="R496">
        <f t="shared" si="31"/>
        <v>960</v>
      </c>
      <c r="S496" s="15">
        <f>InputData[[#This Row],[Cost]]/InputData[[#This Row],[SALES]]</f>
        <v>0.7407407407407407</v>
      </c>
    </row>
    <row r="497" spans="1:19" x14ac:dyDescent="0.25">
      <c r="A497" s="3">
        <v>44727</v>
      </c>
      <c r="B497" s="4" t="s">
        <v>94</v>
      </c>
      <c r="C497" s="5">
        <v>15</v>
      </c>
      <c r="D497" s="5" t="s">
        <v>105</v>
      </c>
      <c r="E497" s="5" t="s">
        <v>106</v>
      </c>
      <c r="F497" s="6">
        <v>0</v>
      </c>
      <c r="G497" t="str">
        <f>VLOOKUP(InputData[[#This Row],[PRODUCT ID]],MasterData[],2,0)</f>
        <v>Product42</v>
      </c>
      <c r="H497" t="str">
        <f>VLOOKUP(InputData[[#This Row],[PRODUCT ID]],MasterData[],3,0)</f>
        <v>Category05</v>
      </c>
      <c r="I497" t="str">
        <f>VLOOKUP(InputData[[#This Row],[PRODUCT ID]],MasterData[],4,0)</f>
        <v>Ft</v>
      </c>
      <c r="J497">
        <f>VLOOKUP(InputData[[#This Row],[PRODUCT ID]],MasterData[],5,0)</f>
        <v>120</v>
      </c>
      <c r="K497">
        <f>VLOOKUP(InputData[[#This Row],[PRODUCT ID]],MasterData[],6,0)</f>
        <v>162</v>
      </c>
      <c r="L497">
        <f t="shared" si="28"/>
        <v>2430</v>
      </c>
      <c r="M497">
        <f t="shared" si="29"/>
        <v>630</v>
      </c>
      <c r="N497" s="8">
        <f t="shared" si="30"/>
        <v>25.925925925925924</v>
      </c>
      <c r="O497">
        <f>DAY(InputData[[#This Row],[DATE]])</f>
        <v>15</v>
      </c>
      <c r="P497">
        <f>MONTH(InputData[[#This Row],[DATE]])</f>
        <v>6</v>
      </c>
      <c r="Q497">
        <f>YEAR(InputData[[#This Row],[DATE]])</f>
        <v>2022</v>
      </c>
      <c r="R497">
        <f t="shared" si="31"/>
        <v>1800</v>
      </c>
      <c r="S497" s="15">
        <f>InputData[[#This Row],[Cost]]/InputData[[#This Row],[SALES]]</f>
        <v>0.7407407407407407</v>
      </c>
    </row>
    <row r="498" spans="1:19" x14ac:dyDescent="0.25">
      <c r="A498" s="3">
        <v>44762</v>
      </c>
      <c r="B498" s="4" t="s">
        <v>94</v>
      </c>
      <c r="C498" s="5">
        <v>8</v>
      </c>
      <c r="D498" s="5" t="s">
        <v>105</v>
      </c>
      <c r="E498" s="5" t="s">
        <v>106</v>
      </c>
      <c r="F498" s="6">
        <v>0</v>
      </c>
      <c r="G498" t="str">
        <f>VLOOKUP(InputData[[#This Row],[PRODUCT ID]],MasterData[],2,0)</f>
        <v>Product42</v>
      </c>
      <c r="H498" t="str">
        <f>VLOOKUP(InputData[[#This Row],[PRODUCT ID]],MasterData[],3,0)</f>
        <v>Category05</v>
      </c>
      <c r="I498" t="str">
        <f>VLOOKUP(InputData[[#This Row],[PRODUCT ID]],MasterData[],4,0)</f>
        <v>Ft</v>
      </c>
      <c r="J498">
        <f>VLOOKUP(InputData[[#This Row],[PRODUCT ID]],MasterData[],5,0)</f>
        <v>120</v>
      </c>
      <c r="K498">
        <f>VLOOKUP(InputData[[#This Row],[PRODUCT ID]],MasterData[],6,0)</f>
        <v>162</v>
      </c>
      <c r="L498">
        <f t="shared" si="28"/>
        <v>1296</v>
      </c>
      <c r="M498">
        <f t="shared" si="29"/>
        <v>336</v>
      </c>
      <c r="N498" s="8">
        <f t="shared" si="30"/>
        <v>25.925925925925924</v>
      </c>
      <c r="O498">
        <f>DAY(InputData[[#This Row],[DATE]])</f>
        <v>20</v>
      </c>
      <c r="P498">
        <f>MONTH(InputData[[#This Row],[DATE]])</f>
        <v>7</v>
      </c>
      <c r="Q498">
        <f>YEAR(InputData[[#This Row],[DATE]])</f>
        <v>2022</v>
      </c>
      <c r="R498">
        <f t="shared" si="31"/>
        <v>960</v>
      </c>
      <c r="S498" s="15">
        <f>InputData[[#This Row],[Cost]]/InputData[[#This Row],[SALES]]</f>
        <v>0.7407407407407407</v>
      </c>
    </row>
    <row r="499" spans="1:19" x14ac:dyDescent="0.25">
      <c r="A499" s="3">
        <v>44864</v>
      </c>
      <c r="B499" s="4" t="s">
        <v>94</v>
      </c>
      <c r="C499" s="5">
        <v>3</v>
      </c>
      <c r="D499" s="5" t="s">
        <v>108</v>
      </c>
      <c r="E499" s="5" t="s">
        <v>107</v>
      </c>
      <c r="F499" s="6">
        <v>0</v>
      </c>
      <c r="G499" t="str">
        <f>VLOOKUP(InputData[[#This Row],[PRODUCT ID]],MasterData[],2,0)</f>
        <v>Product42</v>
      </c>
      <c r="H499" t="str">
        <f>VLOOKUP(InputData[[#This Row],[PRODUCT ID]],MasterData[],3,0)</f>
        <v>Category05</v>
      </c>
      <c r="I499" t="str">
        <f>VLOOKUP(InputData[[#This Row],[PRODUCT ID]],MasterData[],4,0)</f>
        <v>Ft</v>
      </c>
      <c r="J499">
        <f>VLOOKUP(InputData[[#This Row],[PRODUCT ID]],MasterData[],5,0)</f>
        <v>120</v>
      </c>
      <c r="K499">
        <f>VLOOKUP(InputData[[#This Row],[PRODUCT ID]],MasterData[],6,0)</f>
        <v>162</v>
      </c>
      <c r="L499">
        <f t="shared" si="28"/>
        <v>486</v>
      </c>
      <c r="M499">
        <f t="shared" si="29"/>
        <v>126</v>
      </c>
      <c r="N499" s="8">
        <f t="shared" si="30"/>
        <v>25.925925925925924</v>
      </c>
      <c r="O499">
        <f>DAY(InputData[[#This Row],[DATE]])</f>
        <v>30</v>
      </c>
      <c r="P499">
        <f>MONTH(InputData[[#This Row],[DATE]])</f>
        <v>10</v>
      </c>
      <c r="Q499">
        <f>YEAR(InputData[[#This Row],[DATE]])</f>
        <v>2022</v>
      </c>
      <c r="R499">
        <f t="shared" si="31"/>
        <v>360</v>
      </c>
      <c r="S499" s="15">
        <f>InputData[[#This Row],[Cost]]/InputData[[#This Row],[SALES]]</f>
        <v>0.7407407407407407</v>
      </c>
    </row>
    <row r="500" spans="1:19" x14ac:dyDescent="0.25">
      <c r="A500" s="3">
        <v>44871</v>
      </c>
      <c r="B500" s="4" t="s">
        <v>94</v>
      </c>
      <c r="C500" s="5">
        <v>13</v>
      </c>
      <c r="D500" s="5" t="s">
        <v>108</v>
      </c>
      <c r="E500" s="5" t="s">
        <v>107</v>
      </c>
      <c r="F500" s="6">
        <v>0</v>
      </c>
      <c r="G500" t="str">
        <f>VLOOKUP(InputData[[#This Row],[PRODUCT ID]],MasterData[],2,0)</f>
        <v>Product42</v>
      </c>
      <c r="H500" t="str">
        <f>VLOOKUP(InputData[[#This Row],[PRODUCT ID]],MasterData[],3,0)</f>
        <v>Category05</v>
      </c>
      <c r="I500" t="str">
        <f>VLOOKUP(InputData[[#This Row],[PRODUCT ID]],MasterData[],4,0)</f>
        <v>Ft</v>
      </c>
      <c r="J500">
        <f>VLOOKUP(InputData[[#This Row],[PRODUCT ID]],MasterData[],5,0)</f>
        <v>120</v>
      </c>
      <c r="K500">
        <f>VLOOKUP(InputData[[#This Row],[PRODUCT ID]],MasterData[],6,0)</f>
        <v>162</v>
      </c>
      <c r="L500">
        <f t="shared" si="28"/>
        <v>2106</v>
      </c>
      <c r="M500">
        <f t="shared" si="29"/>
        <v>546</v>
      </c>
      <c r="N500" s="8">
        <f t="shared" si="30"/>
        <v>25.925925925925924</v>
      </c>
      <c r="O500">
        <f>DAY(InputData[[#This Row],[DATE]])</f>
        <v>6</v>
      </c>
      <c r="P500">
        <f>MONTH(InputData[[#This Row],[DATE]])</f>
        <v>11</v>
      </c>
      <c r="Q500">
        <f>YEAR(InputData[[#This Row],[DATE]])</f>
        <v>2022</v>
      </c>
      <c r="R500">
        <f t="shared" si="31"/>
        <v>1560</v>
      </c>
      <c r="S500" s="15">
        <f>InputData[[#This Row],[Cost]]/InputData[[#This Row],[SALES]]</f>
        <v>0.7407407407407407</v>
      </c>
    </row>
    <row r="501" spans="1:19" x14ac:dyDescent="0.25">
      <c r="A501" s="3">
        <v>44924</v>
      </c>
      <c r="B501" s="4" t="s">
        <v>94</v>
      </c>
      <c r="C501" s="5">
        <v>1</v>
      </c>
      <c r="D501" s="5" t="s">
        <v>105</v>
      </c>
      <c r="E501" s="5" t="s">
        <v>107</v>
      </c>
      <c r="F501" s="6">
        <v>0</v>
      </c>
      <c r="G501" t="str">
        <f>VLOOKUP(InputData[[#This Row],[PRODUCT ID]],MasterData[],2,0)</f>
        <v>Product42</v>
      </c>
      <c r="H501" t="str">
        <f>VLOOKUP(InputData[[#This Row],[PRODUCT ID]],MasterData[],3,0)</f>
        <v>Category05</v>
      </c>
      <c r="I501" t="str">
        <f>VLOOKUP(InputData[[#This Row],[PRODUCT ID]],MasterData[],4,0)</f>
        <v>Ft</v>
      </c>
      <c r="J501">
        <f>VLOOKUP(InputData[[#This Row],[PRODUCT ID]],MasterData[],5,0)</f>
        <v>120</v>
      </c>
      <c r="K501">
        <f>VLOOKUP(InputData[[#This Row],[PRODUCT ID]],MasterData[],6,0)</f>
        <v>162</v>
      </c>
      <c r="L501">
        <f t="shared" si="28"/>
        <v>162</v>
      </c>
      <c r="M501">
        <f t="shared" si="29"/>
        <v>42</v>
      </c>
      <c r="N501" s="8">
        <f t="shared" si="30"/>
        <v>25.925925925925924</v>
      </c>
      <c r="O501">
        <f>DAY(InputData[[#This Row],[DATE]])</f>
        <v>29</v>
      </c>
      <c r="P501">
        <f>MONTH(InputData[[#This Row],[DATE]])</f>
        <v>12</v>
      </c>
      <c r="Q501">
        <f>YEAR(InputData[[#This Row],[DATE]])</f>
        <v>2022</v>
      </c>
      <c r="R501">
        <f t="shared" si="31"/>
        <v>120</v>
      </c>
      <c r="S501" s="15">
        <f>InputData[[#This Row],[Cost]]/InputData[[#This Row],[SALES]]</f>
        <v>0.7407407407407407</v>
      </c>
    </row>
    <row r="502" spans="1:19" x14ac:dyDescent="0.25">
      <c r="A502" s="3">
        <v>44232</v>
      </c>
      <c r="B502" s="4" t="s">
        <v>96</v>
      </c>
      <c r="C502" s="5">
        <v>7</v>
      </c>
      <c r="D502" s="5" t="s">
        <v>106</v>
      </c>
      <c r="E502" s="5" t="s">
        <v>107</v>
      </c>
      <c r="F502" s="6">
        <v>0</v>
      </c>
      <c r="G502" t="str">
        <f>VLOOKUP(InputData[[#This Row],[PRODUCT ID]],MasterData[],2,0)</f>
        <v>Product43</v>
      </c>
      <c r="H502" t="str">
        <f>VLOOKUP(InputData[[#This Row],[PRODUCT ID]],MasterData[],3,0)</f>
        <v>Category05</v>
      </c>
      <c r="I502" t="str">
        <f>VLOOKUP(InputData[[#This Row],[PRODUCT ID]],MasterData[],4,0)</f>
        <v>Kg</v>
      </c>
      <c r="J502">
        <f>VLOOKUP(InputData[[#This Row],[PRODUCT ID]],MasterData[],5,0)</f>
        <v>67</v>
      </c>
      <c r="K502">
        <f>VLOOKUP(InputData[[#This Row],[PRODUCT ID]],MasterData[],6,0)</f>
        <v>83.08</v>
      </c>
      <c r="L502">
        <f t="shared" si="28"/>
        <v>581.55999999999995</v>
      </c>
      <c r="M502">
        <f t="shared" si="29"/>
        <v>112.55999999999995</v>
      </c>
      <c r="N502" s="8">
        <f t="shared" si="30"/>
        <v>19.354838709677409</v>
      </c>
      <c r="O502">
        <f>DAY(InputData[[#This Row],[DATE]])</f>
        <v>5</v>
      </c>
      <c r="P502">
        <f>MONTH(InputData[[#This Row],[DATE]])</f>
        <v>2</v>
      </c>
      <c r="Q502">
        <f>YEAR(InputData[[#This Row],[DATE]])</f>
        <v>2021</v>
      </c>
      <c r="R502">
        <f t="shared" si="31"/>
        <v>469</v>
      </c>
      <c r="S502" s="15">
        <f>InputData[[#This Row],[Cost]]/InputData[[#This Row],[SALES]]</f>
        <v>0.80645161290322587</v>
      </c>
    </row>
    <row r="503" spans="1:19" x14ac:dyDescent="0.25">
      <c r="A503" s="3">
        <v>44232</v>
      </c>
      <c r="B503" s="4" t="s">
        <v>96</v>
      </c>
      <c r="C503" s="5">
        <v>9</v>
      </c>
      <c r="D503" s="5" t="s">
        <v>108</v>
      </c>
      <c r="E503" s="5" t="s">
        <v>107</v>
      </c>
      <c r="F503" s="6">
        <v>0</v>
      </c>
      <c r="G503" t="str">
        <f>VLOOKUP(InputData[[#This Row],[PRODUCT ID]],MasterData[],2,0)</f>
        <v>Product43</v>
      </c>
      <c r="H503" t="str">
        <f>VLOOKUP(InputData[[#This Row],[PRODUCT ID]],MasterData[],3,0)</f>
        <v>Category05</v>
      </c>
      <c r="I503" t="str">
        <f>VLOOKUP(InputData[[#This Row],[PRODUCT ID]],MasterData[],4,0)</f>
        <v>Kg</v>
      </c>
      <c r="J503">
        <f>VLOOKUP(InputData[[#This Row],[PRODUCT ID]],MasterData[],5,0)</f>
        <v>67</v>
      </c>
      <c r="K503">
        <f>VLOOKUP(InputData[[#This Row],[PRODUCT ID]],MasterData[],6,0)</f>
        <v>83.08</v>
      </c>
      <c r="L503">
        <f t="shared" si="28"/>
        <v>747.72</v>
      </c>
      <c r="M503">
        <f t="shared" si="29"/>
        <v>144.72000000000003</v>
      </c>
      <c r="N503" s="8">
        <f t="shared" si="30"/>
        <v>19.35483870967742</v>
      </c>
      <c r="O503">
        <f>DAY(InputData[[#This Row],[DATE]])</f>
        <v>5</v>
      </c>
      <c r="P503">
        <f>MONTH(InputData[[#This Row],[DATE]])</f>
        <v>2</v>
      </c>
      <c r="Q503">
        <f>YEAR(InputData[[#This Row],[DATE]])</f>
        <v>2021</v>
      </c>
      <c r="R503">
        <f t="shared" si="31"/>
        <v>603</v>
      </c>
      <c r="S503" s="15">
        <f>InputData[[#This Row],[Cost]]/InputData[[#This Row],[SALES]]</f>
        <v>0.80645161290322576</v>
      </c>
    </row>
    <row r="504" spans="1:19" x14ac:dyDescent="0.25">
      <c r="A504" s="3">
        <v>44397</v>
      </c>
      <c r="B504" s="4" t="s">
        <v>96</v>
      </c>
      <c r="C504" s="5">
        <v>5</v>
      </c>
      <c r="D504" s="5" t="s">
        <v>108</v>
      </c>
      <c r="E504" s="5" t="s">
        <v>106</v>
      </c>
      <c r="F504" s="6">
        <v>0</v>
      </c>
      <c r="G504" t="str">
        <f>VLOOKUP(InputData[[#This Row],[PRODUCT ID]],MasterData[],2,0)</f>
        <v>Product43</v>
      </c>
      <c r="H504" t="str">
        <f>VLOOKUP(InputData[[#This Row],[PRODUCT ID]],MasterData[],3,0)</f>
        <v>Category05</v>
      </c>
      <c r="I504" t="str">
        <f>VLOOKUP(InputData[[#This Row],[PRODUCT ID]],MasterData[],4,0)</f>
        <v>Kg</v>
      </c>
      <c r="J504">
        <f>VLOOKUP(InputData[[#This Row],[PRODUCT ID]],MasterData[],5,0)</f>
        <v>67</v>
      </c>
      <c r="K504">
        <f>VLOOKUP(InputData[[#This Row],[PRODUCT ID]],MasterData[],6,0)</f>
        <v>83.08</v>
      </c>
      <c r="L504">
        <f t="shared" si="28"/>
        <v>415.4</v>
      </c>
      <c r="M504">
        <f t="shared" si="29"/>
        <v>80.399999999999977</v>
      </c>
      <c r="N504" s="8">
        <f t="shared" si="30"/>
        <v>19.354838709677416</v>
      </c>
      <c r="O504">
        <f>DAY(InputData[[#This Row],[DATE]])</f>
        <v>20</v>
      </c>
      <c r="P504">
        <f>MONTH(InputData[[#This Row],[DATE]])</f>
        <v>7</v>
      </c>
      <c r="Q504">
        <f>YEAR(InputData[[#This Row],[DATE]])</f>
        <v>2021</v>
      </c>
      <c r="R504">
        <f t="shared" si="31"/>
        <v>335</v>
      </c>
      <c r="S504" s="15">
        <f>InputData[[#This Row],[Cost]]/InputData[[#This Row],[SALES]]</f>
        <v>0.80645161290322587</v>
      </c>
    </row>
    <row r="505" spans="1:19" x14ac:dyDescent="0.25">
      <c r="A505" s="3">
        <v>44564</v>
      </c>
      <c r="B505" s="4" t="s">
        <v>96</v>
      </c>
      <c r="C505" s="5">
        <v>9</v>
      </c>
      <c r="D505" s="5" t="s">
        <v>108</v>
      </c>
      <c r="E505" s="5" t="s">
        <v>107</v>
      </c>
      <c r="F505" s="6">
        <v>0</v>
      </c>
      <c r="G505" t="str">
        <f>VLOOKUP(InputData[[#This Row],[PRODUCT ID]],MasterData[],2,0)</f>
        <v>Product43</v>
      </c>
      <c r="H505" t="str">
        <f>VLOOKUP(InputData[[#This Row],[PRODUCT ID]],MasterData[],3,0)</f>
        <v>Category05</v>
      </c>
      <c r="I505" t="str">
        <f>VLOOKUP(InputData[[#This Row],[PRODUCT ID]],MasterData[],4,0)</f>
        <v>Kg</v>
      </c>
      <c r="J505">
        <f>VLOOKUP(InputData[[#This Row],[PRODUCT ID]],MasterData[],5,0)</f>
        <v>67</v>
      </c>
      <c r="K505">
        <f>VLOOKUP(InputData[[#This Row],[PRODUCT ID]],MasterData[],6,0)</f>
        <v>83.08</v>
      </c>
      <c r="L505">
        <f t="shared" si="28"/>
        <v>747.72</v>
      </c>
      <c r="M505">
        <f t="shared" si="29"/>
        <v>144.72000000000003</v>
      </c>
      <c r="N505" s="8">
        <f t="shared" si="30"/>
        <v>19.35483870967742</v>
      </c>
      <c r="O505">
        <f>DAY(InputData[[#This Row],[DATE]])</f>
        <v>3</v>
      </c>
      <c r="P505">
        <f>MONTH(InputData[[#This Row],[DATE]])</f>
        <v>1</v>
      </c>
      <c r="Q505">
        <f>YEAR(InputData[[#This Row],[DATE]])</f>
        <v>2022</v>
      </c>
      <c r="R505">
        <f t="shared" si="31"/>
        <v>603</v>
      </c>
      <c r="S505" s="15">
        <f>InputData[[#This Row],[Cost]]/InputData[[#This Row],[SALES]]</f>
        <v>0.80645161290322576</v>
      </c>
    </row>
    <row r="506" spans="1:19" x14ac:dyDescent="0.25">
      <c r="A506" s="3">
        <v>44738</v>
      </c>
      <c r="B506" s="4" t="s">
        <v>96</v>
      </c>
      <c r="C506" s="5">
        <v>12</v>
      </c>
      <c r="D506" s="5" t="s">
        <v>108</v>
      </c>
      <c r="E506" s="5" t="s">
        <v>106</v>
      </c>
      <c r="F506" s="6">
        <v>0</v>
      </c>
      <c r="G506" t="str">
        <f>VLOOKUP(InputData[[#This Row],[PRODUCT ID]],MasterData[],2,0)</f>
        <v>Product43</v>
      </c>
      <c r="H506" t="str">
        <f>VLOOKUP(InputData[[#This Row],[PRODUCT ID]],MasterData[],3,0)</f>
        <v>Category05</v>
      </c>
      <c r="I506" t="str">
        <f>VLOOKUP(InputData[[#This Row],[PRODUCT ID]],MasterData[],4,0)</f>
        <v>Kg</v>
      </c>
      <c r="J506">
        <f>VLOOKUP(InputData[[#This Row],[PRODUCT ID]],MasterData[],5,0)</f>
        <v>67</v>
      </c>
      <c r="K506">
        <f>VLOOKUP(InputData[[#This Row],[PRODUCT ID]],MasterData[],6,0)</f>
        <v>83.08</v>
      </c>
      <c r="L506">
        <f t="shared" si="28"/>
        <v>996.96</v>
      </c>
      <c r="M506">
        <f t="shared" si="29"/>
        <v>192.96000000000004</v>
      </c>
      <c r="N506" s="8">
        <f t="shared" si="30"/>
        <v>19.35483870967742</v>
      </c>
      <c r="O506">
        <f>DAY(InputData[[#This Row],[DATE]])</f>
        <v>26</v>
      </c>
      <c r="P506">
        <f>MONTH(InputData[[#This Row],[DATE]])</f>
        <v>6</v>
      </c>
      <c r="Q506">
        <f>YEAR(InputData[[#This Row],[DATE]])</f>
        <v>2022</v>
      </c>
      <c r="R506">
        <f t="shared" si="31"/>
        <v>804</v>
      </c>
      <c r="S506" s="15">
        <f>InputData[[#This Row],[Cost]]/InputData[[#This Row],[SALES]]</f>
        <v>0.80645161290322576</v>
      </c>
    </row>
    <row r="507" spans="1:19" x14ac:dyDescent="0.25">
      <c r="A507" s="3">
        <v>44803</v>
      </c>
      <c r="B507" s="4" t="s">
        <v>96</v>
      </c>
      <c r="C507" s="5">
        <v>6</v>
      </c>
      <c r="D507" s="5" t="s">
        <v>108</v>
      </c>
      <c r="E507" s="5" t="s">
        <v>107</v>
      </c>
      <c r="F507" s="6">
        <v>0</v>
      </c>
      <c r="G507" t="str">
        <f>VLOOKUP(InputData[[#This Row],[PRODUCT ID]],MasterData[],2,0)</f>
        <v>Product43</v>
      </c>
      <c r="H507" t="str">
        <f>VLOOKUP(InputData[[#This Row],[PRODUCT ID]],MasterData[],3,0)</f>
        <v>Category05</v>
      </c>
      <c r="I507" t="str">
        <f>VLOOKUP(InputData[[#This Row],[PRODUCT ID]],MasterData[],4,0)</f>
        <v>Kg</v>
      </c>
      <c r="J507">
        <f>VLOOKUP(InputData[[#This Row],[PRODUCT ID]],MasterData[],5,0)</f>
        <v>67</v>
      </c>
      <c r="K507">
        <f>VLOOKUP(InputData[[#This Row],[PRODUCT ID]],MasterData[],6,0)</f>
        <v>83.08</v>
      </c>
      <c r="L507">
        <f t="shared" si="28"/>
        <v>498.48</v>
      </c>
      <c r="M507">
        <f t="shared" si="29"/>
        <v>96.480000000000018</v>
      </c>
      <c r="N507" s="8">
        <f t="shared" si="30"/>
        <v>19.35483870967742</v>
      </c>
      <c r="O507">
        <f>DAY(InputData[[#This Row],[DATE]])</f>
        <v>30</v>
      </c>
      <c r="P507">
        <f>MONTH(InputData[[#This Row],[DATE]])</f>
        <v>8</v>
      </c>
      <c r="Q507">
        <f>YEAR(InputData[[#This Row],[DATE]])</f>
        <v>2022</v>
      </c>
      <c r="R507">
        <f t="shared" si="31"/>
        <v>402</v>
      </c>
      <c r="S507" s="15">
        <f>InputData[[#This Row],[Cost]]/InputData[[#This Row],[SALES]]</f>
        <v>0.80645161290322576</v>
      </c>
    </row>
    <row r="508" spans="1:19" x14ac:dyDescent="0.25">
      <c r="A508" s="3">
        <v>44826</v>
      </c>
      <c r="B508" s="4" t="s">
        <v>96</v>
      </c>
      <c r="C508" s="5">
        <v>12</v>
      </c>
      <c r="D508" s="5" t="s">
        <v>106</v>
      </c>
      <c r="E508" s="5" t="s">
        <v>106</v>
      </c>
      <c r="F508" s="6">
        <v>0</v>
      </c>
      <c r="G508" t="str">
        <f>VLOOKUP(InputData[[#This Row],[PRODUCT ID]],MasterData[],2,0)</f>
        <v>Product43</v>
      </c>
      <c r="H508" t="str">
        <f>VLOOKUP(InputData[[#This Row],[PRODUCT ID]],MasterData[],3,0)</f>
        <v>Category05</v>
      </c>
      <c r="I508" t="str">
        <f>VLOOKUP(InputData[[#This Row],[PRODUCT ID]],MasterData[],4,0)</f>
        <v>Kg</v>
      </c>
      <c r="J508">
        <f>VLOOKUP(InputData[[#This Row],[PRODUCT ID]],MasterData[],5,0)</f>
        <v>67</v>
      </c>
      <c r="K508">
        <f>VLOOKUP(InputData[[#This Row],[PRODUCT ID]],MasterData[],6,0)</f>
        <v>83.08</v>
      </c>
      <c r="L508">
        <f t="shared" si="28"/>
        <v>996.96</v>
      </c>
      <c r="M508">
        <f t="shared" si="29"/>
        <v>192.96000000000004</v>
      </c>
      <c r="N508" s="8">
        <f t="shared" si="30"/>
        <v>19.35483870967742</v>
      </c>
      <c r="O508">
        <f>DAY(InputData[[#This Row],[DATE]])</f>
        <v>22</v>
      </c>
      <c r="P508">
        <f>MONTH(InputData[[#This Row],[DATE]])</f>
        <v>9</v>
      </c>
      <c r="Q508">
        <f>YEAR(InputData[[#This Row],[DATE]])</f>
        <v>2022</v>
      </c>
      <c r="R508">
        <f t="shared" si="31"/>
        <v>804</v>
      </c>
      <c r="S508" s="15">
        <f>InputData[[#This Row],[Cost]]/InputData[[#This Row],[SALES]]</f>
        <v>0.80645161290322576</v>
      </c>
    </row>
    <row r="509" spans="1:19" x14ac:dyDescent="0.25">
      <c r="A509" s="3">
        <v>44871</v>
      </c>
      <c r="B509" s="4" t="s">
        <v>96</v>
      </c>
      <c r="C509" s="5">
        <v>13</v>
      </c>
      <c r="D509" s="5" t="s">
        <v>108</v>
      </c>
      <c r="E509" s="5" t="s">
        <v>107</v>
      </c>
      <c r="F509" s="6">
        <v>0</v>
      </c>
      <c r="G509" t="str">
        <f>VLOOKUP(InputData[[#This Row],[PRODUCT ID]],MasterData[],2,0)</f>
        <v>Product43</v>
      </c>
      <c r="H509" t="str">
        <f>VLOOKUP(InputData[[#This Row],[PRODUCT ID]],MasterData[],3,0)</f>
        <v>Category05</v>
      </c>
      <c r="I509" t="str">
        <f>VLOOKUP(InputData[[#This Row],[PRODUCT ID]],MasterData[],4,0)</f>
        <v>Kg</v>
      </c>
      <c r="J509">
        <f>VLOOKUP(InputData[[#This Row],[PRODUCT ID]],MasterData[],5,0)</f>
        <v>67</v>
      </c>
      <c r="K509">
        <f>VLOOKUP(InputData[[#This Row],[PRODUCT ID]],MasterData[],6,0)</f>
        <v>83.08</v>
      </c>
      <c r="L509">
        <f t="shared" si="28"/>
        <v>1080.04</v>
      </c>
      <c r="M509">
        <f t="shared" si="29"/>
        <v>209.03999999999996</v>
      </c>
      <c r="N509" s="8">
        <f t="shared" si="30"/>
        <v>19.354838709677416</v>
      </c>
      <c r="O509">
        <f>DAY(InputData[[#This Row],[DATE]])</f>
        <v>6</v>
      </c>
      <c r="P509">
        <f>MONTH(InputData[[#This Row],[DATE]])</f>
        <v>11</v>
      </c>
      <c r="Q509">
        <f>YEAR(InputData[[#This Row],[DATE]])</f>
        <v>2022</v>
      </c>
      <c r="R509">
        <f t="shared" si="31"/>
        <v>871</v>
      </c>
      <c r="S509" s="15">
        <f>InputData[[#This Row],[Cost]]/InputData[[#This Row],[SALES]]</f>
        <v>0.80645161290322587</v>
      </c>
    </row>
    <row r="510" spans="1:19" x14ac:dyDescent="0.25">
      <c r="A510" s="3">
        <v>44214</v>
      </c>
      <c r="B510" s="4" t="s">
        <v>98</v>
      </c>
      <c r="C510" s="5">
        <v>13</v>
      </c>
      <c r="D510" s="5" t="s">
        <v>108</v>
      </c>
      <c r="E510" s="5" t="s">
        <v>106</v>
      </c>
      <c r="F510" s="6">
        <v>0</v>
      </c>
      <c r="G510" t="str">
        <f>VLOOKUP(InputData[[#This Row],[PRODUCT ID]],MasterData[],2,0)</f>
        <v>Product44</v>
      </c>
      <c r="H510" t="str">
        <f>VLOOKUP(InputData[[#This Row],[PRODUCT ID]],MasterData[],3,0)</f>
        <v>Category05</v>
      </c>
      <c r="I510" t="str">
        <f>VLOOKUP(InputData[[#This Row],[PRODUCT ID]],MasterData[],4,0)</f>
        <v>Kg</v>
      </c>
      <c r="J510">
        <f>VLOOKUP(InputData[[#This Row],[PRODUCT ID]],MasterData[],5,0)</f>
        <v>76</v>
      </c>
      <c r="K510">
        <f>VLOOKUP(InputData[[#This Row],[PRODUCT ID]],MasterData[],6,0)</f>
        <v>82.08</v>
      </c>
      <c r="L510">
        <f t="shared" si="28"/>
        <v>1067.04</v>
      </c>
      <c r="M510">
        <f t="shared" si="29"/>
        <v>79.039999999999964</v>
      </c>
      <c r="N510" s="8">
        <f t="shared" si="30"/>
        <v>7.4074074074074039</v>
      </c>
      <c r="O510">
        <f>DAY(InputData[[#This Row],[DATE]])</f>
        <v>18</v>
      </c>
      <c r="P510">
        <f>MONTH(InputData[[#This Row],[DATE]])</f>
        <v>1</v>
      </c>
      <c r="Q510">
        <f>YEAR(InputData[[#This Row],[DATE]])</f>
        <v>2021</v>
      </c>
      <c r="R510">
        <f t="shared" si="31"/>
        <v>988</v>
      </c>
      <c r="S510" s="15">
        <f>InputData[[#This Row],[Cost]]/InputData[[#This Row],[SALES]]</f>
        <v>0.92592592592592593</v>
      </c>
    </row>
    <row r="511" spans="1:19" x14ac:dyDescent="0.25">
      <c r="A511" s="3">
        <v>44222</v>
      </c>
      <c r="B511" s="4" t="s">
        <v>98</v>
      </c>
      <c r="C511" s="5">
        <v>9</v>
      </c>
      <c r="D511" s="5" t="s">
        <v>105</v>
      </c>
      <c r="E511" s="5" t="s">
        <v>107</v>
      </c>
      <c r="F511" s="6">
        <v>0</v>
      </c>
      <c r="G511" t="str">
        <f>VLOOKUP(InputData[[#This Row],[PRODUCT ID]],MasterData[],2,0)</f>
        <v>Product44</v>
      </c>
      <c r="H511" t="str">
        <f>VLOOKUP(InputData[[#This Row],[PRODUCT ID]],MasterData[],3,0)</f>
        <v>Category05</v>
      </c>
      <c r="I511" t="str">
        <f>VLOOKUP(InputData[[#This Row],[PRODUCT ID]],MasterData[],4,0)</f>
        <v>Kg</v>
      </c>
      <c r="J511">
        <f>VLOOKUP(InputData[[#This Row],[PRODUCT ID]],MasterData[],5,0)</f>
        <v>76</v>
      </c>
      <c r="K511">
        <f>VLOOKUP(InputData[[#This Row],[PRODUCT ID]],MasterData[],6,0)</f>
        <v>82.08</v>
      </c>
      <c r="L511">
        <f t="shared" si="28"/>
        <v>738.72</v>
      </c>
      <c r="M511">
        <f t="shared" si="29"/>
        <v>54.720000000000027</v>
      </c>
      <c r="N511" s="8">
        <f t="shared" si="30"/>
        <v>7.407407407407411</v>
      </c>
      <c r="O511">
        <f>DAY(InputData[[#This Row],[DATE]])</f>
        <v>26</v>
      </c>
      <c r="P511">
        <f>MONTH(InputData[[#This Row],[DATE]])</f>
        <v>1</v>
      </c>
      <c r="Q511">
        <f>YEAR(InputData[[#This Row],[DATE]])</f>
        <v>2021</v>
      </c>
      <c r="R511">
        <f t="shared" si="31"/>
        <v>684</v>
      </c>
      <c r="S511" s="15">
        <f>InputData[[#This Row],[Cost]]/InputData[[#This Row],[SALES]]</f>
        <v>0.92592592592592593</v>
      </c>
    </row>
    <row r="512" spans="1:19" x14ac:dyDescent="0.25">
      <c r="A512" s="3">
        <v>44263</v>
      </c>
      <c r="B512" s="4" t="s">
        <v>98</v>
      </c>
      <c r="C512" s="5">
        <v>9</v>
      </c>
      <c r="D512" s="5" t="s">
        <v>106</v>
      </c>
      <c r="E512" s="5" t="s">
        <v>106</v>
      </c>
      <c r="F512" s="6">
        <v>0</v>
      </c>
      <c r="G512" t="str">
        <f>VLOOKUP(InputData[[#This Row],[PRODUCT ID]],MasterData[],2,0)</f>
        <v>Product44</v>
      </c>
      <c r="H512" t="str">
        <f>VLOOKUP(InputData[[#This Row],[PRODUCT ID]],MasterData[],3,0)</f>
        <v>Category05</v>
      </c>
      <c r="I512" t="str">
        <f>VLOOKUP(InputData[[#This Row],[PRODUCT ID]],MasterData[],4,0)</f>
        <v>Kg</v>
      </c>
      <c r="J512">
        <f>VLOOKUP(InputData[[#This Row],[PRODUCT ID]],MasterData[],5,0)</f>
        <v>76</v>
      </c>
      <c r="K512">
        <f>VLOOKUP(InputData[[#This Row],[PRODUCT ID]],MasterData[],6,0)</f>
        <v>82.08</v>
      </c>
      <c r="L512">
        <f t="shared" si="28"/>
        <v>738.72</v>
      </c>
      <c r="M512">
        <f t="shared" si="29"/>
        <v>54.720000000000027</v>
      </c>
      <c r="N512" s="8">
        <f t="shared" si="30"/>
        <v>7.407407407407411</v>
      </c>
      <c r="O512">
        <f>DAY(InputData[[#This Row],[DATE]])</f>
        <v>8</v>
      </c>
      <c r="P512">
        <f>MONTH(InputData[[#This Row],[DATE]])</f>
        <v>3</v>
      </c>
      <c r="Q512">
        <f>YEAR(InputData[[#This Row],[DATE]])</f>
        <v>2021</v>
      </c>
      <c r="R512">
        <f t="shared" si="31"/>
        <v>684</v>
      </c>
      <c r="S512" s="15">
        <f>InputData[[#This Row],[Cost]]/InputData[[#This Row],[SALES]]</f>
        <v>0.92592592592592593</v>
      </c>
    </row>
    <row r="513" spans="1:19" x14ac:dyDescent="0.25">
      <c r="A513" s="3">
        <v>44406</v>
      </c>
      <c r="B513" s="4" t="s">
        <v>98</v>
      </c>
      <c r="C513" s="5">
        <v>15</v>
      </c>
      <c r="D513" s="5" t="s">
        <v>106</v>
      </c>
      <c r="E513" s="5" t="s">
        <v>107</v>
      </c>
      <c r="F513" s="6">
        <v>0</v>
      </c>
      <c r="G513" t="str">
        <f>VLOOKUP(InputData[[#This Row],[PRODUCT ID]],MasterData[],2,0)</f>
        <v>Product44</v>
      </c>
      <c r="H513" t="str">
        <f>VLOOKUP(InputData[[#This Row],[PRODUCT ID]],MasterData[],3,0)</f>
        <v>Category05</v>
      </c>
      <c r="I513" t="str">
        <f>VLOOKUP(InputData[[#This Row],[PRODUCT ID]],MasterData[],4,0)</f>
        <v>Kg</v>
      </c>
      <c r="J513">
        <f>VLOOKUP(InputData[[#This Row],[PRODUCT ID]],MasterData[],5,0)</f>
        <v>76</v>
      </c>
      <c r="K513">
        <f>VLOOKUP(InputData[[#This Row],[PRODUCT ID]],MasterData[],6,0)</f>
        <v>82.08</v>
      </c>
      <c r="L513">
        <f t="shared" si="28"/>
        <v>1231.2</v>
      </c>
      <c r="M513">
        <f t="shared" si="29"/>
        <v>91.200000000000045</v>
      </c>
      <c r="N513" s="8">
        <f t="shared" si="30"/>
        <v>7.407407407407411</v>
      </c>
      <c r="O513">
        <f>DAY(InputData[[#This Row],[DATE]])</f>
        <v>29</v>
      </c>
      <c r="P513">
        <f>MONTH(InputData[[#This Row],[DATE]])</f>
        <v>7</v>
      </c>
      <c r="Q513">
        <f>YEAR(InputData[[#This Row],[DATE]])</f>
        <v>2021</v>
      </c>
      <c r="R513">
        <f t="shared" si="31"/>
        <v>1140</v>
      </c>
      <c r="S513" s="15">
        <f>InputData[[#This Row],[Cost]]/InputData[[#This Row],[SALES]]</f>
        <v>0.92592592592592593</v>
      </c>
    </row>
    <row r="514" spans="1:19" x14ac:dyDescent="0.25">
      <c r="A514" s="3">
        <v>44418</v>
      </c>
      <c r="B514" s="4" t="s">
        <v>98</v>
      </c>
      <c r="C514" s="5">
        <v>10</v>
      </c>
      <c r="D514" s="5" t="s">
        <v>106</v>
      </c>
      <c r="E514" s="5" t="s">
        <v>107</v>
      </c>
      <c r="F514" s="6">
        <v>0</v>
      </c>
      <c r="G514" t="str">
        <f>VLOOKUP(InputData[[#This Row],[PRODUCT ID]],MasterData[],2,0)</f>
        <v>Product44</v>
      </c>
      <c r="H514" t="str">
        <f>VLOOKUP(InputData[[#This Row],[PRODUCT ID]],MasterData[],3,0)</f>
        <v>Category05</v>
      </c>
      <c r="I514" t="str">
        <f>VLOOKUP(InputData[[#This Row],[PRODUCT ID]],MasterData[],4,0)</f>
        <v>Kg</v>
      </c>
      <c r="J514">
        <f>VLOOKUP(InputData[[#This Row],[PRODUCT ID]],MasterData[],5,0)</f>
        <v>76</v>
      </c>
      <c r="K514">
        <f>VLOOKUP(InputData[[#This Row],[PRODUCT ID]],MasterData[],6,0)</f>
        <v>82.08</v>
      </c>
      <c r="L514">
        <f t="shared" ref="L514:L528" si="32">K514*C514</f>
        <v>820.8</v>
      </c>
      <c r="M514">
        <f t="shared" ref="M514:M528" si="33">L514-(J514*C514)</f>
        <v>60.799999999999955</v>
      </c>
      <c r="N514" s="8">
        <f t="shared" ref="N514:N528" si="34">M514/L514 *100</f>
        <v>7.407407407407403</v>
      </c>
      <c r="O514">
        <f>DAY(InputData[[#This Row],[DATE]])</f>
        <v>10</v>
      </c>
      <c r="P514">
        <f>MONTH(InputData[[#This Row],[DATE]])</f>
        <v>8</v>
      </c>
      <c r="Q514">
        <f>YEAR(InputData[[#This Row],[DATE]])</f>
        <v>2021</v>
      </c>
      <c r="R514">
        <f t="shared" ref="R514:R528" si="35">J514*C514</f>
        <v>760</v>
      </c>
      <c r="S514" s="15">
        <f>InputData[[#This Row],[Cost]]/InputData[[#This Row],[SALES]]</f>
        <v>0.92592592592592593</v>
      </c>
    </row>
    <row r="515" spans="1:19" x14ac:dyDescent="0.25">
      <c r="A515" s="3">
        <v>44448</v>
      </c>
      <c r="B515" s="4" t="s">
        <v>98</v>
      </c>
      <c r="C515" s="5">
        <v>4</v>
      </c>
      <c r="D515" s="5" t="s">
        <v>108</v>
      </c>
      <c r="E515" s="5" t="s">
        <v>106</v>
      </c>
      <c r="F515" s="6">
        <v>0</v>
      </c>
      <c r="G515" t="str">
        <f>VLOOKUP(InputData[[#This Row],[PRODUCT ID]],MasterData[],2,0)</f>
        <v>Product44</v>
      </c>
      <c r="H515" t="str">
        <f>VLOOKUP(InputData[[#This Row],[PRODUCT ID]],MasterData[],3,0)</f>
        <v>Category05</v>
      </c>
      <c r="I515" t="str">
        <f>VLOOKUP(InputData[[#This Row],[PRODUCT ID]],MasterData[],4,0)</f>
        <v>Kg</v>
      </c>
      <c r="J515">
        <f>VLOOKUP(InputData[[#This Row],[PRODUCT ID]],MasterData[],5,0)</f>
        <v>76</v>
      </c>
      <c r="K515">
        <f>VLOOKUP(InputData[[#This Row],[PRODUCT ID]],MasterData[],6,0)</f>
        <v>82.08</v>
      </c>
      <c r="L515">
        <f t="shared" si="32"/>
        <v>328.32</v>
      </c>
      <c r="M515">
        <f t="shared" si="33"/>
        <v>24.319999999999993</v>
      </c>
      <c r="N515" s="8">
        <f t="shared" si="34"/>
        <v>7.4074074074074057</v>
      </c>
      <c r="O515">
        <f>DAY(InputData[[#This Row],[DATE]])</f>
        <v>9</v>
      </c>
      <c r="P515">
        <f>MONTH(InputData[[#This Row],[DATE]])</f>
        <v>9</v>
      </c>
      <c r="Q515">
        <f>YEAR(InputData[[#This Row],[DATE]])</f>
        <v>2021</v>
      </c>
      <c r="R515">
        <f t="shared" si="35"/>
        <v>304</v>
      </c>
      <c r="S515" s="15">
        <f>InputData[[#This Row],[Cost]]/InputData[[#This Row],[SALES]]</f>
        <v>0.92592592592592593</v>
      </c>
    </row>
    <row r="516" spans="1:19" x14ac:dyDescent="0.25">
      <c r="A516" s="3">
        <v>44494</v>
      </c>
      <c r="B516" s="4" t="s">
        <v>98</v>
      </c>
      <c r="C516" s="5">
        <v>9</v>
      </c>
      <c r="D516" s="5" t="s">
        <v>106</v>
      </c>
      <c r="E516" s="5" t="s">
        <v>107</v>
      </c>
      <c r="F516" s="6">
        <v>0</v>
      </c>
      <c r="G516" t="str">
        <f>VLOOKUP(InputData[[#This Row],[PRODUCT ID]],MasterData[],2,0)</f>
        <v>Product44</v>
      </c>
      <c r="H516" t="str">
        <f>VLOOKUP(InputData[[#This Row],[PRODUCT ID]],MasterData[],3,0)</f>
        <v>Category05</v>
      </c>
      <c r="I516" t="str">
        <f>VLOOKUP(InputData[[#This Row],[PRODUCT ID]],MasterData[],4,0)</f>
        <v>Kg</v>
      </c>
      <c r="J516">
        <f>VLOOKUP(InputData[[#This Row],[PRODUCT ID]],MasterData[],5,0)</f>
        <v>76</v>
      </c>
      <c r="K516">
        <f>VLOOKUP(InputData[[#This Row],[PRODUCT ID]],MasterData[],6,0)</f>
        <v>82.08</v>
      </c>
      <c r="L516">
        <f t="shared" si="32"/>
        <v>738.72</v>
      </c>
      <c r="M516">
        <f t="shared" si="33"/>
        <v>54.720000000000027</v>
      </c>
      <c r="N516" s="8">
        <f t="shared" si="34"/>
        <v>7.407407407407411</v>
      </c>
      <c r="O516">
        <f>DAY(InputData[[#This Row],[DATE]])</f>
        <v>25</v>
      </c>
      <c r="P516">
        <f>MONTH(InputData[[#This Row],[DATE]])</f>
        <v>10</v>
      </c>
      <c r="Q516">
        <f>YEAR(InputData[[#This Row],[DATE]])</f>
        <v>2021</v>
      </c>
      <c r="R516">
        <f t="shared" si="35"/>
        <v>684</v>
      </c>
      <c r="S516" s="15">
        <f>InputData[[#This Row],[Cost]]/InputData[[#This Row],[SALES]]</f>
        <v>0.92592592592592593</v>
      </c>
    </row>
    <row r="517" spans="1:19" x14ac:dyDescent="0.25">
      <c r="A517" s="3">
        <v>44538</v>
      </c>
      <c r="B517" s="4" t="s">
        <v>98</v>
      </c>
      <c r="C517" s="5">
        <v>14</v>
      </c>
      <c r="D517" s="5" t="s">
        <v>108</v>
      </c>
      <c r="E517" s="5" t="s">
        <v>106</v>
      </c>
      <c r="F517" s="6">
        <v>0</v>
      </c>
      <c r="G517" t="str">
        <f>VLOOKUP(InputData[[#This Row],[PRODUCT ID]],MasterData[],2,0)</f>
        <v>Product44</v>
      </c>
      <c r="H517" t="str">
        <f>VLOOKUP(InputData[[#This Row],[PRODUCT ID]],MasterData[],3,0)</f>
        <v>Category05</v>
      </c>
      <c r="I517" t="str">
        <f>VLOOKUP(InputData[[#This Row],[PRODUCT ID]],MasterData[],4,0)</f>
        <v>Kg</v>
      </c>
      <c r="J517">
        <f>VLOOKUP(InputData[[#This Row],[PRODUCT ID]],MasterData[],5,0)</f>
        <v>76</v>
      </c>
      <c r="K517">
        <f>VLOOKUP(InputData[[#This Row],[PRODUCT ID]],MasterData[],6,0)</f>
        <v>82.08</v>
      </c>
      <c r="L517">
        <f t="shared" si="32"/>
        <v>1149.1199999999999</v>
      </c>
      <c r="M517">
        <f t="shared" si="33"/>
        <v>85.119999999999891</v>
      </c>
      <c r="N517" s="8">
        <f t="shared" si="34"/>
        <v>7.4074074074073986</v>
      </c>
      <c r="O517">
        <f>DAY(InputData[[#This Row],[DATE]])</f>
        <v>8</v>
      </c>
      <c r="P517">
        <f>MONTH(InputData[[#This Row],[DATE]])</f>
        <v>12</v>
      </c>
      <c r="Q517">
        <f>YEAR(InputData[[#This Row],[DATE]])</f>
        <v>2021</v>
      </c>
      <c r="R517">
        <f t="shared" si="35"/>
        <v>1064</v>
      </c>
      <c r="S517" s="15">
        <f>InputData[[#This Row],[Cost]]/InputData[[#This Row],[SALES]]</f>
        <v>0.92592592592592604</v>
      </c>
    </row>
    <row r="518" spans="1:19" x14ac:dyDescent="0.25">
      <c r="A518" s="3">
        <v>44628</v>
      </c>
      <c r="B518" s="4" t="s">
        <v>98</v>
      </c>
      <c r="C518" s="5">
        <v>6</v>
      </c>
      <c r="D518" s="5" t="s">
        <v>108</v>
      </c>
      <c r="E518" s="5" t="s">
        <v>106</v>
      </c>
      <c r="F518" s="6">
        <v>0</v>
      </c>
      <c r="G518" t="str">
        <f>VLOOKUP(InputData[[#This Row],[PRODUCT ID]],MasterData[],2,0)</f>
        <v>Product44</v>
      </c>
      <c r="H518" t="str">
        <f>VLOOKUP(InputData[[#This Row],[PRODUCT ID]],MasterData[],3,0)</f>
        <v>Category05</v>
      </c>
      <c r="I518" t="str">
        <f>VLOOKUP(InputData[[#This Row],[PRODUCT ID]],MasterData[],4,0)</f>
        <v>Kg</v>
      </c>
      <c r="J518">
        <f>VLOOKUP(InputData[[#This Row],[PRODUCT ID]],MasterData[],5,0)</f>
        <v>76</v>
      </c>
      <c r="K518">
        <f>VLOOKUP(InputData[[#This Row],[PRODUCT ID]],MasterData[],6,0)</f>
        <v>82.08</v>
      </c>
      <c r="L518">
        <f t="shared" si="32"/>
        <v>492.48</v>
      </c>
      <c r="M518">
        <f t="shared" si="33"/>
        <v>36.480000000000018</v>
      </c>
      <c r="N518" s="8">
        <f t="shared" si="34"/>
        <v>7.407407407407411</v>
      </c>
      <c r="O518">
        <f>DAY(InputData[[#This Row],[DATE]])</f>
        <v>8</v>
      </c>
      <c r="P518">
        <f>MONTH(InputData[[#This Row],[DATE]])</f>
        <v>3</v>
      </c>
      <c r="Q518">
        <f>YEAR(InputData[[#This Row],[DATE]])</f>
        <v>2022</v>
      </c>
      <c r="R518">
        <f t="shared" si="35"/>
        <v>456</v>
      </c>
      <c r="S518" s="15">
        <f>InputData[[#This Row],[Cost]]/InputData[[#This Row],[SALES]]</f>
        <v>0.92592592592592593</v>
      </c>
    </row>
    <row r="519" spans="1:19" x14ac:dyDescent="0.25">
      <c r="A519" s="3">
        <v>44674</v>
      </c>
      <c r="B519" s="4" t="s">
        <v>98</v>
      </c>
      <c r="C519" s="5">
        <v>15</v>
      </c>
      <c r="D519" s="5" t="s">
        <v>106</v>
      </c>
      <c r="E519" s="5" t="s">
        <v>106</v>
      </c>
      <c r="F519" s="6">
        <v>0</v>
      </c>
      <c r="G519" t="str">
        <f>VLOOKUP(InputData[[#This Row],[PRODUCT ID]],MasterData[],2,0)</f>
        <v>Product44</v>
      </c>
      <c r="H519" t="str">
        <f>VLOOKUP(InputData[[#This Row],[PRODUCT ID]],MasterData[],3,0)</f>
        <v>Category05</v>
      </c>
      <c r="I519" t="str">
        <f>VLOOKUP(InputData[[#This Row],[PRODUCT ID]],MasterData[],4,0)</f>
        <v>Kg</v>
      </c>
      <c r="J519">
        <f>VLOOKUP(InputData[[#This Row],[PRODUCT ID]],MasterData[],5,0)</f>
        <v>76</v>
      </c>
      <c r="K519">
        <f>VLOOKUP(InputData[[#This Row],[PRODUCT ID]],MasterData[],6,0)</f>
        <v>82.08</v>
      </c>
      <c r="L519">
        <f t="shared" si="32"/>
        <v>1231.2</v>
      </c>
      <c r="M519">
        <f t="shared" si="33"/>
        <v>91.200000000000045</v>
      </c>
      <c r="N519" s="8">
        <f t="shared" si="34"/>
        <v>7.407407407407411</v>
      </c>
      <c r="O519">
        <f>DAY(InputData[[#This Row],[DATE]])</f>
        <v>23</v>
      </c>
      <c r="P519">
        <f>MONTH(InputData[[#This Row],[DATE]])</f>
        <v>4</v>
      </c>
      <c r="Q519">
        <f>YEAR(InputData[[#This Row],[DATE]])</f>
        <v>2022</v>
      </c>
      <c r="R519">
        <f t="shared" si="35"/>
        <v>1140</v>
      </c>
      <c r="S519" s="15">
        <f>InputData[[#This Row],[Cost]]/InputData[[#This Row],[SALES]]</f>
        <v>0.92592592592592593</v>
      </c>
    </row>
    <row r="520" spans="1:19" x14ac:dyDescent="0.25">
      <c r="A520" s="3">
        <v>44701</v>
      </c>
      <c r="B520" s="4" t="s">
        <v>98</v>
      </c>
      <c r="C520" s="5">
        <v>15</v>
      </c>
      <c r="D520" s="5" t="s">
        <v>106</v>
      </c>
      <c r="E520" s="5" t="s">
        <v>107</v>
      </c>
      <c r="F520" s="6">
        <v>0</v>
      </c>
      <c r="G520" t="str">
        <f>VLOOKUP(InputData[[#This Row],[PRODUCT ID]],MasterData[],2,0)</f>
        <v>Product44</v>
      </c>
      <c r="H520" t="str">
        <f>VLOOKUP(InputData[[#This Row],[PRODUCT ID]],MasterData[],3,0)</f>
        <v>Category05</v>
      </c>
      <c r="I520" t="str">
        <f>VLOOKUP(InputData[[#This Row],[PRODUCT ID]],MasterData[],4,0)</f>
        <v>Kg</v>
      </c>
      <c r="J520">
        <f>VLOOKUP(InputData[[#This Row],[PRODUCT ID]],MasterData[],5,0)</f>
        <v>76</v>
      </c>
      <c r="K520">
        <f>VLOOKUP(InputData[[#This Row],[PRODUCT ID]],MasterData[],6,0)</f>
        <v>82.08</v>
      </c>
      <c r="L520">
        <f t="shared" si="32"/>
        <v>1231.2</v>
      </c>
      <c r="M520">
        <f t="shared" si="33"/>
        <v>91.200000000000045</v>
      </c>
      <c r="N520" s="8">
        <f t="shared" si="34"/>
        <v>7.407407407407411</v>
      </c>
      <c r="O520">
        <f>DAY(InputData[[#This Row],[DATE]])</f>
        <v>20</v>
      </c>
      <c r="P520">
        <f>MONTH(InputData[[#This Row],[DATE]])</f>
        <v>5</v>
      </c>
      <c r="Q520">
        <f>YEAR(InputData[[#This Row],[DATE]])</f>
        <v>2022</v>
      </c>
      <c r="R520">
        <f t="shared" si="35"/>
        <v>1140</v>
      </c>
      <c r="S520" s="15">
        <f>InputData[[#This Row],[Cost]]/InputData[[#This Row],[SALES]]</f>
        <v>0.92592592592592593</v>
      </c>
    </row>
    <row r="521" spans="1:19" x14ac:dyDescent="0.25">
      <c r="A521" s="3">
        <v>44711</v>
      </c>
      <c r="B521" s="4" t="s">
        <v>98</v>
      </c>
      <c r="C521" s="5">
        <v>9</v>
      </c>
      <c r="D521" s="5" t="s">
        <v>108</v>
      </c>
      <c r="E521" s="5" t="s">
        <v>106</v>
      </c>
      <c r="F521" s="6">
        <v>0</v>
      </c>
      <c r="G521" t="str">
        <f>VLOOKUP(InputData[[#This Row],[PRODUCT ID]],MasterData[],2,0)</f>
        <v>Product44</v>
      </c>
      <c r="H521" t="str">
        <f>VLOOKUP(InputData[[#This Row],[PRODUCT ID]],MasterData[],3,0)</f>
        <v>Category05</v>
      </c>
      <c r="I521" t="str">
        <f>VLOOKUP(InputData[[#This Row],[PRODUCT ID]],MasterData[],4,0)</f>
        <v>Kg</v>
      </c>
      <c r="J521">
        <f>VLOOKUP(InputData[[#This Row],[PRODUCT ID]],MasterData[],5,0)</f>
        <v>76</v>
      </c>
      <c r="K521">
        <f>VLOOKUP(InputData[[#This Row],[PRODUCT ID]],MasterData[],6,0)</f>
        <v>82.08</v>
      </c>
      <c r="L521">
        <f t="shared" si="32"/>
        <v>738.72</v>
      </c>
      <c r="M521">
        <f t="shared" si="33"/>
        <v>54.720000000000027</v>
      </c>
      <c r="N521" s="8">
        <f t="shared" si="34"/>
        <v>7.407407407407411</v>
      </c>
      <c r="O521">
        <f>DAY(InputData[[#This Row],[DATE]])</f>
        <v>30</v>
      </c>
      <c r="P521">
        <f>MONTH(InputData[[#This Row],[DATE]])</f>
        <v>5</v>
      </c>
      <c r="Q521">
        <f>YEAR(InputData[[#This Row],[DATE]])</f>
        <v>2022</v>
      </c>
      <c r="R521">
        <f t="shared" si="35"/>
        <v>684</v>
      </c>
      <c r="S521" s="15">
        <f>InputData[[#This Row],[Cost]]/InputData[[#This Row],[SALES]]</f>
        <v>0.92592592592592593</v>
      </c>
    </row>
    <row r="522" spans="1:19" x14ac:dyDescent="0.25">
      <c r="A522" s="3">
        <v>44767</v>
      </c>
      <c r="B522" s="4" t="s">
        <v>98</v>
      </c>
      <c r="C522" s="5">
        <v>2</v>
      </c>
      <c r="D522" s="5" t="s">
        <v>108</v>
      </c>
      <c r="E522" s="5" t="s">
        <v>107</v>
      </c>
      <c r="F522" s="6">
        <v>0</v>
      </c>
      <c r="G522" t="str">
        <f>VLOOKUP(InputData[[#This Row],[PRODUCT ID]],MasterData[],2,0)</f>
        <v>Product44</v>
      </c>
      <c r="H522" t="str">
        <f>VLOOKUP(InputData[[#This Row],[PRODUCT ID]],MasterData[],3,0)</f>
        <v>Category05</v>
      </c>
      <c r="I522" t="str">
        <f>VLOOKUP(InputData[[#This Row],[PRODUCT ID]],MasterData[],4,0)</f>
        <v>Kg</v>
      </c>
      <c r="J522">
        <f>VLOOKUP(InputData[[#This Row],[PRODUCT ID]],MasterData[],5,0)</f>
        <v>76</v>
      </c>
      <c r="K522">
        <f>VLOOKUP(InputData[[#This Row],[PRODUCT ID]],MasterData[],6,0)</f>
        <v>82.08</v>
      </c>
      <c r="L522">
        <f t="shared" si="32"/>
        <v>164.16</v>
      </c>
      <c r="M522">
        <f t="shared" si="33"/>
        <v>12.159999999999997</v>
      </c>
      <c r="N522" s="8">
        <f t="shared" si="34"/>
        <v>7.4074074074074057</v>
      </c>
      <c r="O522">
        <f>DAY(InputData[[#This Row],[DATE]])</f>
        <v>25</v>
      </c>
      <c r="P522">
        <f>MONTH(InputData[[#This Row],[DATE]])</f>
        <v>7</v>
      </c>
      <c r="Q522">
        <f>YEAR(InputData[[#This Row],[DATE]])</f>
        <v>2022</v>
      </c>
      <c r="R522">
        <f t="shared" si="35"/>
        <v>152</v>
      </c>
      <c r="S522" s="15">
        <f>InputData[[#This Row],[Cost]]/InputData[[#This Row],[SALES]]</f>
        <v>0.92592592592592593</v>
      </c>
    </row>
    <row r="523" spans="1:19" x14ac:dyDescent="0.25">
      <c r="A523" s="3">
        <v>44796</v>
      </c>
      <c r="B523" s="4" t="s">
        <v>98</v>
      </c>
      <c r="C523" s="5">
        <v>11</v>
      </c>
      <c r="D523" s="5" t="s">
        <v>106</v>
      </c>
      <c r="E523" s="5" t="s">
        <v>106</v>
      </c>
      <c r="F523" s="6">
        <v>0</v>
      </c>
      <c r="G523" t="str">
        <f>VLOOKUP(InputData[[#This Row],[PRODUCT ID]],MasterData[],2,0)</f>
        <v>Product44</v>
      </c>
      <c r="H523" t="str">
        <f>VLOOKUP(InputData[[#This Row],[PRODUCT ID]],MasterData[],3,0)</f>
        <v>Category05</v>
      </c>
      <c r="I523" t="str">
        <f>VLOOKUP(InputData[[#This Row],[PRODUCT ID]],MasterData[],4,0)</f>
        <v>Kg</v>
      </c>
      <c r="J523">
        <f>VLOOKUP(InputData[[#This Row],[PRODUCT ID]],MasterData[],5,0)</f>
        <v>76</v>
      </c>
      <c r="K523">
        <f>VLOOKUP(InputData[[#This Row],[PRODUCT ID]],MasterData[],6,0)</f>
        <v>82.08</v>
      </c>
      <c r="L523">
        <f t="shared" si="32"/>
        <v>902.88</v>
      </c>
      <c r="M523">
        <f t="shared" si="33"/>
        <v>66.88</v>
      </c>
      <c r="N523" s="8">
        <f t="shared" si="34"/>
        <v>7.4074074074074066</v>
      </c>
      <c r="O523">
        <f>DAY(InputData[[#This Row],[DATE]])</f>
        <v>23</v>
      </c>
      <c r="P523">
        <f>MONTH(InputData[[#This Row],[DATE]])</f>
        <v>8</v>
      </c>
      <c r="Q523">
        <f>YEAR(InputData[[#This Row],[DATE]])</f>
        <v>2022</v>
      </c>
      <c r="R523">
        <f t="shared" si="35"/>
        <v>836</v>
      </c>
      <c r="S523" s="15">
        <f>InputData[[#This Row],[Cost]]/InputData[[#This Row],[SALES]]</f>
        <v>0.92592592592592593</v>
      </c>
    </row>
    <row r="524" spans="1:19" x14ac:dyDescent="0.25">
      <c r="A524" s="3">
        <v>44831</v>
      </c>
      <c r="B524" s="4" t="s">
        <v>98</v>
      </c>
      <c r="C524" s="5">
        <v>9</v>
      </c>
      <c r="D524" s="5" t="s">
        <v>108</v>
      </c>
      <c r="E524" s="5" t="s">
        <v>107</v>
      </c>
      <c r="F524" s="6">
        <v>0</v>
      </c>
      <c r="G524" t="str">
        <f>VLOOKUP(InputData[[#This Row],[PRODUCT ID]],MasterData[],2,0)</f>
        <v>Product44</v>
      </c>
      <c r="H524" t="str">
        <f>VLOOKUP(InputData[[#This Row],[PRODUCT ID]],MasterData[],3,0)</f>
        <v>Category05</v>
      </c>
      <c r="I524" t="str">
        <f>VLOOKUP(InputData[[#This Row],[PRODUCT ID]],MasterData[],4,0)</f>
        <v>Kg</v>
      </c>
      <c r="J524">
        <f>VLOOKUP(InputData[[#This Row],[PRODUCT ID]],MasterData[],5,0)</f>
        <v>76</v>
      </c>
      <c r="K524">
        <f>VLOOKUP(InputData[[#This Row],[PRODUCT ID]],MasterData[],6,0)</f>
        <v>82.08</v>
      </c>
      <c r="L524">
        <f t="shared" si="32"/>
        <v>738.72</v>
      </c>
      <c r="M524">
        <f t="shared" si="33"/>
        <v>54.720000000000027</v>
      </c>
      <c r="N524" s="8">
        <f t="shared" si="34"/>
        <v>7.407407407407411</v>
      </c>
      <c r="O524">
        <f>DAY(InputData[[#This Row],[DATE]])</f>
        <v>27</v>
      </c>
      <c r="P524">
        <f>MONTH(InputData[[#This Row],[DATE]])</f>
        <v>9</v>
      </c>
      <c r="Q524">
        <f>YEAR(InputData[[#This Row],[DATE]])</f>
        <v>2022</v>
      </c>
      <c r="R524">
        <f t="shared" si="35"/>
        <v>684</v>
      </c>
      <c r="S524" s="15">
        <f>InputData[[#This Row],[Cost]]/InputData[[#This Row],[SALES]]</f>
        <v>0.92592592592592593</v>
      </c>
    </row>
    <row r="525" spans="1:19" x14ac:dyDescent="0.25">
      <c r="A525" s="3">
        <v>44844</v>
      </c>
      <c r="B525" s="4" t="s">
        <v>98</v>
      </c>
      <c r="C525" s="5">
        <v>12</v>
      </c>
      <c r="D525" s="5" t="s">
        <v>106</v>
      </c>
      <c r="E525" s="5" t="s">
        <v>106</v>
      </c>
      <c r="F525" s="6">
        <v>0</v>
      </c>
      <c r="G525" t="str">
        <f>VLOOKUP(InputData[[#This Row],[PRODUCT ID]],MasterData[],2,0)</f>
        <v>Product44</v>
      </c>
      <c r="H525" t="str">
        <f>VLOOKUP(InputData[[#This Row],[PRODUCT ID]],MasterData[],3,0)</f>
        <v>Category05</v>
      </c>
      <c r="I525" t="str">
        <f>VLOOKUP(InputData[[#This Row],[PRODUCT ID]],MasterData[],4,0)</f>
        <v>Kg</v>
      </c>
      <c r="J525">
        <f>VLOOKUP(InputData[[#This Row],[PRODUCT ID]],MasterData[],5,0)</f>
        <v>76</v>
      </c>
      <c r="K525">
        <f>VLOOKUP(InputData[[#This Row],[PRODUCT ID]],MasterData[],6,0)</f>
        <v>82.08</v>
      </c>
      <c r="L525">
        <f t="shared" si="32"/>
        <v>984.96</v>
      </c>
      <c r="M525">
        <f t="shared" si="33"/>
        <v>72.960000000000036</v>
      </c>
      <c r="N525" s="8">
        <f t="shared" si="34"/>
        <v>7.407407407407411</v>
      </c>
      <c r="O525">
        <f>DAY(InputData[[#This Row],[DATE]])</f>
        <v>10</v>
      </c>
      <c r="P525">
        <f>MONTH(InputData[[#This Row],[DATE]])</f>
        <v>10</v>
      </c>
      <c r="Q525">
        <f>YEAR(InputData[[#This Row],[DATE]])</f>
        <v>2022</v>
      </c>
      <c r="R525">
        <f t="shared" si="35"/>
        <v>912</v>
      </c>
      <c r="S525" s="15">
        <f>InputData[[#This Row],[Cost]]/InputData[[#This Row],[SALES]]</f>
        <v>0.92592592592592593</v>
      </c>
    </row>
    <row r="526" spans="1:19" x14ac:dyDescent="0.25">
      <c r="A526" s="3">
        <v>44848</v>
      </c>
      <c r="B526" s="4" t="s">
        <v>98</v>
      </c>
      <c r="C526" s="5">
        <v>15</v>
      </c>
      <c r="D526" s="5" t="s">
        <v>105</v>
      </c>
      <c r="E526" s="5" t="s">
        <v>106</v>
      </c>
      <c r="F526" s="6">
        <v>0</v>
      </c>
      <c r="G526" t="str">
        <f>VLOOKUP(InputData[[#This Row],[PRODUCT ID]],MasterData[],2,0)</f>
        <v>Product44</v>
      </c>
      <c r="H526" t="str">
        <f>VLOOKUP(InputData[[#This Row],[PRODUCT ID]],MasterData[],3,0)</f>
        <v>Category05</v>
      </c>
      <c r="I526" t="str">
        <f>VLOOKUP(InputData[[#This Row],[PRODUCT ID]],MasterData[],4,0)</f>
        <v>Kg</v>
      </c>
      <c r="J526">
        <f>VLOOKUP(InputData[[#This Row],[PRODUCT ID]],MasterData[],5,0)</f>
        <v>76</v>
      </c>
      <c r="K526">
        <f>VLOOKUP(InputData[[#This Row],[PRODUCT ID]],MasterData[],6,0)</f>
        <v>82.08</v>
      </c>
      <c r="L526">
        <f t="shared" si="32"/>
        <v>1231.2</v>
      </c>
      <c r="M526">
        <f t="shared" si="33"/>
        <v>91.200000000000045</v>
      </c>
      <c r="N526" s="8">
        <f t="shared" si="34"/>
        <v>7.407407407407411</v>
      </c>
      <c r="O526">
        <f>DAY(InputData[[#This Row],[DATE]])</f>
        <v>14</v>
      </c>
      <c r="P526">
        <f>MONTH(InputData[[#This Row],[DATE]])</f>
        <v>10</v>
      </c>
      <c r="Q526">
        <f>YEAR(InputData[[#This Row],[DATE]])</f>
        <v>2022</v>
      </c>
      <c r="R526">
        <f t="shared" si="35"/>
        <v>1140</v>
      </c>
      <c r="S526" s="15">
        <f>InputData[[#This Row],[Cost]]/InputData[[#This Row],[SALES]]</f>
        <v>0.92592592592592593</v>
      </c>
    </row>
    <row r="527" spans="1:19" x14ac:dyDescent="0.25">
      <c r="A527" s="3">
        <v>44899</v>
      </c>
      <c r="B527" s="4" t="s">
        <v>98</v>
      </c>
      <c r="C527" s="5">
        <v>15</v>
      </c>
      <c r="D527" s="5" t="s">
        <v>108</v>
      </c>
      <c r="E527" s="5" t="s">
        <v>107</v>
      </c>
      <c r="F527" s="6">
        <v>0</v>
      </c>
      <c r="G527" t="str">
        <f>VLOOKUP(InputData[[#This Row],[PRODUCT ID]],MasterData[],2,0)</f>
        <v>Product44</v>
      </c>
      <c r="H527" t="str">
        <f>VLOOKUP(InputData[[#This Row],[PRODUCT ID]],MasterData[],3,0)</f>
        <v>Category05</v>
      </c>
      <c r="I527" t="str">
        <f>VLOOKUP(InputData[[#This Row],[PRODUCT ID]],MasterData[],4,0)</f>
        <v>Kg</v>
      </c>
      <c r="J527">
        <f>VLOOKUP(InputData[[#This Row],[PRODUCT ID]],MasterData[],5,0)</f>
        <v>76</v>
      </c>
      <c r="K527">
        <f>VLOOKUP(InputData[[#This Row],[PRODUCT ID]],MasterData[],6,0)</f>
        <v>82.08</v>
      </c>
      <c r="L527">
        <f t="shared" si="32"/>
        <v>1231.2</v>
      </c>
      <c r="M527">
        <f t="shared" si="33"/>
        <v>91.200000000000045</v>
      </c>
      <c r="N527" s="8">
        <f t="shared" si="34"/>
        <v>7.407407407407411</v>
      </c>
      <c r="O527">
        <f>DAY(InputData[[#This Row],[DATE]])</f>
        <v>4</v>
      </c>
      <c r="P527">
        <f>MONTH(InputData[[#This Row],[DATE]])</f>
        <v>12</v>
      </c>
      <c r="Q527">
        <f>YEAR(InputData[[#This Row],[DATE]])</f>
        <v>2022</v>
      </c>
      <c r="R527">
        <f t="shared" si="35"/>
        <v>1140</v>
      </c>
      <c r="S527" s="15">
        <f>InputData[[#This Row],[Cost]]/InputData[[#This Row],[SALES]]</f>
        <v>0.92592592592592593</v>
      </c>
    </row>
    <row r="528" spans="1:19" x14ac:dyDescent="0.25">
      <c r="A528" s="3">
        <v>44914</v>
      </c>
      <c r="B528" s="4" t="s">
        <v>98</v>
      </c>
      <c r="C528" s="5">
        <v>7</v>
      </c>
      <c r="D528" s="5" t="s">
        <v>108</v>
      </c>
      <c r="E528" s="5" t="s">
        <v>106</v>
      </c>
      <c r="F528" s="6">
        <v>0</v>
      </c>
      <c r="G528" t="str">
        <f>VLOOKUP(InputData[[#This Row],[PRODUCT ID]],MasterData[],2,0)</f>
        <v>Product44</v>
      </c>
      <c r="H528" t="str">
        <f>VLOOKUP(InputData[[#This Row],[PRODUCT ID]],MasterData[],3,0)</f>
        <v>Category05</v>
      </c>
      <c r="I528" t="str">
        <f>VLOOKUP(InputData[[#This Row],[PRODUCT ID]],MasterData[],4,0)</f>
        <v>Kg</v>
      </c>
      <c r="J528">
        <f>VLOOKUP(InputData[[#This Row],[PRODUCT ID]],MasterData[],5,0)</f>
        <v>76</v>
      </c>
      <c r="K528">
        <f>VLOOKUP(InputData[[#This Row],[PRODUCT ID]],MasterData[],6,0)</f>
        <v>82.08</v>
      </c>
      <c r="L528">
        <f t="shared" si="32"/>
        <v>574.55999999999995</v>
      </c>
      <c r="M528">
        <f t="shared" si="33"/>
        <v>42.559999999999945</v>
      </c>
      <c r="N528" s="8">
        <f t="shared" si="34"/>
        <v>7.4074074074073986</v>
      </c>
      <c r="O528">
        <f>DAY(InputData[[#This Row],[DATE]])</f>
        <v>19</v>
      </c>
      <c r="P528">
        <f>MONTH(InputData[[#This Row],[DATE]])</f>
        <v>12</v>
      </c>
      <c r="Q528">
        <f>YEAR(InputData[[#This Row],[DATE]])</f>
        <v>2022</v>
      </c>
      <c r="R528">
        <f t="shared" si="35"/>
        <v>532</v>
      </c>
      <c r="S528" s="15">
        <f>InputData[[#This Row],[Cost]]/InputData[[#This Row],[SALES]]</f>
        <v>0.92592592592592604</v>
      </c>
    </row>
  </sheetData>
  <sortState xmlns:xlrd2="http://schemas.microsoft.com/office/spreadsheetml/2017/richdata2" ref="AC6:AD12">
    <sortCondition ref="AC6:AC12"/>
  </sortState>
  <phoneticPr fontId="3" type="noConversion"/>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codeName="Sheet2">
    <tabColor theme="5" tint="0.59999389629810485"/>
  </sheetPr>
  <dimension ref="A1:F46"/>
  <sheetViews>
    <sheetView workbookViewId="0">
      <selection activeCell="I5" sqref="I5:K12"/>
    </sheetView>
  </sheetViews>
  <sheetFormatPr defaultRowHeight="15" x14ac:dyDescent="0.25"/>
  <cols>
    <col min="1" max="1" width="15.85546875" bestFit="1" customWidth="1"/>
    <col min="2" max="2" width="13.7109375" bestFit="1" customWidth="1"/>
    <col min="3" max="3" width="14.42578125" bestFit="1" customWidth="1"/>
    <col min="4" max="4" width="9.85546875" bestFit="1" customWidth="1"/>
    <col min="5" max="5" width="17.28515625" bestFit="1" customWidth="1"/>
    <col min="6" max="6" width="17.7109375" bestFit="1" customWidth="1"/>
  </cols>
  <sheetData>
    <row r="1" spans="1:6" ht="15.75" thickBot="1" x14ac:dyDescent="0.3">
      <c r="A1" s="1" t="s">
        <v>0</v>
      </c>
      <c r="B1" s="1" t="s">
        <v>1</v>
      </c>
      <c r="C1" s="1" t="s">
        <v>2</v>
      </c>
      <c r="D1" s="1" t="s">
        <v>3</v>
      </c>
      <c r="E1" s="1" t="s">
        <v>4</v>
      </c>
      <c r="F1" s="1" t="s">
        <v>5</v>
      </c>
    </row>
    <row r="2" spans="1:6" x14ac:dyDescent="0.25">
      <c r="A2" t="s">
        <v>6</v>
      </c>
      <c r="B2" t="s">
        <v>7</v>
      </c>
      <c r="C2" t="s">
        <v>8</v>
      </c>
      <c r="D2" t="s">
        <v>9</v>
      </c>
      <c r="E2">
        <v>98</v>
      </c>
      <c r="F2">
        <v>103.88</v>
      </c>
    </row>
    <row r="3" spans="1:6" x14ac:dyDescent="0.25">
      <c r="A3" t="s">
        <v>10</v>
      </c>
      <c r="B3" t="s">
        <v>11</v>
      </c>
      <c r="C3" t="s">
        <v>8</v>
      </c>
      <c r="D3" t="s">
        <v>9</v>
      </c>
      <c r="E3">
        <v>105</v>
      </c>
      <c r="F3">
        <v>142.80000000000001</v>
      </c>
    </row>
    <row r="4" spans="1:6" x14ac:dyDescent="0.25">
      <c r="A4" t="s">
        <v>12</v>
      </c>
      <c r="B4" t="s">
        <v>13</v>
      </c>
      <c r="C4" t="s">
        <v>8</v>
      </c>
      <c r="D4" t="s">
        <v>9</v>
      </c>
      <c r="E4">
        <v>71</v>
      </c>
      <c r="F4">
        <v>80.94</v>
      </c>
    </row>
    <row r="5" spans="1:6" x14ac:dyDescent="0.25">
      <c r="A5" t="s">
        <v>14</v>
      </c>
      <c r="B5" t="s">
        <v>15</v>
      </c>
      <c r="C5" t="s">
        <v>8</v>
      </c>
      <c r="D5" t="s">
        <v>109</v>
      </c>
      <c r="E5">
        <v>44</v>
      </c>
      <c r="F5">
        <v>48.84</v>
      </c>
    </row>
    <row r="6" spans="1:6" x14ac:dyDescent="0.25">
      <c r="A6" t="s">
        <v>16</v>
      </c>
      <c r="B6" t="s">
        <v>17</v>
      </c>
      <c r="C6" t="s">
        <v>8</v>
      </c>
      <c r="D6" t="s">
        <v>110</v>
      </c>
      <c r="E6">
        <v>133</v>
      </c>
      <c r="F6">
        <v>155.61000000000001</v>
      </c>
    </row>
    <row r="7" spans="1:6" x14ac:dyDescent="0.25">
      <c r="A7" t="s">
        <v>18</v>
      </c>
      <c r="B7" t="s">
        <v>19</v>
      </c>
      <c r="C7" t="s">
        <v>8</v>
      </c>
      <c r="D7" t="s">
        <v>9</v>
      </c>
      <c r="E7">
        <v>75</v>
      </c>
      <c r="F7">
        <v>85.5</v>
      </c>
    </row>
    <row r="8" spans="1:6" x14ac:dyDescent="0.25">
      <c r="A8" t="s">
        <v>20</v>
      </c>
      <c r="B8" t="s">
        <v>21</v>
      </c>
      <c r="C8" t="s">
        <v>8</v>
      </c>
      <c r="D8" t="s">
        <v>109</v>
      </c>
      <c r="E8">
        <v>43</v>
      </c>
      <c r="F8">
        <v>47.730000000000004</v>
      </c>
    </row>
    <row r="9" spans="1:6" x14ac:dyDescent="0.25">
      <c r="A9" t="s">
        <v>22</v>
      </c>
      <c r="B9" t="s">
        <v>23</v>
      </c>
      <c r="C9" t="s">
        <v>8</v>
      </c>
      <c r="D9" t="s">
        <v>9</v>
      </c>
      <c r="E9">
        <v>83</v>
      </c>
      <c r="F9">
        <v>94.62</v>
      </c>
    </row>
    <row r="10" spans="1:6" x14ac:dyDescent="0.25">
      <c r="A10" t="s">
        <v>24</v>
      </c>
      <c r="B10" t="s">
        <v>25</v>
      </c>
      <c r="C10" t="s">
        <v>8</v>
      </c>
      <c r="D10" t="s">
        <v>111</v>
      </c>
      <c r="E10">
        <v>6</v>
      </c>
      <c r="F10">
        <v>7.8599999999999994</v>
      </c>
    </row>
    <row r="11" spans="1:6" x14ac:dyDescent="0.25">
      <c r="A11" t="s">
        <v>26</v>
      </c>
      <c r="B11" t="s">
        <v>27</v>
      </c>
      <c r="C11" t="s">
        <v>28</v>
      </c>
      <c r="D11" t="s">
        <v>110</v>
      </c>
      <c r="E11">
        <v>148</v>
      </c>
      <c r="F11">
        <v>164.28</v>
      </c>
    </row>
    <row r="12" spans="1:6" x14ac:dyDescent="0.25">
      <c r="A12" t="s">
        <v>29</v>
      </c>
      <c r="B12" t="s">
        <v>30</v>
      </c>
      <c r="C12" t="s">
        <v>28</v>
      </c>
      <c r="D12" t="s">
        <v>109</v>
      </c>
      <c r="E12">
        <v>44</v>
      </c>
      <c r="F12">
        <v>48.4</v>
      </c>
    </row>
    <row r="13" spans="1:6" x14ac:dyDescent="0.25">
      <c r="A13" t="s">
        <v>31</v>
      </c>
      <c r="B13" t="s">
        <v>32</v>
      </c>
      <c r="C13" t="s">
        <v>28</v>
      </c>
      <c r="D13" t="s">
        <v>9</v>
      </c>
      <c r="E13">
        <v>73</v>
      </c>
      <c r="F13">
        <v>94.17</v>
      </c>
    </row>
    <row r="14" spans="1:6" x14ac:dyDescent="0.25">
      <c r="A14" t="s">
        <v>33</v>
      </c>
      <c r="B14" t="s">
        <v>34</v>
      </c>
      <c r="C14" t="s">
        <v>28</v>
      </c>
      <c r="D14" t="s">
        <v>9</v>
      </c>
      <c r="E14">
        <v>112</v>
      </c>
      <c r="F14">
        <v>122.08</v>
      </c>
    </row>
    <row r="15" spans="1:6" x14ac:dyDescent="0.25">
      <c r="A15" t="s">
        <v>35</v>
      </c>
      <c r="B15" t="s">
        <v>36</v>
      </c>
      <c r="C15" t="s">
        <v>28</v>
      </c>
      <c r="D15" t="s">
        <v>9</v>
      </c>
      <c r="E15">
        <v>112</v>
      </c>
      <c r="F15">
        <v>146.72</v>
      </c>
    </row>
    <row r="16" spans="1:6" x14ac:dyDescent="0.25">
      <c r="A16" t="s">
        <v>37</v>
      </c>
      <c r="B16" t="s">
        <v>38</v>
      </c>
      <c r="C16" t="s">
        <v>28</v>
      </c>
      <c r="D16" t="s">
        <v>111</v>
      </c>
      <c r="E16">
        <v>12</v>
      </c>
      <c r="F16">
        <v>15.719999999999999</v>
      </c>
    </row>
    <row r="17" spans="1:6" x14ac:dyDescent="0.25">
      <c r="A17" t="s">
        <v>39</v>
      </c>
      <c r="B17" t="s">
        <v>40</v>
      </c>
      <c r="C17" t="s">
        <v>28</v>
      </c>
      <c r="D17" t="s">
        <v>111</v>
      </c>
      <c r="E17">
        <v>13</v>
      </c>
      <c r="F17">
        <v>16.64</v>
      </c>
    </row>
    <row r="18" spans="1:6" x14ac:dyDescent="0.25">
      <c r="A18" t="s">
        <v>41</v>
      </c>
      <c r="B18" t="s">
        <v>42</v>
      </c>
      <c r="C18" t="s">
        <v>28</v>
      </c>
      <c r="D18" t="s">
        <v>110</v>
      </c>
      <c r="E18">
        <v>134</v>
      </c>
      <c r="F18">
        <v>156.78</v>
      </c>
    </row>
    <row r="19" spans="1:6" x14ac:dyDescent="0.25">
      <c r="A19" t="s">
        <v>43</v>
      </c>
      <c r="B19" t="s">
        <v>44</v>
      </c>
      <c r="C19" t="s">
        <v>28</v>
      </c>
      <c r="D19" t="s">
        <v>111</v>
      </c>
      <c r="E19">
        <v>37</v>
      </c>
      <c r="F19">
        <v>49.21</v>
      </c>
    </row>
    <row r="20" spans="1:6" x14ac:dyDescent="0.25">
      <c r="A20" t="s">
        <v>45</v>
      </c>
      <c r="B20" t="s">
        <v>46</v>
      </c>
      <c r="C20" t="s">
        <v>28</v>
      </c>
      <c r="D20" t="s">
        <v>110</v>
      </c>
      <c r="E20">
        <v>150</v>
      </c>
      <c r="F20">
        <v>210</v>
      </c>
    </row>
    <row r="21" spans="1:6" x14ac:dyDescent="0.25">
      <c r="A21" t="s">
        <v>47</v>
      </c>
      <c r="B21" t="s">
        <v>48</v>
      </c>
      <c r="C21" t="s">
        <v>49</v>
      </c>
      <c r="D21" t="s">
        <v>109</v>
      </c>
      <c r="E21">
        <v>61</v>
      </c>
      <c r="F21">
        <v>76.25</v>
      </c>
    </row>
    <row r="22" spans="1:6" x14ac:dyDescent="0.25">
      <c r="A22" t="s">
        <v>50</v>
      </c>
      <c r="B22" t="s">
        <v>51</v>
      </c>
      <c r="C22" t="s">
        <v>49</v>
      </c>
      <c r="D22" t="s">
        <v>110</v>
      </c>
      <c r="E22">
        <v>126</v>
      </c>
      <c r="F22">
        <v>162.54</v>
      </c>
    </row>
    <row r="23" spans="1:6" x14ac:dyDescent="0.25">
      <c r="A23" t="s">
        <v>52</v>
      </c>
      <c r="B23" t="s">
        <v>53</v>
      </c>
      <c r="C23" t="s">
        <v>49</v>
      </c>
      <c r="D23" t="s">
        <v>110</v>
      </c>
      <c r="E23">
        <v>121</v>
      </c>
      <c r="F23">
        <v>141.57</v>
      </c>
    </row>
    <row r="24" spans="1:6" x14ac:dyDescent="0.25">
      <c r="A24" t="s">
        <v>54</v>
      </c>
      <c r="B24" t="s">
        <v>55</v>
      </c>
      <c r="C24" t="s">
        <v>49</v>
      </c>
      <c r="D24" t="s">
        <v>110</v>
      </c>
      <c r="E24">
        <v>141</v>
      </c>
      <c r="F24">
        <v>149.46</v>
      </c>
    </row>
    <row r="25" spans="1:6" x14ac:dyDescent="0.25">
      <c r="A25" t="s">
        <v>56</v>
      </c>
      <c r="B25" t="s">
        <v>57</v>
      </c>
      <c r="C25" t="s">
        <v>49</v>
      </c>
      <c r="D25" t="s">
        <v>110</v>
      </c>
      <c r="E25">
        <v>144</v>
      </c>
      <c r="F25">
        <v>156.96</v>
      </c>
    </row>
    <row r="26" spans="1:6" x14ac:dyDescent="0.25">
      <c r="A26" t="s">
        <v>58</v>
      </c>
      <c r="B26" t="s">
        <v>59</v>
      </c>
      <c r="C26" t="s">
        <v>49</v>
      </c>
      <c r="D26" t="s">
        <v>111</v>
      </c>
      <c r="E26">
        <v>7</v>
      </c>
      <c r="F26">
        <v>8.33</v>
      </c>
    </row>
    <row r="27" spans="1:6" x14ac:dyDescent="0.25">
      <c r="A27" t="s">
        <v>60</v>
      </c>
      <c r="B27" t="s">
        <v>61</v>
      </c>
      <c r="C27" t="s">
        <v>62</v>
      </c>
      <c r="D27" t="s">
        <v>111</v>
      </c>
      <c r="E27">
        <v>18</v>
      </c>
      <c r="F27">
        <v>24.66</v>
      </c>
    </row>
    <row r="28" spans="1:6" x14ac:dyDescent="0.25">
      <c r="A28" t="s">
        <v>63</v>
      </c>
      <c r="B28" t="s">
        <v>64</v>
      </c>
      <c r="C28" t="s">
        <v>62</v>
      </c>
      <c r="D28" t="s">
        <v>109</v>
      </c>
      <c r="E28">
        <v>48</v>
      </c>
      <c r="F28">
        <v>57.120000000000005</v>
      </c>
    </row>
    <row r="29" spans="1:6" x14ac:dyDescent="0.25">
      <c r="A29" t="s">
        <v>65</v>
      </c>
      <c r="B29" t="s">
        <v>66</v>
      </c>
      <c r="C29" t="s">
        <v>62</v>
      </c>
      <c r="D29" t="s">
        <v>111</v>
      </c>
      <c r="E29">
        <v>37</v>
      </c>
      <c r="F29">
        <v>41.81</v>
      </c>
    </row>
    <row r="30" spans="1:6" x14ac:dyDescent="0.25">
      <c r="A30" t="s">
        <v>67</v>
      </c>
      <c r="B30" t="s">
        <v>68</v>
      </c>
      <c r="C30" t="s">
        <v>62</v>
      </c>
      <c r="D30" t="s">
        <v>109</v>
      </c>
      <c r="E30">
        <v>47</v>
      </c>
      <c r="F30">
        <v>53.11</v>
      </c>
    </row>
    <row r="31" spans="1:6" x14ac:dyDescent="0.25">
      <c r="A31" t="s">
        <v>69</v>
      </c>
      <c r="B31" t="s">
        <v>70</v>
      </c>
      <c r="C31" t="s">
        <v>62</v>
      </c>
      <c r="D31" t="s">
        <v>110</v>
      </c>
      <c r="E31">
        <v>148</v>
      </c>
      <c r="F31">
        <v>201.28</v>
      </c>
    </row>
    <row r="32" spans="1:6" x14ac:dyDescent="0.25">
      <c r="A32" t="s">
        <v>71</v>
      </c>
      <c r="B32" t="s">
        <v>72</v>
      </c>
      <c r="C32" t="s">
        <v>62</v>
      </c>
      <c r="D32" t="s">
        <v>9</v>
      </c>
      <c r="E32">
        <v>93</v>
      </c>
      <c r="F32">
        <v>104.16</v>
      </c>
    </row>
    <row r="33" spans="1:6" x14ac:dyDescent="0.25">
      <c r="A33" t="s">
        <v>73</v>
      </c>
      <c r="B33" t="s">
        <v>74</v>
      </c>
      <c r="C33" t="s">
        <v>62</v>
      </c>
      <c r="D33" t="s">
        <v>9</v>
      </c>
      <c r="E33">
        <v>89</v>
      </c>
      <c r="F33">
        <v>117.48</v>
      </c>
    </row>
    <row r="34" spans="1:6" x14ac:dyDescent="0.25">
      <c r="A34" t="s">
        <v>75</v>
      </c>
      <c r="B34" t="s">
        <v>76</v>
      </c>
      <c r="C34" t="s">
        <v>62</v>
      </c>
      <c r="D34" t="s">
        <v>9</v>
      </c>
      <c r="E34">
        <v>95</v>
      </c>
      <c r="F34">
        <v>119.7</v>
      </c>
    </row>
    <row r="35" spans="1:6" x14ac:dyDescent="0.25">
      <c r="A35" t="s">
        <v>77</v>
      </c>
      <c r="B35" t="s">
        <v>78</v>
      </c>
      <c r="C35" t="s">
        <v>62</v>
      </c>
      <c r="D35" t="s">
        <v>109</v>
      </c>
      <c r="E35">
        <v>55</v>
      </c>
      <c r="F35">
        <v>58.3</v>
      </c>
    </row>
    <row r="36" spans="1:6" x14ac:dyDescent="0.25">
      <c r="A36" t="s">
        <v>79</v>
      </c>
      <c r="B36" t="s">
        <v>80</v>
      </c>
      <c r="C36" t="s">
        <v>62</v>
      </c>
      <c r="D36" t="s">
        <v>111</v>
      </c>
      <c r="E36">
        <v>5</v>
      </c>
      <c r="F36">
        <v>6.7</v>
      </c>
    </row>
    <row r="37" spans="1:6" x14ac:dyDescent="0.25">
      <c r="A37" t="s">
        <v>81</v>
      </c>
      <c r="B37" t="s">
        <v>82</v>
      </c>
      <c r="C37" t="s">
        <v>62</v>
      </c>
      <c r="D37" t="s">
        <v>9</v>
      </c>
      <c r="E37">
        <v>90</v>
      </c>
      <c r="F37">
        <v>96.3</v>
      </c>
    </row>
    <row r="38" spans="1:6" x14ac:dyDescent="0.25">
      <c r="A38" t="s">
        <v>83</v>
      </c>
      <c r="B38" t="s">
        <v>84</v>
      </c>
      <c r="C38" t="s">
        <v>85</v>
      </c>
      <c r="D38" t="s">
        <v>9</v>
      </c>
      <c r="E38">
        <v>67</v>
      </c>
      <c r="F38">
        <v>85.76</v>
      </c>
    </row>
    <row r="39" spans="1:6" x14ac:dyDescent="0.25">
      <c r="A39" t="s">
        <v>86</v>
      </c>
      <c r="B39" t="s">
        <v>87</v>
      </c>
      <c r="C39" t="s">
        <v>85</v>
      </c>
      <c r="D39" t="s">
        <v>9</v>
      </c>
      <c r="E39">
        <v>72</v>
      </c>
      <c r="F39">
        <v>79.92</v>
      </c>
    </row>
    <row r="40" spans="1:6" x14ac:dyDescent="0.25">
      <c r="A40" t="s">
        <v>88</v>
      </c>
      <c r="B40" t="s">
        <v>89</v>
      </c>
      <c r="C40" t="s">
        <v>85</v>
      </c>
      <c r="D40" t="s">
        <v>111</v>
      </c>
      <c r="E40">
        <v>37</v>
      </c>
      <c r="F40">
        <v>42.55</v>
      </c>
    </row>
    <row r="41" spans="1:6" x14ac:dyDescent="0.25">
      <c r="A41" t="s">
        <v>90</v>
      </c>
      <c r="B41" t="s">
        <v>91</v>
      </c>
      <c r="C41" t="s">
        <v>85</v>
      </c>
      <c r="D41" t="s">
        <v>9</v>
      </c>
      <c r="E41">
        <v>90</v>
      </c>
      <c r="F41">
        <v>115.2</v>
      </c>
    </row>
    <row r="42" spans="1:6" x14ac:dyDescent="0.25">
      <c r="A42" t="s">
        <v>92</v>
      </c>
      <c r="B42" t="s">
        <v>93</v>
      </c>
      <c r="C42" t="s">
        <v>85</v>
      </c>
      <c r="D42" t="s">
        <v>110</v>
      </c>
      <c r="E42">
        <v>138</v>
      </c>
      <c r="F42">
        <v>173.88</v>
      </c>
    </row>
    <row r="43" spans="1:6" x14ac:dyDescent="0.25">
      <c r="A43" t="s">
        <v>94</v>
      </c>
      <c r="B43" t="s">
        <v>95</v>
      </c>
      <c r="C43" t="s">
        <v>85</v>
      </c>
      <c r="D43" t="s">
        <v>110</v>
      </c>
      <c r="E43">
        <v>120</v>
      </c>
      <c r="F43">
        <v>162</v>
      </c>
    </row>
    <row r="44" spans="1:6" x14ac:dyDescent="0.25">
      <c r="A44" t="s">
        <v>96</v>
      </c>
      <c r="B44" t="s">
        <v>97</v>
      </c>
      <c r="C44" t="s">
        <v>85</v>
      </c>
      <c r="D44" t="s">
        <v>9</v>
      </c>
      <c r="E44">
        <v>67</v>
      </c>
      <c r="F44">
        <v>83.08</v>
      </c>
    </row>
    <row r="45" spans="1:6" x14ac:dyDescent="0.25">
      <c r="A45" t="s">
        <v>98</v>
      </c>
      <c r="B45" t="s">
        <v>99</v>
      </c>
      <c r="C45" t="s">
        <v>85</v>
      </c>
      <c r="D45" t="s">
        <v>9</v>
      </c>
      <c r="E45">
        <v>76</v>
      </c>
      <c r="F45">
        <v>82.08</v>
      </c>
    </row>
    <row r="46" spans="1:6" x14ac:dyDescent="0.25">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72466-9AFE-445B-AF9D-3E068FC6BA98}">
  <sheetPr codeName="Sheet3"/>
  <dimension ref="B2:N88"/>
  <sheetViews>
    <sheetView topLeftCell="A32" zoomScale="76" workbookViewId="0">
      <selection activeCell="G51" sqref="G51"/>
    </sheetView>
  </sheetViews>
  <sheetFormatPr defaultRowHeight="15" x14ac:dyDescent="0.25"/>
  <cols>
    <col min="2" max="2" width="13.85546875" bestFit="1" customWidth="1"/>
    <col min="3" max="3" width="18.140625" bestFit="1" customWidth="1"/>
    <col min="4" max="4" width="14" bestFit="1" customWidth="1"/>
    <col min="5" max="5" width="19.140625" bestFit="1" customWidth="1"/>
    <col min="7" max="7" width="13.85546875" bestFit="1" customWidth="1"/>
    <col min="8" max="8" width="12.7109375" bestFit="1" customWidth="1"/>
    <col min="9" max="9" width="18.140625" bestFit="1" customWidth="1"/>
    <col min="10" max="10" width="15.42578125" bestFit="1" customWidth="1"/>
    <col min="11" max="11" width="18.140625" bestFit="1" customWidth="1"/>
    <col min="12" max="12" width="25.5703125" bestFit="1" customWidth="1"/>
    <col min="13" max="13" width="13.85546875" bestFit="1" customWidth="1"/>
    <col min="14" max="14" width="12.7109375" bestFit="1" customWidth="1"/>
    <col min="15" max="15" width="11.28515625" bestFit="1" customWidth="1"/>
    <col min="16" max="16" width="9.85546875" bestFit="1" customWidth="1"/>
    <col min="17" max="17" width="18.140625" bestFit="1" customWidth="1"/>
    <col min="18" max="18" width="8.140625" bestFit="1" customWidth="1"/>
    <col min="19" max="19" width="25.42578125" bestFit="1" customWidth="1"/>
    <col min="20" max="23" width="9.85546875" bestFit="1" customWidth="1"/>
    <col min="24" max="24" width="18.140625" bestFit="1" customWidth="1"/>
    <col min="25" max="25" width="18.42578125" bestFit="1" customWidth="1"/>
    <col min="26" max="33" width="2.28515625" bestFit="1" customWidth="1"/>
    <col min="34" max="38" width="3.28515625" bestFit="1" customWidth="1"/>
    <col min="39" max="39" width="18.140625" bestFit="1" customWidth="1"/>
    <col min="40" max="40" width="18.42578125" bestFit="1" customWidth="1"/>
    <col min="41" max="51" width="4.42578125" bestFit="1" customWidth="1"/>
    <col min="52" max="52" width="11.42578125" bestFit="1" customWidth="1"/>
    <col min="53" max="56" width="11.7109375" bestFit="1" customWidth="1"/>
    <col min="57" max="57" width="14.85546875" bestFit="1" customWidth="1"/>
    <col min="58" max="64" width="11.7109375" bestFit="1" customWidth="1"/>
    <col min="65" max="65" width="14.85546875" bestFit="1" customWidth="1"/>
    <col min="66" max="69" width="11.7109375" bestFit="1" customWidth="1"/>
    <col min="70" max="70" width="14.85546875" bestFit="1" customWidth="1"/>
    <col min="71" max="78" width="11.7109375" bestFit="1" customWidth="1"/>
    <col min="79" max="79" width="14.85546875" bestFit="1" customWidth="1"/>
    <col min="80" max="86" width="11.7109375" bestFit="1" customWidth="1"/>
    <col min="87" max="87" width="14.85546875" bestFit="1" customWidth="1"/>
    <col min="88" max="95" width="11.7109375" bestFit="1" customWidth="1"/>
    <col min="96" max="96" width="14.85546875" bestFit="1" customWidth="1"/>
    <col min="97" max="105" width="11.7109375" bestFit="1" customWidth="1"/>
    <col min="106" max="106" width="14.85546875" bestFit="1" customWidth="1"/>
    <col min="107" max="114" width="11.7109375" bestFit="1" customWidth="1"/>
    <col min="115" max="115" width="14.85546875" bestFit="1" customWidth="1"/>
    <col min="116" max="122" width="11.7109375" bestFit="1" customWidth="1"/>
    <col min="123" max="123" width="14.85546875" bestFit="1" customWidth="1"/>
    <col min="124" max="132" width="11.7109375" bestFit="1" customWidth="1"/>
    <col min="133" max="133" width="14.85546875" bestFit="1" customWidth="1"/>
    <col min="134" max="142" width="11.7109375" bestFit="1" customWidth="1"/>
    <col min="143" max="143" width="14.85546875" bestFit="1" customWidth="1"/>
    <col min="144" max="154" width="11.7109375" bestFit="1" customWidth="1"/>
    <col min="155" max="155" width="14.85546875" bestFit="1" customWidth="1"/>
    <col min="156" max="159" width="11.7109375" bestFit="1" customWidth="1"/>
    <col min="160" max="160" width="14.85546875" bestFit="1" customWidth="1"/>
    <col min="161" max="169" width="11.7109375" bestFit="1" customWidth="1"/>
    <col min="170" max="170" width="14.85546875" bestFit="1" customWidth="1"/>
    <col min="171" max="179" width="11.7109375" bestFit="1" customWidth="1"/>
    <col min="180" max="180" width="14.85546875" bestFit="1" customWidth="1"/>
    <col min="181" max="191" width="11.7109375" bestFit="1" customWidth="1"/>
    <col min="192" max="192" width="14.85546875" bestFit="1" customWidth="1"/>
    <col min="193" max="199" width="11.7109375" bestFit="1" customWidth="1"/>
    <col min="200" max="200" width="14.85546875" bestFit="1" customWidth="1"/>
    <col min="201" max="208" width="11.7109375" bestFit="1" customWidth="1"/>
    <col min="209" max="209" width="14.85546875" bestFit="1" customWidth="1"/>
    <col min="210" max="217" width="11.7109375" bestFit="1" customWidth="1"/>
    <col min="218" max="218" width="14.85546875" bestFit="1" customWidth="1"/>
    <col min="219" max="222" width="11.7109375" bestFit="1" customWidth="1"/>
    <col min="223" max="223" width="14.85546875" bestFit="1" customWidth="1"/>
    <col min="224" max="231" width="11.7109375" bestFit="1" customWidth="1"/>
    <col min="232" max="232" width="14.85546875" bestFit="1" customWidth="1"/>
    <col min="233" max="242" width="11.7109375" bestFit="1" customWidth="1"/>
    <col min="243" max="243" width="14.85546875" bestFit="1" customWidth="1"/>
    <col min="244" max="252" width="11.7109375" bestFit="1" customWidth="1"/>
    <col min="253" max="253" width="14.85546875" bestFit="1" customWidth="1"/>
    <col min="254" max="264" width="11.7109375" bestFit="1" customWidth="1"/>
    <col min="265" max="265" width="14.85546875" bestFit="1" customWidth="1"/>
    <col min="266" max="273" width="11.7109375" bestFit="1" customWidth="1"/>
    <col min="274" max="274" width="14.85546875" bestFit="1" customWidth="1"/>
    <col min="275" max="282" width="11.7109375" bestFit="1" customWidth="1"/>
    <col min="283" max="283" width="14.85546875" bestFit="1" customWidth="1"/>
    <col min="284" max="289" width="11.7109375" bestFit="1" customWidth="1"/>
    <col min="290" max="290" width="14.85546875" bestFit="1" customWidth="1"/>
    <col min="291" max="299" width="11.7109375" bestFit="1" customWidth="1"/>
    <col min="300" max="300" width="14.85546875" bestFit="1" customWidth="1"/>
    <col min="301" max="309" width="11.7109375" bestFit="1" customWidth="1"/>
    <col min="310" max="310" width="14.85546875" bestFit="1" customWidth="1"/>
    <col min="311" max="322" width="11.7109375" bestFit="1" customWidth="1"/>
    <col min="323" max="323" width="14.85546875" bestFit="1" customWidth="1"/>
    <col min="324" max="332" width="11.7109375" bestFit="1" customWidth="1"/>
    <col min="333" max="333" width="14.85546875" bestFit="1" customWidth="1"/>
    <col min="334" max="340" width="11.7109375" bestFit="1" customWidth="1"/>
    <col min="341" max="341" width="14.85546875" bestFit="1" customWidth="1"/>
    <col min="342" max="346" width="11.7109375" bestFit="1" customWidth="1"/>
    <col min="347" max="347" width="14.85546875" bestFit="1" customWidth="1"/>
    <col min="348" max="358" width="11.7109375" bestFit="1" customWidth="1"/>
    <col min="359" max="359" width="14.85546875" bestFit="1" customWidth="1"/>
    <col min="360" max="366" width="11.7109375" bestFit="1" customWidth="1"/>
    <col min="367" max="367" width="14.85546875" bestFit="1" customWidth="1"/>
    <col min="368" max="374" width="11.7109375" bestFit="1" customWidth="1"/>
    <col min="375" max="375" width="14.85546875" bestFit="1" customWidth="1"/>
    <col min="376" max="384" width="11.7109375" bestFit="1" customWidth="1"/>
    <col min="385" max="385" width="14.85546875" bestFit="1" customWidth="1"/>
    <col min="386" max="395" width="11.7109375" bestFit="1" customWidth="1"/>
    <col min="396" max="396" width="14.85546875" bestFit="1" customWidth="1"/>
    <col min="397" max="402" width="11.7109375" bestFit="1" customWidth="1"/>
    <col min="403" max="403" width="14.85546875" bestFit="1" customWidth="1"/>
    <col min="404" max="414" width="11.7109375" bestFit="1" customWidth="1"/>
    <col min="415" max="415" width="14.85546875" bestFit="1" customWidth="1"/>
    <col min="416" max="416" width="11.28515625" bestFit="1" customWidth="1"/>
  </cols>
  <sheetData>
    <row r="2" spans="2:14" x14ac:dyDescent="0.25">
      <c r="B2" t="s">
        <v>117</v>
      </c>
      <c r="C2" t="s">
        <v>118</v>
      </c>
      <c r="D2" t="s">
        <v>119</v>
      </c>
    </row>
    <row r="3" spans="2:14" x14ac:dyDescent="0.25">
      <c r="B3" s="28">
        <v>401411.9200000001</v>
      </c>
      <c r="C3" s="28">
        <v>68907.920000000027</v>
      </c>
      <c r="D3" s="10">
        <v>16.87872600799534</v>
      </c>
    </row>
    <row r="4" spans="2:14" x14ac:dyDescent="0.25">
      <c r="G4" s="11" t="s">
        <v>120</v>
      </c>
      <c r="H4" t="s">
        <v>117</v>
      </c>
      <c r="I4" s="9" t="s">
        <v>122</v>
      </c>
      <c r="J4" s="9" t="s">
        <v>123</v>
      </c>
      <c r="K4" s="9" t="s">
        <v>124</v>
      </c>
      <c r="M4" s="11" t="s">
        <v>120</v>
      </c>
      <c r="N4" t="s">
        <v>117</v>
      </c>
    </row>
    <row r="5" spans="2:14" x14ac:dyDescent="0.25">
      <c r="B5" s="11" t="s">
        <v>120</v>
      </c>
      <c r="C5" t="s">
        <v>125</v>
      </c>
      <c r="G5" s="12" t="s">
        <v>7</v>
      </c>
      <c r="H5" s="28">
        <v>9764.7199999999993</v>
      </c>
      <c r="I5" cm="1">
        <f t="array" ref="I5">MAX(IF(G4:G48&lt;&gt;"Grand Total", H4:H48))</f>
        <v>22952.16</v>
      </c>
      <c r="J5" t="str">
        <f>INDEX(G4:G49,MATCH($I$5,H4:H49,0))</f>
        <v>Product41</v>
      </c>
      <c r="K5" t="str">
        <f>INDEX(InputData[CATEGORY],MATCH(PivotSALES!$J$5,InputData[PRODUCT],0))</f>
        <v>Category05</v>
      </c>
      <c r="M5" s="12" t="s">
        <v>98</v>
      </c>
      <c r="N5" s="28">
        <v>16333.92</v>
      </c>
    </row>
    <row r="6" spans="2:14" x14ac:dyDescent="0.25">
      <c r="B6" s="12" t="s">
        <v>107</v>
      </c>
      <c r="C6" s="28">
        <v>264</v>
      </c>
      <c r="G6" s="12" t="s">
        <v>11</v>
      </c>
      <c r="H6" s="28">
        <v>13423.199999999999</v>
      </c>
      <c r="M6" s="12" t="s">
        <v>94</v>
      </c>
      <c r="N6" s="28">
        <v>20574</v>
      </c>
    </row>
    <row r="7" spans="2:14" x14ac:dyDescent="0.25">
      <c r="B7" s="12" t="s">
        <v>106</v>
      </c>
      <c r="C7" s="28">
        <v>263</v>
      </c>
      <c r="G7" s="12" t="s">
        <v>13</v>
      </c>
      <c r="H7" s="28">
        <v>6394.2599999999993</v>
      </c>
      <c r="M7" s="12" t="s">
        <v>92</v>
      </c>
      <c r="N7" s="28">
        <v>22952.16</v>
      </c>
    </row>
    <row r="8" spans="2:14" x14ac:dyDescent="0.25">
      <c r="B8" s="12" t="s">
        <v>121</v>
      </c>
      <c r="C8" s="28">
        <v>527</v>
      </c>
      <c r="G8" s="12" t="s">
        <v>15</v>
      </c>
      <c r="H8" s="28">
        <v>6056.1600000000008</v>
      </c>
      <c r="M8" s="12" t="s">
        <v>75</v>
      </c>
      <c r="N8" s="28">
        <v>13645.800000000001</v>
      </c>
    </row>
    <row r="9" spans="2:14" x14ac:dyDescent="0.25">
      <c r="G9" s="12" t="s">
        <v>17</v>
      </c>
      <c r="H9" s="28">
        <v>15716.61</v>
      </c>
      <c r="M9" s="12" t="s">
        <v>73</v>
      </c>
      <c r="N9" s="28">
        <v>16329.72</v>
      </c>
    </row>
    <row r="10" spans="2:14" x14ac:dyDescent="0.25">
      <c r="G10" s="12" t="s">
        <v>19</v>
      </c>
      <c r="H10" s="28">
        <v>4531.5</v>
      </c>
      <c r="M10" s="12" t="s">
        <v>69</v>
      </c>
      <c r="N10" s="28">
        <v>22945.919999999998</v>
      </c>
    </row>
    <row r="11" spans="2:14" x14ac:dyDescent="0.25">
      <c r="B11" s="9" t="s">
        <v>127</v>
      </c>
      <c r="C11" s="9" t="s">
        <v>126</v>
      </c>
      <c r="G11" s="12" t="s">
        <v>21</v>
      </c>
      <c r="H11" s="28">
        <v>2291.04</v>
      </c>
      <c r="M11" s="12" t="s">
        <v>45</v>
      </c>
      <c r="N11" s="28">
        <v>20160</v>
      </c>
    </row>
    <row r="12" spans="2:14" x14ac:dyDescent="0.25">
      <c r="B12" t="str">
        <f>INDEX(B6:B7,MATCH($C$12,C6:C7,0))</f>
        <v>Cash</v>
      </c>
      <c r="C12">
        <f>MAX(C6:C7)</f>
        <v>264</v>
      </c>
      <c r="G12" s="12" t="s">
        <v>23</v>
      </c>
      <c r="H12" s="28">
        <v>10502.82</v>
      </c>
      <c r="M12" s="12" t="s">
        <v>26</v>
      </c>
      <c r="N12" s="28">
        <v>16428</v>
      </c>
    </row>
    <row r="13" spans="2:14" x14ac:dyDescent="0.25">
      <c r="G13" s="12" t="s">
        <v>25</v>
      </c>
      <c r="H13" s="28">
        <v>581.64</v>
      </c>
      <c r="M13" s="12" t="s">
        <v>16</v>
      </c>
      <c r="N13" s="28">
        <v>15716.61</v>
      </c>
    </row>
    <row r="14" spans="2:14" x14ac:dyDescent="0.25">
      <c r="B14" s="11" t="s">
        <v>120</v>
      </c>
      <c r="C14" t="s">
        <v>132</v>
      </c>
      <c r="G14" s="12" t="s">
        <v>27</v>
      </c>
      <c r="H14" s="28">
        <v>16428</v>
      </c>
      <c r="M14" s="12" t="s">
        <v>10</v>
      </c>
      <c r="N14" s="28">
        <v>13423.199999999999</v>
      </c>
    </row>
    <row r="15" spans="2:14" x14ac:dyDescent="0.25">
      <c r="B15" s="12" t="s">
        <v>108</v>
      </c>
      <c r="C15" s="28">
        <v>283</v>
      </c>
      <c r="G15" s="12" t="s">
        <v>30</v>
      </c>
      <c r="H15" s="28">
        <v>5856.4</v>
      </c>
      <c r="M15" s="12" t="s">
        <v>121</v>
      </c>
      <c r="N15" s="28">
        <v>178509.33000000002</v>
      </c>
    </row>
    <row r="16" spans="2:14" x14ac:dyDescent="0.25">
      <c r="B16" s="12" t="s">
        <v>106</v>
      </c>
      <c r="C16" s="28">
        <v>167</v>
      </c>
      <c r="G16" s="12" t="s">
        <v>32</v>
      </c>
      <c r="H16" s="28">
        <v>11582.910000000003</v>
      </c>
    </row>
    <row r="17" spans="2:8" x14ac:dyDescent="0.25">
      <c r="B17" s="12" t="s">
        <v>105</v>
      </c>
      <c r="C17" s="28">
        <v>77</v>
      </c>
      <c r="G17" s="12" t="s">
        <v>34</v>
      </c>
      <c r="H17" s="28">
        <v>8423.52</v>
      </c>
    </row>
    <row r="18" spans="2:8" x14ac:dyDescent="0.25">
      <c r="B18" s="12" t="s">
        <v>121</v>
      </c>
      <c r="C18" s="28">
        <v>527</v>
      </c>
      <c r="G18" s="12" t="s">
        <v>36</v>
      </c>
      <c r="H18" s="28">
        <v>12764.640000000001</v>
      </c>
    </row>
    <row r="19" spans="2:8" x14ac:dyDescent="0.25">
      <c r="G19" s="12" t="s">
        <v>38</v>
      </c>
      <c r="H19" s="28">
        <v>1839.2399999999998</v>
      </c>
    </row>
    <row r="20" spans="2:8" x14ac:dyDescent="0.25">
      <c r="B20" s="11" t="s">
        <v>120</v>
      </c>
      <c r="C20" t="s">
        <v>137</v>
      </c>
      <c r="D20" t="s">
        <v>118</v>
      </c>
      <c r="G20" s="12" t="s">
        <v>40</v>
      </c>
      <c r="H20" s="28">
        <v>1996.8</v>
      </c>
    </row>
    <row r="21" spans="2:8" x14ac:dyDescent="0.25">
      <c r="B21" s="12" t="s">
        <v>49</v>
      </c>
      <c r="C21" s="28">
        <v>45181</v>
      </c>
      <c r="D21" s="28">
        <v>7118.5100000000011</v>
      </c>
      <c r="G21" s="12" t="s">
        <v>42</v>
      </c>
      <c r="H21" s="28">
        <v>9877.1400000000012</v>
      </c>
    </row>
    <row r="22" spans="2:8" x14ac:dyDescent="0.25">
      <c r="B22" s="12" t="s">
        <v>8</v>
      </c>
      <c r="C22" s="28">
        <v>59276</v>
      </c>
      <c r="D22" s="28">
        <v>9985.9500000000098</v>
      </c>
      <c r="G22" s="12" t="s">
        <v>44</v>
      </c>
      <c r="H22" s="28">
        <v>4035.2200000000003</v>
      </c>
    </row>
    <row r="23" spans="2:8" x14ac:dyDescent="0.25">
      <c r="B23" s="12" t="s">
        <v>85</v>
      </c>
      <c r="C23" s="28">
        <v>74954</v>
      </c>
      <c r="D23" s="28">
        <v>16663.189999999999</v>
      </c>
      <c r="G23" s="12" t="s">
        <v>46</v>
      </c>
      <c r="H23" s="28">
        <v>20160</v>
      </c>
    </row>
    <row r="24" spans="2:8" x14ac:dyDescent="0.25">
      <c r="B24" s="12" t="s">
        <v>28</v>
      </c>
      <c r="C24" s="28">
        <v>75415</v>
      </c>
      <c r="D24" s="28">
        <v>17548.87</v>
      </c>
      <c r="G24" s="12" t="s">
        <v>48</v>
      </c>
      <c r="H24" s="28">
        <v>8006.25</v>
      </c>
    </row>
    <row r="25" spans="2:8" x14ac:dyDescent="0.25">
      <c r="B25" s="12" t="s">
        <v>62</v>
      </c>
      <c r="C25" s="28">
        <v>77678</v>
      </c>
      <c r="D25" s="28">
        <v>17591.400000000012</v>
      </c>
      <c r="G25" s="12" t="s">
        <v>51</v>
      </c>
      <c r="H25" s="28">
        <v>10727.64</v>
      </c>
    </row>
    <row r="26" spans="2:8" x14ac:dyDescent="0.25">
      <c r="B26" s="12" t="s">
        <v>121</v>
      </c>
      <c r="C26" s="28">
        <v>332504</v>
      </c>
      <c r="D26" s="28">
        <v>68907.920000000027</v>
      </c>
      <c r="G26" s="12" t="s">
        <v>53</v>
      </c>
      <c r="H26" s="28">
        <v>9909.9</v>
      </c>
    </row>
    <row r="27" spans="2:8" x14ac:dyDescent="0.25">
      <c r="G27" s="12" t="s">
        <v>55</v>
      </c>
      <c r="H27" s="28">
        <v>12853.560000000001</v>
      </c>
    </row>
    <row r="28" spans="2:8" x14ac:dyDescent="0.25">
      <c r="B28" s="11" t="s">
        <v>120</v>
      </c>
      <c r="C28" t="s">
        <v>117</v>
      </c>
      <c r="D28" t="s">
        <v>118</v>
      </c>
      <c r="G28" s="12" t="s">
        <v>57</v>
      </c>
      <c r="H28" s="28">
        <v>10202.400000000001</v>
      </c>
    </row>
    <row r="29" spans="2:8" x14ac:dyDescent="0.25">
      <c r="B29" s="12" t="s">
        <v>128</v>
      </c>
      <c r="C29" s="28">
        <v>187284.32000000004</v>
      </c>
      <c r="D29" s="28">
        <v>30315.320000000003</v>
      </c>
      <c r="G29" s="12" t="s">
        <v>59</v>
      </c>
      <c r="H29" s="28">
        <v>599.7600000000001</v>
      </c>
    </row>
    <row r="30" spans="2:8" x14ac:dyDescent="0.25">
      <c r="B30" s="12" t="s">
        <v>144</v>
      </c>
      <c r="C30" s="28">
        <v>214127.60000000015</v>
      </c>
      <c r="D30" s="28">
        <v>38592.600000000028</v>
      </c>
      <c r="G30" s="12" t="s">
        <v>61</v>
      </c>
      <c r="H30" s="28">
        <v>2761.9200000000005</v>
      </c>
    </row>
    <row r="31" spans="2:8" x14ac:dyDescent="0.25">
      <c r="B31" s="12" t="s">
        <v>121</v>
      </c>
      <c r="C31" s="28">
        <v>401411.92000000016</v>
      </c>
      <c r="D31" s="28">
        <v>68907.920000000027</v>
      </c>
      <c r="G31" s="12" t="s">
        <v>64</v>
      </c>
      <c r="H31" s="28">
        <v>6226.0800000000008</v>
      </c>
    </row>
    <row r="32" spans="2:8" x14ac:dyDescent="0.25">
      <c r="G32" s="12" t="s">
        <v>66</v>
      </c>
      <c r="H32" s="28">
        <v>4682.72</v>
      </c>
    </row>
    <row r="33" spans="2:8" x14ac:dyDescent="0.25">
      <c r="B33" s="11" t="s">
        <v>120</v>
      </c>
      <c r="C33" t="s">
        <v>117</v>
      </c>
      <c r="G33" s="12" t="s">
        <v>68</v>
      </c>
      <c r="H33" s="28">
        <v>5523.44</v>
      </c>
    </row>
    <row r="34" spans="2:8" x14ac:dyDescent="0.25">
      <c r="B34" s="12">
        <v>1</v>
      </c>
      <c r="C34" s="16">
        <v>41346.960000000006</v>
      </c>
      <c r="G34" s="12" t="s">
        <v>70</v>
      </c>
      <c r="H34" s="28">
        <v>22945.919999999998</v>
      </c>
    </row>
    <row r="35" spans="2:8" x14ac:dyDescent="0.25">
      <c r="B35" s="12">
        <v>2</v>
      </c>
      <c r="C35" s="16">
        <v>30857.300000000007</v>
      </c>
      <c r="G35" s="12" t="s">
        <v>72</v>
      </c>
      <c r="H35" s="28">
        <v>6249.5999999999995</v>
      </c>
    </row>
    <row r="36" spans="2:8" x14ac:dyDescent="0.25">
      <c r="B36" s="12">
        <v>3</v>
      </c>
      <c r="C36" s="16">
        <v>28616.649999999994</v>
      </c>
      <c r="G36" s="12" t="s">
        <v>74</v>
      </c>
      <c r="H36" s="28">
        <v>16329.72</v>
      </c>
    </row>
    <row r="37" spans="2:8" x14ac:dyDescent="0.25">
      <c r="B37" s="12">
        <v>4</v>
      </c>
      <c r="C37" s="16">
        <v>26579.109999999997</v>
      </c>
      <c r="G37" s="12" t="s">
        <v>76</v>
      </c>
      <c r="H37" s="28">
        <v>13645.800000000001</v>
      </c>
    </row>
    <row r="38" spans="2:8" x14ac:dyDescent="0.25">
      <c r="B38" s="12">
        <v>5</v>
      </c>
      <c r="C38" s="16">
        <v>30910.45</v>
      </c>
      <c r="G38" s="12" t="s">
        <v>78</v>
      </c>
      <c r="H38" s="28">
        <v>8978.2000000000007</v>
      </c>
    </row>
    <row r="39" spans="2:8" x14ac:dyDescent="0.25">
      <c r="B39" s="12">
        <v>6</v>
      </c>
      <c r="C39" s="16">
        <v>30533.71</v>
      </c>
      <c r="G39" s="12" t="s">
        <v>80</v>
      </c>
      <c r="H39" s="28">
        <v>703.5</v>
      </c>
    </row>
    <row r="40" spans="2:8" x14ac:dyDescent="0.25">
      <c r="B40" s="12">
        <v>7</v>
      </c>
      <c r="C40" s="16">
        <v>35251.79</v>
      </c>
      <c r="G40" s="12" t="s">
        <v>82</v>
      </c>
      <c r="H40" s="28">
        <v>7222.5</v>
      </c>
    </row>
    <row r="41" spans="2:8" x14ac:dyDescent="0.25">
      <c r="B41" s="12">
        <v>8</v>
      </c>
      <c r="C41" s="16">
        <v>35350.400000000001</v>
      </c>
      <c r="G41" s="12" t="s">
        <v>84</v>
      </c>
      <c r="H41" s="28">
        <v>5145.6000000000004</v>
      </c>
    </row>
    <row r="42" spans="2:8" x14ac:dyDescent="0.25">
      <c r="B42" s="12">
        <v>9</v>
      </c>
      <c r="C42" s="16">
        <v>35242.810000000005</v>
      </c>
      <c r="G42" s="12" t="s">
        <v>87</v>
      </c>
      <c r="H42" s="28">
        <v>8871.1200000000008</v>
      </c>
    </row>
    <row r="43" spans="2:8" x14ac:dyDescent="0.25">
      <c r="B43" s="12">
        <v>10</v>
      </c>
      <c r="C43" s="16">
        <v>33500.69</v>
      </c>
      <c r="G43" s="12" t="s">
        <v>89</v>
      </c>
      <c r="H43" s="28">
        <v>3957.15</v>
      </c>
    </row>
    <row r="44" spans="2:8" x14ac:dyDescent="0.25">
      <c r="B44" s="12">
        <v>11</v>
      </c>
      <c r="C44" s="16">
        <v>36124.07</v>
      </c>
      <c r="G44" s="12" t="s">
        <v>91</v>
      </c>
      <c r="H44" s="28">
        <v>7718.4000000000005</v>
      </c>
    </row>
    <row r="45" spans="2:8" x14ac:dyDescent="0.25">
      <c r="B45" s="12">
        <v>12</v>
      </c>
      <c r="C45" s="16">
        <v>37097.979999999989</v>
      </c>
      <c r="G45" s="12" t="s">
        <v>93</v>
      </c>
      <c r="H45" s="28">
        <v>22952.16</v>
      </c>
    </row>
    <row r="46" spans="2:8" x14ac:dyDescent="0.25">
      <c r="B46" s="12" t="s">
        <v>121</v>
      </c>
      <c r="C46" s="16">
        <v>401411.92</v>
      </c>
      <c r="G46" s="12" t="s">
        <v>95</v>
      </c>
      <c r="H46" s="28">
        <v>20574</v>
      </c>
    </row>
    <row r="47" spans="2:8" x14ac:dyDescent="0.25">
      <c r="G47" s="12" t="s">
        <v>97</v>
      </c>
      <c r="H47" s="28">
        <v>6064.8399999999992</v>
      </c>
    </row>
    <row r="48" spans="2:8" x14ac:dyDescent="0.25">
      <c r="B48" s="11" t="s">
        <v>120</v>
      </c>
      <c r="C48" t="s">
        <v>117</v>
      </c>
      <c r="G48" s="12" t="s">
        <v>99</v>
      </c>
      <c r="H48" s="28">
        <v>16333.92</v>
      </c>
    </row>
    <row r="49" spans="2:8" x14ac:dyDescent="0.25">
      <c r="B49" s="12">
        <v>1</v>
      </c>
      <c r="C49" s="16">
        <v>13167.81</v>
      </c>
      <c r="G49" s="12" t="s">
        <v>121</v>
      </c>
      <c r="H49" s="28">
        <v>401411.92</v>
      </c>
    </row>
    <row r="50" spans="2:8" x14ac:dyDescent="0.25">
      <c r="B50" s="12">
        <v>2</v>
      </c>
      <c r="C50" s="16">
        <v>13210.219999999998</v>
      </c>
    </row>
    <row r="51" spans="2:8" x14ac:dyDescent="0.25">
      <c r="B51" s="12">
        <v>3</v>
      </c>
      <c r="C51" s="16">
        <v>20202.099999999999</v>
      </c>
    </row>
    <row r="52" spans="2:8" x14ac:dyDescent="0.25">
      <c r="B52" s="12">
        <v>4</v>
      </c>
      <c r="C52" s="16">
        <v>11312.200000000003</v>
      </c>
    </row>
    <row r="53" spans="2:8" x14ac:dyDescent="0.25">
      <c r="B53" s="12">
        <v>5</v>
      </c>
      <c r="C53" s="16">
        <v>11711.449999999997</v>
      </c>
    </row>
    <row r="54" spans="2:8" x14ac:dyDescent="0.25">
      <c r="B54" s="12">
        <v>6</v>
      </c>
      <c r="C54" s="16">
        <v>14365.539999999997</v>
      </c>
    </row>
    <row r="55" spans="2:8" x14ac:dyDescent="0.25">
      <c r="B55" s="12">
        <v>7</v>
      </c>
      <c r="C55" s="16">
        <v>7132.79</v>
      </c>
    </row>
    <row r="56" spans="2:8" x14ac:dyDescent="0.25">
      <c r="B56" s="12">
        <v>8</v>
      </c>
      <c r="C56" s="16">
        <v>14262.46</v>
      </c>
    </row>
    <row r="57" spans="2:8" x14ac:dyDescent="0.25">
      <c r="B57" s="12">
        <v>9</v>
      </c>
      <c r="C57" s="16">
        <v>16824.670000000002</v>
      </c>
    </row>
    <row r="58" spans="2:8" x14ac:dyDescent="0.25">
      <c r="B58" s="12">
        <v>10</v>
      </c>
      <c r="C58" s="16">
        <v>15229.349999999999</v>
      </c>
    </row>
    <row r="59" spans="2:8" x14ac:dyDescent="0.25">
      <c r="B59" s="12">
        <v>11</v>
      </c>
      <c r="C59" s="16">
        <v>11915.58</v>
      </c>
    </row>
    <row r="60" spans="2:8" x14ac:dyDescent="0.25">
      <c r="B60" s="12">
        <v>12</v>
      </c>
      <c r="C60" s="16">
        <v>14837.36</v>
      </c>
    </row>
    <row r="61" spans="2:8" x14ac:dyDescent="0.25">
      <c r="B61" s="12">
        <v>13</v>
      </c>
      <c r="C61" s="16">
        <v>8084.26</v>
      </c>
    </row>
    <row r="62" spans="2:8" x14ac:dyDescent="0.25">
      <c r="B62" s="12">
        <v>14</v>
      </c>
      <c r="C62" s="16">
        <v>9461.1400000000012</v>
      </c>
    </row>
    <row r="63" spans="2:8" x14ac:dyDescent="0.25">
      <c r="B63" s="12">
        <v>15</v>
      </c>
      <c r="C63" s="16">
        <v>12189.7</v>
      </c>
    </row>
    <row r="64" spans="2:8" x14ac:dyDescent="0.25">
      <c r="B64" s="12">
        <v>16</v>
      </c>
      <c r="C64" s="16">
        <v>12762.63</v>
      </c>
    </row>
    <row r="65" spans="2:3" x14ac:dyDescent="0.25">
      <c r="B65" s="12">
        <v>17</v>
      </c>
      <c r="C65" s="16">
        <v>3659.2400000000002</v>
      </c>
    </row>
    <row r="66" spans="2:3" x14ac:dyDescent="0.25">
      <c r="B66" s="12">
        <v>18</v>
      </c>
      <c r="C66" s="16">
        <v>18582.39</v>
      </c>
    </row>
    <row r="67" spans="2:3" x14ac:dyDescent="0.25">
      <c r="B67" s="12">
        <v>19</v>
      </c>
      <c r="C67" s="16">
        <v>10204.23</v>
      </c>
    </row>
    <row r="68" spans="2:3" x14ac:dyDescent="0.25">
      <c r="B68" s="12">
        <v>20</v>
      </c>
      <c r="C68" s="16">
        <v>20482.780000000006</v>
      </c>
    </row>
    <row r="69" spans="2:3" x14ac:dyDescent="0.25">
      <c r="B69" s="12">
        <v>21</v>
      </c>
      <c r="C69" s="16">
        <v>10665.4</v>
      </c>
    </row>
    <row r="70" spans="2:3" x14ac:dyDescent="0.25">
      <c r="B70" s="12">
        <v>22</v>
      </c>
      <c r="C70" s="16">
        <v>11315.839999999997</v>
      </c>
    </row>
    <row r="71" spans="2:3" x14ac:dyDescent="0.25">
      <c r="B71" s="12">
        <v>23</v>
      </c>
      <c r="C71" s="16">
        <v>18818.190000000002</v>
      </c>
    </row>
    <row r="72" spans="2:3" x14ac:dyDescent="0.25">
      <c r="B72" s="12">
        <v>24</v>
      </c>
      <c r="C72" s="16">
        <v>11488.4</v>
      </c>
    </row>
    <row r="73" spans="2:3" x14ac:dyDescent="0.25">
      <c r="B73" s="12">
        <v>25</v>
      </c>
      <c r="C73" s="16">
        <v>18688.43</v>
      </c>
    </row>
    <row r="74" spans="2:3" x14ac:dyDescent="0.25">
      <c r="B74" s="12">
        <v>26</v>
      </c>
      <c r="C74" s="16">
        <v>13710.08</v>
      </c>
    </row>
    <row r="75" spans="2:3" x14ac:dyDescent="0.25">
      <c r="B75" s="12">
        <v>27</v>
      </c>
      <c r="C75" s="16">
        <v>11440.67</v>
      </c>
    </row>
    <row r="76" spans="2:3" x14ac:dyDescent="0.25">
      <c r="B76" s="12">
        <v>28</v>
      </c>
      <c r="C76" s="16">
        <v>13306.159999999998</v>
      </c>
    </row>
    <row r="77" spans="2:3" x14ac:dyDescent="0.25">
      <c r="B77" s="12">
        <v>29</v>
      </c>
      <c r="C77" s="16">
        <v>8794.48</v>
      </c>
    </row>
    <row r="78" spans="2:3" x14ac:dyDescent="0.25">
      <c r="B78" s="12">
        <v>30</v>
      </c>
      <c r="C78" s="16">
        <v>16666.27</v>
      </c>
    </row>
    <row r="79" spans="2:3" x14ac:dyDescent="0.25">
      <c r="B79" s="12">
        <v>31</v>
      </c>
      <c r="C79" s="16">
        <v>6920.1</v>
      </c>
    </row>
    <row r="80" spans="2:3" x14ac:dyDescent="0.25">
      <c r="B80" s="12" t="s">
        <v>121</v>
      </c>
      <c r="C80" s="16">
        <v>401411.92</v>
      </c>
    </row>
    <row r="82" spans="2:3" x14ac:dyDescent="0.25">
      <c r="B82" s="11" t="s">
        <v>120</v>
      </c>
      <c r="C82" t="s">
        <v>136</v>
      </c>
    </row>
    <row r="83" spans="2:3" x14ac:dyDescent="0.25">
      <c r="B83" s="12" t="s">
        <v>8</v>
      </c>
      <c r="C83" s="13">
        <v>0.85516441129289977</v>
      </c>
    </row>
    <row r="84" spans="2:3" x14ac:dyDescent="0.25">
      <c r="B84" s="12" t="s">
        <v>28</v>
      </c>
      <c r="C84" s="13">
        <v>0.80855278159285704</v>
      </c>
    </row>
    <row r="85" spans="2:3" x14ac:dyDescent="0.25">
      <c r="B85" s="12" t="s">
        <v>49</v>
      </c>
      <c r="C85" s="13">
        <v>0.85104188496861799</v>
      </c>
    </row>
    <row r="86" spans="2:3" x14ac:dyDescent="0.25">
      <c r="B86" s="12" t="s">
        <v>62</v>
      </c>
      <c r="C86" s="13">
        <v>0.82825920929661934</v>
      </c>
    </row>
    <row r="87" spans="2:3" x14ac:dyDescent="0.25">
      <c r="B87" s="12" t="s">
        <v>85</v>
      </c>
      <c r="C87" s="13">
        <v>0.82736761331278275</v>
      </c>
    </row>
    <row r="88" spans="2:3" x14ac:dyDescent="0.25">
      <c r="B88" s="12" t="s">
        <v>121</v>
      </c>
      <c r="C88" s="13">
        <v>0.83121273992004707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A599E-7BC8-4CCC-8A03-62A8301A9070}">
  <sheetPr codeName="Sheet4"/>
  <dimension ref="B2:N80"/>
  <sheetViews>
    <sheetView zoomScale="97" zoomScaleNormal="145" workbookViewId="0">
      <selection activeCell="J10" sqref="J10"/>
    </sheetView>
  </sheetViews>
  <sheetFormatPr defaultRowHeight="15" x14ac:dyDescent="0.25"/>
  <cols>
    <col min="2" max="2" width="13.140625" bestFit="1" customWidth="1"/>
    <col min="3" max="3" width="18.140625" bestFit="1" customWidth="1"/>
    <col min="4" max="4" width="5.140625" bestFit="1" customWidth="1"/>
    <col min="5" max="5" width="11.28515625" bestFit="1" customWidth="1"/>
    <col min="6" max="6" width="11.42578125" bestFit="1" customWidth="1"/>
    <col min="7" max="7" width="13.140625" bestFit="1" customWidth="1"/>
    <col min="8" max="8" width="17" bestFit="1" customWidth="1"/>
    <col min="9" max="9" width="24" bestFit="1" customWidth="1"/>
    <col min="10" max="10" width="13.7109375" bestFit="1" customWidth="1"/>
    <col min="11" max="11" width="13.140625" bestFit="1" customWidth="1"/>
    <col min="12" max="12" width="13.7109375" bestFit="1" customWidth="1"/>
    <col min="13" max="13" width="13.5703125" bestFit="1" customWidth="1"/>
    <col min="14" max="14" width="17" bestFit="1" customWidth="1"/>
    <col min="15" max="15" width="11.28515625" bestFit="1" customWidth="1"/>
    <col min="16" max="16" width="9.85546875" bestFit="1" customWidth="1"/>
    <col min="17" max="17" width="18.140625" bestFit="1" customWidth="1"/>
    <col min="18" max="18" width="8.140625" bestFit="1" customWidth="1"/>
    <col min="19" max="19" width="25.42578125" bestFit="1" customWidth="1"/>
    <col min="20" max="23" width="9.85546875" bestFit="1" customWidth="1"/>
    <col min="24" max="24" width="18.140625" bestFit="1" customWidth="1"/>
    <col min="25" max="25" width="18.42578125" bestFit="1" customWidth="1"/>
    <col min="26" max="33" width="2.28515625" bestFit="1" customWidth="1"/>
    <col min="34" max="38" width="3.28515625" bestFit="1" customWidth="1"/>
    <col min="39" max="39" width="18.140625" bestFit="1" customWidth="1"/>
    <col min="40" max="40" width="18.42578125" bestFit="1" customWidth="1"/>
    <col min="41" max="51" width="4.42578125" bestFit="1" customWidth="1"/>
    <col min="52" max="52" width="11.42578125" bestFit="1" customWidth="1"/>
    <col min="53" max="56" width="11.7109375" bestFit="1" customWidth="1"/>
    <col min="57" max="57" width="14.85546875" bestFit="1" customWidth="1"/>
    <col min="58" max="64" width="11.7109375" bestFit="1" customWidth="1"/>
    <col min="65" max="65" width="14.85546875" bestFit="1" customWidth="1"/>
    <col min="66" max="69" width="11.7109375" bestFit="1" customWidth="1"/>
    <col min="70" max="70" width="14.85546875" bestFit="1" customWidth="1"/>
    <col min="71" max="78" width="11.7109375" bestFit="1" customWidth="1"/>
    <col min="79" max="79" width="14.85546875" bestFit="1" customWidth="1"/>
    <col min="80" max="86" width="11.7109375" bestFit="1" customWidth="1"/>
    <col min="87" max="87" width="14.85546875" bestFit="1" customWidth="1"/>
    <col min="88" max="95" width="11.7109375" bestFit="1" customWidth="1"/>
    <col min="96" max="96" width="14.85546875" bestFit="1" customWidth="1"/>
    <col min="97" max="105" width="11.7109375" bestFit="1" customWidth="1"/>
    <col min="106" max="106" width="14.85546875" bestFit="1" customWidth="1"/>
    <col min="107" max="114" width="11.7109375" bestFit="1" customWidth="1"/>
    <col min="115" max="115" width="14.85546875" bestFit="1" customWidth="1"/>
    <col min="116" max="122" width="11.7109375" bestFit="1" customWidth="1"/>
    <col min="123" max="123" width="14.85546875" bestFit="1" customWidth="1"/>
    <col min="124" max="132" width="11.7109375" bestFit="1" customWidth="1"/>
    <col min="133" max="133" width="14.85546875" bestFit="1" customWidth="1"/>
    <col min="134" max="142" width="11.7109375" bestFit="1" customWidth="1"/>
    <col min="143" max="143" width="14.85546875" bestFit="1" customWidth="1"/>
    <col min="144" max="154" width="11.7109375" bestFit="1" customWidth="1"/>
    <col min="155" max="155" width="14.85546875" bestFit="1" customWidth="1"/>
    <col min="156" max="159" width="11.7109375" bestFit="1" customWidth="1"/>
    <col min="160" max="160" width="14.85546875" bestFit="1" customWidth="1"/>
    <col min="161" max="169" width="11.7109375" bestFit="1" customWidth="1"/>
    <col min="170" max="170" width="14.85546875" bestFit="1" customWidth="1"/>
    <col min="171" max="179" width="11.7109375" bestFit="1" customWidth="1"/>
    <col min="180" max="180" width="14.85546875" bestFit="1" customWidth="1"/>
    <col min="181" max="191" width="11.7109375" bestFit="1" customWidth="1"/>
    <col min="192" max="192" width="14.85546875" bestFit="1" customWidth="1"/>
    <col min="193" max="199" width="11.7109375" bestFit="1" customWidth="1"/>
    <col min="200" max="200" width="14.85546875" bestFit="1" customWidth="1"/>
    <col min="201" max="208" width="11.7109375" bestFit="1" customWidth="1"/>
    <col min="209" max="209" width="14.85546875" bestFit="1" customWidth="1"/>
    <col min="210" max="217" width="11.7109375" bestFit="1" customWidth="1"/>
    <col min="218" max="218" width="14.85546875" bestFit="1" customWidth="1"/>
    <col min="219" max="222" width="11.7109375" bestFit="1" customWidth="1"/>
    <col min="223" max="223" width="14.85546875" bestFit="1" customWidth="1"/>
    <col min="224" max="231" width="11.7109375" bestFit="1" customWidth="1"/>
    <col min="232" max="232" width="14.85546875" bestFit="1" customWidth="1"/>
    <col min="233" max="242" width="11.7109375" bestFit="1" customWidth="1"/>
    <col min="243" max="243" width="14.85546875" bestFit="1" customWidth="1"/>
    <col min="244" max="252" width="11.7109375" bestFit="1" customWidth="1"/>
    <col min="253" max="253" width="14.85546875" bestFit="1" customWidth="1"/>
    <col min="254" max="264" width="11.7109375" bestFit="1" customWidth="1"/>
    <col min="265" max="265" width="14.85546875" bestFit="1" customWidth="1"/>
    <col min="266" max="273" width="11.7109375" bestFit="1" customWidth="1"/>
    <col min="274" max="274" width="14.85546875" bestFit="1" customWidth="1"/>
    <col min="275" max="282" width="11.7109375" bestFit="1" customWidth="1"/>
    <col min="283" max="283" width="14.85546875" bestFit="1" customWidth="1"/>
    <col min="284" max="289" width="11.7109375" bestFit="1" customWidth="1"/>
    <col min="290" max="290" width="14.85546875" bestFit="1" customWidth="1"/>
    <col min="291" max="299" width="11.7109375" bestFit="1" customWidth="1"/>
    <col min="300" max="300" width="14.85546875" bestFit="1" customWidth="1"/>
    <col min="301" max="309" width="11.7109375" bestFit="1" customWidth="1"/>
    <col min="310" max="310" width="14.85546875" bestFit="1" customWidth="1"/>
    <col min="311" max="322" width="11.7109375" bestFit="1" customWidth="1"/>
    <col min="323" max="323" width="14.85546875" bestFit="1" customWidth="1"/>
    <col min="324" max="332" width="11.7109375" bestFit="1" customWidth="1"/>
    <col min="333" max="333" width="14.85546875" bestFit="1" customWidth="1"/>
    <col min="334" max="340" width="11.7109375" bestFit="1" customWidth="1"/>
    <col min="341" max="341" width="14.85546875" bestFit="1" customWidth="1"/>
    <col min="342" max="346" width="11.7109375" bestFit="1" customWidth="1"/>
    <col min="347" max="347" width="14.85546875" bestFit="1" customWidth="1"/>
    <col min="348" max="358" width="11.7109375" bestFit="1" customWidth="1"/>
    <col min="359" max="359" width="14.85546875" bestFit="1" customWidth="1"/>
    <col min="360" max="366" width="11.7109375" bestFit="1" customWidth="1"/>
    <col min="367" max="367" width="14.85546875" bestFit="1" customWidth="1"/>
    <col min="368" max="374" width="11.7109375" bestFit="1" customWidth="1"/>
    <col min="375" max="375" width="14.85546875" bestFit="1" customWidth="1"/>
    <col min="376" max="384" width="11.7109375" bestFit="1" customWidth="1"/>
    <col min="385" max="385" width="14.85546875" bestFit="1" customWidth="1"/>
    <col min="386" max="395" width="11.7109375" bestFit="1" customWidth="1"/>
    <col min="396" max="396" width="14.85546875" bestFit="1" customWidth="1"/>
    <col min="397" max="402" width="11.7109375" bestFit="1" customWidth="1"/>
    <col min="403" max="403" width="14.85546875" bestFit="1" customWidth="1"/>
    <col min="404" max="414" width="11.7109375" bestFit="1" customWidth="1"/>
    <col min="415" max="415" width="14.85546875" bestFit="1" customWidth="1"/>
    <col min="416" max="416" width="11.28515625" bestFit="1" customWidth="1"/>
  </cols>
  <sheetData>
    <row r="2" spans="2:14" x14ac:dyDescent="0.25">
      <c r="B2" t="s">
        <v>133</v>
      </c>
      <c r="C2" s="9" t="s">
        <v>139</v>
      </c>
    </row>
    <row r="3" spans="2:14" x14ac:dyDescent="0.25">
      <c r="B3" s="28">
        <v>4280</v>
      </c>
      <c r="C3" cm="1">
        <f t="array" ref="C3">COUNTA(_xlfn.UNIQUE(_xlfn._xlws.FILTER(B10:B30, LEFT(B10:B30, 8) = "CATEGORY")))</f>
        <v>5</v>
      </c>
    </row>
    <row r="4" spans="2:14" x14ac:dyDescent="0.25">
      <c r="G4" s="11" t="s">
        <v>120</v>
      </c>
      <c r="H4" t="s">
        <v>133</v>
      </c>
      <c r="I4" s="9" t="s">
        <v>122</v>
      </c>
      <c r="J4" s="9" t="s">
        <v>123</v>
      </c>
      <c r="K4" s="9" t="s">
        <v>124</v>
      </c>
      <c r="M4" s="11" t="s">
        <v>120</v>
      </c>
      <c r="N4" t="s">
        <v>133</v>
      </c>
    </row>
    <row r="5" spans="2:14" x14ac:dyDescent="0.25">
      <c r="B5" s="11" t="s">
        <v>120</v>
      </c>
      <c r="C5" t="s">
        <v>125</v>
      </c>
      <c r="G5" s="12" t="s">
        <v>37</v>
      </c>
      <c r="H5" s="28">
        <v>117</v>
      </c>
      <c r="I5" cm="1">
        <f t="array" ref="I5">MAX(IF(G4:G48&lt;&gt;"Grand Total", H4:H48))</f>
        <v>199</v>
      </c>
      <c r="J5" t="str">
        <f>INDEX(G4:G49,MATCH($I$5,H4:H49,0))</f>
        <v>P0044</v>
      </c>
      <c r="K5" t="str">
        <f>INDEX(InputData[CATEGORY],MATCH(J5,'Input Data'!B:B,0))</f>
        <v>Category05</v>
      </c>
      <c r="M5" s="12" t="s">
        <v>98</v>
      </c>
      <c r="N5" s="28">
        <v>199</v>
      </c>
    </row>
    <row r="6" spans="2:14" x14ac:dyDescent="0.25">
      <c r="B6" s="12" t="s">
        <v>107</v>
      </c>
      <c r="C6">
        <v>264</v>
      </c>
      <c r="G6" s="12" t="s">
        <v>39</v>
      </c>
      <c r="H6" s="28">
        <v>120</v>
      </c>
      <c r="M6" s="12" t="s">
        <v>96</v>
      </c>
      <c r="N6" s="28">
        <v>73</v>
      </c>
    </row>
    <row r="7" spans="2:14" x14ac:dyDescent="0.25">
      <c r="B7" s="12" t="s">
        <v>106</v>
      </c>
      <c r="C7">
        <v>263</v>
      </c>
      <c r="G7" s="12" t="s">
        <v>29</v>
      </c>
      <c r="H7" s="28">
        <v>121</v>
      </c>
      <c r="M7" s="12" t="s">
        <v>94</v>
      </c>
      <c r="N7" s="28">
        <v>127</v>
      </c>
    </row>
    <row r="8" spans="2:14" x14ac:dyDescent="0.25">
      <c r="B8" s="12" t="s">
        <v>121</v>
      </c>
      <c r="C8">
        <v>527</v>
      </c>
      <c r="G8" s="12" t="s">
        <v>31</v>
      </c>
      <c r="H8" s="28">
        <v>123</v>
      </c>
      <c r="M8" s="12" t="s">
        <v>92</v>
      </c>
      <c r="N8" s="28">
        <v>132</v>
      </c>
    </row>
    <row r="9" spans="2:14" x14ac:dyDescent="0.25">
      <c r="G9" s="12" t="s">
        <v>14</v>
      </c>
      <c r="H9" s="28">
        <v>124</v>
      </c>
      <c r="M9" s="12" t="s">
        <v>90</v>
      </c>
      <c r="N9" s="28">
        <v>67</v>
      </c>
    </row>
    <row r="10" spans="2:14" x14ac:dyDescent="0.25">
      <c r="G10" s="12" t="s">
        <v>94</v>
      </c>
      <c r="H10" s="28">
        <v>127</v>
      </c>
      <c r="M10" s="12" t="s">
        <v>88</v>
      </c>
      <c r="N10" s="28">
        <v>93</v>
      </c>
    </row>
    <row r="11" spans="2:14" x14ac:dyDescent="0.25">
      <c r="B11" s="9" t="s">
        <v>127</v>
      </c>
      <c r="C11" s="9" t="s">
        <v>126</v>
      </c>
      <c r="G11" s="12" t="s">
        <v>92</v>
      </c>
      <c r="H11" s="28">
        <v>132</v>
      </c>
      <c r="M11" s="12" t="s">
        <v>86</v>
      </c>
      <c r="N11" s="28">
        <v>111</v>
      </c>
    </row>
    <row r="12" spans="2:14" x14ac:dyDescent="0.25">
      <c r="B12" t="str">
        <f>INDEX(B6:B7,MATCH($C$12,C6:C7,0))</f>
        <v>Cash</v>
      </c>
      <c r="C12">
        <f>MAX(C6:C7)</f>
        <v>264</v>
      </c>
      <c r="G12" s="12" t="s">
        <v>73</v>
      </c>
      <c r="H12" s="28">
        <v>139</v>
      </c>
      <c r="M12" s="12" t="s">
        <v>83</v>
      </c>
      <c r="N12" s="28">
        <v>60</v>
      </c>
    </row>
    <row r="13" spans="2:14" x14ac:dyDescent="0.25">
      <c r="G13" s="12" t="s">
        <v>77</v>
      </c>
      <c r="H13" s="28">
        <v>154</v>
      </c>
      <c r="M13" s="12" t="s">
        <v>81</v>
      </c>
      <c r="N13" s="28">
        <v>75</v>
      </c>
    </row>
    <row r="14" spans="2:14" x14ac:dyDescent="0.25">
      <c r="B14" s="11" t="s">
        <v>120</v>
      </c>
      <c r="C14" t="s">
        <v>132</v>
      </c>
      <c r="G14" s="12" t="s">
        <v>98</v>
      </c>
      <c r="H14" s="28">
        <v>199</v>
      </c>
      <c r="M14" s="12" t="s">
        <v>79</v>
      </c>
      <c r="N14" s="28">
        <v>105</v>
      </c>
    </row>
    <row r="15" spans="2:14" x14ac:dyDescent="0.25">
      <c r="B15" s="12" t="s">
        <v>108</v>
      </c>
      <c r="C15" s="28">
        <v>283</v>
      </c>
      <c r="G15" s="12" t="s">
        <v>121</v>
      </c>
      <c r="H15" s="28">
        <v>1356</v>
      </c>
      <c r="M15" s="12" t="s">
        <v>77</v>
      </c>
      <c r="N15" s="28">
        <v>154</v>
      </c>
    </row>
    <row r="16" spans="2:14" x14ac:dyDescent="0.25">
      <c r="B16" s="12" t="s">
        <v>106</v>
      </c>
      <c r="C16" s="28">
        <v>167</v>
      </c>
      <c r="M16" s="12" t="s">
        <v>75</v>
      </c>
      <c r="N16" s="28">
        <v>114</v>
      </c>
    </row>
    <row r="17" spans="2:14" x14ac:dyDescent="0.25">
      <c r="B17" s="12" t="s">
        <v>105</v>
      </c>
      <c r="C17" s="28">
        <v>77</v>
      </c>
      <c r="M17" s="12" t="s">
        <v>73</v>
      </c>
      <c r="N17" s="28">
        <v>139</v>
      </c>
    </row>
    <row r="18" spans="2:14" x14ac:dyDescent="0.25">
      <c r="B18" s="12" t="s">
        <v>121</v>
      </c>
      <c r="C18" s="28">
        <v>527</v>
      </c>
      <c r="M18" s="12" t="s">
        <v>71</v>
      </c>
      <c r="N18" s="28">
        <v>60</v>
      </c>
    </row>
    <row r="19" spans="2:14" x14ac:dyDescent="0.25">
      <c r="M19" s="12" t="s">
        <v>69</v>
      </c>
      <c r="N19" s="28">
        <v>114</v>
      </c>
    </row>
    <row r="20" spans="2:14" x14ac:dyDescent="0.25">
      <c r="B20" s="11" t="s">
        <v>133</v>
      </c>
      <c r="C20" s="11" t="s">
        <v>138</v>
      </c>
      <c r="M20" s="12" t="s">
        <v>67</v>
      </c>
      <c r="N20" s="28">
        <v>104</v>
      </c>
    </row>
    <row r="21" spans="2:14" x14ac:dyDescent="0.25">
      <c r="B21" s="11" t="s">
        <v>120</v>
      </c>
      <c r="C21">
        <v>2021</v>
      </c>
      <c r="D21">
        <v>2022</v>
      </c>
      <c r="E21" t="s">
        <v>121</v>
      </c>
      <c r="M21" s="12" t="s">
        <v>65</v>
      </c>
      <c r="N21" s="28">
        <v>112</v>
      </c>
    </row>
    <row r="22" spans="2:14" x14ac:dyDescent="0.25">
      <c r="B22" s="12" t="s">
        <v>8</v>
      </c>
      <c r="C22" s="28">
        <v>355</v>
      </c>
      <c r="D22" s="28">
        <v>423</v>
      </c>
      <c r="E22" s="28">
        <v>778</v>
      </c>
      <c r="M22" s="12" t="s">
        <v>63</v>
      </c>
      <c r="N22" s="28">
        <v>109</v>
      </c>
    </row>
    <row r="23" spans="2:14" x14ac:dyDescent="0.25">
      <c r="B23" s="12" t="s">
        <v>28</v>
      </c>
      <c r="C23" s="28">
        <v>387</v>
      </c>
      <c r="D23" s="28">
        <v>591</v>
      </c>
      <c r="E23" s="28">
        <v>978</v>
      </c>
      <c r="M23" s="12" t="s">
        <v>60</v>
      </c>
      <c r="N23" s="28">
        <v>112</v>
      </c>
    </row>
    <row r="24" spans="2:14" x14ac:dyDescent="0.25">
      <c r="B24" s="12" t="s">
        <v>49</v>
      </c>
      <c r="C24" s="28">
        <v>329</v>
      </c>
      <c r="D24" s="28">
        <v>135</v>
      </c>
      <c r="E24" s="28">
        <v>464</v>
      </c>
      <c r="M24" s="12" t="s">
        <v>58</v>
      </c>
      <c r="N24" s="28">
        <v>72</v>
      </c>
    </row>
    <row r="25" spans="2:14" x14ac:dyDescent="0.25">
      <c r="B25" s="12" t="s">
        <v>62</v>
      </c>
      <c r="C25" s="28">
        <v>561</v>
      </c>
      <c r="D25" s="28">
        <v>637</v>
      </c>
      <c r="E25" s="28">
        <v>1198</v>
      </c>
      <c r="M25" s="12" t="s">
        <v>56</v>
      </c>
      <c r="N25" s="28">
        <v>65</v>
      </c>
    </row>
    <row r="26" spans="2:14" x14ac:dyDescent="0.25">
      <c r="B26" s="12" t="s">
        <v>85</v>
      </c>
      <c r="C26" s="28">
        <v>403</v>
      </c>
      <c r="D26" s="28">
        <v>459</v>
      </c>
      <c r="E26" s="28">
        <v>862</v>
      </c>
      <c r="M26" s="12" t="s">
        <v>54</v>
      </c>
      <c r="N26" s="28">
        <v>86</v>
      </c>
    </row>
    <row r="27" spans="2:14" x14ac:dyDescent="0.25">
      <c r="B27" s="12" t="s">
        <v>121</v>
      </c>
      <c r="C27" s="28">
        <v>2035</v>
      </c>
      <c r="D27" s="28">
        <v>2245</v>
      </c>
      <c r="E27" s="28">
        <v>4280</v>
      </c>
      <c r="M27" s="12" t="s">
        <v>52</v>
      </c>
      <c r="N27" s="28">
        <v>70</v>
      </c>
    </row>
    <row r="28" spans="2:14" x14ac:dyDescent="0.25">
      <c r="B28" s="11" t="s">
        <v>120</v>
      </c>
      <c r="C28" t="s">
        <v>133</v>
      </c>
      <c r="M28" s="12" t="s">
        <v>50</v>
      </c>
      <c r="N28" s="28">
        <v>66</v>
      </c>
    </row>
    <row r="29" spans="2:14" x14ac:dyDescent="0.25">
      <c r="B29" s="12" t="s">
        <v>128</v>
      </c>
      <c r="C29" s="28">
        <v>2035</v>
      </c>
      <c r="M29" s="12" t="s">
        <v>47</v>
      </c>
      <c r="N29" s="28">
        <v>105</v>
      </c>
    </row>
    <row r="30" spans="2:14" x14ac:dyDescent="0.25">
      <c r="B30" s="12" t="s">
        <v>144</v>
      </c>
      <c r="C30" s="28">
        <v>2245</v>
      </c>
      <c r="M30" s="12" t="s">
        <v>45</v>
      </c>
      <c r="N30" s="28">
        <v>96</v>
      </c>
    </row>
    <row r="31" spans="2:14" x14ac:dyDescent="0.25">
      <c r="B31" s="12" t="s">
        <v>121</v>
      </c>
      <c r="C31" s="28">
        <v>4280</v>
      </c>
      <c r="M31" s="12" t="s">
        <v>43</v>
      </c>
      <c r="N31" s="28">
        <v>82</v>
      </c>
    </row>
    <row r="32" spans="2:14" x14ac:dyDescent="0.25">
      <c r="M32" s="12" t="s">
        <v>41</v>
      </c>
      <c r="N32" s="28">
        <v>63</v>
      </c>
    </row>
    <row r="33" spans="2:14" x14ac:dyDescent="0.25">
      <c r="B33" s="11" t="s">
        <v>120</v>
      </c>
      <c r="C33" t="s">
        <v>133</v>
      </c>
      <c r="M33" s="12" t="s">
        <v>39</v>
      </c>
      <c r="N33" s="28">
        <v>120</v>
      </c>
    </row>
    <row r="34" spans="2:14" x14ac:dyDescent="0.25">
      <c r="B34" s="12">
        <v>1</v>
      </c>
      <c r="C34" s="28">
        <v>407</v>
      </c>
      <c r="M34" s="12" t="s">
        <v>37</v>
      </c>
      <c r="N34" s="28">
        <v>117</v>
      </c>
    </row>
    <row r="35" spans="2:14" x14ac:dyDescent="0.25">
      <c r="B35" s="12">
        <v>2</v>
      </c>
      <c r="C35" s="28">
        <v>300</v>
      </c>
      <c r="M35" s="12" t="s">
        <v>35</v>
      </c>
      <c r="N35" s="28">
        <v>87</v>
      </c>
    </row>
    <row r="36" spans="2:14" x14ac:dyDescent="0.25">
      <c r="B36" s="12">
        <v>3</v>
      </c>
      <c r="C36" s="28">
        <v>311</v>
      </c>
      <c r="M36" s="12" t="s">
        <v>33</v>
      </c>
      <c r="N36" s="28">
        <v>69</v>
      </c>
    </row>
    <row r="37" spans="2:14" x14ac:dyDescent="0.25">
      <c r="B37" s="12">
        <v>4</v>
      </c>
      <c r="C37" s="28">
        <v>296</v>
      </c>
      <c r="M37" s="12" t="s">
        <v>31</v>
      </c>
      <c r="N37" s="28">
        <v>123</v>
      </c>
    </row>
    <row r="38" spans="2:14" x14ac:dyDescent="0.25">
      <c r="B38" s="12">
        <v>5</v>
      </c>
      <c r="C38" s="28">
        <v>374</v>
      </c>
      <c r="M38" s="12" t="s">
        <v>29</v>
      </c>
      <c r="N38" s="28">
        <v>121</v>
      </c>
    </row>
    <row r="39" spans="2:14" x14ac:dyDescent="0.25">
      <c r="B39" s="12">
        <v>6</v>
      </c>
      <c r="C39" s="28">
        <v>364</v>
      </c>
      <c r="M39" s="12" t="s">
        <v>26</v>
      </c>
      <c r="N39" s="28">
        <v>100</v>
      </c>
    </row>
    <row r="40" spans="2:14" x14ac:dyDescent="0.25">
      <c r="B40" s="12">
        <v>7</v>
      </c>
      <c r="C40" s="28">
        <v>359</v>
      </c>
      <c r="M40" s="12" t="s">
        <v>24</v>
      </c>
      <c r="N40" s="28">
        <v>74</v>
      </c>
    </row>
    <row r="41" spans="2:14" x14ac:dyDescent="0.25">
      <c r="B41" s="12">
        <v>8</v>
      </c>
      <c r="C41" s="28">
        <v>412</v>
      </c>
      <c r="M41" s="12" t="s">
        <v>22</v>
      </c>
      <c r="N41" s="28">
        <v>111</v>
      </c>
    </row>
    <row r="42" spans="2:14" x14ac:dyDescent="0.25">
      <c r="B42" s="12">
        <v>9</v>
      </c>
      <c r="C42" s="28">
        <v>346</v>
      </c>
      <c r="M42" s="12" t="s">
        <v>20</v>
      </c>
      <c r="N42" s="28">
        <v>48</v>
      </c>
    </row>
    <row r="43" spans="2:14" x14ac:dyDescent="0.25">
      <c r="B43" s="12">
        <v>10</v>
      </c>
      <c r="C43" s="28">
        <v>336</v>
      </c>
      <c r="M43" s="12" t="s">
        <v>18</v>
      </c>
      <c r="N43" s="28">
        <v>53</v>
      </c>
    </row>
    <row r="44" spans="2:14" x14ac:dyDescent="0.25">
      <c r="B44" s="12">
        <v>11</v>
      </c>
      <c r="C44" s="28">
        <v>378</v>
      </c>
      <c r="M44" s="12" t="s">
        <v>16</v>
      </c>
      <c r="N44" s="28">
        <v>101</v>
      </c>
    </row>
    <row r="45" spans="2:14" x14ac:dyDescent="0.25">
      <c r="B45" s="12">
        <v>12</v>
      </c>
      <c r="C45" s="28">
        <v>397</v>
      </c>
      <c r="M45" s="12" t="s">
        <v>14</v>
      </c>
      <c r="N45" s="28">
        <v>124</v>
      </c>
    </row>
    <row r="46" spans="2:14" x14ac:dyDescent="0.25">
      <c r="B46" s="12" t="s">
        <v>121</v>
      </c>
      <c r="C46" s="28">
        <v>4280</v>
      </c>
      <c r="M46" s="12" t="s">
        <v>12</v>
      </c>
      <c r="N46" s="28">
        <v>79</v>
      </c>
    </row>
    <row r="47" spans="2:14" x14ac:dyDescent="0.25">
      <c r="M47" s="12" t="s">
        <v>10</v>
      </c>
      <c r="N47" s="28">
        <v>94</v>
      </c>
    </row>
    <row r="48" spans="2:14" x14ac:dyDescent="0.25">
      <c r="B48" s="11" t="s">
        <v>120</v>
      </c>
      <c r="C48" t="s">
        <v>133</v>
      </c>
      <c r="M48" s="12" t="s">
        <v>6</v>
      </c>
      <c r="N48" s="28">
        <v>94</v>
      </c>
    </row>
    <row r="49" spans="2:14" x14ac:dyDescent="0.25">
      <c r="B49" s="12">
        <v>1</v>
      </c>
      <c r="C49" s="28">
        <v>106</v>
      </c>
      <c r="M49" s="12" t="s">
        <v>121</v>
      </c>
      <c r="N49" s="28">
        <v>4280</v>
      </c>
    </row>
    <row r="50" spans="2:14" x14ac:dyDescent="0.25">
      <c r="B50" s="12">
        <v>2</v>
      </c>
      <c r="C50" s="28">
        <v>119</v>
      </c>
    </row>
    <row r="51" spans="2:14" x14ac:dyDescent="0.25">
      <c r="B51" s="12">
        <v>3</v>
      </c>
      <c r="C51" s="28">
        <v>187</v>
      </c>
    </row>
    <row r="52" spans="2:14" x14ac:dyDescent="0.25">
      <c r="B52" s="12">
        <v>4</v>
      </c>
      <c r="C52" s="28">
        <v>178</v>
      </c>
    </row>
    <row r="53" spans="2:14" x14ac:dyDescent="0.25">
      <c r="B53" s="12">
        <v>5</v>
      </c>
      <c r="C53" s="28">
        <v>145</v>
      </c>
      <c r="G53" s="11" t="s">
        <v>120</v>
      </c>
      <c r="H53" t="s">
        <v>140</v>
      </c>
      <c r="I53" t="s">
        <v>141</v>
      </c>
      <c r="K53" s="11" t="s">
        <v>120</v>
      </c>
      <c r="L53" t="s">
        <v>142</v>
      </c>
      <c r="M53" t="s">
        <v>143</v>
      </c>
    </row>
    <row r="54" spans="2:14" x14ac:dyDescent="0.25">
      <c r="B54" s="12">
        <v>6</v>
      </c>
      <c r="C54" s="28">
        <v>147</v>
      </c>
      <c r="G54" s="12" t="s">
        <v>8</v>
      </c>
      <c r="H54" s="16">
        <v>77.843137254901961</v>
      </c>
      <c r="I54" s="16">
        <v>91.529313725490297</v>
      </c>
      <c r="K54" s="12" t="s">
        <v>52</v>
      </c>
      <c r="L54" s="16">
        <v>121</v>
      </c>
      <c r="M54" s="16">
        <v>141.56999999999996</v>
      </c>
    </row>
    <row r="55" spans="2:14" x14ac:dyDescent="0.25">
      <c r="B55" s="12">
        <v>7</v>
      </c>
      <c r="C55" s="28">
        <v>85</v>
      </c>
      <c r="G55" s="12" t="s">
        <v>28</v>
      </c>
      <c r="H55" s="16">
        <v>76.720338983050851</v>
      </c>
      <c r="I55" s="16">
        <v>94.78932203389833</v>
      </c>
      <c r="K55" s="12" t="s">
        <v>54</v>
      </c>
      <c r="L55" s="16">
        <v>141</v>
      </c>
      <c r="M55" s="16">
        <v>149.46</v>
      </c>
    </row>
    <row r="56" spans="2:14" x14ac:dyDescent="0.25">
      <c r="B56" s="12">
        <v>8</v>
      </c>
      <c r="C56" s="28">
        <v>151</v>
      </c>
      <c r="G56" s="12" t="s">
        <v>49</v>
      </c>
      <c r="H56" s="16">
        <v>94.759259259259252</v>
      </c>
      <c r="I56" s="16">
        <v>110.25611111111112</v>
      </c>
      <c r="K56" s="12" t="s">
        <v>16</v>
      </c>
      <c r="L56" s="16">
        <v>133</v>
      </c>
      <c r="M56" s="16">
        <v>155.61000000000007</v>
      </c>
    </row>
    <row r="57" spans="2:14" x14ac:dyDescent="0.25">
      <c r="B57" s="12">
        <v>9</v>
      </c>
      <c r="C57" s="28">
        <v>184</v>
      </c>
      <c r="G57" s="12" t="s">
        <v>62</v>
      </c>
      <c r="H57" s="16">
        <v>63.510067114093957</v>
      </c>
      <c r="I57" s="16">
        <v>77.829664429530141</v>
      </c>
      <c r="K57" s="12" t="s">
        <v>41</v>
      </c>
      <c r="L57" s="16">
        <v>134</v>
      </c>
      <c r="M57" s="16">
        <v>156.78</v>
      </c>
    </row>
    <row r="58" spans="2:14" x14ac:dyDescent="0.25">
      <c r="B58" s="12">
        <v>10</v>
      </c>
      <c r="C58" s="28">
        <v>176</v>
      </c>
      <c r="G58" s="12" t="s">
        <v>85</v>
      </c>
      <c r="H58" s="16">
        <v>89.365384615384613</v>
      </c>
      <c r="I58" s="16">
        <v>110.55798076923075</v>
      </c>
      <c r="K58" s="12" t="s">
        <v>56</v>
      </c>
      <c r="L58" s="16">
        <v>144</v>
      </c>
      <c r="M58" s="16">
        <v>156.96</v>
      </c>
    </row>
    <row r="59" spans="2:14" x14ac:dyDescent="0.25">
      <c r="B59" s="12">
        <v>11</v>
      </c>
      <c r="C59" s="28">
        <v>130</v>
      </c>
      <c r="G59" s="12" t="s">
        <v>121</v>
      </c>
      <c r="H59" s="16">
        <v>77.546489563567363</v>
      </c>
      <c r="I59" s="16">
        <v>94.059981024667977</v>
      </c>
      <c r="K59" s="12" t="s">
        <v>50</v>
      </c>
      <c r="L59" s="16">
        <v>126</v>
      </c>
      <c r="M59" s="16">
        <v>162.54</v>
      </c>
    </row>
    <row r="60" spans="2:14" x14ac:dyDescent="0.25">
      <c r="B60" s="12">
        <v>12</v>
      </c>
      <c r="C60" s="28">
        <v>141</v>
      </c>
      <c r="K60" s="12" t="s">
        <v>26</v>
      </c>
      <c r="L60" s="16">
        <v>148</v>
      </c>
      <c r="M60" s="16">
        <v>164.28</v>
      </c>
    </row>
    <row r="61" spans="2:14" x14ac:dyDescent="0.25">
      <c r="B61" s="12">
        <v>13</v>
      </c>
      <c r="C61" s="28">
        <v>107</v>
      </c>
      <c r="K61" s="12" t="s">
        <v>92</v>
      </c>
      <c r="L61" s="16">
        <v>138</v>
      </c>
      <c r="M61" s="16">
        <v>173.88000000000005</v>
      </c>
    </row>
    <row r="62" spans="2:14" x14ac:dyDescent="0.25">
      <c r="B62" s="12">
        <v>14</v>
      </c>
      <c r="C62" s="28">
        <v>114</v>
      </c>
      <c r="K62" s="12" t="s">
        <v>69</v>
      </c>
      <c r="L62" s="16">
        <v>148</v>
      </c>
      <c r="M62" s="16">
        <v>201.28000000000003</v>
      </c>
    </row>
    <row r="63" spans="2:14" x14ac:dyDescent="0.25">
      <c r="B63" s="12">
        <v>15</v>
      </c>
      <c r="C63" s="28">
        <v>139</v>
      </c>
      <c r="K63" s="12" t="s">
        <v>45</v>
      </c>
      <c r="L63" s="16">
        <v>150</v>
      </c>
      <c r="M63" s="16">
        <v>210</v>
      </c>
    </row>
    <row r="64" spans="2:14" x14ac:dyDescent="0.25">
      <c r="B64" s="12">
        <v>16</v>
      </c>
      <c r="C64" s="28">
        <v>132</v>
      </c>
      <c r="K64" s="12" t="s">
        <v>121</v>
      </c>
      <c r="L64" s="16">
        <v>139.24528301886792</v>
      </c>
      <c r="M64" s="16">
        <v>170.45735849056607</v>
      </c>
    </row>
    <row r="65" spans="2:3" x14ac:dyDescent="0.25">
      <c r="B65" s="12">
        <v>17</v>
      </c>
      <c r="C65" s="28">
        <v>33</v>
      </c>
    </row>
    <row r="66" spans="2:3" x14ac:dyDescent="0.25">
      <c r="B66" s="12">
        <v>18</v>
      </c>
      <c r="C66" s="28">
        <v>200</v>
      </c>
    </row>
    <row r="67" spans="2:3" x14ac:dyDescent="0.25">
      <c r="B67" s="12">
        <v>19</v>
      </c>
      <c r="C67" s="28">
        <v>115</v>
      </c>
    </row>
    <row r="68" spans="2:3" x14ac:dyDescent="0.25">
      <c r="B68" s="12">
        <v>20</v>
      </c>
      <c r="C68" s="28">
        <v>201</v>
      </c>
    </row>
    <row r="69" spans="2:3" x14ac:dyDescent="0.25">
      <c r="B69" s="12">
        <v>21</v>
      </c>
      <c r="C69" s="28">
        <v>153</v>
      </c>
    </row>
    <row r="70" spans="2:3" x14ac:dyDescent="0.25">
      <c r="B70" s="12">
        <v>22</v>
      </c>
      <c r="C70" s="28">
        <v>111</v>
      </c>
    </row>
    <row r="71" spans="2:3" x14ac:dyDescent="0.25">
      <c r="B71" s="12">
        <v>23</v>
      </c>
      <c r="C71" s="28">
        <v>209</v>
      </c>
    </row>
    <row r="72" spans="2:3" x14ac:dyDescent="0.25">
      <c r="B72" s="12">
        <v>24</v>
      </c>
      <c r="C72" s="28">
        <v>106</v>
      </c>
    </row>
    <row r="73" spans="2:3" x14ac:dyDescent="0.25">
      <c r="B73" s="12">
        <v>25</v>
      </c>
      <c r="C73" s="28">
        <v>171</v>
      </c>
    </row>
    <row r="74" spans="2:3" x14ac:dyDescent="0.25">
      <c r="B74" s="12">
        <v>26</v>
      </c>
      <c r="C74" s="28">
        <v>130</v>
      </c>
    </row>
    <row r="75" spans="2:3" x14ac:dyDescent="0.25">
      <c r="B75" s="12">
        <v>27</v>
      </c>
      <c r="C75" s="28">
        <v>126</v>
      </c>
    </row>
    <row r="76" spans="2:3" x14ac:dyDescent="0.25">
      <c r="B76" s="12">
        <v>28</v>
      </c>
      <c r="C76" s="28">
        <v>150</v>
      </c>
    </row>
    <row r="77" spans="2:3" x14ac:dyDescent="0.25">
      <c r="B77" s="12">
        <v>29</v>
      </c>
      <c r="C77" s="28">
        <v>93</v>
      </c>
    </row>
    <row r="78" spans="2:3" x14ac:dyDescent="0.25">
      <c r="B78" s="12">
        <v>30</v>
      </c>
      <c r="C78" s="28">
        <v>162</v>
      </c>
    </row>
    <row r="79" spans="2:3" x14ac:dyDescent="0.25">
      <c r="B79" s="12">
        <v>31</v>
      </c>
      <c r="C79" s="28">
        <v>79</v>
      </c>
    </row>
    <row r="80" spans="2:3" x14ac:dyDescent="0.25">
      <c r="B80" s="12" t="s">
        <v>121</v>
      </c>
      <c r="C80" s="28">
        <v>4280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B5191-01EC-4179-90F3-4DEEA2A139F2}">
  <sheetPr codeName="Sheet5"/>
  <dimension ref="A1"/>
  <sheetViews>
    <sheetView zoomScale="21" zoomScaleNormal="70" workbookViewId="0">
      <selection activeCell="CH66" sqref="CH66"/>
    </sheetView>
  </sheetViews>
  <sheetFormatPr defaultRowHeight="1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6BB90-4509-4D66-A139-AC72BB71862B}">
  <sheetPr codeName="Sheet6"/>
  <dimension ref="A1"/>
  <sheetViews>
    <sheetView tabSelected="1" topLeftCell="A3" zoomScale="18" zoomScaleNormal="100" workbookViewId="0">
      <selection activeCell="BV34" sqref="BV34"/>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Tài liệu" ma:contentTypeID="0x0101000AC2A0EA60C3514FB835A2EDD50B81C1" ma:contentTypeVersion="5" ma:contentTypeDescription="Tạo tài liệu mới." ma:contentTypeScope="" ma:versionID="62b86dee740d1ed37098013e88d70675">
  <xsd:schema xmlns:xsd="http://www.w3.org/2001/XMLSchema" xmlns:xs="http://www.w3.org/2001/XMLSchema" xmlns:p="http://schemas.microsoft.com/office/2006/metadata/properties" xmlns:ns3="4bb25fbf-09f6-4230-8577-7175e3859292" targetNamespace="http://schemas.microsoft.com/office/2006/metadata/properties" ma:root="true" ma:fieldsID="a3c3cd53e9afd7ad906c4880723cb67b" ns3:_="">
    <xsd:import namespace="4bb25fbf-09f6-4230-8577-7175e3859292"/>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b25fbf-09f6-4230-8577-7175e38592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BB6D9DD0-CB66-41EE-852D-C87E55F6E837}">
  <ds:schemaRefs>
    <ds:schemaRef ds:uri="http://purl.org/dc/elements/1.1/"/>
    <ds:schemaRef ds:uri="http://schemas.microsoft.com/office/infopath/2007/PartnerControls"/>
    <ds:schemaRef ds:uri="http://purl.org/dc/dcmitype/"/>
    <ds:schemaRef ds:uri="http://www.w3.org/XML/1998/namespace"/>
    <ds:schemaRef ds:uri="http://schemas.microsoft.com/office/2006/documentManagement/types"/>
    <ds:schemaRef ds:uri="http://schemas.openxmlformats.org/package/2006/metadata/core-properties"/>
    <ds:schemaRef ds:uri="4bb25fbf-09f6-4230-8577-7175e3859292"/>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AAC6B835-B5A7-4BCE-9F7F-06DC8A7688D4}">
  <ds:schemaRefs>
    <ds:schemaRef ds:uri="http://schemas.microsoft.com/sharepoint/v3/contenttype/forms"/>
  </ds:schemaRefs>
</ds:datastoreItem>
</file>

<file path=customXml/itemProps3.xml><?xml version="1.0" encoding="utf-8"?>
<ds:datastoreItem xmlns:ds="http://schemas.openxmlformats.org/officeDocument/2006/customXml" ds:itemID="{DF8A28C9-1254-4C07-AAA2-358534FB52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b25fbf-09f6-4230-8577-7175e38592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427F55F-5829-4BC9-91D2-E56C83902EB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Input Data</vt:lpstr>
      <vt:lpstr>Master Data</vt:lpstr>
      <vt:lpstr>PivotSALES</vt:lpstr>
      <vt:lpstr>PivotPRODUCT</vt:lpstr>
      <vt:lpstr>SALES</vt:lpstr>
      <vt:lpstr>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Lâm Vĩ Kiệt (31221020030)</cp:lastModifiedBy>
  <cp:lastPrinted>2025-04-06T13:56:26Z</cp:lastPrinted>
  <dcterms:created xsi:type="dcterms:W3CDTF">2021-11-03T11:40:02Z</dcterms:created>
  <dcterms:modified xsi:type="dcterms:W3CDTF">2025-04-06T14:09:49Z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0x0101000AC2A0EA60C3514FB835A2EDD50B81C1</vt:lpwstr>
  </property>
</Properties>
</file>