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0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HP\PycharmProjects\pythonProject\"/>
    </mc:Choice>
  </mc:AlternateContent>
  <xr:revisionPtr revIDLastSave="0" documentId="13_ncr:1_{94552B7C-3EE2-46A4-8FB6-2B7D9B83E048}" xr6:coauthVersionLast="45" xr6:coauthVersionMax="45" xr10:uidLastSave="{00000000-0000-0000-0000-000000000000}"/>
  <bookViews>
    <workbookView xWindow="-120" yWindow="-120" windowWidth="20730" windowHeight="11760" firstSheet="11" activeTab="14" xr2:uid="{3C38948D-0A6D-4066-ADEB-8B52D8C386FF}"/>
  </bookViews>
  <sheets>
    <sheet name="task1" sheetId="1" r:id="rId1"/>
    <sheet name="Task2" sheetId="2" r:id="rId2"/>
    <sheet name="Task3" sheetId="3" r:id="rId3"/>
    <sheet name="Task4" sheetId="4" r:id="rId4"/>
    <sheet name="Task5" sheetId="5" r:id="rId5"/>
    <sheet name="Task6" sheetId="6" r:id="rId6"/>
    <sheet name="Task7" sheetId="7" r:id="rId7"/>
    <sheet name="Task8" sheetId="8" r:id="rId8"/>
    <sheet name="Task9" sheetId="9" r:id="rId9"/>
    <sheet name="Task10" sheetId="10" r:id="rId10"/>
    <sheet name="Sheet2" sheetId="12" r:id="rId11"/>
    <sheet name="Sheet3" sheetId="13" r:id="rId12"/>
    <sheet name="Sheet4" sheetId="14" r:id="rId13"/>
    <sheet name="Sheet1" sheetId="11" r:id="rId14"/>
    <sheet name="PowerQuery1" sheetId="18" r:id="rId15"/>
    <sheet name="Sheet7" sheetId="17" r:id="rId16"/>
    <sheet name="Sheet6" sheetId="16" r:id="rId17"/>
    <sheet name="Sheet5" sheetId="15" r:id="rId18"/>
  </sheets>
  <definedNames>
    <definedName name="ExternalData_1" localSheetId="10" hidden="1">Sheet2!$A$1:$B$168</definedName>
    <definedName name="ExternalData_1" localSheetId="12" hidden="1">Sheet4!$A$1:$A$20</definedName>
  </definedNames>
  <calcPr calcId="191029"/>
  <pivotCaches>
    <pivotCache cacheId="0" r:id="rId19"/>
    <pivotCache cacheId="7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3" i="17" l="1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G43" i="15" l="1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B90" i="11" l="1"/>
  <c r="C90" i="11" l="1"/>
  <c r="D90" i="11"/>
  <c r="E90" i="11"/>
  <c r="F82" i="11"/>
  <c r="F83" i="11"/>
  <c r="F84" i="11"/>
  <c r="F85" i="11"/>
  <c r="F86" i="11"/>
  <c r="F87" i="11"/>
  <c r="F88" i="11"/>
  <c r="F89" i="11"/>
  <c r="F81" i="11"/>
  <c r="I60" i="11"/>
  <c r="I61" i="11"/>
  <c r="I62" i="11"/>
  <c r="I63" i="11"/>
  <c r="I64" i="11"/>
  <c r="I65" i="11"/>
  <c r="I66" i="11"/>
  <c r="I67" i="11"/>
  <c r="I59" i="11"/>
  <c r="C54" i="11"/>
  <c r="D54" i="11" s="1"/>
  <c r="D48" i="11"/>
  <c r="D49" i="11"/>
  <c r="D50" i="11"/>
  <c r="D47" i="11"/>
  <c r="L7" i="11"/>
  <c r="K7" i="11"/>
  <c r="J7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9" i="10" l="1"/>
  <c r="G20" i="10"/>
  <c r="G21" i="10"/>
  <c r="G22" i="10"/>
  <c r="G23" i="10"/>
  <c r="G24" i="10"/>
  <c r="G25" i="10"/>
  <c r="F18" i="10"/>
  <c r="G18" i="10" s="1"/>
  <c r="F19" i="10"/>
  <c r="F20" i="10"/>
  <c r="F21" i="10"/>
  <c r="F22" i="10"/>
  <c r="F23" i="10"/>
  <c r="F24" i="10"/>
  <c r="F25" i="10"/>
  <c r="F17" i="10"/>
  <c r="G17" i="10" s="1"/>
  <c r="I4" i="10"/>
  <c r="I5" i="10"/>
  <c r="I6" i="10"/>
  <c r="I7" i="10"/>
  <c r="I8" i="10"/>
  <c r="I9" i="10"/>
  <c r="I10" i="10"/>
  <c r="H4" i="10"/>
  <c r="H5" i="10"/>
  <c r="H6" i="10"/>
  <c r="H7" i="10"/>
  <c r="H8" i="10"/>
  <c r="H9" i="10"/>
  <c r="H10" i="10"/>
  <c r="G4" i="10"/>
  <c r="G5" i="10"/>
  <c r="G6" i="10"/>
  <c r="G7" i="10"/>
  <c r="G8" i="10"/>
  <c r="G9" i="10"/>
  <c r="G10" i="10"/>
  <c r="F4" i="10"/>
  <c r="F5" i="10"/>
  <c r="F6" i="10"/>
  <c r="F7" i="10"/>
  <c r="F8" i="10"/>
  <c r="F9" i="10"/>
  <c r="F10" i="10"/>
  <c r="E4" i="10"/>
  <c r="E5" i="10"/>
  <c r="E6" i="10"/>
  <c r="E7" i="10"/>
  <c r="E8" i="10"/>
  <c r="E9" i="10"/>
  <c r="E10" i="10"/>
  <c r="D4" i="10"/>
  <c r="D5" i="10"/>
  <c r="D6" i="10"/>
  <c r="D7" i="10"/>
  <c r="D8" i="10"/>
  <c r="D9" i="10"/>
  <c r="D10" i="10"/>
  <c r="D3" i="10"/>
  <c r="E3" i="10"/>
  <c r="F3" i="10"/>
  <c r="G3" i="10"/>
  <c r="H3" i="10"/>
  <c r="I3" i="10"/>
  <c r="C4" i="10"/>
  <c r="C5" i="10"/>
  <c r="C6" i="10"/>
  <c r="C7" i="10"/>
  <c r="C8" i="10"/>
  <c r="C9" i="10"/>
  <c r="C10" i="10"/>
  <c r="C3" i="10"/>
  <c r="J7" i="10" l="1"/>
  <c r="J6" i="10"/>
  <c r="J10" i="10"/>
  <c r="J9" i="10"/>
  <c r="J4" i="10"/>
  <c r="J8" i="10"/>
  <c r="J5" i="10"/>
  <c r="C11" i="10"/>
  <c r="E11" i="10"/>
  <c r="D19" i="8"/>
  <c r="D20" i="8"/>
  <c r="D21" i="8"/>
  <c r="D22" i="8"/>
  <c r="D23" i="8"/>
  <c r="D24" i="8"/>
  <c r="D25" i="8"/>
  <c r="D18" i="8"/>
  <c r="F4" i="8"/>
  <c r="F5" i="8"/>
  <c r="F6" i="8"/>
  <c r="F8" i="8"/>
  <c r="F9" i="8"/>
  <c r="F10" i="8"/>
  <c r="F11" i="8"/>
  <c r="D4" i="8"/>
  <c r="D5" i="8"/>
  <c r="D6" i="8"/>
  <c r="D7" i="8"/>
  <c r="D8" i="8"/>
  <c r="D9" i="8"/>
  <c r="D10" i="8"/>
  <c r="D11" i="8"/>
  <c r="E4" i="8"/>
  <c r="E5" i="8"/>
  <c r="E6" i="8"/>
  <c r="E7" i="8"/>
  <c r="E8" i="8"/>
  <c r="E9" i="8"/>
  <c r="E10" i="8"/>
  <c r="E11" i="8"/>
  <c r="A5" i="8"/>
  <c r="A6" i="8"/>
  <c r="A7" i="8"/>
  <c r="A8" i="8"/>
  <c r="A9" i="8"/>
  <c r="A10" i="8"/>
  <c r="A11" i="8"/>
  <c r="A3" i="8"/>
  <c r="A4" i="8" s="1"/>
  <c r="F12" i="8"/>
  <c r="E12" i="8"/>
  <c r="D12" i="8"/>
  <c r="F3" i="8"/>
  <c r="E3" i="8"/>
  <c r="D3" i="8"/>
  <c r="D11" i="10" l="1"/>
  <c r="F11" i="10"/>
  <c r="B15" i="7"/>
  <c r="B14" i="7"/>
  <c r="B12" i="7"/>
  <c r="B13" i="7"/>
  <c r="A3" i="7"/>
  <c r="B3" i="7"/>
  <c r="C30" i="6"/>
  <c r="C29" i="6"/>
  <c r="B30" i="6"/>
  <c r="B29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4" i="6"/>
  <c r="G11" i="10" l="1"/>
  <c r="D23" i="5"/>
  <c r="D22" i="5"/>
  <c r="C23" i="5"/>
  <c r="C22" i="5"/>
  <c r="B23" i="5"/>
  <c r="B22" i="5"/>
  <c r="B18" i="5"/>
  <c r="B17" i="5"/>
  <c r="B14" i="5"/>
  <c r="B13" i="5"/>
  <c r="C3" i="5"/>
  <c r="C4" i="5"/>
  <c r="C5" i="5"/>
  <c r="C6" i="5"/>
  <c r="C7" i="5"/>
  <c r="C8" i="5"/>
  <c r="C9" i="5"/>
  <c r="C10" i="5"/>
  <c r="C2" i="5"/>
  <c r="B3" i="5"/>
  <c r="B4" i="5"/>
  <c r="B5" i="5"/>
  <c r="B6" i="5"/>
  <c r="B7" i="5"/>
  <c r="B8" i="5"/>
  <c r="B9" i="5"/>
  <c r="B10" i="5"/>
  <c r="B2" i="5"/>
  <c r="I11" i="10" l="1"/>
  <c r="C12" i="4"/>
  <c r="C13" i="4"/>
  <c r="C14" i="4"/>
  <c r="C11" i="4"/>
  <c r="D3" i="2"/>
  <c r="D4" i="2"/>
  <c r="D5" i="2"/>
  <c r="D6" i="2"/>
  <c r="D7" i="2"/>
  <c r="D8" i="2"/>
  <c r="D9" i="2"/>
  <c r="D2" i="2"/>
  <c r="H11" i="10" l="1"/>
  <c r="J11" i="10" s="1"/>
  <c r="J3" i="10"/>
  <c r="D18" i="4"/>
  <c r="D19" i="4"/>
  <c r="D20" i="4"/>
  <c r="D17" i="4"/>
  <c r="E3" i="4" l="1"/>
  <c r="E4" i="4"/>
  <c r="E5" i="4"/>
  <c r="E6" i="4"/>
  <c r="E7" i="4"/>
  <c r="E2" i="4"/>
  <c r="G3" i="3" l="1"/>
  <c r="G4" i="3"/>
  <c r="G5" i="3"/>
  <c r="G2" i="3"/>
  <c r="E3" i="1"/>
  <c r="E4" i="1"/>
  <c r="D3" i="1"/>
  <c r="D4" i="1"/>
  <c r="D2" i="1"/>
  <c r="E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3B0DC0-B87F-4BAB-83FA-1CEE7B6EF717}" keepAlive="1" name="Query - global_temperature" description="Connection to the 'global_temperature' query in the workbook." type="5" refreshedVersion="6" background="1" saveData="1">
    <dbPr connection="Provider=Microsoft.Mashup.OleDb.1;Data Source=$Workbook$;Location=global_temperature;Extended Properties=&quot;&quot;" command="SELECT * FROM [global_temperature]"/>
  </connection>
  <connection id="2" xr16:uid="{7AE5A78D-7E21-4C08-884B-D7D4DFEC983F}" keepAlive="1" name="Query - Table10" description="Connection to the 'Table10' query in the workbook." type="5" refreshedVersion="6" background="1" saveData="1">
    <dbPr connection="Provider=Microsoft.Mashup.OleDb.1;Data Source=$Workbook$;Location=Table10;Extended Properties=&quot;&quot;" command="SELECT * FROM [Table10]"/>
  </connection>
  <connection id="3" xr16:uid="{86CA2284-31F6-4F35-B0FF-AD4862C75405}" keepAlive="1" name="Query - Table7" description="Connection to the 'Table7' query in the workbook." type="5" refreshedVersion="6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<sst xmlns="http://schemas.openxmlformats.org/spreadsheetml/2006/main" count="869" uniqueCount="382">
  <si>
    <t>Fenn</t>
  </si>
  <si>
    <t>Topladigi bal</t>
  </si>
  <si>
    <t>Herfle bal</t>
  </si>
  <si>
    <t>Spendiya</t>
  </si>
  <si>
    <t xml:space="preserve">Mursalova Zeynab </t>
  </si>
  <si>
    <t>S.A</t>
  </si>
  <si>
    <t>Mikayilova Laman</t>
  </si>
  <si>
    <t>Analitik hendese</t>
  </si>
  <si>
    <t>Kompleks analiz</t>
  </si>
  <si>
    <t>Fizika</t>
  </si>
  <si>
    <t>Bagirova Leyla</t>
  </si>
  <si>
    <t>0-50</t>
  </si>
  <si>
    <t>F</t>
  </si>
  <si>
    <t>51-60</t>
  </si>
  <si>
    <t>E</t>
  </si>
  <si>
    <t>D</t>
  </si>
  <si>
    <t>C</t>
  </si>
  <si>
    <t>B</t>
  </si>
  <si>
    <t>A</t>
  </si>
  <si>
    <t>91-100</t>
  </si>
  <si>
    <t>81-90</t>
  </si>
  <si>
    <t>71-80</t>
  </si>
  <si>
    <t>61-70</t>
  </si>
  <si>
    <t>Telebe spendiya almir</t>
  </si>
  <si>
    <t>E,C,D</t>
  </si>
  <si>
    <t>Telebe 60AZN spendiya alir</t>
  </si>
  <si>
    <t>Telebe 90AZN spendiya alir</t>
  </si>
  <si>
    <t>Telebe 120AZN spendiya alir</t>
  </si>
  <si>
    <t>Staj</t>
  </si>
  <si>
    <t>Maash</t>
  </si>
  <si>
    <t>Ischi</t>
  </si>
  <si>
    <t>Xesteliye gore aldigi mebleg</t>
  </si>
  <si>
    <t>Mustafayev Kamal</t>
  </si>
  <si>
    <t>Seferova Arzu</t>
  </si>
  <si>
    <t>Kubishov Seymur</t>
  </si>
  <si>
    <t>Abdullayev Abdulla</t>
  </si>
  <si>
    <t>Elekberov Aydin</t>
  </si>
  <si>
    <t>Rustemov Vusal</t>
  </si>
  <si>
    <t>Eliyev Aydin</t>
  </si>
  <si>
    <t>Yaqubov Aydin</t>
  </si>
  <si>
    <t>Staja gore xesteliye gore alinan mebleghi hesablamaq</t>
  </si>
  <si>
    <t>Bala esasen herfle bali,herfle bala esasen spendiyani tapmaq</t>
  </si>
  <si>
    <t>Shertler</t>
  </si>
  <si>
    <t>Vergi hesablanmasi</t>
  </si>
  <si>
    <t>Qeyri-Neft sektoru</t>
  </si>
  <si>
    <t>X&lt;=8000</t>
  </si>
  <si>
    <t>x*0</t>
  </si>
  <si>
    <t>x&gt;8000</t>
  </si>
  <si>
    <t>(x-8000)*14%</t>
  </si>
  <si>
    <t>Neft sektoru</t>
  </si>
  <si>
    <t>x&lt;=200</t>
  </si>
  <si>
    <t>200&lt;x&lt;=2500</t>
  </si>
  <si>
    <t>(x-200)*14%</t>
  </si>
  <si>
    <t>x&gt;2500</t>
  </si>
  <si>
    <t>(x-2500)*25+2500*14%</t>
  </si>
  <si>
    <t>Shertlere esasen vergini hesablamaq</t>
  </si>
  <si>
    <t>Sektor</t>
  </si>
  <si>
    <t>Gross maash</t>
  </si>
  <si>
    <t>Gelir vergisi</t>
  </si>
  <si>
    <t>Neft</t>
  </si>
  <si>
    <t>Qeyri-Neft</t>
  </si>
  <si>
    <t>Fin</t>
  </si>
  <si>
    <t>Ad</t>
  </si>
  <si>
    <t>Soyad</t>
  </si>
  <si>
    <t>Avtomib nomresi</t>
  </si>
  <si>
    <t>Musteri kodu</t>
  </si>
  <si>
    <t>Leyla</t>
  </si>
  <si>
    <t>Mirzeyeva</t>
  </si>
  <si>
    <t>Tural</t>
  </si>
  <si>
    <t>Ferhadov</t>
  </si>
  <si>
    <t>Ilkin</t>
  </si>
  <si>
    <t>Eliyev</t>
  </si>
  <si>
    <t>Lale</t>
  </si>
  <si>
    <t>Allahverdiyeva</t>
  </si>
  <si>
    <t>Ismayilov</t>
  </si>
  <si>
    <t>Rufet</t>
  </si>
  <si>
    <t>Aysel</t>
  </si>
  <si>
    <t>Quluzade</t>
  </si>
  <si>
    <t>61NRB75</t>
  </si>
  <si>
    <t>VB4BH47</t>
  </si>
  <si>
    <t>X7QF98Q</t>
  </si>
  <si>
    <t>ZSD1259</t>
  </si>
  <si>
    <t>WRT8740</t>
  </si>
  <si>
    <t>ER7FG23</t>
  </si>
  <si>
    <t>99-RF-214</t>
  </si>
  <si>
    <t>10-FS-332</t>
  </si>
  <si>
    <t>10-SE-017</t>
  </si>
  <si>
    <t>10-NA-345</t>
  </si>
  <si>
    <t>10-LL-837</t>
  </si>
  <si>
    <t>99-GX-084</t>
  </si>
  <si>
    <t>Musteri kodu finin son 2 reqemi,ad ve soyadin 1-ci herfi,avtomobil nomresinin herflerinden ibaret olsun</t>
  </si>
  <si>
    <t>right</t>
  </si>
  <si>
    <t>left</t>
  </si>
  <si>
    <t>mid</t>
  </si>
  <si>
    <t>Baza</t>
  </si>
  <si>
    <t>Standart</t>
  </si>
  <si>
    <t>Standart sutunu company ve 4 baza reqeminden ibaret olmali ve baza&gt;4 olarsa,bosluqa beraber olmali</t>
  </si>
  <si>
    <t>=</t>
  </si>
  <si>
    <t>Madde</t>
  </si>
  <si>
    <t>Yanvar</t>
  </si>
  <si>
    <t>Fevral</t>
  </si>
  <si>
    <t>Gelir</t>
  </si>
  <si>
    <t>Artim varsa yuxari,azalma varsa asagi</t>
  </si>
  <si>
    <t>son 2+ilk 1+ilk 1+orta</t>
  </si>
  <si>
    <t>reqemi 10-a tamamlama</t>
  </si>
  <si>
    <t>Qiymeti</t>
  </si>
  <si>
    <t>Telim ve Qiymeti</t>
  </si>
  <si>
    <t>SETEM-230AZN</t>
  </si>
  <si>
    <t>Emek haqqi hesablanmasi-190AZN</t>
  </si>
  <si>
    <t>Six Sigma-600AZN</t>
  </si>
  <si>
    <t>Insan resurslari telimi-250AZN</t>
  </si>
  <si>
    <t>Excel ile Data Analitikasi-210AZN</t>
  </si>
  <si>
    <t>Layihelerin idare edilmesi-400AZN</t>
  </si>
  <si>
    <t>Biznes Analitikasi-450AZN</t>
  </si>
  <si>
    <t>Techizat zencirinin idare olunmasi-450AZN</t>
  </si>
  <si>
    <t>HR_lar ucun Excel-200AZN</t>
  </si>
  <si>
    <t>Qiymeti sozden ayir</t>
  </si>
  <si>
    <t>Ilbizler iyliyir</t>
  </si>
  <si>
    <t>Kitab oxumaq</t>
  </si>
  <si>
    <t>i herflerinin sayini tapmaq</t>
  </si>
  <si>
    <t>kitab bilik menbeyidir</t>
  </si>
  <si>
    <t>Azerbaycan boyuk dovletdir ve onun boyuk ordusu var</t>
  </si>
  <si>
    <t>sozlerin sayini tapmaq</t>
  </si>
  <si>
    <t>Laman Mikayilova</t>
  </si>
  <si>
    <t>Nezrin Mikayilova</t>
  </si>
  <si>
    <t>ad ve soyadin yerini deyismek</t>
  </si>
  <si>
    <t>tarixler</t>
  </si>
  <si>
    <t>Ish</t>
  </si>
  <si>
    <t>Giris</t>
  </si>
  <si>
    <t>Cixis</t>
  </si>
  <si>
    <t>Mebleg</t>
  </si>
  <si>
    <t>Frontend</t>
  </si>
  <si>
    <t>Backend</t>
  </si>
  <si>
    <t>Full stack</t>
  </si>
  <si>
    <t>Java</t>
  </si>
  <si>
    <t>C#</t>
  </si>
  <si>
    <t>Web</t>
  </si>
  <si>
    <t>Data analytics</t>
  </si>
  <si>
    <t>Data science</t>
  </si>
  <si>
    <t>AI</t>
  </si>
  <si>
    <t>Helpdesk</t>
  </si>
  <si>
    <t>IT specalist</t>
  </si>
  <si>
    <t>UI/UX dizayn</t>
  </si>
  <si>
    <t>Game</t>
  </si>
  <si>
    <t>Copywriter</t>
  </si>
  <si>
    <t>DevOps</t>
  </si>
  <si>
    <t>Cyber Security</t>
  </si>
  <si>
    <t>Business analytics</t>
  </si>
  <si>
    <t>PHP</t>
  </si>
  <si>
    <t>SQL</t>
  </si>
  <si>
    <t>Android</t>
  </si>
  <si>
    <t>System Administrator</t>
  </si>
  <si>
    <t>Network Inzibatci</t>
  </si>
  <si>
    <t>Bonus + Mebleg</t>
  </si>
  <si>
    <t xml:space="preserve">Eger cixis saati 18:10-dan boyuk olarsa,0 bonus,eks halda 0.1 *minute qeder bonus </t>
  </si>
  <si>
    <t>daxil edilen tarixe esasen rub ve yarimili hesablasin</t>
  </si>
  <si>
    <t>Tarix</t>
  </si>
  <si>
    <t>Rub</t>
  </si>
  <si>
    <t>Yarimil</t>
  </si>
  <si>
    <t>Faktiki yasadiginiz gunden ayin sonuna nece gun qaldigini hesablayin</t>
  </si>
  <si>
    <t>Ayin ilk gunu ve son gununu yazmali</t>
  </si>
  <si>
    <t>Ayin ilk is gunu ve son is gununu yazmalidir</t>
  </si>
  <si>
    <t>Ayin ilk gunu</t>
  </si>
  <si>
    <t>Ayin son gunu</t>
  </si>
  <si>
    <t>Ayin ilk is gunu</t>
  </si>
  <si>
    <t>Ayin son is gunu</t>
  </si>
  <si>
    <t>12/12/2022</t>
  </si>
  <si>
    <t>Nomre</t>
  </si>
  <si>
    <t>Ishe baslama</t>
  </si>
  <si>
    <t>Ishden cixma</t>
  </si>
  <si>
    <t>Yekun</t>
  </si>
  <si>
    <t>Il</t>
  </si>
  <si>
    <t>Ay</t>
  </si>
  <si>
    <t>Gun</t>
  </si>
  <si>
    <t>Staj vaxti</t>
  </si>
  <si>
    <t>Sigorta olunan shexs</t>
  </si>
  <si>
    <t>Sigortalanma tarixi</t>
  </si>
  <si>
    <t xml:space="preserve">Sigorta muddeti </t>
  </si>
  <si>
    <t>Yenilenme tarixi</t>
  </si>
  <si>
    <t>Abbasova Qönçə Arif</t>
  </si>
  <si>
    <t>Babazadə Muhamməd Roman</t>
  </si>
  <si>
    <t>Bağırova Leyla Nazim</t>
  </si>
  <si>
    <t>Bəxtiyarlı İlayə İlqar</t>
  </si>
  <si>
    <t>Cavadlı Fərid Vahab</t>
  </si>
  <si>
    <t>Hacızadə Cahid Mabit</t>
  </si>
  <si>
    <t>Heydarova İlahə İxtiyar</t>
  </si>
  <si>
    <t>Hüseynov Ramal Rəfail</t>
  </si>
  <si>
    <t>yenilenme tarixi ve senbe ve bazar olmadan</t>
  </si>
  <si>
    <t>Kod</t>
  </si>
  <si>
    <t>S.A.A</t>
  </si>
  <si>
    <t>Departament</t>
  </si>
  <si>
    <t>Sobe</t>
  </si>
  <si>
    <t>Vezife</t>
  </si>
  <si>
    <t>Fiks maas</t>
  </si>
  <si>
    <t>Yanacaq xerci</t>
  </si>
  <si>
    <t>Yemek xerci</t>
  </si>
  <si>
    <t>Satis bonusu</t>
  </si>
  <si>
    <t>Mukafatlar</t>
  </si>
  <si>
    <t xml:space="preserve">Mezuniyyet pulu </t>
  </si>
  <si>
    <t>Cerime</t>
  </si>
  <si>
    <t>Abbasova Qonja Arif qizi</t>
  </si>
  <si>
    <t>Babazade Muhammed Roman oglu</t>
  </si>
  <si>
    <t>Bagirova Leyla Nazim qizi</t>
  </si>
  <si>
    <t>Bextiyarli Ilaye Ilqar qizi</t>
  </si>
  <si>
    <t>Hacizade Cahid Mabit oglu</t>
  </si>
  <si>
    <t>Heyderova Ilahe Ixtiyar qizi</t>
  </si>
  <si>
    <t>Huseynov Ramal Refail oglu</t>
  </si>
  <si>
    <t>Hemzeyev Elsen Mehman oglu</t>
  </si>
  <si>
    <t>Hemzeyev Murad Yalcin oglu</t>
  </si>
  <si>
    <t>Hesenova Aysel Azad qizi</t>
  </si>
  <si>
    <t>Kerimli Ilkin Asif oglu</t>
  </si>
  <si>
    <t>Lazimli Fidan Elman qizi</t>
  </si>
  <si>
    <t>Mahmudova Yonca Elxan qizi</t>
  </si>
  <si>
    <t>Manafli Vusal Tahir oglu</t>
  </si>
  <si>
    <t>Mikayilova Laman Xamis qizi</t>
  </si>
  <si>
    <t>Muradli Ibrahim Rafael oglu</t>
  </si>
  <si>
    <t>Mursalova Zeynab Mafiz qizi</t>
  </si>
  <si>
    <t>Memmedbeyov Amil Iqbal oglu</t>
  </si>
  <si>
    <t>Memmedov Samir Mushviq oglu</t>
  </si>
  <si>
    <t>Memmedov Vuqar Huseynqulu oglu</t>
  </si>
  <si>
    <t>Audit ve Huquq departamenti</t>
  </si>
  <si>
    <t>Logistika Uzre departament</t>
  </si>
  <si>
    <t>Temir ve Emlak departamenti</t>
  </si>
  <si>
    <t>Tehlil ve Vizuallasdirma departamenti</t>
  </si>
  <si>
    <t>Huquq</t>
  </si>
  <si>
    <t>Emlak</t>
  </si>
  <si>
    <t>Audit</t>
  </si>
  <si>
    <t>Neqliyyat</t>
  </si>
  <si>
    <t>YukDasima</t>
  </si>
  <si>
    <t>Sigorta</t>
  </si>
  <si>
    <t>Arasdirma</t>
  </si>
  <si>
    <t>Audit ve Huquq mutexxesisi</t>
  </si>
  <si>
    <t>Suruculuk uzre mutexxesis</t>
  </si>
  <si>
    <t>Dasima uzre mutexxesis</t>
  </si>
  <si>
    <t>Istehsal uzre mutexxesis</t>
  </si>
  <si>
    <t>Satis uzre mutexxesis</t>
  </si>
  <si>
    <t>Analitika uzre mutexxesis</t>
  </si>
  <si>
    <t>Departament/Sobe</t>
  </si>
  <si>
    <t>Total</t>
  </si>
  <si>
    <t>Ayri-Ayriliqda hesablamadan bir funksiya ile cedveli doldurun</t>
  </si>
  <si>
    <t>DeadLine baslama tarixi</t>
  </si>
  <si>
    <t>Muddet</t>
  </si>
  <si>
    <t>DeadLine bitme tarixi</t>
  </si>
  <si>
    <t>Veziyyet</t>
  </si>
  <si>
    <t>Novruzov Tahir Fazil oglu</t>
  </si>
  <si>
    <t>Osmanov Nurlan Yunis oglu</t>
  </si>
  <si>
    <t>Quluzade Lale Fuad qizi</t>
  </si>
  <si>
    <t>Velizade Sevinc Katib qizi</t>
  </si>
  <si>
    <t>Velizade Xanim Katib qizi</t>
  </si>
  <si>
    <t>Shamilova Fidan Ilqar qizi</t>
  </si>
  <si>
    <t>Afendiyeva Nurcan Elchin qizi</t>
  </si>
  <si>
    <t>Aliyev Qardas Feyzullah oglu</t>
  </si>
  <si>
    <t>Aliyeva Lamiya Elesger qizi</t>
  </si>
  <si>
    <t>Gamer</t>
  </si>
  <si>
    <t>Java Dev</t>
  </si>
  <si>
    <t>Desinger</t>
  </si>
  <si>
    <t>Mobile Dev</t>
  </si>
  <si>
    <t>Teacher</t>
  </si>
  <si>
    <t>Satıcı</t>
  </si>
  <si>
    <t>Yer</t>
  </si>
  <si>
    <t>Rəng</t>
  </si>
  <si>
    <t>Say</t>
  </si>
  <si>
    <t>Qiymət</t>
  </si>
  <si>
    <t>Məbləğ</t>
  </si>
  <si>
    <t>Jones P.</t>
  </si>
  <si>
    <t>Şərq</t>
  </si>
  <si>
    <t>Qara</t>
  </si>
  <si>
    <t>Bridger B</t>
  </si>
  <si>
    <t>Göy</t>
  </si>
  <si>
    <t>Qərb</t>
  </si>
  <si>
    <t>Qırmızı</t>
  </si>
  <si>
    <t>Parker I.</t>
  </si>
  <si>
    <t>50 ədəddən yuxarı satılan məhsuldan alınan ümumi gəlir</t>
  </si>
  <si>
    <t>Qərbdə neçə ədəd qırmızı rəng məhsul satılıb</t>
  </si>
  <si>
    <t>4-cü rüb cəmi neçə məhsul satılıb</t>
  </si>
  <si>
    <t>Məhsulun adı</t>
  </si>
  <si>
    <t>Notebook</t>
  </si>
  <si>
    <t>Telefon</t>
  </si>
  <si>
    <t>Tablet</t>
  </si>
  <si>
    <t>PC</t>
  </si>
  <si>
    <t>Başlanğıc tarix</t>
  </si>
  <si>
    <t>Son tarix</t>
  </si>
  <si>
    <t>İş günlərinin sayı</t>
  </si>
  <si>
    <t>Qeyri-iş günlərinin sayı</t>
  </si>
  <si>
    <t>Qeyri-iş günlərinin siyahısı</t>
  </si>
  <si>
    <t>Şəhər</t>
  </si>
  <si>
    <t>Subscription Date</t>
  </si>
  <si>
    <t>Orden</t>
  </si>
  <si>
    <t>Qalibiyyət</t>
  </si>
  <si>
    <t>Oromo Drama Lima</t>
  </si>
  <si>
    <t>America</t>
  </si>
  <si>
    <t>Superstar</t>
  </si>
  <si>
    <t>Jelly</t>
  </si>
  <si>
    <t>Pakistan</t>
  </si>
  <si>
    <t>Legend</t>
  </si>
  <si>
    <t>Tan Le</t>
  </si>
  <si>
    <t>Japan</t>
  </si>
  <si>
    <t>Rookie</t>
  </si>
  <si>
    <t>Christina Roca</t>
  </si>
  <si>
    <t>Mariann Winden</t>
  </si>
  <si>
    <t>Hijab Fatima</t>
  </si>
  <si>
    <t>Alex Dux</t>
  </si>
  <si>
    <t>Raju Ar</t>
  </si>
  <si>
    <t>Jazib Hassan</t>
  </si>
  <si>
    <t>Over Limit</t>
  </si>
  <si>
    <t>1-ci rub</t>
  </si>
  <si>
    <t>2-ci rub</t>
  </si>
  <si>
    <t>Linux</t>
  </si>
  <si>
    <t>Windows7</t>
  </si>
  <si>
    <t>Windows8.0</t>
  </si>
  <si>
    <t>Windows8.1</t>
  </si>
  <si>
    <t>Windows10</t>
  </si>
  <si>
    <t>Windows XP</t>
  </si>
  <si>
    <t>Windows Vista</t>
  </si>
  <si>
    <t>Windows11</t>
  </si>
  <si>
    <t>3-ci rub</t>
  </si>
  <si>
    <t>4-ci rub</t>
  </si>
  <si>
    <t>30000-den boyuk sari,kicik mavi</t>
  </si>
  <si>
    <t>67000-den boyuk yasil,kicik qirmizi</t>
  </si>
  <si>
    <t>year</t>
  </si>
  <si>
    <t>degrees_celsius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</si>
  <si>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</si>
  <si>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</si>
  <si>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</si>
  <si>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</si>
  <si>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</si>
  <si>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</si>
  <si>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</si>
  <si>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</si>
  <si>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</si>
  <si>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</si>
  <si>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</si>
  <si>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</si>
  <si>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</si>
  <si>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</si>
  <si>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Tarix</t>
  </si>
  <si>
    <t>Count of Satıcı</t>
  </si>
  <si>
    <t>Sum of Qiymət</t>
  </si>
  <si>
    <t>Sum of Qiymət2</t>
  </si>
  <si>
    <t>Column Labels</t>
  </si>
  <si>
    <t>Sum of Məbləğ</t>
  </si>
  <si>
    <t>29-Jan</t>
  </si>
  <si>
    <t>31-Jan</t>
  </si>
  <si>
    <t>14-Feb</t>
  </si>
  <si>
    <t>26-Feb</t>
  </si>
  <si>
    <t>26-Mar</t>
  </si>
  <si>
    <t>31-Mar</t>
  </si>
  <si>
    <t>15-May</t>
  </si>
  <si>
    <t>20-Jun</t>
  </si>
  <si>
    <t>22-Jun</t>
  </si>
  <si>
    <t>3-Aug</t>
  </si>
  <si>
    <t>1-Sep</t>
  </si>
  <si>
    <t>14-Sep</t>
  </si>
  <si>
    <t>2-Oct</t>
  </si>
  <si>
    <t>5-Dec</t>
  </si>
  <si>
    <t>30-Jan</t>
  </si>
  <si>
    <t>27-Feb</t>
  </si>
  <si>
    <t>5-Mar</t>
  </si>
  <si>
    <t>13-Mar</t>
  </si>
  <si>
    <t>19-Mar</t>
  </si>
  <si>
    <t>25-Mar</t>
  </si>
  <si>
    <t>1-Apr</t>
  </si>
  <si>
    <t>8-Apr</t>
  </si>
  <si>
    <t>20-May</t>
  </si>
  <si>
    <t>3-Jun</t>
  </si>
  <si>
    <t>7-Jun</t>
  </si>
  <si>
    <t>14-Jun</t>
  </si>
  <si>
    <t>17-Jul</t>
  </si>
  <si>
    <t>24-Jul</t>
  </si>
  <si>
    <t>29-Jul</t>
  </si>
  <si>
    <t>9-Aug</t>
  </si>
  <si>
    <t>12-Aug</t>
  </si>
  <si>
    <t>16-Aug</t>
  </si>
  <si>
    <t>24-Aug</t>
  </si>
  <si>
    <t>30-Aug</t>
  </si>
  <si>
    <t>20-Sep</t>
  </si>
  <si>
    <t>10-Oct</t>
  </si>
  <si>
    <t>15-Nov</t>
  </si>
  <si>
    <t>7-Dec</t>
  </si>
  <si>
    <t>16-Dec</t>
  </si>
  <si>
    <t>19-Dec</t>
  </si>
  <si>
    <t>24-Dec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</si>
</sst>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164" formatCode="0000000000"/>
    <numFmt numFmtId="165" formatCode="[$-F400]h:mm:ss\ AM/PM"/>
    <numFmt numFmtId="166" formatCode="&quot;$&quot;#,##0.00"/>
    <numFmt numFmtId="167" formatCode="0\ &quot;ay&quot;"/>
    <numFmt numFmtId="168" formatCode="0\ &quot;il&quot;"/>
    <numFmt numFmtId="169" formatCode="0\ &quot;gun&quot;"/>
    <numFmt numFmtId="170" formatCode="_-&quot;₼&quot;\ * #,##0.00_-;\-&quot;₼&quot;\ * #,##0.00_-;_-&quot;₼&quot;\ * &quot;-&quot;??_-;_-@_-"/>
    <numFmt numFmtId="171" formatCode="0\ &quot;ədəd&quot;"/>
    <numFmt numFmtId="172" formatCode="0.00\ &quot;AZN&quot;"/>
    <numFmt numFmtId="173" formatCode="_-* #,##0.00\ [$₼-42C]_-;\-* #,##0.00\ [$₼-42C]_-;_-* &quot;-&quot;??\ [$₼-42C]_-;_-@_-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b/>
      <i/>
      <u val="double"/>
      <sz val="11"/>
      <color theme="9" tint="-0.49998474074526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23553"/>
      <name val="Arial"/>
      <family val="2"/>
    </font>
    <font>
      <b/>
      <sz val="11"/>
      <color theme="0"/>
      <name val="Palatino Linotype"/>
      <family val="2"/>
      <charset val="186"/>
    </font>
    <font>
      <sz val="10"/>
      <name val="Arial"/>
      <family val="2"/>
    </font>
    <font>
      <sz val="11"/>
      <name val="Palatino Linotype"/>
      <family val="1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theme="0"/>
      <name val="Palatino Linotype"/>
      <family val="1"/>
    </font>
    <font>
      <sz val="12"/>
      <color theme="1"/>
      <name val="Palatino Linotype"/>
      <family val="1"/>
    </font>
    <font>
      <b/>
      <sz val="14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3"/>
      <color theme="1"/>
      <name val="Palatino Linotype"/>
      <family val="2"/>
      <charset val="186"/>
    </font>
    <font>
      <b/>
      <sz val="13"/>
      <color theme="9" tint="-0.499984740745262"/>
      <name val="Palatino Linotype"/>
      <family val="1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FF3F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6F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22744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8" fillId="0" borderId="0" applyFont="0" applyFill="0" applyBorder="0" applyAlignment="0" applyProtection="0"/>
    <xf numFmtId="0" fontId="11" fillId="0" borderId="0"/>
    <xf numFmtId="170" fontId="8" fillId="0" borderId="0" applyFont="0" applyFill="0" applyBorder="0" applyAlignment="0" applyProtection="0"/>
    <xf numFmtId="0" fontId="19" fillId="0" borderId="0"/>
  </cellStyleXfs>
  <cellXfs count="124">
    <xf numFmtId="0" fontId="0" fillId="0" borderId="0" xfId="0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6" fillId="4" borderId="1" xfId="0" applyFont="1" applyFill="1" applyBorder="1"/>
    <xf numFmtId="4" fontId="6" fillId="4" borderId="1" xfId="0" applyNumberFormat="1" applyFont="1" applyFill="1" applyBorder="1"/>
    <xf numFmtId="0" fontId="6" fillId="3" borderId="1" xfId="0" applyFont="1" applyFill="1" applyBorder="1"/>
    <xf numFmtId="0" fontId="7" fillId="5" borderId="1" xfId="0" applyFont="1" applyFill="1" applyBorder="1"/>
    <xf numFmtId="0" fontId="7" fillId="5" borderId="0" xfId="0" applyFont="1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Border="1"/>
    <xf numFmtId="1" fontId="6" fillId="3" borderId="1" xfId="0" applyNumberFormat="1" applyFont="1" applyFill="1" applyBorder="1"/>
    <xf numFmtId="164" fontId="0" fillId="0" borderId="0" xfId="0" applyNumberFormat="1"/>
    <xf numFmtId="165" fontId="0" fillId="0" borderId="1" xfId="0" applyNumberFormat="1" applyBorder="1"/>
    <xf numFmtId="20" fontId="0" fillId="0" borderId="1" xfId="0" applyNumberFormat="1" applyBorder="1"/>
    <xf numFmtId="44" fontId="0" fillId="0" borderId="1" xfId="1" applyFont="1" applyBorder="1"/>
    <xf numFmtId="0" fontId="0" fillId="0" borderId="5" xfId="0" applyBorder="1"/>
    <xf numFmtId="166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5" fontId="0" fillId="0" borderId="11" xfId="0" applyNumberFormat="1" applyBorder="1"/>
    <xf numFmtId="20" fontId="0" fillId="0" borderId="11" xfId="0" applyNumberFormat="1" applyBorder="1"/>
    <xf numFmtId="44" fontId="0" fillId="0" borderId="11" xfId="1" applyFont="1" applyBorder="1"/>
    <xf numFmtId="166" fontId="0" fillId="0" borderId="12" xfId="0" applyNumberFormat="1" applyBorder="1" applyAlignment="1">
      <alignment horizontal="center"/>
    </xf>
    <xf numFmtId="14" fontId="0" fillId="0" borderId="0" xfId="0" applyNumberFormat="1"/>
    <xf numFmtId="2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14" fontId="0" fillId="0" borderId="1" xfId="0" applyNumberFormat="1" applyBorder="1"/>
    <xf numFmtId="0" fontId="0" fillId="9" borderId="1" xfId="0" applyFill="1" applyBorder="1" applyProtection="1">
      <protection hidden="1"/>
    </xf>
    <xf numFmtId="0" fontId="0" fillId="0" borderId="1" xfId="0" applyBorder="1" applyProtection="1">
      <protection hidden="1"/>
    </xf>
    <xf numFmtId="14" fontId="0" fillId="0" borderId="1" xfId="0" applyNumberFormat="1" applyBorder="1" applyProtection="1">
      <protection locked="0" hidden="1"/>
    </xf>
    <xf numFmtId="168" fontId="0" fillId="0" borderId="1" xfId="0" applyNumberFormat="1" applyBorder="1" applyProtection="1">
      <protection hidden="1"/>
    </xf>
    <xf numFmtId="167" fontId="0" fillId="0" borderId="1" xfId="0" applyNumberFormat="1" applyBorder="1" applyProtection="1">
      <protection hidden="1"/>
    </xf>
    <xf numFmtId="169" fontId="0" fillId="0" borderId="1" xfId="0" applyNumberFormat="1" applyBorder="1" applyProtection="1">
      <protection hidden="1"/>
    </xf>
    <xf numFmtId="0" fontId="0" fillId="0" borderId="1" xfId="0" applyBorder="1" applyProtection="1">
      <protection locked="0" hidden="1"/>
    </xf>
    <xf numFmtId="0" fontId="9" fillId="10" borderId="1" xfId="0" applyFont="1" applyFill="1" applyBorder="1" applyAlignment="1">
      <alignment horizontal="left" vertical="center" wrapText="1" indent="1"/>
    </xf>
    <xf numFmtId="0" fontId="9" fillId="11" borderId="1" xfId="0" applyFont="1" applyFill="1" applyBorder="1" applyAlignment="1">
      <alignment horizontal="left" vertical="center" wrapText="1" indent="1"/>
    </xf>
    <xf numFmtId="0" fontId="9" fillId="12" borderId="1" xfId="0" applyFont="1" applyFill="1" applyBorder="1" applyAlignment="1">
      <alignment horizontal="left" vertical="center" wrapText="1" inden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1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14" fontId="10" fillId="14" borderId="0" xfId="0" applyNumberFormat="1" applyFont="1" applyFill="1" applyAlignment="1">
      <alignment horizontal="center" vertical="center"/>
    </xf>
    <xf numFmtId="0" fontId="10" fillId="14" borderId="13" xfId="0" applyFont="1" applyFill="1" applyBorder="1" applyAlignment="1">
      <alignment horizontal="center" vertical="center"/>
    </xf>
    <xf numFmtId="14" fontId="0" fillId="15" borderId="14" xfId="0" applyNumberFormat="1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14" fontId="0" fillId="16" borderId="16" xfId="0" applyNumberFormat="1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14" fontId="0" fillId="15" borderId="16" xfId="0" applyNumberFormat="1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170" fontId="14" fillId="18" borderId="0" xfId="3" applyFont="1" applyFill="1" applyBorder="1" applyAlignment="1">
      <alignment horizontal="center" vertical="center"/>
    </xf>
    <xf numFmtId="171" fontId="14" fillId="18" borderId="0" xfId="3" applyNumberFormat="1" applyFont="1" applyFill="1" applyBorder="1" applyAlignment="1">
      <alignment horizontal="center" vertical="center"/>
    </xf>
    <xf numFmtId="0" fontId="15" fillId="19" borderId="0" xfId="0" applyFont="1" applyFill="1" applyAlignment="1">
      <alignment horizontal="left" vertical="center"/>
    </xf>
    <xf numFmtId="0" fontId="16" fillId="20" borderId="18" xfId="0" applyFont="1" applyFill="1" applyBorder="1" applyAlignment="1">
      <alignment horizontal="left" vertical="center"/>
    </xf>
    <xf numFmtId="171" fontId="16" fillId="20" borderId="18" xfId="0" applyNumberFormat="1" applyFont="1" applyFill="1" applyBorder="1" applyAlignment="1">
      <alignment horizontal="center" vertical="center"/>
    </xf>
    <xf numFmtId="172" fontId="16" fillId="20" borderId="18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171" fontId="16" fillId="0" borderId="0" xfId="0" applyNumberFormat="1" applyFont="1" applyAlignment="1">
      <alignment horizontal="center" vertical="center"/>
    </xf>
    <xf numFmtId="172" fontId="16" fillId="0" borderId="0" xfId="0" applyNumberFormat="1" applyFont="1" applyAlignment="1">
      <alignment horizontal="center" vertical="center"/>
    </xf>
    <xf numFmtId="0" fontId="16" fillId="20" borderId="0" xfId="0" applyFont="1" applyFill="1" applyAlignment="1">
      <alignment horizontal="left" vertical="center"/>
    </xf>
    <xf numFmtId="171" fontId="16" fillId="20" borderId="0" xfId="0" applyNumberFormat="1" applyFont="1" applyFill="1" applyAlignment="1">
      <alignment horizontal="center" vertical="center"/>
    </xf>
    <xf numFmtId="172" fontId="16" fillId="20" borderId="0" xfId="0" applyNumberFormat="1" applyFont="1" applyFill="1" applyAlignment="1">
      <alignment horizontal="center" vertical="center"/>
    </xf>
    <xf numFmtId="0" fontId="16" fillId="0" borderId="19" xfId="0" applyFont="1" applyBorder="1" applyAlignment="1">
      <alignment horizontal="left" vertical="center"/>
    </xf>
    <xf numFmtId="171" fontId="16" fillId="0" borderId="19" xfId="0" applyNumberFormat="1" applyFont="1" applyBorder="1" applyAlignment="1">
      <alignment horizontal="center" vertical="center"/>
    </xf>
    <xf numFmtId="172" fontId="16" fillId="0" borderId="19" xfId="0" applyNumberFormat="1" applyFont="1" applyBorder="1" applyAlignment="1">
      <alignment horizontal="center" vertical="center"/>
    </xf>
    <xf numFmtId="172" fontId="0" fillId="0" borderId="0" xfId="0" applyNumberFormat="1"/>
    <xf numFmtId="0" fontId="17" fillId="21" borderId="1" xfId="0" applyFont="1" applyFill="1" applyBorder="1"/>
    <xf numFmtId="14" fontId="0" fillId="0" borderId="1" xfId="0" applyNumberForma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22" borderId="20" xfId="4" applyFont="1" applyFill="1" applyBorder="1"/>
    <xf numFmtId="0" fontId="17" fillId="22" borderId="21" xfId="4" applyFont="1" applyFill="1" applyBorder="1"/>
    <xf numFmtId="0" fontId="19" fillId="23" borderId="14" xfId="4" applyFill="1" applyBorder="1"/>
    <xf numFmtId="0" fontId="19" fillId="23" borderId="15" xfId="4" applyFill="1" applyBorder="1"/>
    <xf numFmtId="14" fontId="19" fillId="23" borderId="15" xfId="4" applyNumberFormat="1" applyFill="1" applyBorder="1" applyAlignment="1">
      <alignment horizontal="center"/>
    </xf>
    <xf numFmtId="0" fontId="19" fillId="23" borderId="15" xfId="4" applyFill="1" applyBorder="1" applyAlignment="1">
      <alignment horizontal="center" vertical="center"/>
    </xf>
    <xf numFmtId="0" fontId="19" fillId="24" borderId="16" xfId="4" applyFill="1" applyBorder="1"/>
    <xf numFmtId="0" fontId="19" fillId="24" borderId="17" xfId="4" applyFill="1" applyBorder="1"/>
    <xf numFmtId="14" fontId="19" fillId="24" borderId="17" xfId="4" applyNumberFormat="1" applyFill="1" applyBorder="1" applyAlignment="1">
      <alignment horizontal="center"/>
    </xf>
    <xf numFmtId="0" fontId="19" fillId="24" borderId="17" xfId="4" applyFill="1" applyBorder="1" applyAlignment="1">
      <alignment horizontal="center" vertical="center"/>
    </xf>
    <xf numFmtId="0" fontId="19" fillId="23" borderId="16" xfId="4" applyFill="1" applyBorder="1"/>
    <xf numFmtId="0" fontId="19" fillId="23" borderId="17" xfId="4" applyFill="1" applyBorder="1"/>
    <xf numFmtId="14" fontId="19" fillId="23" borderId="17" xfId="4" applyNumberFormat="1" applyFill="1" applyBorder="1" applyAlignment="1">
      <alignment horizontal="center"/>
    </xf>
    <xf numFmtId="0" fontId="19" fillId="23" borderId="17" xfId="4" applyFill="1" applyBorder="1" applyAlignment="1">
      <alignment horizontal="center" vertical="center"/>
    </xf>
    <xf numFmtId="0" fontId="17" fillId="22" borderId="0" xfId="4" applyFont="1" applyFill="1" applyBorder="1"/>
    <xf numFmtId="173" fontId="20" fillId="25" borderId="1" xfId="4" applyNumberFormat="1" applyFont="1" applyFill="1" applyBorder="1" applyAlignment="1">
      <alignment horizontal="center" vertical="center"/>
    </xf>
    <xf numFmtId="173" fontId="20" fillId="25" borderId="22" xfId="4" applyNumberFormat="1" applyFont="1" applyFill="1" applyBorder="1" applyAlignment="1">
      <alignment horizontal="center" vertical="center"/>
    </xf>
    <xf numFmtId="173" fontId="20" fillId="25" borderId="23" xfId="4" applyNumberFormat="1" applyFont="1" applyFill="1" applyBorder="1" applyAlignment="1">
      <alignment horizontal="center" vertical="center"/>
    </xf>
    <xf numFmtId="173" fontId="20" fillId="25" borderId="24" xfId="4" applyNumberFormat="1" applyFont="1" applyFill="1" applyBorder="1" applyAlignment="1">
      <alignment horizontal="center" vertical="center"/>
    </xf>
    <xf numFmtId="173" fontId="0" fillId="0" borderId="0" xfId="0" applyNumberFormat="1"/>
    <xf numFmtId="14" fontId="0" fillId="0" borderId="25" xfId="0" applyNumberFormat="1" applyBorder="1" applyAlignment="1">
      <alignment horizontal="center" vertical="center"/>
    </xf>
    <xf numFmtId="0" fontId="17" fillId="21" borderId="26" xfId="0" applyFont="1" applyFill="1" applyBorder="1"/>
    <xf numFmtId="14" fontId="0" fillId="0" borderId="18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26" borderId="7" xfId="0" applyFont="1" applyFill="1" applyBorder="1" applyAlignment="1">
      <alignment horizontal="center"/>
    </xf>
    <xf numFmtId="0" fontId="0" fillId="26" borderId="8" xfId="0" applyFont="1" applyFill="1" applyBorder="1" applyAlignment="1">
      <alignment horizontal="center"/>
    </xf>
    <xf numFmtId="0" fontId="0" fillId="26" borderId="9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1" xfId="0" applyFill="1" applyBorder="1" applyAlignment="1" applyProtection="1">
      <alignment horizontal="center" wrapText="1"/>
      <protection hidden="1"/>
    </xf>
    <xf numFmtId="0" fontId="0" fillId="9" borderId="1" xfId="0" applyFill="1" applyBorder="1" applyAlignment="1" applyProtection="1">
      <alignment horizontal="center"/>
      <protection hidden="1"/>
    </xf>
    <xf numFmtId="0" fontId="0" fillId="9" borderId="1" xfId="0" applyFill="1" applyBorder="1" applyAlignment="1" applyProtection="1">
      <alignment horizontal="center" wrapText="1"/>
      <protection locked="0" hidden="1"/>
    </xf>
    <xf numFmtId="0" fontId="12" fillId="17" borderId="0" xfId="2" applyFont="1" applyFill="1" applyAlignment="1">
      <alignment horizontal="center" vertical="center" wrapText="1"/>
    </xf>
    <xf numFmtId="0" fontId="13" fillId="17" borderId="0" xfId="2" applyFont="1" applyFill="1" applyAlignment="1">
      <alignment horizontal="center" vertical="center" wrapText="1"/>
    </xf>
  </cellXfs>
  <cellStyles count="5">
    <cellStyle name="Currency" xfId="1" builtinId="4"/>
    <cellStyle name="Currency 2" xfId="3" xr:uid="{CF38E388-5004-4DEE-A4FB-41F438E75868}"/>
    <cellStyle name="Normal" xfId="0" builtinId="0"/>
    <cellStyle name="Normal 2" xfId="4" xr:uid="{976DBEE8-460D-4359-B63E-B2FCB1FFA8D8}"/>
    <cellStyle name="Βασικό_PIVOT" xfId="2" xr:uid="{2985D18A-8031-4932-8709-4735421A97DF}"/>
  </cellStyles>
  <dxfs count="5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Palatino Linotype"/>
        <family val="2"/>
        <charset val="186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numFmt numFmtId="19" formatCode="m/d/yyyy"/>
      <fill>
        <patternFill patternType="solid">
          <fgColor theme="5" tint="0.79998168889431442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  <dxf>
      <numFmt numFmtId="172" formatCode="0.00\ &quot;AZN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alatino Linotype"/>
        <family val="1"/>
        <scheme val="none"/>
      </font>
      <fill>
        <patternFill patternType="solid">
          <fgColor indexed="64"/>
          <bgColor rgb="FF227447"/>
        </patternFill>
      </fill>
      <alignment horizontal="left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numFmt numFmtId="27" formatCode="m/d/yyyy\ h:mm"/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19" formatCode="m/d/yyyy"/>
    </dxf>
    <dxf>
      <numFmt numFmtId="166" formatCode="&quot;$&quot;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F400]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[Book1.xlsx]PowerQuery1!PivotTable2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PowerQuery1!$B$1:$B$2</c:f>
              <c:strCache>
                <c:ptCount val="1"/>
                <c:pt idx="0">
                  <c:v>Bridger 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cat>
            <c:strRef>
              <c:f>PowerQuery1!$A$3:$A$44</c:f>
              <c:strCache>
                <c:ptCount val="41"/>
                <c:pt idx="0">
                  <c:v>29-Jan</c:v>
                </c:pt>
                <c:pt idx="1">
                  <c:v>30-Jan</c:v>
                </c:pt>
                <c:pt idx="2">
                  <c:v>31-Jan</c:v>
                </c:pt>
                <c:pt idx="3">
                  <c:v>14-Feb</c:v>
                </c:pt>
                <c:pt idx="4">
                  <c:v>26-Feb</c:v>
                </c:pt>
                <c:pt idx="5">
                  <c:v>27-Feb</c:v>
                </c:pt>
                <c:pt idx="6">
                  <c:v>5-Mar</c:v>
                </c:pt>
                <c:pt idx="7">
                  <c:v>13-Mar</c:v>
                </c:pt>
                <c:pt idx="8">
                  <c:v>19-Mar</c:v>
                </c:pt>
                <c:pt idx="9">
                  <c:v>25-Mar</c:v>
                </c:pt>
                <c:pt idx="10">
                  <c:v>26-Mar</c:v>
                </c:pt>
                <c:pt idx="11">
                  <c:v>31-Mar</c:v>
                </c:pt>
                <c:pt idx="12">
                  <c:v>1-Apr</c:v>
                </c:pt>
                <c:pt idx="13">
                  <c:v>8-Apr</c:v>
                </c:pt>
                <c:pt idx="14">
                  <c:v>15-May</c:v>
                </c:pt>
                <c:pt idx="15">
                  <c:v>20-May</c:v>
                </c:pt>
                <c:pt idx="16">
                  <c:v>3-Jun</c:v>
                </c:pt>
                <c:pt idx="17">
                  <c:v>7-Jun</c:v>
                </c:pt>
                <c:pt idx="18">
                  <c:v>14-Jun</c:v>
                </c:pt>
                <c:pt idx="19">
                  <c:v>20-Jun</c:v>
                </c:pt>
                <c:pt idx="20">
                  <c:v>22-Jun</c:v>
                </c:pt>
                <c:pt idx="21">
                  <c:v>17-Jul</c:v>
                </c:pt>
                <c:pt idx="22">
                  <c:v>24-Jul</c:v>
                </c:pt>
                <c:pt idx="23">
                  <c:v>29-Jul</c:v>
                </c:pt>
                <c:pt idx="24">
                  <c:v>3-Aug</c:v>
                </c:pt>
                <c:pt idx="25">
                  <c:v>9-Aug</c:v>
                </c:pt>
                <c:pt idx="26">
                  <c:v>12-Aug</c:v>
                </c:pt>
                <c:pt idx="27">
                  <c:v>16-Aug</c:v>
                </c:pt>
                <c:pt idx="28">
                  <c:v>24-Aug</c:v>
                </c:pt>
                <c:pt idx="29">
                  <c:v>30-Aug</c:v>
                </c:pt>
                <c:pt idx="30">
                  <c:v>1-Sep</c:v>
                </c:pt>
                <c:pt idx="31">
                  <c:v>14-Sep</c:v>
                </c:pt>
                <c:pt idx="32">
                  <c:v>20-Sep</c:v>
                </c:pt>
                <c:pt idx="33">
                  <c:v>2-Oct</c:v>
                </c:pt>
                <c:pt idx="34">
                  <c:v>10-Oct</c:v>
                </c:pt>
                <c:pt idx="35">
                  <c:v>15-Nov</c:v>
                </c:pt>
                <c:pt idx="36">
                  <c:v>5-Dec</c:v>
                </c:pt>
                <c:pt idx="37">
                  <c:v>7-Dec</c:v>
                </c:pt>
                <c:pt idx="38">
                  <c:v>16-Dec</c:v>
                </c:pt>
                <c:pt idx="39">
                  <c:v>19-Dec</c:v>
                </c:pt>
                <c:pt idx="40">
                  <c:v>24-Dec</c:v>
                </c:pt>
              </c:strCache>
            </c:strRef>
          </c:cat>
          <c:val>
            <c:numRef>
              <c:f>PowerQuery1!$B$3:$B$44</c:f>
              <c:numCache>
                <c:formatCode>General</c:formatCode>
                <c:ptCount val="41"/>
                <c:pt idx="0">
                  <c:v>2449.5</c:v>
                </c:pt>
                <c:pt idx="2">
                  <c:v>799.5</c:v>
                </c:pt>
                <c:pt idx="3">
                  <c:v>3750</c:v>
                </c:pt>
                <c:pt idx="4">
                  <c:v>1609.65</c:v>
                </c:pt>
                <c:pt idx="10">
                  <c:v>799.80000000000007</c:v>
                </c:pt>
                <c:pt idx="11">
                  <c:v>5625</c:v>
                </c:pt>
                <c:pt idx="14">
                  <c:v>1462.5</c:v>
                </c:pt>
                <c:pt idx="19">
                  <c:v>642.375</c:v>
                </c:pt>
                <c:pt idx="20">
                  <c:v>995</c:v>
                </c:pt>
                <c:pt idx="24">
                  <c:v>639.67999999999995</c:v>
                </c:pt>
                <c:pt idx="30">
                  <c:v>959.4</c:v>
                </c:pt>
                <c:pt idx="31">
                  <c:v>2549.15</c:v>
                </c:pt>
                <c:pt idx="33">
                  <c:v>328.90000000000003</c:v>
                </c:pt>
                <c:pt idx="36">
                  <c:v>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6-4E64-9F14-F55C050CBE2B}"/>
            </c:ext>
          </c:extLst>
        </c:ser>
        <c:ser>
          <c:idx val="1"/>
          <c:order val="1"/>
          <c:tx>
            <c:strRef>
              <c:f>PowerQuery1!$C$1:$C$2</c:f>
              <c:strCache>
                <c:ptCount val="1"/>
                <c:pt idx="0">
                  <c:v>Jones P.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cat>
            <c:strRef>
              <c:f>PowerQuery1!$A$3:$A$44</c:f>
              <c:strCache>
                <c:ptCount val="41"/>
                <c:pt idx="0">
                  <c:v>29-Jan</c:v>
                </c:pt>
                <c:pt idx="1">
                  <c:v>30-Jan</c:v>
                </c:pt>
                <c:pt idx="2">
                  <c:v>31-Jan</c:v>
                </c:pt>
                <c:pt idx="3">
                  <c:v>14-Feb</c:v>
                </c:pt>
                <c:pt idx="4">
                  <c:v>26-Feb</c:v>
                </c:pt>
                <c:pt idx="5">
                  <c:v>27-Feb</c:v>
                </c:pt>
                <c:pt idx="6">
                  <c:v>5-Mar</c:v>
                </c:pt>
                <c:pt idx="7">
                  <c:v>13-Mar</c:v>
                </c:pt>
                <c:pt idx="8">
                  <c:v>19-Mar</c:v>
                </c:pt>
                <c:pt idx="9">
                  <c:v>25-Mar</c:v>
                </c:pt>
                <c:pt idx="10">
                  <c:v>26-Mar</c:v>
                </c:pt>
                <c:pt idx="11">
                  <c:v>31-Mar</c:v>
                </c:pt>
                <c:pt idx="12">
                  <c:v>1-Apr</c:v>
                </c:pt>
                <c:pt idx="13">
                  <c:v>8-Apr</c:v>
                </c:pt>
                <c:pt idx="14">
                  <c:v>15-May</c:v>
                </c:pt>
                <c:pt idx="15">
                  <c:v>20-May</c:v>
                </c:pt>
                <c:pt idx="16">
                  <c:v>3-Jun</c:v>
                </c:pt>
                <c:pt idx="17">
                  <c:v>7-Jun</c:v>
                </c:pt>
                <c:pt idx="18">
                  <c:v>14-Jun</c:v>
                </c:pt>
                <c:pt idx="19">
                  <c:v>20-Jun</c:v>
                </c:pt>
                <c:pt idx="20">
                  <c:v>22-Jun</c:v>
                </c:pt>
                <c:pt idx="21">
                  <c:v>17-Jul</c:v>
                </c:pt>
                <c:pt idx="22">
                  <c:v>24-Jul</c:v>
                </c:pt>
                <c:pt idx="23">
                  <c:v>29-Jul</c:v>
                </c:pt>
                <c:pt idx="24">
                  <c:v>3-Aug</c:v>
                </c:pt>
                <c:pt idx="25">
                  <c:v>9-Aug</c:v>
                </c:pt>
                <c:pt idx="26">
                  <c:v>12-Aug</c:v>
                </c:pt>
                <c:pt idx="27">
                  <c:v>16-Aug</c:v>
                </c:pt>
                <c:pt idx="28">
                  <c:v>24-Aug</c:v>
                </c:pt>
                <c:pt idx="29">
                  <c:v>30-Aug</c:v>
                </c:pt>
                <c:pt idx="30">
                  <c:v>1-Sep</c:v>
                </c:pt>
                <c:pt idx="31">
                  <c:v>14-Sep</c:v>
                </c:pt>
                <c:pt idx="32">
                  <c:v>20-Sep</c:v>
                </c:pt>
                <c:pt idx="33">
                  <c:v>2-Oct</c:v>
                </c:pt>
                <c:pt idx="34">
                  <c:v>10-Oct</c:v>
                </c:pt>
                <c:pt idx="35">
                  <c:v>15-Nov</c:v>
                </c:pt>
                <c:pt idx="36">
                  <c:v>5-Dec</c:v>
                </c:pt>
                <c:pt idx="37">
                  <c:v>7-Dec</c:v>
                </c:pt>
                <c:pt idx="38">
                  <c:v>16-Dec</c:v>
                </c:pt>
                <c:pt idx="39">
                  <c:v>19-Dec</c:v>
                </c:pt>
                <c:pt idx="40">
                  <c:v>24-Dec</c:v>
                </c:pt>
              </c:strCache>
            </c:strRef>
          </c:cat>
          <c:val>
            <c:numRef>
              <c:f>PowerQuery1!$C$3:$C$44</c:f>
              <c:numCache>
                <c:formatCode>General</c:formatCode>
                <c:ptCount val="41"/>
                <c:pt idx="1">
                  <c:v>1279.2</c:v>
                </c:pt>
                <c:pt idx="5">
                  <c:v>775</c:v>
                </c:pt>
                <c:pt idx="7">
                  <c:v>2799.5</c:v>
                </c:pt>
                <c:pt idx="8">
                  <c:v>449.5</c:v>
                </c:pt>
                <c:pt idx="12">
                  <c:v>2999.5</c:v>
                </c:pt>
                <c:pt idx="15">
                  <c:v>1387.5</c:v>
                </c:pt>
                <c:pt idx="16">
                  <c:v>239.85</c:v>
                </c:pt>
                <c:pt idx="18">
                  <c:v>1497.5</c:v>
                </c:pt>
                <c:pt idx="21">
                  <c:v>699.65</c:v>
                </c:pt>
                <c:pt idx="22">
                  <c:v>899.75</c:v>
                </c:pt>
                <c:pt idx="23">
                  <c:v>2699.55</c:v>
                </c:pt>
                <c:pt idx="27">
                  <c:v>1997.5000000000002</c:v>
                </c:pt>
                <c:pt idx="28">
                  <c:v>1439.6000000000001</c:v>
                </c:pt>
                <c:pt idx="31">
                  <c:v>719.55</c:v>
                </c:pt>
                <c:pt idx="32">
                  <c:v>638</c:v>
                </c:pt>
                <c:pt idx="34">
                  <c:v>639.6</c:v>
                </c:pt>
                <c:pt idx="35">
                  <c:v>1820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16-4E64-9F14-F55C050CBE2B}"/>
            </c:ext>
          </c:extLst>
        </c:ser>
        <c:ser>
          <c:idx val="2"/>
          <c:order val="2"/>
          <c:tx>
            <c:strRef>
              <c:f>PowerQuery1!$D$1:$D$2</c:f>
              <c:strCache>
                <c:ptCount val="1"/>
                <c:pt idx="0">
                  <c:v>Parker I.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cat>
            <c:strRef>
              <c:f>PowerQuery1!$A$3:$A$44</c:f>
              <c:strCache>
                <c:ptCount val="41"/>
                <c:pt idx="0">
                  <c:v>29-Jan</c:v>
                </c:pt>
                <c:pt idx="1">
                  <c:v>30-Jan</c:v>
                </c:pt>
                <c:pt idx="2">
                  <c:v>31-Jan</c:v>
                </c:pt>
                <c:pt idx="3">
                  <c:v>14-Feb</c:v>
                </c:pt>
                <c:pt idx="4">
                  <c:v>26-Feb</c:v>
                </c:pt>
                <c:pt idx="5">
                  <c:v>27-Feb</c:v>
                </c:pt>
                <c:pt idx="6">
                  <c:v>5-Mar</c:v>
                </c:pt>
                <c:pt idx="7">
                  <c:v>13-Mar</c:v>
                </c:pt>
                <c:pt idx="8">
                  <c:v>19-Mar</c:v>
                </c:pt>
                <c:pt idx="9">
                  <c:v>25-Mar</c:v>
                </c:pt>
                <c:pt idx="10">
                  <c:v>26-Mar</c:v>
                </c:pt>
                <c:pt idx="11">
                  <c:v>31-Mar</c:v>
                </c:pt>
                <c:pt idx="12">
                  <c:v>1-Apr</c:v>
                </c:pt>
                <c:pt idx="13">
                  <c:v>8-Apr</c:v>
                </c:pt>
                <c:pt idx="14">
                  <c:v>15-May</c:v>
                </c:pt>
                <c:pt idx="15">
                  <c:v>20-May</c:v>
                </c:pt>
                <c:pt idx="16">
                  <c:v>3-Jun</c:v>
                </c:pt>
                <c:pt idx="17">
                  <c:v>7-Jun</c:v>
                </c:pt>
                <c:pt idx="18">
                  <c:v>14-Jun</c:v>
                </c:pt>
                <c:pt idx="19">
                  <c:v>20-Jun</c:v>
                </c:pt>
                <c:pt idx="20">
                  <c:v>22-Jun</c:v>
                </c:pt>
                <c:pt idx="21">
                  <c:v>17-Jul</c:v>
                </c:pt>
                <c:pt idx="22">
                  <c:v>24-Jul</c:v>
                </c:pt>
                <c:pt idx="23">
                  <c:v>29-Jul</c:v>
                </c:pt>
                <c:pt idx="24">
                  <c:v>3-Aug</c:v>
                </c:pt>
                <c:pt idx="25">
                  <c:v>9-Aug</c:v>
                </c:pt>
                <c:pt idx="26">
                  <c:v>12-Aug</c:v>
                </c:pt>
                <c:pt idx="27">
                  <c:v>16-Aug</c:v>
                </c:pt>
                <c:pt idx="28">
                  <c:v>24-Aug</c:v>
                </c:pt>
                <c:pt idx="29">
                  <c:v>30-Aug</c:v>
                </c:pt>
                <c:pt idx="30">
                  <c:v>1-Sep</c:v>
                </c:pt>
                <c:pt idx="31">
                  <c:v>14-Sep</c:v>
                </c:pt>
                <c:pt idx="32">
                  <c:v>20-Sep</c:v>
                </c:pt>
                <c:pt idx="33">
                  <c:v>2-Oct</c:v>
                </c:pt>
                <c:pt idx="34">
                  <c:v>10-Oct</c:v>
                </c:pt>
                <c:pt idx="35">
                  <c:v>15-Nov</c:v>
                </c:pt>
                <c:pt idx="36">
                  <c:v>5-Dec</c:v>
                </c:pt>
                <c:pt idx="37">
                  <c:v>7-Dec</c:v>
                </c:pt>
                <c:pt idx="38">
                  <c:v>16-Dec</c:v>
                </c:pt>
                <c:pt idx="39">
                  <c:v>19-Dec</c:v>
                </c:pt>
                <c:pt idx="40">
                  <c:v>24-Dec</c:v>
                </c:pt>
              </c:strCache>
            </c:strRef>
          </c:cat>
          <c:val>
            <c:numRef>
              <c:f>PowerQuery1!$D$3:$D$44</c:f>
              <c:numCache>
                <c:formatCode>General</c:formatCode>
                <c:ptCount val="41"/>
                <c:pt idx="6">
                  <c:v>999.49999999999989</c:v>
                </c:pt>
                <c:pt idx="9">
                  <c:v>1799.7</c:v>
                </c:pt>
                <c:pt idx="13">
                  <c:v>394.072</c:v>
                </c:pt>
                <c:pt idx="17">
                  <c:v>1649.85</c:v>
                </c:pt>
                <c:pt idx="25">
                  <c:v>702.63</c:v>
                </c:pt>
                <c:pt idx="26">
                  <c:v>1275</c:v>
                </c:pt>
                <c:pt idx="29">
                  <c:v>5250</c:v>
                </c:pt>
                <c:pt idx="37">
                  <c:v>2375</c:v>
                </c:pt>
                <c:pt idx="38">
                  <c:v>359.6</c:v>
                </c:pt>
                <c:pt idx="39">
                  <c:v>1154.67</c:v>
                </c:pt>
                <c:pt idx="40">
                  <c:v>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16-4E64-9F14-F55C050CB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19050</xdr:rowOff>
    </xdr:from>
    <xdr:to>
      <xdr:col>13</xdr:col>
      <xdr:colOff>276225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9CA76-1DC4-4482-BDFA-36937616D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-HP" refreshedDate="45133.782653009257" createdVersion="6" refreshedVersion="6" minRefreshableVersion="3" recordCount="42" xr:uid="{66F810CB-3FB1-490D-BCB2-B6B250BB3BC9}">
  <cacheSource type="worksheet">
    <worksheetSource ref="A1:G43" sheet="Sheet5"/>
  </cacheSource>
  <cacheFields count="8">
    <cacheField name="Tarix" numFmtId="14">
      <sharedItems containsSemiMixedTypes="0" containsNonDate="0" containsDate="1" containsString="0" minDate="2019-01-29T00:00:00" maxDate="2019-12-25T00:00:00" count="41">
        <d v="2019-09-20T00:00:00"/>
        <d v="2019-07-17T00:00:00"/>
        <d v="2019-01-31T00:00:00"/>
        <d v="2019-04-01T00:00:00"/>
        <d v="2019-08-03T00:00:00"/>
        <d v="2019-09-14T00:00:00"/>
        <d v="2019-07-24T00:00:00"/>
        <d v="2019-01-30T00:00:00"/>
        <d v="2019-08-24T00:00:00"/>
        <d v="2019-11-15T00:00:00"/>
        <d v="2019-06-03T00:00:00"/>
        <d v="2019-10-10T00:00:00"/>
        <d v="2019-05-20T00:00:00"/>
        <d v="2019-03-13T00:00:00"/>
        <d v="2019-03-19T00:00:00"/>
        <d v="2019-02-27T00:00:00"/>
        <d v="2019-05-15T00:00:00"/>
        <d v="2019-06-14T00:00:00"/>
        <d v="2019-08-16T00:00:00"/>
        <d v="2019-03-31T00:00:00"/>
        <d v="2019-09-01T00:00:00"/>
        <d v="2019-07-29T00:00:00"/>
        <d v="2019-02-14T00:00:00"/>
        <d v="2019-04-08T00:00:00"/>
        <d v="2019-06-22T00:00:00"/>
        <d v="2019-12-19T00:00:00"/>
        <d v="2019-02-26T00:00:00"/>
        <d v="2019-12-07T00:00:00"/>
        <d v="2019-01-29T00:00:00"/>
        <d v="2019-06-20T00:00:00"/>
        <d v="2019-08-09T00:00:00"/>
        <d v="2019-03-05T00:00:00"/>
        <d v="2019-06-07T00:00:00"/>
        <d v="2019-03-25T00:00:00"/>
        <d v="2019-12-16T00:00:00"/>
        <d v="2019-03-26T00:00:00"/>
        <d v="2019-08-12T00:00:00"/>
        <d v="2019-08-30T00:00:00"/>
        <d v="2019-10-02T00:00:00"/>
        <d v="2019-12-24T00:00:00"/>
        <d v="2019-12-05T00:00:00"/>
      </sharedItems>
      <fieldGroup par="7" base="0">
        <rangePr groupBy="days" startDate="2019-01-29T00:00:00" endDate="2019-12-25T00:00:00"/>
        <groupItems count="368">
          <s v="&lt;1/29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5/2019"/>
        </groupItems>
      </fieldGroup>
    </cacheField>
    <cacheField name="Satıcı" numFmtId="0">
      <sharedItems count="3">
        <s v="Jones P."/>
        <s v="Bridger B"/>
        <s v="Parker I."/>
      </sharedItems>
    </cacheField>
    <cacheField name="Yer" numFmtId="0">
      <sharedItems count="2">
        <s v="Şərq"/>
        <s v="Qərb"/>
      </sharedItems>
    </cacheField>
    <cacheField name="Rəng" numFmtId="0">
      <sharedItems count="3">
        <s v="Qara"/>
        <s v="Göy"/>
        <s v="Qırmızı"/>
      </sharedItems>
    </cacheField>
    <cacheField name="Say" numFmtId="0">
      <sharedItems containsSemiMixedTypes="0" containsString="0" containsNumber="1" containsInteger="1" minValue="15" maxValue="500"/>
    </cacheField>
    <cacheField name="Qiymət" numFmtId="0">
      <sharedItems containsSemiMixedTypes="0" containsString="0" containsNumber="1" minValue="1.99" maxValue="109.99"/>
    </cacheField>
    <cacheField name="Məbləğ" numFmtId="0">
      <sharedItems containsSemiMixedTypes="0" containsString="0" containsNumber="1" minValue="239.85" maxValue="5625"/>
    </cacheField>
    <cacheField name="Months" numFmtId="0" databaseField="0">
      <fieldGroup base="0">
        <rangePr groupBy="months" startDate="2019-01-29T00:00:00" endDate="2019-12-25T00:00:00"/>
        <groupItems count="14">
          <s v="&lt;1/29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5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-HP" refreshedDate="45140.461090972225" backgroundQuery="1" createdVersion="6" refreshedVersion="6" minRefreshableVersion="3" recordCount="42" xr:uid="{CFBF13B7-14DD-4C8D-9253-142A50E5466B}">
  <cacheSource type="external" connectionId="2"/>
  <cacheFields count="9">
    <cacheField name="Tarix" numFmtId="0">
      <sharedItems containsSemiMixedTypes="0" containsNonDate="0" containsDate="1" containsString="0" minDate="2019-01-29T00:00:00" maxDate="2019-12-25T00:00:00" count="41">
        <d v="2019-09-20T00:00:00"/>
        <d v="2019-07-17T00:00:00"/>
        <d v="2019-01-31T00:00:00"/>
        <d v="2019-04-01T00:00:00"/>
        <d v="2019-08-03T00:00:00"/>
        <d v="2019-09-14T00:00:00"/>
        <d v="2019-07-24T00:00:00"/>
        <d v="2019-01-30T00:00:00"/>
        <d v="2019-08-24T00:00:00"/>
        <d v="2019-11-15T00:00:00"/>
        <d v="2019-06-03T00:00:00"/>
        <d v="2019-10-10T00:00:00"/>
        <d v="2019-05-20T00:00:00"/>
        <d v="2019-03-13T00:00:00"/>
        <d v="2019-03-19T00:00:00"/>
        <d v="2019-02-27T00:00:00"/>
        <d v="2019-05-15T00:00:00"/>
        <d v="2019-06-14T00:00:00"/>
        <d v="2019-08-16T00:00:00"/>
        <d v="2019-03-31T00:00:00"/>
        <d v="2019-09-01T00:00:00"/>
        <d v="2019-07-29T00:00:00"/>
        <d v="2019-02-14T00:00:00"/>
        <d v="2019-04-08T00:00:00"/>
        <d v="2019-06-22T00:00:00"/>
        <d v="2019-12-19T00:00:00"/>
        <d v="2019-02-26T00:00:00"/>
        <d v="2019-12-07T00:00:00"/>
        <d v="2019-01-29T00:00:00"/>
        <d v="2019-06-20T00:00:00"/>
        <d v="2019-08-09T00:00:00"/>
        <d v="2019-03-05T00:00:00"/>
        <d v="2019-06-07T00:00:00"/>
        <d v="2019-03-25T00:00:00"/>
        <d v="2019-12-16T00:00:00"/>
        <d v="2019-03-26T00:00:00"/>
        <d v="2019-08-12T00:00:00"/>
        <d v="2019-08-30T00:00:00"/>
        <d v="2019-10-02T00:00:00"/>
        <d v="2019-12-24T00:00:00"/>
        <d v="2019-12-05T00:00:00"/>
      </sharedItems>
      <fieldGroup par="8" base="0">
        <rangePr groupBy="days" startDate="2019-01-29T00:00:00" endDate="2019-12-25T00:00:00"/>
        <groupItems count="368">
          <s v="&lt;1/29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5/2019"/>
        </groupItems>
      </fieldGroup>
    </cacheField>
    <cacheField name="Satıcı" numFmtId="0">
      <sharedItems count="3">
        <s v="Jones P."/>
        <s v="Bridger B"/>
        <s v="Parker I."/>
      </sharedItems>
    </cacheField>
    <cacheField name="Yer" numFmtId="0">
      <sharedItems count="2">
        <s v="Şərq"/>
        <s v="Qərb"/>
      </sharedItems>
    </cacheField>
    <cacheField name="Rəng" numFmtId="0">
      <sharedItems count="3">
        <s v="Qara"/>
        <s v="Göy"/>
        <s v="Qırmızı"/>
      </sharedItems>
    </cacheField>
    <cacheField name="Say" numFmtId="0">
      <sharedItems containsSemiMixedTypes="0" containsString="0" containsNumber="1" containsInteger="1" minValue="15" maxValue="500" count="19">
        <n v="40"/>
        <n v="35"/>
        <n v="50"/>
        <n v="32"/>
        <n v="45"/>
        <n v="25"/>
        <n v="80"/>
        <n v="15"/>
        <n v="75"/>
        <n v="60"/>
        <n v="28"/>
        <n v="500"/>
        <n v="33"/>
        <n v="85"/>
        <n v="37"/>
        <n v="30"/>
        <n v="20"/>
        <n v="70"/>
        <n v="110"/>
      </sharedItems>
    </cacheField>
    <cacheField name="Qiymət" numFmtId="0">
      <sharedItems containsSemiMixedTypes="0" containsString="0" containsNumber="1" minValue="1.99" maxValue="109.99" count="28">
        <n v="15.95"/>
        <n v="19.989999999999998"/>
        <n v="15.99"/>
        <n v="59.99"/>
        <n v="35.99"/>
        <n v="45.5"/>
        <n v="55.5"/>
        <n v="55.99"/>
        <n v="8.99"/>
        <n v="15.5"/>
        <n v="19.5"/>
        <n v="29.95"/>
        <n v="39.950000000000003"/>
        <n v="75"/>
        <n v="14.074"/>
        <n v="1.99"/>
        <n v="34.99"/>
        <n v="45.99"/>
        <n v="95"/>
        <n v="48.99"/>
        <n v="29.99"/>
        <n v="25.695"/>
        <n v="18.989999999999998"/>
        <n v="109.99"/>
        <n v="39.99"/>
        <n v="25.5"/>
        <n v="2.99"/>
        <n v="55"/>
      </sharedItems>
    </cacheField>
    <cacheField name="Məbləğ" numFmtId="0">
      <sharedItems containsSemiMixedTypes="0" containsString="0" containsNumber="1" minValue="239.85" maxValue="5625"/>
    </cacheField>
    <cacheField name="Index" numFmtId="0">
      <sharedItems containsSemiMixedTypes="0" containsString="0" containsNumber="1" containsInteger="1" minValue="1" maxValue="42"/>
    </cacheField>
    <cacheField name="Months" numFmtId="0" databaseField="0">
      <fieldGroup base="0">
        <rangePr groupBy="months" startDate="2019-01-29T00:00:00" endDate="2019-12-25T00:00:00"/>
        <groupItems count="14">
          <s v="&lt;1/29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5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x v="0"/>
    <x v="0"/>
    <n v="40"/>
    <n v="15.95"/>
    <n v="638"/>
  </r>
  <r>
    <x v="1"/>
    <x v="0"/>
    <x v="0"/>
    <x v="0"/>
    <n v="35"/>
    <n v="19.989999999999998"/>
    <n v="699.65"/>
  </r>
  <r>
    <x v="2"/>
    <x v="1"/>
    <x v="0"/>
    <x v="1"/>
    <n v="50"/>
    <n v="15.99"/>
    <n v="799.5"/>
  </r>
  <r>
    <x v="3"/>
    <x v="0"/>
    <x v="1"/>
    <x v="2"/>
    <n v="50"/>
    <n v="59.99"/>
    <n v="2999.5"/>
  </r>
  <r>
    <x v="4"/>
    <x v="1"/>
    <x v="1"/>
    <x v="1"/>
    <n v="32"/>
    <n v="19.989999999999998"/>
    <n v="639.67999999999995"/>
  </r>
  <r>
    <x v="5"/>
    <x v="0"/>
    <x v="0"/>
    <x v="2"/>
    <n v="45"/>
    <n v="15.99"/>
    <n v="719.55"/>
  </r>
  <r>
    <x v="6"/>
    <x v="0"/>
    <x v="0"/>
    <x v="2"/>
    <n v="25"/>
    <n v="35.99"/>
    <n v="899.75"/>
  </r>
  <r>
    <x v="7"/>
    <x v="0"/>
    <x v="0"/>
    <x v="2"/>
    <n v="80"/>
    <n v="15.99"/>
    <n v="1279.2"/>
  </r>
  <r>
    <x v="8"/>
    <x v="0"/>
    <x v="0"/>
    <x v="1"/>
    <n v="40"/>
    <n v="35.99"/>
    <n v="1439.6000000000001"/>
  </r>
  <r>
    <x v="9"/>
    <x v="0"/>
    <x v="0"/>
    <x v="2"/>
    <n v="40"/>
    <n v="45.5"/>
    <n v="1820"/>
  </r>
  <r>
    <x v="10"/>
    <x v="0"/>
    <x v="0"/>
    <x v="1"/>
    <n v="15"/>
    <n v="15.99"/>
    <n v="239.85"/>
  </r>
  <r>
    <x v="11"/>
    <x v="0"/>
    <x v="0"/>
    <x v="0"/>
    <n v="40"/>
    <n v="15.99"/>
    <n v="639.6"/>
  </r>
  <r>
    <x v="12"/>
    <x v="0"/>
    <x v="1"/>
    <x v="0"/>
    <n v="25"/>
    <n v="55.5"/>
    <n v="1387.5"/>
  </r>
  <r>
    <x v="13"/>
    <x v="0"/>
    <x v="0"/>
    <x v="0"/>
    <n v="50"/>
    <n v="55.99"/>
    <n v="2799.5"/>
  </r>
  <r>
    <x v="14"/>
    <x v="0"/>
    <x v="0"/>
    <x v="1"/>
    <n v="50"/>
    <n v="8.99"/>
    <n v="449.5"/>
  </r>
  <r>
    <x v="15"/>
    <x v="0"/>
    <x v="0"/>
    <x v="1"/>
    <n v="50"/>
    <n v="15.5"/>
    <n v="775"/>
  </r>
  <r>
    <x v="16"/>
    <x v="1"/>
    <x v="0"/>
    <x v="1"/>
    <n v="75"/>
    <n v="19.5"/>
    <n v="1462.5"/>
  </r>
  <r>
    <x v="17"/>
    <x v="0"/>
    <x v="0"/>
    <x v="1"/>
    <n v="50"/>
    <n v="29.95"/>
    <n v="1497.5"/>
  </r>
  <r>
    <x v="18"/>
    <x v="0"/>
    <x v="1"/>
    <x v="1"/>
    <n v="50"/>
    <n v="39.950000000000003"/>
    <n v="1997.5000000000002"/>
  </r>
  <r>
    <x v="19"/>
    <x v="1"/>
    <x v="0"/>
    <x v="0"/>
    <n v="75"/>
    <n v="75"/>
    <n v="5625"/>
  </r>
  <r>
    <x v="20"/>
    <x v="1"/>
    <x v="0"/>
    <x v="1"/>
    <n v="60"/>
    <n v="15.99"/>
    <n v="959.4"/>
  </r>
  <r>
    <x v="21"/>
    <x v="0"/>
    <x v="0"/>
    <x v="2"/>
    <n v="45"/>
    <n v="59.99"/>
    <n v="2699.55"/>
  </r>
  <r>
    <x v="22"/>
    <x v="1"/>
    <x v="0"/>
    <x v="0"/>
    <n v="50"/>
    <n v="75"/>
    <n v="3750"/>
  </r>
  <r>
    <x v="23"/>
    <x v="2"/>
    <x v="1"/>
    <x v="2"/>
    <n v="28"/>
    <n v="14.074"/>
    <n v="394.072"/>
  </r>
  <r>
    <x v="24"/>
    <x v="1"/>
    <x v="0"/>
    <x v="2"/>
    <n v="500"/>
    <n v="1.99"/>
    <n v="995"/>
  </r>
  <r>
    <x v="25"/>
    <x v="2"/>
    <x v="0"/>
    <x v="2"/>
    <n v="33"/>
    <n v="34.99"/>
    <n v="1154.67"/>
  </r>
  <r>
    <x v="26"/>
    <x v="1"/>
    <x v="1"/>
    <x v="2"/>
    <n v="35"/>
    <n v="45.99"/>
    <n v="1609.65"/>
  </r>
  <r>
    <x v="27"/>
    <x v="2"/>
    <x v="0"/>
    <x v="0"/>
    <n v="25"/>
    <n v="95"/>
    <n v="2375"/>
  </r>
  <r>
    <x v="28"/>
    <x v="1"/>
    <x v="1"/>
    <x v="1"/>
    <n v="50"/>
    <n v="48.99"/>
    <n v="2449.5"/>
  </r>
  <r>
    <x v="5"/>
    <x v="1"/>
    <x v="0"/>
    <x v="0"/>
    <n v="85"/>
    <n v="29.99"/>
    <n v="2549.15"/>
  </r>
  <r>
    <x v="29"/>
    <x v="1"/>
    <x v="1"/>
    <x v="1"/>
    <n v="25"/>
    <n v="25.695"/>
    <n v="642.375"/>
  </r>
  <r>
    <x v="30"/>
    <x v="2"/>
    <x v="0"/>
    <x v="0"/>
    <n v="37"/>
    <n v="18.989999999999998"/>
    <n v="702.63"/>
  </r>
  <r>
    <x v="31"/>
    <x v="2"/>
    <x v="1"/>
    <x v="1"/>
    <n v="50"/>
    <n v="19.989999999999998"/>
    <n v="999.49999999999989"/>
  </r>
  <r>
    <x v="32"/>
    <x v="2"/>
    <x v="0"/>
    <x v="1"/>
    <n v="15"/>
    <n v="109.99"/>
    <n v="1649.85"/>
  </r>
  <r>
    <x v="33"/>
    <x v="2"/>
    <x v="1"/>
    <x v="1"/>
    <n v="30"/>
    <n v="59.99"/>
    <n v="1799.7"/>
  </r>
  <r>
    <x v="34"/>
    <x v="2"/>
    <x v="1"/>
    <x v="0"/>
    <n v="40"/>
    <n v="8.99"/>
    <n v="359.6"/>
  </r>
  <r>
    <x v="35"/>
    <x v="1"/>
    <x v="1"/>
    <x v="2"/>
    <n v="20"/>
    <n v="39.99"/>
    <n v="799.80000000000007"/>
  </r>
  <r>
    <x v="36"/>
    <x v="2"/>
    <x v="1"/>
    <x v="0"/>
    <n v="50"/>
    <n v="25.5"/>
    <n v="1275"/>
  </r>
  <r>
    <x v="37"/>
    <x v="2"/>
    <x v="1"/>
    <x v="2"/>
    <n v="70"/>
    <n v="75"/>
    <n v="5250"/>
  </r>
  <r>
    <x v="38"/>
    <x v="1"/>
    <x v="1"/>
    <x v="1"/>
    <n v="110"/>
    <n v="2.99"/>
    <n v="328.90000000000003"/>
  </r>
  <r>
    <x v="39"/>
    <x v="2"/>
    <x v="1"/>
    <x v="0"/>
    <n v="50"/>
    <n v="55"/>
    <n v="2750"/>
  </r>
  <r>
    <x v="40"/>
    <x v="1"/>
    <x v="1"/>
    <x v="0"/>
    <n v="50"/>
    <n v="95"/>
    <n v="47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x v="0"/>
    <x v="0"/>
    <x v="0"/>
    <x v="0"/>
    <n v="638"/>
    <n v="1"/>
  </r>
  <r>
    <x v="1"/>
    <x v="0"/>
    <x v="0"/>
    <x v="0"/>
    <x v="1"/>
    <x v="1"/>
    <n v="699.65"/>
    <n v="2"/>
  </r>
  <r>
    <x v="2"/>
    <x v="1"/>
    <x v="0"/>
    <x v="1"/>
    <x v="2"/>
    <x v="2"/>
    <n v="799.5"/>
    <n v="3"/>
  </r>
  <r>
    <x v="3"/>
    <x v="0"/>
    <x v="1"/>
    <x v="2"/>
    <x v="2"/>
    <x v="3"/>
    <n v="2999.5"/>
    <n v="4"/>
  </r>
  <r>
    <x v="4"/>
    <x v="1"/>
    <x v="1"/>
    <x v="1"/>
    <x v="3"/>
    <x v="1"/>
    <n v="639.67999999999995"/>
    <n v="5"/>
  </r>
  <r>
    <x v="5"/>
    <x v="0"/>
    <x v="0"/>
    <x v="2"/>
    <x v="4"/>
    <x v="2"/>
    <n v="719.55"/>
    <n v="6"/>
  </r>
  <r>
    <x v="6"/>
    <x v="0"/>
    <x v="0"/>
    <x v="2"/>
    <x v="5"/>
    <x v="4"/>
    <n v="899.75"/>
    <n v="7"/>
  </r>
  <r>
    <x v="7"/>
    <x v="0"/>
    <x v="0"/>
    <x v="2"/>
    <x v="6"/>
    <x v="2"/>
    <n v="1279.2"/>
    <n v="8"/>
  </r>
  <r>
    <x v="8"/>
    <x v="0"/>
    <x v="0"/>
    <x v="1"/>
    <x v="0"/>
    <x v="4"/>
    <n v="1439.6000000000001"/>
    <n v="9"/>
  </r>
  <r>
    <x v="9"/>
    <x v="0"/>
    <x v="0"/>
    <x v="2"/>
    <x v="0"/>
    <x v="5"/>
    <n v="1820"/>
    <n v="10"/>
  </r>
  <r>
    <x v="10"/>
    <x v="0"/>
    <x v="0"/>
    <x v="1"/>
    <x v="7"/>
    <x v="2"/>
    <n v="239.85"/>
    <n v="11"/>
  </r>
  <r>
    <x v="11"/>
    <x v="0"/>
    <x v="0"/>
    <x v="0"/>
    <x v="0"/>
    <x v="2"/>
    <n v="639.6"/>
    <n v="12"/>
  </r>
  <r>
    <x v="12"/>
    <x v="0"/>
    <x v="1"/>
    <x v="0"/>
    <x v="5"/>
    <x v="6"/>
    <n v="1387.5"/>
    <n v="13"/>
  </r>
  <r>
    <x v="13"/>
    <x v="0"/>
    <x v="0"/>
    <x v="0"/>
    <x v="2"/>
    <x v="7"/>
    <n v="2799.5"/>
    <n v="14"/>
  </r>
  <r>
    <x v="14"/>
    <x v="0"/>
    <x v="0"/>
    <x v="1"/>
    <x v="2"/>
    <x v="8"/>
    <n v="449.5"/>
    <n v="15"/>
  </r>
  <r>
    <x v="15"/>
    <x v="0"/>
    <x v="0"/>
    <x v="1"/>
    <x v="2"/>
    <x v="9"/>
    <n v="775"/>
    <n v="16"/>
  </r>
  <r>
    <x v="16"/>
    <x v="1"/>
    <x v="0"/>
    <x v="1"/>
    <x v="8"/>
    <x v="10"/>
    <n v="1462.5"/>
    <n v="17"/>
  </r>
  <r>
    <x v="17"/>
    <x v="0"/>
    <x v="0"/>
    <x v="1"/>
    <x v="2"/>
    <x v="11"/>
    <n v="1497.5"/>
    <n v="18"/>
  </r>
  <r>
    <x v="18"/>
    <x v="0"/>
    <x v="1"/>
    <x v="1"/>
    <x v="2"/>
    <x v="12"/>
    <n v="1997.5000000000002"/>
    <n v="19"/>
  </r>
  <r>
    <x v="19"/>
    <x v="1"/>
    <x v="0"/>
    <x v="0"/>
    <x v="8"/>
    <x v="13"/>
    <n v="5625"/>
    <n v="20"/>
  </r>
  <r>
    <x v="20"/>
    <x v="1"/>
    <x v="0"/>
    <x v="1"/>
    <x v="9"/>
    <x v="2"/>
    <n v="959.4"/>
    <n v="21"/>
  </r>
  <r>
    <x v="21"/>
    <x v="0"/>
    <x v="0"/>
    <x v="2"/>
    <x v="4"/>
    <x v="3"/>
    <n v="2699.55"/>
    <n v="22"/>
  </r>
  <r>
    <x v="22"/>
    <x v="1"/>
    <x v="0"/>
    <x v="0"/>
    <x v="2"/>
    <x v="13"/>
    <n v="3750"/>
    <n v="23"/>
  </r>
  <r>
    <x v="23"/>
    <x v="2"/>
    <x v="1"/>
    <x v="2"/>
    <x v="10"/>
    <x v="14"/>
    <n v="394.072"/>
    <n v="24"/>
  </r>
  <r>
    <x v="24"/>
    <x v="1"/>
    <x v="0"/>
    <x v="2"/>
    <x v="11"/>
    <x v="15"/>
    <n v="995"/>
    <n v="25"/>
  </r>
  <r>
    <x v="25"/>
    <x v="2"/>
    <x v="0"/>
    <x v="2"/>
    <x v="12"/>
    <x v="16"/>
    <n v="1154.67"/>
    <n v="26"/>
  </r>
  <r>
    <x v="26"/>
    <x v="1"/>
    <x v="1"/>
    <x v="2"/>
    <x v="1"/>
    <x v="17"/>
    <n v="1609.65"/>
    <n v="27"/>
  </r>
  <r>
    <x v="27"/>
    <x v="2"/>
    <x v="0"/>
    <x v="0"/>
    <x v="5"/>
    <x v="18"/>
    <n v="2375"/>
    <n v="28"/>
  </r>
  <r>
    <x v="28"/>
    <x v="1"/>
    <x v="1"/>
    <x v="1"/>
    <x v="2"/>
    <x v="19"/>
    <n v="2449.5"/>
    <n v="29"/>
  </r>
  <r>
    <x v="5"/>
    <x v="1"/>
    <x v="0"/>
    <x v="0"/>
    <x v="13"/>
    <x v="20"/>
    <n v="2549.15"/>
    <n v="30"/>
  </r>
  <r>
    <x v="29"/>
    <x v="1"/>
    <x v="1"/>
    <x v="1"/>
    <x v="5"/>
    <x v="21"/>
    <n v="642.375"/>
    <n v="31"/>
  </r>
  <r>
    <x v="30"/>
    <x v="2"/>
    <x v="0"/>
    <x v="0"/>
    <x v="14"/>
    <x v="22"/>
    <n v="702.63"/>
    <n v="32"/>
  </r>
  <r>
    <x v="31"/>
    <x v="2"/>
    <x v="1"/>
    <x v="1"/>
    <x v="2"/>
    <x v="1"/>
    <n v="999.49999999999989"/>
    <n v="33"/>
  </r>
  <r>
    <x v="32"/>
    <x v="2"/>
    <x v="0"/>
    <x v="1"/>
    <x v="7"/>
    <x v="23"/>
    <n v="1649.85"/>
    <n v="34"/>
  </r>
  <r>
    <x v="33"/>
    <x v="2"/>
    <x v="1"/>
    <x v="1"/>
    <x v="15"/>
    <x v="3"/>
    <n v="1799.7"/>
    <n v="35"/>
  </r>
  <r>
    <x v="34"/>
    <x v="2"/>
    <x v="1"/>
    <x v="0"/>
    <x v="0"/>
    <x v="8"/>
    <n v="359.6"/>
    <n v="36"/>
  </r>
  <r>
    <x v="35"/>
    <x v="1"/>
    <x v="1"/>
    <x v="2"/>
    <x v="16"/>
    <x v="24"/>
    <n v="799.80000000000007"/>
    <n v="37"/>
  </r>
  <r>
    <x v="36"/>
    <x v="2"/>
    <x v="1"/>
    <x v="0"/>
    <x v="2"/>
    <x v="25"/>
    <n v="1275"/>
    <n v="38"/>
  </r>
  <r>
    <x v="37"/>
    <x v="2"/>
    <x v="1"/>
    <x v="2"/>
    <x v="17"/>
    <x v="13"/>
    <n v="5250"/>
    <n v="39"/>
  </r>
  <r>
    <x v="38"/>
    <x v="1"/>
    <x v="1"/>
    <x v="1"/>
    <x v="18"/>
    <x v="26"/>
    <n v="328.90000000000003"/>
    <n v="40"/>
  </r>
  <r>
    <x v="39"/>
    <x v="2"/>
    <x v="1"/>
    <x v="0"/>
    <x v="2"/>
    <x v="27"/>
    <n v="2750"/>
    <n v="41"/>
  </r>
  <r>
    <x v="40"/>
    <x v="1"/>
    <x v="1"/>
    <x v="0"/>
    <x v="2"/>
    <x v="18"/>
    <n v="4750"/>
    <n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6D099-D288-4780-86E8-4337C3C86D3F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E44" firstHeaderRow="1" firstDataRow="2" firstDataCol="1"/>
  <pivotFields count="9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42">
    <i>
      <x v="29"/>
    </i>
    <i>
      <x v="30"/>
    </i>
    <i>
      <x v="31"/>
    </i>
    <i>
      <x v="45"/>
    </i>
    <i>
      <x v="57"/>
    </i>
    <i>
      <x v="58"/>
    </i>
    <i>
      <x v="65"/>
    </i>
    <i>
      <x v="73"/>
    </i>
    <i>
      <x v="79"/>
    </i>
    <i>
      <x v="85"/>
    </i>
    <i>
      <x v="86"/>
    </i>
    <i>
      <x v="91"/>
    </i>
    <i>
      <x v="92"/>
    </i>
    <i>
      <x v="99"/>
    </i>
    <i>
      <x v="136"/>
    </i>
    <i>
      <x v="141"/>
    </i>
    <i>
      <x v="155"/>
    </i>
    <i>
      <x v="159"/>
    </i>
    <i>
      <x v="166"/>
    </i>
    <i>
      <x v="172"/>
    </i>
    <i>
      <x v="174"/>
    </i>
    <i>
      <x v="199"/>
    </i>
    <i>
      <x v="206"/>
    </i>
    <i>
      <x v="211"/>
    </i>
    <i>
      <x v="216"/>
    </i>
    <i>
      <x v="222"/>
    </i>
    <i>
      <x v="225"/>
    </i>
    <i>
      <x v="229"/>
    </i>
    <i>
      <x v="237"/>
    </i>
    <i>
      <x v="243"/>
    </i>
    <i>
      <x v="245"/>
    </i>
    <i>
      <x v="258"/>
    </i>
    <i>
      <x v="264"/>
    </i>
    <i>
      <x v="276"/>
    </i>
    <i>
      <x v="284"/>
    </i>
    <i>
      <x v="320"/>
    </i>
    <i>
      <x v="340"/>
    </i>
    <i>
      <x v="342"/>
    </i>
    <i>
      <x v="351"/>
    </i>
    <i>
      <x v="354"/>
    </i>
    <i>
      <x v="35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Məbləğ" fld="6" baseField="0" baseItem="0"/>
  </dataFields>
  <chartFormats count="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645621-69AC-4506-AFD4-A29D3BB4C6A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6" firstHeaderRow="0" firstDataRow="1" firstDataCol="1"/>
  <pivotFields count="8">
    <pivotField axis="axisRow" dataField="1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dataFiel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7"/>
    <field x="0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arix" fld="0" subtotal="count" baseField="0" baseItem="0"/>
    <dataField name="Sum of Qiymət2" fld="5" baseField="0" baseItem="0"/>
    <dataField name="Count of Satıcı" fld="1" subtotal="count" baseField="0" baseItem="0"/>
    <dataField name="Sum of Qiymə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059738E-B9A7-4A0E-8FFF-00D953B6FAF1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degrees_celsiu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BFB64CC-C306-4D8A-9982-674D03956160}" autoFormatId="16" applyNumberFormats="0" applyBorderFormats="0" applyFontFormats="0" applyPatternFormats="0" applyAlignmentFormats="0" applyWidthHeightFormats="0">
  <queryTableRefresh nextId="2">
    <queryTableFields count="1">
      <queryTableField id="1" name="Qeyri-iş günlərinin siyahısı" tableColumnId="1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7A891E-1640-4BEE-A4AB-912F3BA24D52}" name="Table1" displayName="Table1" ref="A3:E25" totalsRowShown="0" headerRowDxfId="53" headerRowBorderDxfId="52" tableBorderDxfId="51" totalsRowBorderDxfId="50">
  <autoFilter ref="A3:E25" xr:uid="{D26ABA24-5FA0-4372-9E41-E3012E2F64CD}"/>
  <tableColumns count="5">
    <tableColumn id="1" xr3:uid="{5FD393FB-D4F6-4831-9E7E-B0234D7C6A65}" name="Ish" dataDxfId="49"/>
    <tableColumn id="2" xr3:uid="{B442C0A0-4C4F-4D6B-ABE5-45AAB04F2F68}" name="Giris" dataDxfId="48"/>
    <tableColumn id="3" xr3:uid="{228C45FA-69DB-4A4A-A81A-D0B8EF09EBB4}" name="Cixis" dataDxfId="47"/>
    <tableColumn id="4" xr3:uid="{C9AE720C-5C01-4A97-BAD9-A3D9E28AB0A7}" name="Mebleg" dataDxfId="46" dataCellStyle="Currency"/>
    <tableColumn id="5" xr3:uid="{35260D62-8105-4957-B3EF-64912C04B3AB}" name="Bonus + Mebleg" dataDxfId="45">
      <calculatedColumnFormula>IF((HOUR(C4-TIME(18,0,0))*60+MINUTE(C4))&lt;=10,D4,(HOUR(C4-TIME(18,0,0))*60+MINUTE(C4))*0.1+D4)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23F3A27-FD83-4A3D-A3FF-7B930D21A1F8}" name="Table10" displayName="Table10" ref="A1:G43" totalsRowShown="0" headerRowDxfId="0" dataDxfId="1">
  <autoFilter ref="A1:G43" xr:uid="{1FDF2C91-76D8-4653-A323-68096D41AEBA}"/>
  <tableColumns count="7">
    <tableColumn id="1" xr3:uid="{5DC851D8-248F-433D-98F5-F1614082769A}" name="Tarix" dataDxfId="8"/>
    <tableColumn id="2" xr3:uid="{86C184A2-7CA2-4D27-A80C-DB3601B4DD8A}" name="Satıcı" dataDxfId="7"/>
    <tableColumn id="3" xr3:uid="{D6AF026C-CA2E-4742-A243-E567DD749AE1}" name="Yer" dataDxfId="6"/>
    <tableColumn id="4" xr3:uid="{4941FD1F-01AE-45E6-91AC-AB66EA291EE7}" name="Rəng" dataDxfId="5"/>
    <tableColumn id="5" xr3:uid="{552C592E-8551-4974-8041-336071802849}" name="Say" dataDxfId="4"/>
    <tableColumn id="6" xr3:uid="{1A0EDAE7-6772-4FE9-B7A5-E6DCEE9FFD90}" name="Qiymət" dataDxfId="3"/>
    <tableColumn id="7" xr3:uid="{8978E496-F5A7-4EDF-9F95-B33A194CFCE0}" name="Məbləğ" dataDxfId="2">
      <calculatedColumnFormula>F2*E2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9F33B8-F32F-4A35-A506-CA9960079A8B}" name="Table2" displayName="Table2" ref="A28:C30" totalsRowShown="0">
  <autoFilter ref="A28:C30" xr:uid="{F9C1358C-1E6B-4564-9926-5DC91BB1FB03}"/>
  <tableColumns count="3">
    <tableColumn id="1" xr3:uid="{4DAF324F-0633-4DE6-8301-5DB16CC6E249}" name="Tarix" dataDxfId="44"/>
    <tableColumn id="2" xr3:uid="{29FC76EC-9FF7-44F1-8955-B39157311145}" name="Rub">
      <calculatedColumnFormula>IF(MONTH(A29)&lt;=3,1,IF(AND(MONTH(A29)&gt;3,MONTH(A29)&lt;=6),2,IF(AND(MONTH(A29)&gt;6,MONTH(A29)&lt;=9),3,4)))</calculatedColumnFormula>
    </tableColumn>
    <tableColumn id="3" xr3:uid="{2FE25A88-DBD8-453D-A856-785D50791E5A}" name="Yarimil" dataDxfId="43">
      <calculatedColumnFormula>IF(B29&lt;=6,1,2)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098D09-E985-48EE-AAA5-23AD574EBB38}" name="Table4" displayName="Table4" ref="A11:B15" totalsRowShown="0">
  <autoFilter ref="A11:B15" xr:uid="{DEB81BAA-EF09-455A-8616-04416494B989}"/>
  <tableColumns count="2">
    <tableColumn id="1" xr3:uid="{C9F3855E-3F55-4A61-814F-D07735CFBF6B}" name="Tarix"/>
    <tableColumn id="2" xr3:uid="{A6F4A0EC-94DA-40FC-93E2-6DA38955FFC2}" name="12/12/2022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7233F9-A5DC-4141-8A99-AD869DCECA06}" name="Table9" displayName="Table9" ref="A1:L21" totalsRowShown="0" headerRowDxfId="42" headerRowBorderDxfId="41" tableBorderDxfId="40" totalsRowBorderDxfId="39">
  <autoFilter ref="A1:L21" xr:uid="{4885FA7C-68DE-4268-B8EC-3CFFAD5BA847}"/>
  <tableColumns count="12">
    <tableColumn id="1" xr3:uid="{FD47FDAF-BC4C-42D3-9A63-0FC4A74CF423}" name="Kod" dataDxfId="38"/>
    <tableColumn id="2" xr3:uid="{3EF6DDDB-21CC-4EF6-A02D-CEB9B89693FE}" name="S.A.A" dataDxfId="37"/>
    <tableColumn id="3" xr3:uid="{B4928D19-85A9-4AD9-A4D2-0C1BD047A810}" name="Departament" dataDxfId="36"/>
    <tableColumn id="4" xr3:uid="{7D8902E6-5632-4526-9B30-EB6D14228CA9}" name="Sobe" dataDxfId="35"/>
    <tableColumn id="5" xr3:uid="{DC95D250-0241-4A2A-B4D8-D46038B33920}" name="Vezife" dataDxfId="34"/>
    <tableColumn id="6" xr3:uid="{92DF76D9-7722-48B9-8090-C2F55FB1BCDF}" name="Fiks maas" dataDxfId="33"/>
    <tableColumn id="7" xr3:uid="{D8736AA7-508E-4E24-A0F0-14A40EF74F8A}" name="Yanacaq xerci" dataDxfId="32"/>
    <tableColumn id="8" xr3:uid="{E91D0453-A083-4FC4-B081-8924BF4EB6B9}" name="Yemek xerci" dataDxfId="31"/>
    <tableColumn id="9" xr3:uid="{DF5764BA-50BE-4491-A69E-D9AFEEE669CE}" name="Satis bonusu" dataDxfId="30"/>
    <tableColumn id="10" xr3:uid="{79E47C9A-B12B-47A1-AAA8-B3A89EE95404}" name="Mukafatlar" dataDxfId="29"/>
    <tableColumn id="11" xr3:uid="{A5EBB2C6-0C0D-4E6A-8B27-7EBD902F8739}" name="Mezuniyyet pulu " dataDxfId="28"/>
    <tableColumn id="12" xr3:uid="{C687CAC3-5699-4DA1-9A9C-12E8EF13F6E5}" name="Cerime" dataDxfId="2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37B22C-AC8C-434E-B6FA-1939CFC09959}" name="global_temperature" displayName="global_temperature" ref="A1:B168" tableType="queryTable" totalsRowShown="0">
  <autoFilter ref="A1:B168" xr:uid="{C2EEAEA4-AAF9-4FB6-833B-036BBF574CCA}"/>
  <tableColumns count="2">
    <tableColumn id="1" xr3:uid="{9CFCD4BB-8D03-410A-BE78-9C82D4047506}" uniqueName="1" name="year" queryTableFieldId="1"/>
    <tableColumn id="2" xr3:uid="{47D59223-5C2B-4DF9-90C4-7F12D30A1EAE}" uniqueName="2" name="degrees_celsius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3E2DBF4-B3B2-4401-BFF0-4FC54636339E}" name="Table7_2" displayName="Table7_2" ref="A1:A20" tableType="queryTable" totalsRowShown="0">
  <autoFilter ref="A1:A20" xr:uid="{601FACCD-2CDD-418A-AE19-72CCBB48D949}"/>
  <tableColumns count="1">
    <tableColumn id="1" xr3:uid="{BCBC07D8-BBDA-4EB5-85BF-25760DFFF2F8}" uniqueName="1" name="Qeyri-iş günlərinin siyahısı" queryTableFieldId="1" dataDxfId="2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B5AFF9-AA00-439E-9EB5-59E13CE5D743}" name="Table3" displayName="Table3" ref="D46:D50" totalsRowShown="0" headerRowDxfId="17">
  <autoFilter ref="D46:D50" xr:uid="{1F05701A-39EF-4D21-8EAB-F53988077FB5}"/>
  <tableColumns count="1">
    <tableColumn id="1" xr3:uid="{03CF44E9-2105-4BF3-BCA1-3F0A907C1469}" name="Mebleg" dataDxfId="16">
      <calculatedColumnFormula>B47*C47</calculatedColumnFormula>
    </tableColumn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071B30-B4B9-49B8-91D0-4288D75838F5}" name="Table6" displayName="Table6" ref="I58:I67" totalsRowShown="0" headerRowDxfId="15" headerRowCellStyle="Normal 2">
  <autoFilter ref="I58:I67" xr:uid="{80B1B041-32CD-4DB8-93FC-916C61A63D17}"/>
  <tableColumns count="1">
    <tableColumn id="1" xr3:uid="{E6732EB3-6947-4C30-A7BC-1E9E3A064A4D}" name="Over Limit">
      <calculatedColumnFormula>IF(AND(E59="Pakistan",OR(G59="Legend",G59="Superstar")),"Yes","No")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C6D24A-8912-4A3C-9357-7894419A4115}" name="Table7" displayName="Table7" ref="A58:A77" totalsRowShown="0" headerRowDxfId="14" dataDxfId="12" headerRowBorderDxfId="13" tableBorderDxfId="11" totalsRowBorderDxfId="10">
  <autoFilter ref="A58:A77" xr:uid="{5A57B1EC-CCA2-43EA-88B1-88CB51B32DB6}"/>
  <tableColumns count="1">
    <tableColumn id="1" xr3:uid="{5B54B467-5A0F-4CE2-89CE-3845D5F04DC9}" name="Qeyri-iş günlərinin siyahısı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DA9FF-B3CE-4CBB-A3DE-07588C5281AC}">
  <dimension ref="A1:G17"/>
  <sheetViews>
    <sheetView workbookViewId="0">
      <selection activeCell="E2" sqref="E2"/>
    </sheetView>
  </sheetViews>
  <sheetFormatPr defaultRowHeight="15" x14ac:dyDescent="0.25"/>
  <cols>
    <col min="1" max="1" width="17.7109375" bestFit="1" customWidth="1"/>
    <col min="2" max="2" width="26.5703125" bestFit="1" customWidth="1"/>
    <col min="3" max="4" width="12.28515625" bestFit="1" customWidth="1"/>
    <col min="5" max="5" width="25.5703125" bestFit="1" customWidth="1"/>
    <col min="7" max="7" width="56.425781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7" x14ac:dyDescent="0.25">
      <c r="A2" t="s">
        <v>6</v>
      </c>
      <c r="B2" t="s">
        <v>7</v>
      </c>
      <c r="C2">
        <v>79</v>
      </c>
      <c r="D2" t="str">
        <f>IF(AND(C2&gt;=0,C2&lt;=50),"F",IF(AND(C2&lt;=60,C2&gt;=51),"E",IF(AND(C2&lt;=70,C2&gt;=61),"D",IF(AND(C2&lt;=80,C2&gt;=71),"C",IF(AND(C2&lt;=90,C2&gt;=81),"B",IF(AND(C2&lt;=100,C2&gt;=91),"A","BAL SEHVDIR"))))))</f>
        <v>C</v>
      </c>
      <c r="E2" t="str">
        <f>IF(D2="A","Telebe 120AZN spendiya alir",IF(D2="B","Telebe 90AZN spendiya alir",IF(OR(D2="C",D2="D",D2="E"),"Telebe 60AZN spendiya alir",IF(D2="F","Telebe spendiya almir","BAL SEHVDIR"))))</f>
        <v>Telebe 60AZN spendiya alir</v>
      </c>
      <c r="G2" t="s">
        <v>41</v>
      </c>
    </row>
    <row r="3" spans="1:7" x14ac:dyDescent="0.25">
      <c r="A3" t="s">
        <v>4</v>
      </c>
      <c r="B3" t="s">
        <v>8</v>
      </c>
      <c r="C3">
        <v>91</v>
      </c>
      <c r="D3" t="str">
        <f t="shared" ref="D3:D4" si="0">IF(AND(C3&gt;=0,C3&lt;=50),"F",IF(AND(C3&lt;=60,C3&gt;=51),"E",IF(AND(C3&lt;=70,C3&gt;=61),"D",IF(AND(C3&lt;=80,C3&gt;=71),"C",IF(AND(C3&lt;=90,C3&gt;=81),"B",IF(AND(C3&lt;=100,C3&gt;=91),"A","BAL SEHVDIR"))))))</f>
        <v>A</v>
      </c>
      <c r="E3" t="str">
        <f t="shared" ref="E3:E4" si="1">IF(D3="A","Telebe 120AZN spendiya alir",IF(D3="B","Telebe 90AZN spendiya alir",IF(OR(D3="C",D3="D",D3="E"),"Telebe 60AZN spendiya alir",IF(D3="F","Telebe spendiya almir","BAL SEHVDIR"))))</f>
        <v>Telebe 120AZN spendiya alir</v>
      </c>
    </row>
    <row r="4" spans="1:7" x14ac:dyDescent="0.25">
      <c r="A4" t="s">
        <v>10</v>
      </c>
      <c r="B4" t="s">
        <v>9</v>
      </c>
      <c r="C4">
        <v>71</v>
      </c>
      <c r="D4" t="str">
        <f t="shared" si="0"/>
        <v>C</v>
      </c>
      <c r="E4" t="str">
        <f t="shared" si="1"/>
        <v>Telebe 60AZN spendiya alir</v>
      </c>
    </row>
    <row r="7" spans="1:7" x14ac:dyDescent="0.25">
      <c r="A7" s="4" t="s">
        <v>11</v>
      </c>
      <c r="B7" s="5" t="s">
        <v>12</v>
      </c>
    </row>
    <row r="8" spans="1:7" x14ac:dyDescent="0.25">
      <c r="A8" s="4" t="s">
        <v>13</v>
      </c>
      <c r="B8" s="5" t="s">
        <v>14</v>
      </c>
    </row>
    <row r="9" spans="1:7" x14ac:dyDescent="0.25">
      <c r="A9" s="4" t="s">
        <v>22</v>
      </c>
      <c r="B9" s="5" t="s">
        <v>15</v>
      </c>
    </row>
    <row r="10" spans="1:7" x14ac:dyDescent="0.25">
      <c r="A10" s="4" t="s">
        <v>21</v>
      </c>
      <c r="B10" s="5" t="s">
        <v>16</v>
      </c>
    </row>
    <row r="11" spans="1:7" x14ac:dyDescent="0.25">
      <c r="A11" s="4" t="s">
        <v>20</v>
      </c>
      <c r="B11" s="5" t="s">
        <v>17</v>
      </c>
    </row>
    <row r="12" spans="1:7" x14ac:dyDescent="0.25">
      <c r="A12" s="4" t="s">
        <v>19</v>
      </c>
      <c r="B12" s="5" t="s">
        <v>18</v>
      </c>
    </row>
    <row r="13" spans="1:7" ht="15.75" thickBot="1" x14ac:dyDescent="0.3"/>
    <row r="14" spans="1:7" x14ac:dyDescent="0.25">
      <c r="A14" s="6" t="s">
        <v>12</v>
      </c>
      <c r="B14" s="1" t="s">
        <v>23</v>
      </c>
    </row>
    <row r="15" spans="1:7" x14ac:dyDescent="0.25">
      <c r="A15" s="6" t="s">
        <v>24</v>
      </c>
      <c r="B15" s="2" t="s">
        <v>25</v>
      </c>
    </row>
    <row r="16" spans="1:7" x14ac:dyDescent="0.25">
      <c r="A16" s="6" t="s">
        <v>17</v>
      </c>
      <c r="B16" s="2" t="s">
        <v>26</v>
      </c>
    </row>
    <row r="17" spans="1:2" ht="15.75" thickBot="1" x14ac:dyDescent="0.3">
      <c r="A17" s="6" t="s">
        <v>18</v>
      </c>
      <c r="B17" s="3" t="s">
        <v>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BA74-EAFA-4C3C-A8A3-34D8678F9062}">
  <dimension ref="B2:J26"/>
  <sheetViews>
    <sheetView workbookViewId="0">
      <selection activeCell="D11" sqref="D11"/>
    </sheetView>
  </sheetViews>
  <sheetFormatPr defaultRowHeight="15" x14ac:dyDescent="0.25"/>
  <cols>
    <col min="1" max="1" width="7" customWidth="1"/>
    <col min="2" max="2" width="36.28515625" customWidth="1"/>
    <col min="3" max="3" width="15.7109375" customWidth="1"/>
    <col min="4" max="4" width="22.42578125" bestFit="1" customWidth="1"/>
    <col min="5" max="5" width="17.7109375" customWidth="1"/>
    <col min="6" max="6" width="20.28515625" bestFit="1" customWidth="1"/>
    <col min="7" max="7" width="29.7109375" customWidth="1"/>
    <col min="8" max="8" width="19.85546875" customWidth="1"/>
    <col min="9" max="9" width="13" customWidth="1"/>
  </cols>
  <sheetData>
    <row r="2" spans="2:10" x14ac:dyDescent="0.25">
      <c r="B2" s="49" t="s">
        <v>237</v>
      </c>
      <c r="C2" s="49" t="s">
        <v>193</v>
      </c>
      <c r="D2" s="49" t="s">
        <v>194</v>
      </c>
      <c r="E2" s="49" t="s">
        <v>195</v>
      </c>
      <c r="F2" s="49" t="s">
        <v>196</v>
      </c>
      <c r="G2" s="49" t="s">
        <v>197</v>
      </c>
      <c r="H2" s="49" t="s">
        <v>198</v>
      </c>
      <c r="I2" s="49" t="s">
        <v>199</v>
      </c>
      <c r="J2" s="50" t="s">
        <v>238</v>
      </c>
    </row>
    <row r="3" spans="2:10" x14ac:dyDescent="0.25">
      <c r="B3" s="16" t="s">
        <v>220</v>
      </c>
      <c r="C3" s="16">
        <f>IF(SUMIF(Task9!$C$1:$C$21,Task10!$B3,Task9!F$1:F$21)=0,SUMIF(Task9!$D$1:$D$21,Task10!$B3,Task9!F$1:F$21),SUMIF(Task9!$C$1:$C$21,Task10!$B3,Task9!F$1:F$21))</f>
        <v>3290</v>
      </c>
      <c r="D3" s="16">
        <f>IF(SUMIF(Task9!$C$1:$C$21,Task10!$B3,Task9!G$1:G$21)=0,SUMIF(Task9!$D$1:$D$21,Task10!$B3,Task9!G$1:G$21),SUMIF(Task9!$C$1:$C$21,Task10!$B3,Task9!G$1:G$21))</f>
        <v>3100</v>
      </c>
      <c r="E3" s="16">
        <f>IF(SUMIF(Task9!$C$1:$C$21,Task10!$B3,Task9!H$1:H$21)=0,SUMIF(Task9!$D$1:$D$21,Task10!$B3,Task9!H$1:H$21),SUMIF(Task9!$C$1:$C$21,Task10!$B3,Task9!H$1:H$21))</f>
        <v>3100</v>
      </c>
      <c r="F3" s="16">
        <f>IF(SUMIF(Task9!$C$1:$C$21,Task10!$B3,Task9!I$1:I$21)=0,SUMIF(Task9!$D$1:$D$21,Task10!$B3,Task9!I$1:I$21),SUMIF(Task9!$C$1:$C$21,Task10!$B3,Task9!I$1:I$21))</f>
        <v>2490</v>
      </c>
      <c r="G3" s="16">
        <f>IF(SUMIF(Task9!$C$1:$C$21,Task10!$B3,Task9!J$1:J$21)=0,SUMIF(Task9!$D$1:$D$21,Task10!$B3,Task9!J$1:J$21),SUMIF(Task9!$C$1:$C$21,Task10!$B3,Task9!J$1:J$21))</f>
        <v>1765</v>
      </c>
      <c r="H3" s="16">
        <f>IF(SUMIF(Task9!$C$1:$C$21,Task10!$B3,Task9!K$1:K$21)=0,SUMIF(Task9!$D$1:$D$21,Task10!$B3,Task9!K$1:K$21),SUMIF(Task9!$C$1:$C$21,Task10!$B3,Task9!K$1:K$21))</f>
        <v>1675</v>
      </c>
      <c r="I3" s="16">
        <f>IF(SUMIF(Task9!$C$1:$C$21,Task10!$B3,Task9!L$1:L$21)=0,SUMIF(Task9!$D$1:$D$21,Task10!$B3,Task9!L$1:L$21),SUMIF(Task9!$C$1:$C$21,Task10!$B3,Task9!L$1:L$21))</f>
        <v>830</v>
      </c>
      <c r="J3" s="51">
        <f>SUM(C3:I3)</f>
        <v>16250</v>
      </c>
    </row>
    <row r="4" spans="2:10" x14ac:dyDescent="0.25">
      <c r="B4" s="16" t="s">
        <v>221</v>
      </c>
      <c r="C4" s="16">
        <f>IF(SUMIF(Task9!$C$1:$C$21,Task10!$B4,Task9!F$1:F$21)=0,SUMIF(Task9!$D$1:$D$21,Task10!$B4,Task9!F$1:F$21),SUMIF(Task9!$C$1:$C$21,Task10!$B4,Task9!F$1:F$21))</f>
        <v>4640</v>
      </c>
      <c r="D4" s="16">
        <f>IF(SUMIF(Task9!$C$1:$C$21,Task10!$B4,Task9!G$1:G$21)=0,SUMIF(Task9!$D$1:$D$21,Task10!$B4,Task9!G$1:G$21),SUMIF(Task9!$C$1:$C$21,Task10!$B4,Task9!G$1:G$21))</f>
        <v>4350</v>
      </c>
      <c r="E4" s="16">
        <f>IF(SUMIF(Task9!$C$1:$C$21,Task10!$B4,Task9!H$1:H$21)=0,SUMIF(Task9!$D$1:$D$21,Task10!$B4,Task9!H$1:H$21),SUMIF(Task9!$C$1:$C$21,Task10!$B4,Task9!H$1:H$21))</f>
        <v>4600</v>
      </c>
      <c r="F4" s="16">
        <f>IF(SUMIF(Task9!$C$1:$C$21,Task10!$B4,Task9!I$1:I$21)=0,SUMIF(Task9!$D$1:$D$21,Task10!$B4,Task9!I$1:I$21),SUMIF(Task9!$C$1:$C$21,Task10!$B4,Task9!I$1:I$21))</f>
        <v>3965</v>
      </c>
      <c r="G4" s="16">
        <f>IF(SUMIF(Task9!$C$1:$C$21,Task10!$B4,Task9!J$1:J$21)=0,SUMIF(Task9!$D$1:$D$21,Task10!$B4,Task9!J$1:J$21),SUMIF(Task9!$C$1:$C$21,Task10!$B4,Task9!J$1:J$21))</f>
        <v>2415</v>
      </c>
      <c r="H4" s="16">
        <f>IF(SUMIF(Task9!$C$1:$C$21,Task10!$B4,Task9!K$1:K$21)=0,SUMIF(Task9!$D$1:$D$21,Task10!$B4,Task9!K$1:K$21),SUMIF(Task9!$C$1:$C$21,Task10!$B4,Task9!K$1:K$21))</f>
        <v>1550</v>
      </c>
      <c r="I4" s="16">
        <f>IF(SUMIF(Task9!$C$1:$C$21,Task10!$B4,Task9!L$1:L$21)=0,SUMIF(Task9!$D$1:$D$21,Task10!$B4,Task9!L$1:L$21),SUMIF(Task9!$C$1:$C$21,Task10!$B4,Task9!L$1:L$21))</f>
        <v>1655</v>
      </c>
      <c r="J4" s="51">
        <f t="shared" ref="J4:J11" si="0">SUM(C4:I4)</f>
        <v>23175</v>
      </c>
    </row>
    <row r="5" spans="2:10" x14ac:dyDescent="0.25">
      <c r="B5" s="16" t="s">
        <v>222</v>
      </c>
      <c r="C5" s="16">
        <f>IF(SUMIF(Task9!$C$1:$C$21,Task10!$B5,Task9!F$1:F$21)=0,SUMIF(Task9!$D$1:$D$21,Task10!$B5,Task9!F$1:F$21),SUMIF(Task9!$C$1:$C$21,Task10!$B5,Task9!F$1:F$21))</f>
        <v>5990</v>
      </c>
      <c r="D5" s="16">
        <f>IF(SUMIF(Task9!$C$1:$C$21,Task10!$B5,Task9!G$1:G$21)=0,SUMIF(Task9!$D$1:$D$21,Task10!$B5,Task9!G$1:G$21),SUMIF(Task9!$C$1:$C$21,Task10!$B5,Task9!G$1:G$21))</f>
        <v>5600</v>
      </c>
      <c r="E5" s="16">
        <f>IF(SUMIF(Task9!$C$1:$C$21,Task10!$B5,Task9!H$1:H$21)=0,SUMIF(Task9!$D$1:$D$21,Task10!$B5,Task9!H$1:H$21),SUMIF(Task9!$C$1:$C$21,Task10!$B5,Task9!H$1:H$21))</f>
        <v>6100</v>
      </c>
      <c r="F5" s="16">
        <f>IF(SUMIF(Task9!$C$1:$C$21,Task10!$B5,Task9!I$1:I$21)=0,SUMIF(Task9!$D$1:$D$21,Task10!$B5,Task9!I$1:I$21),SUMIF(Task9!$C$1:$C$21,Task10!$B5,Task9!I$1:I$21))</f>
        <v>5440</v>
      </c>
      <c r="G5" s="16">
        <f>IF(SUMIF(Task9!$C$1:$C$21,Task10!$B5,Task9!J$1:J$21)=0,SUMIF(Task9!$D$1:$D$21,Task10!$B5,Task9!J$1:J$21),SUMIF(Task9!$C$1:$C$21,Task10!$B5,Task9!J$1:J$21))</f>
        <v>3065</v>
      </c>
      <c r="H5" s="16">
        <f>IF(SUMIF(Task9!$C$1:$C$21,Task10!$B5,Task9!K$1:K$21)=0,SUMIF(Task9!$D$1:$D$21,Task10!$B5,Task9!K$1:K$21),SUMIF(Task9!$C$1:$C$21,Task10!$B5,Task9!K$1:K$21))</f>
        <v>1425</v>
      </c>
      <c r="I5" s="16">
        <f>IF(SUMIF(Task9!$C$1:$C$21,Task10!$B5,Task9!L$1:L$21)=0,SUMIF(Task9!$D$1:$D$21,Task10!$B5,Task9!L$1:L$21),SUMIF(Task9!$C$1:$C$21,Task10!$B5,Task9!L$1:L$21))</f>
        <v>2480</v>
      </c>
      <c r="J5" s="51">
        <f t="shared" si="0"/>
        <v>30100</v>
      </c>
    </row>
    <row r="6" spans="2:10" x14ac:dyDescent="0.25">
      <c r="B6" s="16" t="s">
        <v>223</v>
      </c>
      <c r="C6" s="16">
        <f>IF(SUMIF(Task9!$C$1:$C$21,Task10!$B6,Task9!F$1:F$21)=0,SUMIF(Task9!$D$1:$D$21,Task10!$B6,Task9!F$1:F$21),SUMIF(Task9!$C$1:$C$21,Task10!$B6,Task9!F$1:F$21))</f>
        <v>7340</v>
      </c>
      <c r="D6" s="16">
        <f>IF(SUMIF(Task9!$C$1:$C$21,Task10!$B6,Task9!G$1:G$21)=0,SUMIF(Task9!$D$1:$D$21,Task10!$B6,Task9!G$1:G$21),SUMIF(Task9!$C$1:$C$21,Task10!$B6,Task9!G$1:G$21))</f>
        <v>6850</v>
      </c>
      <c r="E6" s="16">
        <f>IF(SUMIF(Task9!$C$1:$C$21,Task10!$B6,Task9!H$1:H$21)=0,SUMIF(Task9!$D$1:$D$21,Task10!$B6,Task9!H$1:H$21),SUMIF(Task9!$C$1:$C$21,Task10!$B6,Task9!H$1:H$21))</f>
        <v>7600</v>
      </c>
      <c r="F6" s="16">
        <f>IF(SUMIF(Task9!$C$1:$C$21,Task10!$B6,Task9!I$1:I$21)=0,SUMIF(Task9!$D$1:$D$21,Task10!$B6,Task9!I$1:I$21),SUMIF(Task9!$C$1:$C$21,Task10!$B6,Task9!I$1:I$21))</f>
        <v>6915</v>
      </c>
      <c r="G6" s="16">
        <f>IF(SUMIF(Task9!$C$1:$C$21,Task10!$B6,Task9!J$1:J$21)=0,SUMIF(Task9!$D$1:$D$21,Task10!$B6,Task9!J$1:J$21),SUMIF(Task9!$C$1:$C$21,Task10!$B6,Task9!J$1:J$21))</f>
        <v>3715</v>
      </c>
      <c r="H6" s="16">
        <f>IF(SUMIF(Task9!$C$1:$C$21,Task10!$B6,Task9!K$1:K$21)=0,SUMIF(Task9!$D$1:$D$21,Task10!$B6,Task9!K$1:K$21),SUMIF(Task9!$C$1:$C$21,Task10!$B6,Task9!K$1:K$21))</f>
        <v>1300</v>
      </c>
      <c r="I6" s="16">
        <f>IF(SUMIF(Task9!$C$1:$C$21,Task10!$B6,Task9!L$1:L$21)=0,SUMIF(Task9!$D$1:$D$21,Task10!$B6,Task9!L$1:L$21),SUMIF(Task9!$C$1:$C$21,Task10!$B6,Task9!L$1:L$21))</f>
        <v>3305</v>
      </c>
      <c r="J6" s="51">
        <f t="shared" si="0"/>
        <v>37025</v>
      </c>
    </row>
    <row r="7" spans="2:10" x14ac:dyDescent="0.25">
      <c r="B7" s="16" t="s">
        <v>229</v>
      </c>
      <c r="C7" s="16">
        <f>IF(SUMIF(Task9!$C$1:$C$21,Task10!$B7,Task9!F$1:F$21)=0,SUMIF(Task9!$D$1:$D$21,Task10!$B7,Task9!F$1:F$21),SUMIF(Task9!$C$1:$C$21,Task10!$B7,Task9!F$1:F$21))</f>
        <v>2558</v>
      </c>
      <c r="D7" s="16">
        <f>IF(SUMIF(Task9!$C$1:$C$21,Task10!$B7,Task9!G$1:G$21)=0,SUMIF(Task9!$D$1:$D$21,Task10!$B7,Task9!G$1:G$21),SUMIF(Task9!$C$1:$C$21,Task10!$B7,Task9!G$1:G$21))</f>
        <v>2390</v>
      </c>
      <c r="E7" s="16">
        <f>IF(SUMIF(Task9!$C$1:$C$21,Task10!$B7,Task9!H$1:H$21)=0,SUMIF(Task9!$D$1:$D$21,Task10!$B7,Task9!H$1:H$21),SUMIF(Task9!$C$1:$C$21,Task10!$B7,Task9!H$1:H$21))</f>
        <v>2620</v>
      </c>
      <c r="F7" s="16">
        <f>IF(SUMIF(Task9!$C$1:$C$21,Task10!$B7,Task9!I$1:I$21)=0,SUMIF(Task9!$D$1:$D$21,Task10!$B7,Task9!I$1:I$21),SUMIF(Task9!$C$1:$C$21,Task10!$B7,Task9!I$1:I$21))</f>
        <v>2353</v>
      </c>
      <c r="G7" s="16">
        <f>IF(SUMIF(Task9!$C$1:$C$21,Task10!$B7,Task9!J$1:J$21)=0,SUMIF(Task9!$D$1:$D$21,Task10!$B7,Task9!J$1:J$21),SUMIF(Task9!$C$1:$C$21,Task10!$B7,Task9!J$1:J$21))</f>
        <v>1304</v>
      </c>
      <c r="H7" s="16">
        <f>IF(SUMIF(Task9!$C$1:$C$21,Task10!$B7,Task9!K$1:K$21)=0,SUMIF(Task9!$D$1:$D$21,Task10!$B7,Task9!K$1:K$21),SUMIF(Task9!$C$1:$C$21,Task10!$B7,Task9!K$1:K$21))</f>
        <v>555</v>
      </c>
      <c r="I7" s="16">
        <f>IF(SUMIF(Task9!$C$1:$C$21,Task10!$B7,Task9!L$1:L$21)=0,SUMIF(Task9!$D$1:$D$21,Task10!$B7,Task9!L$1:L$21),SUMIF(Task9!$C$1:$C$21,Task10!$B7,Task9!L$1:L$21))</f>
        <v>1091</v>
      </c>
      <c r="J7" s="51">
        <f t="shared" si="0"/>
        <v>12871</v>
      </c>
    </row>
    <row r="8" spans="2:10" x14ac:dyDescent="0.25">
      <c r="B8" s="16" t="s">
        <v>225</v>
      </c>
      <c r="C8" s="16">
        <f>IF(SUMIF(Task9!$C$1:$C$21,Task10!$B8,Task9!F$1:F$21)=0,SUMIF(Task9!$D$1:$D$21,Task10!$B8,Task9!F$1:F$21),SUMIF(Task9!$C$1:$C$21,Task10!$B8,Task9!F$1:F$21))</f>
        <v>3432</v>
      </c>
      <c r="D8" s="16">
        <f>IF(SUMIF(Task9!$C$1:$C$21,Task10!$B8,Task9!G$1:G$21)=0,SUMIF(Task9!$D$1:$D$21,Task10!$B8,Task9!G$1:G$21),SUMIF(Task9!$C$1:$C$21,Task10!$B8,Task9!G$1:G$21))</f>
        <v>3210</v>
      </c>
      <c r="E8" s="16">
        <f>IF(SUMIF(Task9!$C$1:$C$21,Task10!$B8,Task9!H$1:H$21)=0,SUMIF(Task9!$D$1:$D$21,Task10!$B8,Task9!H$1:H$21),SUMIF(Task9!$C$1:$C$21,Task10!$B8,Task9!H$1:H$21))</f>
        <v>3480</v>
      </c>
      <c r="F8" s="16">
        <f>IF(SUMIF(Task9!$C$1:$C$21,Task10!$B8,Task9!I$1:I$21)=0,SUMIF(Task9!$D$1:$D$21,Task10!$B8,Task9!I$1:I$21),SUMIF(Task9!$C$1:$C$21,Task10!$B8,Task9!I$1:I$21))</f>
        <v>3087</v>
      </c>
      <c r="G8" s="16">
        <f>IF(SUMIF(Task9!$C$1:$C$21,Task10!$B8,Task9!J$1:J$21)=0,SUMIF(Task9!$D$1:$D$21,Task10!$B8,Task9!J$1:J$21),SUMIF(Task9!$C$1:$C$21,Task10!$B8,Task9!J$1:J$21))</f>
        <v>1761</v>
      </c>
      <c r="H8" s="16">
        <f>IF(SUMIF(Task9!$C$1:$C$21,Task10!$B8,Task9!K$1:K$21)=0,SUMIF(Task9!$D$1:$D$21,Task10!$B8,Task9!K$1:K$21),SUMIF(Task9!$C$1:$C$21,Task10!$B8,Task9!K$1:K$21))</f>
        <v>870</v>
      </c>
      <c r="I8" s="16">
        <f>IF(SUMIF(Task9!$C$1:$C$21,Task10!$B8,Task9!L$1:L$21)=0,SUMIF(Task9!$D$1:$D$21,Task10!$B8,Task9!L$1:L$21),SUMIF(Task9!$C$1:$C$21,Task10!$B8,Task9!L$1:L$21))</f>
        <v>1389</v>
      </c>
      <c r="J8" s="51">
        <f t="shared" si="0"/>
        <v>17229</v>
      </c>
    </row>
    <row r="9" spans="2:10" x14ac:dyDescent="0.25">
      <c r="B9" s="16" t="s">
        <v>227</v>
      </c>
      <c r="C9" s="16">
        <f>IF(SUMIF(Task9!$C$1:$C$21,Task10!$B9,Task9!F$1:F$21)=0,SUMIF(Task9!$D$1:$D$21,Task10!$B9,Task9!F$1:F$21),SUMIF(Task9!$C$1:$C$21,Task10!$B9,Task9!F$1:F$21))</f>
        <v>1694</v>
      </c>
      <c r="D9" s="16">
        <f>IF(SUMIF(Task9!$C$1:$C$21,Task10!$B9,Task9!G$1:G$21)=0,SUMIF(Task9!$D$1:$D$21,Task10!$B9,Task9!G$1:G$21),SUMIF(Task9!$C$1:$C$21,Task10!$B9,Task9!G$1:G$21))</f>
        <v>1590</v>
      </c>
      <c r="E9" s="16">
        <f>IF(SUMIF(Task9!$C$1:$C$21,Task10!$B9,Task9!H$1:H$21)=0,SUMIF(Task9!$D$1:$D$21,Task10!$B9,Task9!H$1:H$21),SUMIF(Task9!$C$1:$C$21,Task10!$B9,Task9!H$1:H$21))</f>
        <v>1660</v>
      </c>
      <c r="F9" s="16">
        <f>IF(SUMIF(Task9!$C$1:$C$21,Task10!$B9,Task9!I$1:I$21)=0,SUMIF(Task9!$D$1:$D$21,Task10!$B9,Task9!I$1:I$21),SUMIF(Task9!$C$1:$C$21,Task10!$B9,Task9!I$1:I$21))</f>
        <v>1409</v>
      </c>
      <c r="G9" s="16">
        <f>IF(SUMIF(Task9!$C$1:$C$21,Task10!$B9,Task9!J$1:J$21)=0,SUMIF(Task9!$D$1:$D$21,Task10!$B9,Task9!J$1:J$21),SUMIF(Task9!$C$1:$C$21,Task10!$B9,Task9!J$1:J$21))</f>
        <v>888</v>
      </c>
      <c r="H9" s="16">
        <f>IF(SUMIF(Task9!$C$1:$C$21,Task10!$B9,Task9!K$1:K$21)=0,SUMIF(Task9!$D$1:$D$21,Task10!$B9,Task9!K$1:K$21),SUMIF(Task9!$C$1:$C$21,Task10!$B9,Task9!K$1:K$21))</f>
        <v>635</v>
      </c>
      <c r="I9" s="16">
        <f>IF(SUMIF(Task9!$C$1:$C$21,Task10!$B9,Task9!L$1:L$21)=0,SUMIF(Task9!$D$1:$D$21,Task10!$B9,Task9!L$1:L$21),SUMIF(Task9!$C$1:$C$21,Task10!$B9,Task9!L$1:L$21))</f>
        <v>563</v>
      </c>
      <c r="J9" s="51">
        <f t="shared" si="0"/>
        <v>8439</v>
      </c>
    </row>
    <row r="10" spans="2:10" x14ac:dyDescent="0.25">
      <c r="B10" s="16" t="s">
        <v>228</v>
      </c>
      <c r="C10" s="16">
        <f>IF(SUMIF(Task9!$C$1:$C$21,Task10!$B10,Task9!F$1:F$21)=0,SUMIF(Task9!$D$1:$D$21,Task10!$B10,Task9!F$1:F$21),SUMIF(Task9!$C$1:$C$21,Task10!$B10,Task9!F$1:F$21))</f>
        <v>2946</v>
      </c>
      <c r="D10" s="16">
        <f>IF(SUMIF(Task9!$C$1:$C$21,Task10!$B10,Task9!G$1:G$21)=0,SUMIF(Task9!$D$1:$D$21,Task10!$B10,Task9!G$1:G$21),SUMIF(Task9!$C$1:$C$21,Task10!$B10,Task9!G$1:G$21))</f>
        <v>2760</v>
      </c>
      <c r="E10" s="16">
        <f>IF(SUMIF(Task9!$C$1:$C$21,Task10!$B10,Task9!H$1:H$21)=0,SUMIF(Task9!$D$1:$D$21,Task10!$B10,Task9!H$1:H$21),SUMIF(Task9!$C$1:$C$21,Task10!$B10,Task9!H$1:H$21))</f>
        <v>2940</v>
      </c>
      <c r="F10" s="16">
        <f>IF(SUMIF(Task9!$C$1:$C$21,Task10!$B10,Task9!I$1:I$21)=0,SUMIF(Task9!$D$1:$D$21,Task10!$B10,Task9!I$1:I$21),SUMIF(Task9!$C$1:$C$21,Task10!$B10,Task9!I$1:I$21))</f>
        <v>2556</v>
      </c>
      <c r="G10" s="16">
        <f>IF(SUMIF(Task9!$C$1:$C$21,Task10!$B10,Task9!J$1:J$21)=0,SUMIF(Task9!$D$1:$D$21,Task10!$B10,Task9!J$1:J$21),SUMIF(Task9!$C$1:$C$21,Task10!$B10,Task9!J$1:J$21))</f>
        <v>1527</v>
      </c>
      <c r="H10" s="16">
        <f>IF(SUMIF(Task9!$C$1:$C$21,Task10!$B10,Task9!K$1:K$21)=0,SUMIF(Task9!$D$1:$D$21,Task10!$B10,Task9!K$1:K$21),SUMIF(Task9!$C$1:$C$21,Task10!$B10,Task9!K$1:K$21))</f>
        <v>915</v>
      </c>
      <c r="I10" s="16">
        <f>IF(SUMIF(Task9!$C$1:$C$21,Task10!$B10,Task9!L$1:L$21)=0,SUMIF(Task9!$D$1:$D$21,Task10!$B10,Task9!L$1:L$21),SUMIF(Task9!$C$1:$C$21,Task10!$B10,Task9!L$1:L$21))</f>
        <v>1092</v>
      </c>
      <c r="J10" s="51">
        <f t="shared" si="0"/>
        <v>14736</v>
      </c>
    </row>
    <row r="11" spans="2:10" x14ac:dyDescent="0.25">
      <c r="B11" s="50" t="s">
        <v>238</v>
      </c>
      <c r="C11" s="50">
        <f>SUM(C3:C10)</f>
        <v>31890</v>
      </c>
      <c r="D11" s="50">
        <f t="shared" ref="D11:I11" si="1">SUM(D3:D10)</f>
        <v>29850</v>
      </c>
      <c r="E11" s="50">
        <f t="shared" si="1"/>
        <v>32100</v>
      </c>
      <c r="F11" s="50">
        <f t="shared" si="1"/>
        <v>28215</v>
      </c>
      <c r="G11" s="50">
        <f t="shared" si="1"/>
        <v>16440</v>
      </c>
      <c r="H11" s="50">
        <f t="shared" si="1"/>
        <v>8925</v>
      </c>
      <c r="I11" s="50">
        <f t="shared" si="1"/>
        <v>12405</v>
      </c>
      <c r="J11" s="51">
        <f t="shared" si="0"/>
        <v>159825</v>
      </c>
    </row>
    <row r="13" spans="2:10" x14ac:dyDescent="0.25">
      <c r="B13" t="s">
        <v>239</v>
      </c>
    </row>
    <row r="16" spans="2:10" x14ac:dyDescent="0.25">
      <c r="B16" s="35" t="s">
        <v>189</v>
      </c>
      <c r="C16" s="35" t="s">
        <v>192</v>
      </c>
      <c r="D16" s="35" t="s">
        <v>240</v>
      </c>
      <c r="E16" s="35" t="s">
        <v>241</v>
      </c>
      <c r="F16" s="35" t="s">
        <v>242</v>
      </c>
      <c r="G16" s="35" t="s">
        <v>243</v>
      </c>
    </row>
    <row r="17" spans="2:7" x14ac:dyDescent="0.25">
      <c r="B17" s="35" t="s">
        <v>244</v>
      </c>
      <c r="C17" s="35" t="s">
        <v>253</v>
      </c>
      <c r="D17" s="52">
        <v>44514</v>
      </c>
      <c r="E17" s="53">
        <v>20</v>
      </c>
      <c r="F17" s="52">
        <f>EDATE(D17,E17)</f>
        <v>45121</v>
      </c>
      <c r="G17" s="35" t="str">
        <f ca="1">IF(F17-TODAY()=0,"DeadLine bu gun bitir",IF(OR(F17-TODAY()=1,F17-TODAY()=2,F17-TODAY()=3),"Son "&amp;F17-TODAY()&amp;" gun qalib",IF(F17-TODAY()&gt;3,"DeadLine bitmesine "&amp;F17-TODAY()&amp;" gun qalib","DeadLine "&amp;TODAY()-F17&amp;" gun evvel bitib")))</f>
        <v>DeadLine 19 gun evvel bitib</v>
      </c>
    </row>
    <row r="18" spans="2:7" x14ac:dyDescent="0.25">
      <c r="B18" s="35" t="s">
        <v>245</v>
      </c>
      <c r="C18" s="35" t="s">
        <v>254</v>
      </c>
      <c r="D18" s="52">
        <v>43887</v>
      </c>
      <c r="E18" s="53">
        <v>10</v>
      </c>
      <c r="F18" s="52">
        <f t="shared" ref="F18:F25" si="2">EDATE(D18,E18)</f>
        <v>44191</v>
      </c>
      <c r="G18" s="35" t="str">
        <f t="shared" ref="G18:G25" ca="1" si="3">IF(F18-TODAY()=0,"DeadLine bu gun bitir",IF(OR(F18-TODAY()=1,F18-TODAY()=2,F18-TODAY()=3),"Son "&amp;F18-TODAY()&amp;" gun qalib",IF(F18-TODAY()&gt;3,"DeadLine bitmesine "&amp;F18-TODAY()&amp;" gun qalib","DeadLine "&amp;TODAY()-F18&amp;" gun evvel bitib")))</f>
        <v>DeadLine 949 gun evvel bitib</v>
      </c>
    </row>
    <row r="19" spans="2:7" x14ac:dyDescent="0.25">
      <c r="B19" s="35" t="s">
        <v>246</v>
      </c>
      <c r="C19" s="35" t="s">
        <v>139</v>
      </c>
      <c r="D19" s="52">
        <v>44346</v>
      </c>
      <c r="E19" s="53">
        <v>11</v>
      </c>
      <c r="F19" s="52">
        <f t="shared" si="2"/>
        <v>44681</v>
      </c>
      <c r="G19" s="35" t="str">
        <f t="shared" ca="1" si="3"/>
        <v>DeadLine 459 gun evvel bitib</v>
      </c>
    </row>
    <row r="20" spans="2:7" x14ac:dyDescent="0.25">
      <c r="B20" s="35" t="s">
        <v>247</v>
      </c>
      <c r="C20" s="35" t="s">
        <v>255</v>
      </c>
      <c r="D20" s="52">
        <v>44907</v>
      </c>
      <c r="E20" s="53">
        <v>15</v>
      </c>
      <c r="F20" s="52">
        <f t="shared" si="2"/>
        <v>45363</v>
      </c>
      <c r="G20" s="35" t="str">
        <f t="shared" ca="1" si="3"/>
        <v>DeadLine bitmesine 223 gun qalib</v>
      </c>
    </row>
    <row r="21" spans="2:7" x14ac:dyDescent="0.25">
      <c r="B21" s="35" t="s">
        <v>248</v>
      </c>
      <c r="C21" s="35" t="s">
        <v>255</v>
      </c>
      <c r="D21" s="52">
        <v>45093</v>
      </c>
      <c r="E21" s="53">
        <v>1</v>
      </c>
      <c r="F21" s="52">
        <f t="shared" si="2"/>
        <v>45123</v>
      </c>
      <c r="G21" s="35" t="str">
        <f t="shared" ca="1" si="3"/>
        <v>DeadLine 17 gun evvel bitib</v>
      </c>
    </row>
    <row r="22" spans="2:7" x14ac:dyDescent="0.25">
      <c r="B22" s="35" t="s">
        <v>249</v>
      </c>
      <c r="C22" s="35" t="s">
        <v>132</v>
      </c>
      <c r="D22" s="52">
        <v>44926</v>
      </c>
      <c r="E22" s="53">
        <v>3</v>
      </c>
      <c r="F22" s="52">
        <f t="shared" si="2"/>
        <v>45016</v>
      </c>
      <c r="G22" s="35" t="str">
        <f t="shared" ca="1" si="3"/>
        <v>DeadLine 124 gun evvel bitib</v>
      </c>
    </row>
    <row r="23" spans="2:7" x14ac:dyDescent="0.25">
      <c r="B23" s="35" t="s">
        <v>250</v>
      </c>
      <c r="C23" s="35" t="s">
        <v>256</v>
      </c>
      <c r="D23" s="52">
        <v>45211</v>
      </c>
      <c r="E23" s="53">
        <v>1</v>
      </c>
      <c r="F23" s="52">
        <f t="shared" si="2"/>
        <v>45242</v>
      </c>
      <c r="G23" s="35" t="str">
        <f t="shared" ca="1" si="3"/>
        <v>DeadLine bitmesine 102 gun qalib</v>
      </c>
    </row>
    <row r="24" spans="2:7" x14ac:dyDescent="0.25">
      <c r="B24" s="35" t="s">
        <v>251</v>
      </c>
      <c r="C24" s="35" t="s">
        <v>253</v>
      </c>
      <c r="D24" s="52">
        <v>44455</v>
      </c>
      <c r="E24" s="53">
        <v>3</v>
      </c>
      <c r="F24" s="52">
        <f t="shared" si="2"/>
        <v>44546</v>
      </c>
      <c r="G24" s="35" t="str">
        <f t="shared" ca="1" si="3"/>
        <v>DeadLine 594 gun evvel bitib</v>
      </c>
    </row>
    <row r="25" spans="2:7" x14ac:dyDescent="0.25">
      <c r="B25" s="35" t="s">
        <v>252</v>
      </c>
      <c r="C25" s="35" t="s">
        <v>257</v>
      </c>
      <c r="D25" s="52">
        <v>44018</v>
      </c>
      <c r="E25" s="53">
        <v>7</v>
      </c>
      <c r="F25" s="52">
        <f t="shared" si="2"/>
        <v>44233</v>
      </c>
      <c r="G25" s="35" t="str">
        <f t="shared" ca="1" si="3"/>
        <v>DeadLine 907 gun evvel bitib</v>
      </c>
    </row>
    <row r="26" spans="2:7" x14ac:dyDescent="0.25">
      <c r="B26" s="35"/>
      <c r="C26" s="35"/>
      <c r="D26" s="35"/>
      <c r="E26" s="35"/>
      <c r="F26" s="35"/>
      <c r="G26" s="35"/>
    </row>
  </sheetData>
  <conditionalFormatting sqref="G17:G25">
    <cfRule type="expression" dxfId="26" priority="1">
      <formula>F17-TODAY()&gt;3</formula>
    </cfRule>
    <cfRule type="expression" dxfId="25" priority="2">
      <formula>F17-TODAY()&lt;0</formula>
    </cfRule>
    <cfRule type="expression" dxfId="24" priority="3">
      <formula>F17-TODAY()=0</formula>
    </cfRule>
    <cfRule type="expression" dxfId="23" priority="4">
      <formula>OR(F17-TODAY()=1,F17-TODAY()=2,F17-TODAY()=3)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DFD22-1BA7-47F6-968A-D7A6FCAFC50F}">
  <dimension ref="A1:B168"/>
  <sheetViews>
    <sheetView workbookViewId="0">
      <selection sqref="A1:B168"/>
    </sheetView>
  </sheetViews>
  <sheetFormatPr defaultRowHeight="15" x14ac:dyDescent="0.25"/>
  <cols>
    <col min="1" max="1" width="15.7109375" customWidth="1"/>
    <col min="2" max="2" width="17.5703125" customWidth="1"/>
  </cols>
  <sheetData>
    <row r="1" spans="1:2" x14ac:dyDescent="0.25">
      <c r="A1" t="s">
        <v>319</v>
      </c>
      <c r="B1" t="s">
        <v>320</v>
      </c>
    </row>
    <row r="2" spans="1:2" x14ac:dyDescent="0.25">
      <c r="A2">
        <v>1850</v>
      </c>
      <c r="B2">
        <v>7.74</v>
      </c>
    </row>
    <row r="3" spans="1:2" x14ac:dyDescent="0.25">
      <c r="A3">
        <v>1851</v>
      </c>
      <c r="B3">
        <v>8.09</v>
      </c>
    </row>
    <row r="4" spans="1:2" x14ac:dyDescent="0.25">
      <c r="A4">
        <v>1852</v>
      </c>
      <c r="B4">
        <v>7.97</v>
      </c>
    </row>
    <row r="5" spans="1:2" x14ac:dyDescent="0.25">
      <c r="A5">
        <v>1853</v>
      </c>
      <c r="B5">
        <v>7.93</v>
      </c>
    </row>
    <row r="6" spans="1:2" x14ac:dyDescent="0.25">
      <c r="A6">
        <v>1854</v>
      </c>
      <c r="B6">
        <v>8.19</v>
      </c>
    </row>
    <row r="7" spans="1:2" x14ac:dyDescent="0.25">
      <c r="A7">
        <v>1855</v>
      </c>
      <c r="B7">
        <v>8.1199999999999992</v>
      </c>
    </row>
    <row r="8" spans="1:2" x14ac:dyDescent="0.25">
      <c r="A8">
        <v>1856</v>
      </c>
      <c r="B8">
        <v>7.9</v>
      </c>
    </row>
    <row r="9" spans="1:2" x14ac:dyDescent="0.25">
      <c r="A9">
        <v>1857</v>
      </c>
      <c r="B9">
        <v>7.71</v>
      </c>
    </row>
    <row r="10" spans="1:2" x14ac:dyDescent="0.25">
      <c r="A10">
        <v>1858</v>
      </c>
      <c r="B10">
        <v>8.1300000000000008</v>
      </c>
    </row>
    <row r="11" spans="1:2" x14ac:dyDescent="0.25">
      <c r="A11">
        <v>1859</v>
      </c>
      <c r="B11">
        <v>8.1999999999999993</v>
      </c>
    </row>
    <row r="12" spans="1:2" x14ac:dyDescent="0.25">
      <c r="A12">
        <v>1860</v>
      </c>
      <c r="B12">
        <v>7.78</v>
      </c>
    </row>
    <row r="13" spans="1:2" x14ac:dyDescent="0.25">
      <c r="A13">
        <v>1861</v>
      </c>
      <c r="B13">
        <v>7.81</v>
      </c>
    </row>
    <row r="14" spans="1:2" x14ac:dyDescent="0.25">
      <c r="A14">
        <v>1862</v>
      </c>
      <c r="B14">
        <v>7.49</v>
      </c>
    </row>
    <row r="15" spans="1:2" x14ac:dyDescent="0.25">
      <c r="A15">
        <v>1863</v>
      </c>
      <c r="B15">
        <v>8.15</v>
      </c>
    </row>
    <row r="16" spans="1:2" x14ac:dyDescent="0.25">
      <c r="A16">
        <v>1864</v>
      </c>
      <c r="B16">
        <v>7.94</v>
      </c>
    </row>
    <row r="17" spans="1:2" x14ac:dyDescent="0.25">
      <c r="A17">
        <v>1865</v>
      </c>
      <c r="B17">
        <v>8.1300000000000008</v>
      </c>
    </row>
    <row r="18" spans="1:2" x14ac:dyDescent="0.25">
      <c r="A18">
        <v>1866</v>
      </c>
      <c r="B18">
        <v>8.19</v>
      </c>
    </row>
    <row r="19" spans="1:2" x14ac:dyDescent="0.25">
      <c r="A19">
        <v>1867</v>
      </c>
      <c r="B19">
        <v>8.2799999999999994</v>
      </c>
    </row>
    <row r="20" spans="1:2" x14ac:dyDescent="0.25">
      <c r="A20">
        <v>1868</v>
      </c>
      <c r="B20">
        <v>8.09</v>
      </c>
    </row>
    <row r="21" spans="1:2" x14ac:dyDescent="0.25">
      <c r="A21">
        <v>1869</v>
      </c>
      <c r="B21">
        <v>8.32</v>
      </c>
    </row>
    <row r="22" spans="1:2" x14ac:dyDescent="0.25">
      <c r="A22">
        <v>1870</v>
      </c>
      <c r="B22">
        <v>8.08</v>
      </c>
    </row>
    <row r="23" spans="1:2" x14ac:dyDescent="0.25">
      <c r="A23">
        <v>1871</v>
      </c>
      <c r="B23">
        <v>8.0500000000000007</v>
      </c>
    </row>
    <row r="24" spans="1:2" x14ac:dyDescent="0.25">
      <c r="A24">
        <v>1872</v>
      </c>
      <c r="B24">
        <v>8.1199999999999992</v>
      </c>
    </row>
    <row r="25" spans="1:2" x14ac:dyDescent="0.25">
      <c r="A25">
        <v>1873</v>
      </c>
      <c r="B25">
        <v>8.24</v>
      </c>
    </row>
    <row r="26" spans="1:2" x14ac:dyDescent="0.25">
      <c r="A26">
        <v>1874</v>
      </c>
      <c r="B26">
        <v>8.3800000000000008</v>
      </c>
    </row>
    <row r="27" spans="1:2" x14ac:dyDescent="0.25">
      <c r="A27">
        <v>1875</v>
      </c>
      <c r="B27">
        <v>7.87</v>
      </c>
    </row>
    <row r="28" spans="1:2" x14ac:dyDescent="0.25">
      <c r="A28">
        <v>1876</v>
      </c>
      <c r="B28">
        <v>7.99</v>
      </c>
    </row>
    <row r="29" spans="1:2" x14ac:dyDescent="0.25">
      <c r="A29">
        <v>1877</v>
      </c>
      <c r="B29">
        <v>8.49</v>
      </c>
    </row>
    <row r="30" spans="1:2" x14ac:dyDescent="0.25">
      <c r="A30">
        <v>1878</v>
      </c>
      <c r="B30">
        <v>8.7799999999999994</v>
      </c>
    </row>
    <row r="31" spans="1:2" x14ac:dyDescent="0.25">
      <c r="A31">
        <v>1879</v>
      </c>
      <c r="B31">
        <v>8.14</v>
      </c>
    </row>
    <row r="32" spans="1:2" x14ac:dyDescent="0.25">
      <c r="A32">
        <v>1880</v>
      </c>
      <c r="B32">
        <v>8.06</v>
      </c>
    </row>
    <row r="33" spans="1:2" x14ac:dyDescent="0.25">
      <c r="A33">
        <v>1881</v>
      </c>
      <c r="B33">
        <v>8.2200000000000006</v>
      </c>
    </row>
    <row r="34" spans="1:2" x14ac:dyDescent="0.25">
      <c r="A34">
        <v>1882</v>
      </c>
      <c r="B34">
        <v>8.1</v>
      </c>
    </row>
    <row r="35" spans="1:2" x14ac:dyDescent="0.25">
      <c r="A35">
        <v>1883</v>
      </c>
      <c r="B35">
        <v>7.95</v>
      </c>
    </row>
    <row r="36" spans="1:2" x14ac:dyDescent="0.25">
      <c r="A36">
        <v>1884</v>
      </c>
      <c r="B36">
        <v>7.77</v>
      </c>
    </row>
    <row r="37" spans="1:2" x14ac:dyDescent="0.25">
      <c r="A37">
        <v>1885</v>
      </c>
      <c r="B37">
        <v>7.9</v>
      </c>
    </row>
    <row r="38" spans="1:2" x14ac:dyDescent="0.25">
      <c r="A38">
        <v>1886</v>
      </c>
      <c r="B38">
        <v>7.9</v>
      </c>
    </row>
    <row r="39" spans="1:2" x14ac:dyDescent="0.25">
      <c r="A39">
        <v>1887</v>
      </c>
      <c r="B39">
        <v>7.87</v>
      </c>
    </row>
    <row r="40" spans="1:2" x14ac:dyDescent="0.25">
      <c r="A40">
        <v>1888</v>
      </c>
      <c r="B40">
        <v>8.06</v>
      </c>
    </row>
    <row r="41" spans="1:2" x14ac:dyDescent="0.25">
      <c r="A41">
        <v>1889</v>
      </c>
      <c r="B41">
        <v>8.2899999999999991</v>
      </c>
    </row>
    <row r="42" spans="1:2" x14ac:dyDescent="0.25">
      <c r="A42">
        <v>1890</v>
      </c>
      <c r="B42">
        <v>7.95</v>
      </c>
    </row>
    <row r="43" spans="1:2" x14ac:dyDescent="0.25">
      <c r="A43">
        <v>1891</v>
      </c>
      <c r="B43">
        <v>8.01</v>
      </c>
    </row>
    <row r="44" spans="1:2" x14ac:dyDescent="0.25">
      <c r="A44">
        <v>1892</v>
      </c>
      <c r="B44">
        <v>8.0500000000000007</v>
      </c>
    </row>
    <row r="45" spans="1:2" x14ac:dyDescent="0.25">
      <c r="A45">
        <v>1893</v>
      </c>
      <c r="B45">
        <v>8.0500000000000007</v>
      </c>
    </row>
    <row r="46" spans="1:2" x14ac:dyDescent="0.25">
      <c r="A46">
        <v>1894</v>
      </c>
      <c r="B46">
        <v>8.15</v>
      </c>
    </row>
    <row r="47" spans="1:2" x14ac:dyDescent="0.25">
      <c r="A47">
        <v>1895</v>
      </c>
      <c r="B47">
        <v>8.15</v>
      </c>
    </row>
    <row r="48" spans="1:2" x14ac:dyDescent="0.25">
      <c r="A48">
        <v>1896</v>
      </c>
      <c r="B48">
        <v>8.2200000000000006</v>
      </c>
    </row>
    <row r="49" spans="1:2" x14ac:dyDescent="0.25">
      <c r="A49">
        <v>1897</v>
      </c>
      <c r="B49">
        <v>8.2899999999999991</v>
      </c>
    </row>
    <row r="50" spans="1:2" x14ac:dyDescent="0.25">
      <c r="A50">
        <v>1898</v>
      </c>
      <c r="B50">
        <v>8.19</v>
      </c>
    </row>
    <row r="51" spans="1:2" x14ac:dyDescent="0.25">
      <c r="A51">
        <v>1899</v>
      </c>
      <c r="B51">
        <v>8.4</v>
      </c>
    </row>
    <row r="52" spans="1:2" x14ac:dyDescent="0.25">
      <c r="A52">
        <v>1900</v>
      </c>
      <c r="B52">
        <v>8.5</v>
      </c>
    </row>
    <row r="53" spans="1:2" x14ac:dyDescent="0.25">
      <c r="A53">
        <v>1901</v>
      </c>
      <c r="B53">
        <v>8.52</v>
      </c>
    </row>
    <row r="54" spans="1:2" x14ac:dyDescent="0.25">
      <c r="A54">
        <v>1902</v>
      </c>
      <c r="B54">
        <v>8.2799999999999994</v>
      </c>
    </row>
    <row r="55" spans="1:2" x14ac:dyDescent="0.25">
      <c r="A55">
        <v>1903</v>
      </c>
      <c r="B55">
        <v>8.1999999999999993</v>
      </c>
    </row>
    <row r="56" spans="1:2" x14ac:dyDescent="0.25">
      <c r="A56">
        <v>1904</v>
      </c>
      <c r="B56">
        <v>8.08</v>
      </c>
    </row>
    <row r="57" spans="1:2" x14ac:dyDescent="0.25">
      <c r="A57">
        <v>1905</v>
      </c>
      <c r="B57">
        <v>8.2100000000000009</v>
      </c>
    </row>
    <row r="58" spans="1:2" x14ac:dyDescent="0.25">
      <c r="A58">
        <v>1906</v>
      </c>
      <c r="B58">
        <v>8.3800000000000008</v>
      </c>
    </row>
    <row r="59" spans="1:2" x14ac:dyDescent="0.25">
      <c r="A59">
        <v>1907</v>
      </c>
      <c r="B59">
        <v>7.93</v>
      </c>
    </row>
    <row r="60" spans="1:2" x14ac:dyDescent="0.25">
      <c r="A60">
        <v>1908</v>
      </c>
      <c r="B60">
        <v>8.16</v>
      </c>
    </row>
    <row r="61" spans="1:2" x14ac:dyDescent="0.25">
      <c r="A61">
        <v>1909</v>
      </c>
      <c r="B61">
        <v>8.16</v>
      </c>
    </row>
    <row r="62" spans="1:2" x14ac:dyDescent="0.25">
      <c r="A62">
        <v>1910</v>
      </c>
      <c r="B62">
        <v>8.2100000000000009</v>
      </c>
    </row>
    <row r="63" spans="1:2" x14ac:dyDescent="0.25">
      <c r="A63">
        <v>1911</v>
      </c>
      <c r="B63">
        <v>8.16</v>
      </c>
    </row>
    <row r="64" spans="1:2" x14ac:dyDescent="0.25">
      <c r="A64">
        <v>1912</v>
      </c>
      <c r="B64">
        <v>8.15</v>
      </c>
    </row>
    <row r="65" spans="1:2" x14ac:dyDescent="0.25">
      <c r="A65">
        <v>1913</v>
      </c>
      <c r="B65">
        <v>8.2899999999999991</v>
      </c>
    </row>
    <row r="66" spans="1:2" x14ac:dyDescent="0.25">
      <c r="A66">
        <v>1914</v>
      </c>
      <c r="B66">
        <v>8.58</v>
      </c>
    </row>
    <row r="67" spans="1:2" x14ac:dyDescent="0.25">
      <c r="A67">
        <v>1915</v>
      </c>
      <c r="B67">
        <v>8.59</v>
      </c>
    </row>
    <row r="68" spans="1:2" x14ac:dyDescent="0.25">
      <c r="A68">
        <v>1916</v>
      </c>
      <c r="B68">
        <v>8.23</v>
      </c>
    </row>
    <row r="69" spans="1:2" x14ac:dyDescent="0.25">
      <c r="A69">
        <v>1917</v>
      </c>
      <c r="B69">
        <v>8.0299999999999994</v>
      </c>
    </row>
    <row r="70" spans="1:2" x14ac:dyDescent="0.25">
      <c r="A70">
        <v>1918</v>
      </c>
      <c r="B70">
        <v>8.1300000000000008</v>
      </c>
    </row>
    <row r="71" spans="1:2" x14ac:dyDescent="0.25">
      <c r="A71">
        <v>1919</v>
      </c>
      <c r="B71">
        <v>8.3699999999999992</v>
      </c>
    </row>
    <row r="72" spans="1:2" x14ac:dyDescent="0.25">
      <c r="A72">
        <v>1920</v>
      </c>
      <c r="B72">
        <v>8.34</v>
      </c>
    </row>
    <row r="73" spans="1:2" x14ac:dyDescent="0.25">
      <c r="A73">
        <v>1921</v>
      </c>
      <c r="B73">
        <v>8.56</v>
      </c>
    </row>
    <row r="74" spans="1:2" x14ac:dyDescent="0.25">
      <c r="A74">
        <v>1922</v>
      </c>
      <c r="B74">
        <v>8.4</v>
      </c>
    </row>
    <row r="75" spans="1:2" x14ac:dyDescent="0.25">
      <c r="A75">
        <v>1923</v>
      </c>
      <c r="B75">
        <v>8.39</v>
      </c>
    </row>
    <row r="76" spans="1:2" x14ac:dyDescent="0.25">
      <c r="A76">
        <v>1924</v>
      </c>
      <c r="B76">
        <v>8.48</v>
      </c>
    </row>
    <row r="77" spans="1:2" x14ac:dyDescent="0.25">
      <c r="A77">
        <v>1925</v>
      </c>
      <c r="B77">
        <v>8.51</v>
      </c>
    </row>
    <row r="78" spans="1:2" x14ac:dyDescent="0.25">
      <c r="A78">
        <v>1926</v>
      </c>
      <c r="B78">
        <v>8.7200000000000006</v>
      </c>
    </row>
    <row r="79" spans="1:2" x14ac:dyDescent="0.25">
      <c r="A79">
        <v>1927</v>
      </c>
      <c r="B79">
        <v>8.51</v>
      </c>
    </row>
    <row r="80" spans="1:2" x14ac:dyDescent="0.25">
      <c r="A80">
        <v>1928</v>
      </c>
      <c r="B80">
        <v>8.6199999999999992</v>
      </c>
    </row>
    <row r="81" spans="1:2" x14ac:dyDescent="0.25">
      <c r="A81">
        <v>1929</v>
      </c>
      <c r="B81">
        <v>8.2200000000000006</v>
      </c>
    </row>
    <row r="82" spans="1:2" x14ac:dyDescent="0.25">
      <c r="A82">
        <v>1930</v>
      </c>
      <c r="B82">
        <v>8.6</v>
      </c>
    </row>
    <row r="83" spans="1:2" x14ac:dyDescent="0.25">
      <c r="A83">
        <v>1931</v>
      </c>
      <c r="B83">
        <v>8.69</v>
      </c>
    </row>
    <row r="84" spans="1:2" x14ac:dyDescent="0.25">
      <c r="A84">
        <v>1932</v>
      </c>
      <c r="B84">
        <v>8.69</v>
      </c>
    </row>
    <row r="85" spans="1:2" x14ac:dyDescent="0.25">
      <c r="A85">
        <v>1933</v>
      </c>
      <c r="B85">
        <v>8.33</v>
      </c>
    </row>
    <row r="86" spans="1:2" x14ac:dyDescent="0.25">
      <c r="A86">
        <v>1934</v>
      </c>
      <c r="B86">
        <v>8.6300000000000008</v>
      </c>
    </row>
    <row r="87" spans="1:2" x14ac:dyDescent="0.25">
      <c r="A87">
        <v>1935</v>
      </c>
      <c r="B87">
        <v>8.51</v>
      </c>
    </row>
    <row r="88" spans="1:2" x14ac:dyDescent="0.25">
      <c r="A88">
        <v>1936</v>
      </c>
      <c r="B88">
        <v>8.5399999999999991</v>
      </c>
    </row>
    <row r="89" spans="1:2" x14ac:dyDescent="0.25">
      <c r="A89">
        <v>1937</v>
      </c>
      <c r="B89">
        <v>8.68</v>
      </c>
    </row>
    <row r="90" spans="1:2" x14ac:dyDescent="0.25">
      <c r="A90">
        <v>1938</v>
      </c>
      <c r="B90">
        <v>8.86</v>
      </c>
    </row>
    <row r="91" spans="1:2" x14ac:dyDescent="0.25">
      <c r="A91">
        <v>1939</v>
      </c>
      <c r="B91">
        <v>8.76</v>
      </c>
    </row>
    <row r="92" spans="1:2" x14ac:dyDescent="0.25">
      <c r="A92">
        <v>1940</v>
      </c>
      <c r="B92">
        <v>8.77</v>
      </c>
    </row>
    <row r="93" spans="1:2" x14ac:dyDescent="0.25">
      <c r="A93">
        <v>1941</v>
      </c>
      <c r="B93">
        <v>8.76</v>
      </c>
    </row>
    <row r="94" spans="1:2" x14ac:dyDescent="0.25">
      <c r="A94">
        <v>1942</v>
      </c>
      <c r="B94">
        <v>8.7200000000000006</v>
      </c>
    </row>
    <row r="95" spans="1:2" x14ac:dyDescent="0.25">
      <c r="A95">
        <v>1943</v>
      </c>
      <c r="B95">
        <v>8.74</v>
      </c>
    </row>
    <row r="96" spans="1:2" x14ac:dyDescent="0.25">
      <c r="A96">
        <v>1944</v>
      </c>
      <c r="B96">
        <v>8.83</v>
      </c>
    </row>
    <row r="97" spans="1:2" x14ac:dyDescent="0.25">
      <c r="A97">
        <v>1945</v>
      </c>
      <c r="B97">
        <v>8.57</v>
      </c>
    </row>
    <row r="98" spans="1:2" x14ac:dyDescent="0.25">
      <c r="A98">
        <v>1946</v>
      </c>
      <c r="B98">
        <v>8.67</v>
      </c>
    </row>
    <row r="99" spans="1:2" x14ac:dyDescent="0.25">
      <c r="A99">
        <v>1947</v>
      </c>
      <c r="B99">
        <v>8.7899999999999991</v>
      </c>
    </row>
    <row r="100" spans="1:2" x14ac:dyDescent="0.25">
      <c r="A100">
        <v>1948</v>
      </c>
      <c r="B100">
        <v>8.74</v>
      </c>
    </row>
    <row r="101" spans="1:2" x14ac:dyDescent="0.25">
      <c r="A101">
        <v>1949</v>
      </c>
      <c r="B101">
        <v>8.58</v>
      </c>
    </row>
    <row r="102" spans="1:2" x14ac:dyDescent="0.25">
      <c r="A102">
        <v>1950</v>
      </c>
      <c r="B102">
        <v>8.36</v>
      </c>
    </row>
    <row r="103" spans="1:2" x14ac:dyDescent="0.25">
      <c r="A103">
        <v>1951</v>
      </c>
      <c r="B103">
        <v>8.6199999999999992</v>
      </c>
    </row>
    <row r="104" spans="1:2" x14ac:dyDescent="0.25">
      <c r="A104">
        <v>1952</v>
      </c>
      <c r="B104">
        <v>8.64</v>
      </c>
    </row>
    <row r="105" spans="1:2" x14ac:dyDescent="0.25">
      <c r="A105">
        <v>1953</v>
      </c>
      <c r="B105">
        <v>8.8800000000000008</v>
      </c>
    </row>
    <row r="106" spans="1:2" x14ac:dyDescent="0.25">
      <c r="A106">
        <v>1954</v>
      </c>
      <c r="B106">
        <v>8.56</v>
      </c>
    </row>
    <row r="107" spans="1:2" x14ac:dyDescent="0.25">
      <c r="A107">
        <v>1955</v>
      </c>
      <c r="B107">
        <v>8.6199999999999992</v>
      </c>
    </row>
    <row r="108" spans="1:2" x14ac:dyDescent="0.25">
      <c r="A108">
        <v>1956</v>
      </c>
      <c r="B108">
        <v>8.2799999999999994</v>
      </c>
    </row>
    <row r="109" spans="1:2" x14ac:dyDescent="0.25">
      <c r="A109">
        <v>1957</v>
      </c>
      <c r="B109">
        <v>8.73</v>
      </c>
    </row>
    <row r="110" spans="1:2" x14ac:dyDescent="0.25">
      <c r="A110">
        <v>1958</v>
      </c>
      <c r="B110">
        <v>8.7799999999999994</v>
      </c>
    </row>
    <row r="111" spans="1:2" x14ac:dyDescent="0.25">
      <c r="A111">
        <v>1959</v>
      </c>
      <c r="B111">
        <v>8.73</v>
      </c>
    </row>
    <row r="112" spans="1:2" x14ac:dyDescent="0.25">
      <c r="A112">
        <v>1960</v>
      </c>
      <c r="B112">
        <v>8.58</v>
      </c>
    </row>
    <row r="113" spans="1:2" x14ac:dyDescent="0.25">
      <c r="A113">
        <v>1961</v>
      </c>
      <c r="B113">
        <v>8.8000000000000007</v>
      </c>
    </row>
    <row r="114" spans="1:2" x14ac:dyDescent="0.25">
      <c r="A114">
        <v>1962</v>
      </c>
      <c r="B114">
        <v>8.75</v>
      </c>
    </row>
    <row r="115" spans="1:2" x14ac:dyDescent="0.25">
      <c r="A115">
        <v>1963</v>
      </c>
      <c r="B115">
        <v>8.86</v>
      </c>
    </row>
    <row r="116" spans="1:2" x14ac:dyDescent="0.25">
      <c r="A116">
        <v>1964</v>
      </c>
      <c r="B116">
        <v>8.41</v>
      </c>
    </row>
    <row r="117" spans="1:2" x14ac:dyDescent="0.25">
      <c r="A117">
        <v>1965</v>
      </c>
      <c r="B117">
        <v>8.5299999999999994</v>
      </c>
    </row>
    <row r="118" spans="1:2" x14ac:dyDescent="0.25">
      <c r="A118">
        <v>1966</v>
      </c>
      <c r="B118">
        <v>8.61</v>
      </c>
    </row>
    <row r="119" spans="1:2" x14ac:dyDescent="0.25">
      <c r="A119">
        <v>1967</v>
      </c>
      <c r="B119">
        <v>8.6999999999999993</v>
      </c>
    </row>
    <row r="120" spans="1:2" x14ac:dyDescent="0.25">
      <c r="A120">
        <v>1968</v>
      </c>
      <c r="B120">
        <v>8.51</v>
      </c>
    </row>
    <row r="121" spans="1:2" x14ac:dyDescent="0.25">
      <c r="A121">
        <v>1969</v>
      </c>
      <c r="B121">
        <v>8.59</v>
      </c>
    </row>
    <row r="122" spans="1:2" x14ac:dyDescent="0.25">
      <c r="A122">
        <v>1970</v>
      </c>
      <c r="B122">
        <v>8.7100000000000009</v>
      </c>
    </row>
    <row r="123" spans="1:2" x14ac:dyDescent="0.25">
      <c r="A123">
        <v>1971</v>
      </c>
      <c r="B123">
        <v>8.61</v>
      </c>
    </row>
    <row r="124" spans="1:2" x14ac:dyDescent="0.25">
      <c r="A124">
        <v>1972</v>
      </c>
      <c r="B124">
        <v>8.51</v>
      </c>
    </row>
    <row r="125" spans="1:2" x14ac:dyDescent="0.25">
      <c r="A125">
        <v>1973</v>
      </c>
      <c r="B125">
        <v>8.9499999999999993</v>
      </c>
    </row>
    <row r="126" spans="1:2" x14ac:dyDescent="0.25">
      <c r="A126">
        <v>1974</v>
      </c>
      <c r="B126">
        <v>8.4700000000000006</v>
      </c>
    </row>
    <row r="127" spans="1:2" x14ac:dyDescent="0.25">
      <c r="A127">
        <v>1975</v>
      </c>
      <c r="B127">
        <v>8.74</v>
      </c>
    </row>
    <row r="128" spans="1:2" x14ac:dyDescent="0.25">
      <c r="A128">
        <v>1976</v>
      </c>
      <c r="B128">
        <v>8.35</v>
      </c>
    </row>
    <row r="129" spans="1:2" x14ac:dyDescent="0.25">
      <c r="A129">
        <v>1977</v>
      </c>
      <c r="B129">
        <v>8.86</v>
      </c>
    </row>
    <row r="130" spans="1:2" x14ac:dyDescent="0.25">
      <c r="A130">
        <v>1978</v>
      </c>
      <c r="B130">
        <v>8.6999999999999993</v>
      </c>
    </row>
    <row r="131" spans="1:2" x14ac:dyDescent="0.25">
      <c r="A131">
        <v>1979</v>
      </c>
      <c r="B131">
        <v>8.74</v>
      </c>
    </row>
    <row r="132" spans="1:2" x14ac:dyDescent="0.25">
      <c r="A132">
        <v>1980</v>
      </c>
      <c r="B132">
        <v>8.98</v>
      </c>
    </row>
    <row r="133" spans="1:2" x14ac:dyDescent="0.25">
      <c r="A133">
        <v>1981</v>
      </c>
      <c r="B133">
        <v>9.18</v>
      </c>
    </row>
    <row r="134" spans="1:2" x14ac:dyDescent="0.25">
      <c r="A134">
        <v>1982</v>
      </c>
      <c r="B134">
        <v>8.65</v>
      </c>
    </row>
    <row r="135" spans="1:2" x14ac:dyDescent="0.25">
      <c r="A135">
        <v>1983</v>
      </c>
      <c r="B135">
        <v>9.0399999999999991</v>
      </c>
    </row>
    <row r="136" spans="1:2" x14ac:dyDescent="0.25">
      <c r="A136">
        <v>1984</v>
      </c>
      <c r="B136">
        <v>8.6999999999999993</v>
      </c>
    </row>
    <row r="137" spans="1:2" x14ac:dyDescent="0.25">
      <c r="A137">
        <v>1985</v>
      </c>
      <c r="B137">
        <v>8.66</v>
      </c>
    </row>
    <row r="138" spans="1:2" x14ac:dyDescent="0.25">
      <c r="A138">
        <v>1986</v>
      </c>
      <c r="B138">
        <v>8.84</v>
      </c>
    </row>
    <row r="139" spans="1:2" x14ac:dyDescent="0.25">
      <c r="A139">
        <v>1987</v>
      </c>
      <c r="B139">
        <v>9.01</v>
      </c>
    </row>
    <row r="140" spans="1:2" x14ac:dyDescent="0.25">
      <c r="A140">
        <v>1988</v>
      </c>
      <c r="B140">
        <v>9.2100000000000009</v>
      </c>
    </row>
    <row r="141" spans="1:2" x14ac:dyDescent="0.25">
      <c r="A141">
        <v>1989</v>
      </c>
      <c r="B141">
        <v>8.93</v>
      </c>
    </row>
    <row r="142" spans="1:2" x14ac:dyDescent="0.25">
      <c r="A142">
        <v>1990</v>
      </c>
      <c r="B142">
        <v>9.25</v>
      </c>
    </row>
    <row r="143" spans="1:2" x14ac:dyDescent="0.25">
      <c r="A143">
        <v>1991</v>
      </c>
      <c r="B143">
        <v>9.19</v>
      </c>
    </row>
    <row r="144" spans="1:2" x14ac:dyDescent="0.25">
      <c r="A144">
        <v>1992</v>
      </c>
      <c r="B144">
        <v>8.84</v>
      </c>
    </row>
    <row r="145" spans="1:2" x14ac:dyDescent="0.25">
      <c r="A145">
        <v>1993</v>
      </c>
      <c r="B145">
        <v>8.8699999999999992</v>
      </c>
    </row>
    <row r="146" spans="1:2" x14ac:dyDescent="0.25">
      <c r="A146">
        <v>1994</v>
      </c>
      <c r="B146">
        <v>9.0399999999999991</v>
      </c>
    </row>
    <row r="147" spans="1:2" x14ac:dyDescent="0.25">
      <c r="A147">
        <v>1995</v>
      </c>
      <c r="B147">
        <v>9.36</v>
      </c>
    </row>
    <row r="148" spans="1:2" x14ac:dyDescent="0.25">
      <c r="A148">
        <v>1996</v>
      </c>
      <c r="B148">
        <v>9.0399999999999991</v>
      </c>
    </row>
    <row r="149" spans="1:2" x14ac:dyDescent="0.25">
      <c r="A149">
        <v>1997</v>
      </c>
      <c r="B149">
        <v>9.2100000000000009</v>
      </c>
    </row>
    <row r="150" spans="1:2" x14ac:dyDescent="0.25">
      <c r="A150">
        <v>1998</v>
      </c>
      <c r="B150">
        <v>9.5299999999999994</v>
      </c>
    </row>
    <row r="151" spans="1:2" x14ac:dyDescent="0.25">
      <c r="A151">
        <v>1999</v>
      </c>
      <c r="B151">
        <v>9.2899999999999991</v>
      </c>
    </row>
    <row r="152" spans="1:2" x14ac:dyDescent="0.25">
      <c r="A152">
        <v>2000</v>
      </c>
      <c r="B152">
        <v>9.1999999999999993</v>
      </c>
    </row>
    <row r="153" spans="1:2" x14ac:dyDescent="0.25">
      <c r="A153">
        <v>2001</v>
      </c>
      <c r="B153">
        <v>9.41</v>
      </c>
    </row>
    <row r="154" spans="1:2" x14ac:dyDescent="0.25">
      <c r="A154">
        <v>2002</v>
      </c>
      <c r="B154">
        <v>9.56</v>
      </c>
    </row>
    <row r="155" spans="1:2" x14ac:dyDescent="0.25">
      <c r="A155">
        <v>2003</v>
      </c>
      <c r="B155">
        <v>9.52</v>
      </c>
    </row>
    <row r="156" spans="1:2" x14ac:dyDescent="0.25">
      <c r="A156">
        <v>2004</v>
      </c>
      <c r="B156">
        <v>9.32</v>
      </c>
    </row>
    <row r="157" spans="1:2" x14ac:dyDescent="0.25">
      <c r="A157">
        <v>2005</v>
      </c>
      <c r="B157">
        <v>9.6999999999999993</v>
      </c>
    </row>
    <row r="158" spans="1:2" x14ac:dyDescent="0.25">
      <c r="A158">
        <v>2006</v>
      </c>
      <c r="B158">
        <v>9.52</v>
      </c>
    </row>
    <row r="159" spans="1:2" x14ac:dyDescent="0.25">
      <c r="A159">
        <v>2007</v>
      </c>
      <c r="B159">
        <v>9.73</v>
      </c>
    </row>
    <row r="160" spans="1:2" x14ac:dyDescent="0.25">
      <c r="A160">
        <v>2008</v>
      </c>
      <c r="B160">
        <v>9.42</v>
      </c>
    </row>
    <row r="161" spans="1:2" x14ac:dyDescent="0.25">
      <c r="A161">
        <v>2009</v>
      </c>
      <c r="B161">
        <v>9.49</v>
      </c>
    </row>
    <row r="162" spans="1:2" x14ac:dyDescent="0.25">
      <c r="A162">
        <v>2010</v>
      </c>
      <c r="B162">
        <v>9.6999999999999993</v>
      </c>
    </row>
    <row r="163" spans="1:2" x14ac:dyDescent="0.25">
      <c r="A163">
        <v>2011</v>
      </c>
      <c r="B163">
        <v>9.51</v>
      </c>
    </row>
    <row r="164" spans="1:2" x14ac:dyDescent="0.25">
      <c r="A164">
        <v>2012</v>
      </c>
      <c r="B164">
        <v>9.5</v>
      </c>
    </row>
    <row r="165" spans="1:2" x14ac:dyDescent="0.25">
      <c r="A165">
        <v>2013</v>
      </c>
      <c r="B165">
        <v>9.6</v>
      </c>
    </row>
    <row r="166" spans="1:2" x14ac:dyDescent="0.25">
      <c r="A166">
        <v>2014</v>
      </c>
      <c r="B166">
        <v>9.56</v>
      </c>
    </row>
    <row r="167" spans="1:2" x14ac:dyDescent="0.25">
      <c r="A167">
        <v>2015</v>
      </c>
      <c r="B167">
        <v>9.82</v>
      </c>
    </row>
    <row r="168" spans="1:2" x14ac:dyDescent="0.25">
      <c r="A168">
        <v>2016</v>
      </c>
      <c r="B168">
        <v>10.02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3B3A-B02C-4D6E-AD70-CCB28280A0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906F-64B1-4029-A6AC-C8F623539507}">
  <dimension ref="A1:A20"/>
  <sheetViews>
    <sheetView workbookViewId="0">
      <selection sqref="A1:A20"/>
    </sheetView>
  </sheetViews>
  <sheetFormatPr defaultRowHeight="15" x14ac:dyDescent="0.25"/>
  <cols>
    <col min="1" max="1" width="27.28515625" bestFit="1" customWidth="1"/>
  </cols>
  <sheetData>
    <row r="1" spans="1:1" x14ac:dyDescent="0.25">
      <c r="A1" t="s">
        <v>284</v>
      </c>
    </row>
    <row r="2" spans="1:1" x14ac:dyDescent="0.25">
      <c r="A2" s="33">
        <v>43831</v>
      </c>
    </row>
    <row r="3" spans="1:1" x14ac:dyDescent="0.25">
      <c r="A3" s="33">
        <v>43832</v>
      </c>
    </row>
    <row r="4" spans="1:1" x14ac:dyDescent="0.25">
      <c r="A4" s="33">
        <v>43850</v>
      </c>
    </row>
    <row r="5" spans="1:1" x14ac:dyDescent="0.25">
      <c r="A5" s="33">
        <v>43898</v>
      </c>
    </row>
    <row r="6" spans="1:1" x14ac:dyDescent="0.25">
      <c r="A6" s="33">
        <v>43910</v>
      </c>
    </row>
    <row r="7" spans="1:1" x14ac:dyDescent="0.25">
      <c r="A7" s="33">
        <v>43911</v>
      </c>
    </row>
    <row r="8" spans="1:1" x14ac:dyDescent="0.25">
      <c r="A8" s="33">
        <v>43912</v>
      </c>
    </row>
    <row r="9" spans="1:1" x14ac:dyDescent="0.25">
      <c r="A9" s="33">
        <v>43913</v>
      </c>
    </row>
    <row r="10" spans="1:1" x14ac:dyDescent="0.25">
      <c r="A10" s="33">
        <v>43914</v>
      </c>
    </row>
    <row r="11" spans="1:1" x14ac:dyDescent="0.25">
      <c r="A11" s="33">
        <v>43960</v>
      </c>
    </row>
    <row r="12" spans="1:1" x14ac:dyDescent="0.25">
      <c r="A12" s="33">
        <v>43979</v>
      </c>
    </row>
    <row r="13" spans="1:1" x14ac:dyDescent="0.25">
      <c r="A13" s="33">
        <v>43987</v>
      </c>
    </row>
    <row r="14" spans="1:1" x14ac:dyDescent="0.25">
      <c r="A14" s="33">
        <v>43988</v>
      </c>
    </row>
    <row r="15" spans="1:1" x14ac:dyDescent="0.25">
      <c r="A15" s="33">
        <v>43997</v>
      </c>
    </row>
    <row r="16" spans="1:1" x14ac:dyDescent="0.25">
      <c r="A16" s="33">
        <v>44008</v>
      </c>
    </row>
    <row r="17" spans="1:1" x14ac:dyDescent="0.25">
      <c r="A17" s="33">
        <v>44055</v>
      </c>
    </row>
    <row r="18" spans="1:1" x14ac:dyDescent="0.25">
      <c r="A18" s="33">
        <v>44056</v>
      </c>
    </row>
    <row r="19" spans="1:1" x14ac:dyDescent="0.25">
      <c r="A19" s="33">
        <v>44144</v>
      </c>
    </row>
    <row r="20" spans="1:1" x14ac:dyDescent="0.25">
      <c r="A20" s="33">
        <v>44196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2CB8-A508-4D53-895E-A76FCC3B4E49}">
  <dimension ref="A1:L90"/>
  <sheetViews>
    <sheetView topLeftCell="A23" workbookViewId="0">
      <selection sqref="A1:G43"/>
    </sheetView>
  </sheetViews>
  <sheetFormatPr defaultRowHeight="15" x14ac:dyDescent="0.25"/>
  <cols>
    <col min="1" max="1" width="33.28515625" customWidth="1"/>
    <col min="2" max="2" width="32.140625" bestFit="1" customWidth="1"/>
    <col min="3" max="3" width="17.7109375" customWidth="1"/>
    <col min="4" max="4" width="20.5703125" bestFit="1" customWidth="1"/>
    <col min="5" max="5" width="28" bestFit="1" customWidth="1"/>
    <col min="6" max="6" width="14.7109375" customWidth="1"/>
    <col min="7" max="7" width="21.85546875" bestFit="1" customWidth="1"/>
    <col min="8" max="8" width="12" bestFit="1" customWidth="1"/>
    <col min="9" max="9" width="13" bestFit="1" customWidth="1"/>
    <col min="10" max="10" width="25.7109375" customWidth="1"/>
    <col min="11" max="11" width="22" customWidth="1"/>
    <col min="12" max="12" width="21.28515625" customWidth="1"/>
  </cols>
  <sheetData>
    <row r="1" spans="1:12" ht="18" thickBot="1" x14ac:dyDescent="0.3">
      <c r="A1" s="55" t="s">
        <v>156</v>
      </c>
      <c r="B1" s="56" t="s">
        <v>258</v>
      </c>
      <c r="C1" s="56" t="s">
        <v>259</v>
      </c>
      <c r="D1" s="56" t="s">
        <v>260</v>
      </c>
      <c r="E1" s="56" t="s">
        <v>261</v>
      </c>
      <c r="F1" s="56" t="s">
        <v>262</v>
      </c>
      <c r="G1" s="56" t="s">
        <v>263</v>
      </c>
    </row>
    <row r="2" spans="1:12" ht="20.25" customHeight="1" thickTop="1" x14ac:dyDescent="0.25">
      <c r="A2" s="57">
        <v>43728</v>
      </c>
      <c r="B2" s="58" t="s">
        <v>264</v>
      </c>
      <c r="C2" s="58" t="s">
        <v>265</v>
      </c>
      <c r="D2" s="58" t="s">
        <v>266</v>
      </c>
      <c r="E2" s="58">
        <v>40</v>
      </c>
      <c r="F2" s="58">
        <v>15.95</v>
      </c>
      <c r="G2" s="58">
        <f t="shared" ref="G2:G43" si="0">F2*E2</f>
        <v>638</v>
      </c>
    </row>
    <row r="3" spans="1:12" ht="17.25" customHeight="1" x14ac:dyDescent="0.25">
      <c r="A3" s="59">
        <v>43663</v>
      </c>
      <c r="B3" s="60" t="s">
        <v>264</v>
      </c>
      <c r="C3" s="60" t="s">
        <v>265</v>
      </c>
      <c r="D3" s="60" t="s">
        <v>266</v>
      </c>
      <c r="E3" s="60">
        <v>35</v>
      </c>
      <c r="F3" s="60">
        <v>19.989999999999998</v>
      </c>
      <c r="G3" s="60">
        <f t="shared" si="0"/>
        <v>699.65</v>
      </c>
    </row>
    <row r="4" spans="1:12" ht="21" customHeight="1" x14ac:dyDescent="0.25">
      <c r="A4" s="61">
        <v>43496</v>
      </c>
      <c r="B4" s="62" t="s">
        <v>267</v>
      </c>
      <c r="C4" s="62" t="s">
        <v>265</v>
      </c>
      <c r="D4" s="62" t="s">
        <v>268</v>
      </c>
      <c r="E4" s="62">
        <v>50</v>
      </c>
      <c r="F4" s="62">
        <v>15.99</v>
      </c>
      <c r="G4" s="62">
        <f t="shared" si="0"/>
        <v>799.5</v>
      </c>
      <c r="J4" s="122" t="s">
        <v>272</v>
      </c>
      <c r="K4" s="123" t="s">
        <v>273</v>
      </c>
      <c r="L4" s="123" t="s">
        <v>274</v>
      </c>
    </row>
    <row r="5" spans="1:12" ht="21" customHeight="1" x14ac:dyDescent="0.25">
      <c r="A5" s="59">
        <v>43556</v>
      </c>
      <c r="B5" s="60" t="s">
        <v>264</v>
      </c>
      <c r="C5" s="60" t="s">
        <v>269</v>
      </c>
      <c r="D5" s="60" t="s">
        <v>270</v>
      </c>
      <c r="E5" s="60">
        <v>50</v>
      </c>
      <c r="F5" s="60">
        <v>59.99</v>
      </c>
      <c r="G5" s="60">
        <f t="shared" si="0"/>
        <v>2999.5</v>
      </c>
      <c r="J5" s="122"/>
      <c r="K5" s="123"/>
      <c r="L5" s="123"/>
    </row>
    <row r="6" spans="1:12" ht="22.5" customHeight="1" x14ac:dyDescent="0.25">
      <c r="A6" s="61">
        <v>43680</v>
      </c>
      <c r="B6" s="62" t="s">
        <v>267</v>
      </c>
      <c r="C6" s="62" t="s">
        <v>269</v>
      </c>
      <c r="D6" s="62" t="s">
        <v>268</v>
      </c>
      <c r="E6" s="62">
        <v>32</v>
      </c>
      <c r="F6" s="62">
        <v>19.989999999999998</v>
      </c>
      <c r="G6" s="62">
        <f t="shared" si="0"/>
        <v>639.67999999999995</v>
      </c>
      <c r="J6" s="122"/>
      <c r="K6" s="123"/>
      <c r="L6" s="123"/>
    </row>
    <row r="7" spans="1:12" ht="18" x14ac:dyDescent="0.25">
      <c r="A7" s="59">
        <v>43722</v>
      </c>
      <c r="B7" s="60" t="s">
        <v>264</v>
      </c>
      <c r="C7" s="60" t="s">
        <v>265</v>
      </c>
      <c r="D7" s="60" t="s">
        <v>270</v>
      </c>
      <c r="E7" s="60">
        <v>45</v>
      </c>
      <c r="F7" s="60">
        <v>15.99</v>
      </c>
      <c r="G7" s="60">
        <f t="shared" si="0"/>
        <v>719.55</v>
      </c>
      <c r="J7" s="63">
        <f>SUMIF(E2:E43,"&gt;50",G2:G43)</f>
        <v>18449.150000000001</v>
      </c>
      <c r="K7" s="64">
        <f>SUMIFS(E2:E43,C2:C43,"Qərb",D2:D43,"Qırmızı")</f>
        <v>203</v>
      </c>
      <c r="L7" s="64">
        <f>SUMIFS(E2:E43,A2:A43,"&gt;10/01/2019",A2:A43,"&lt;12/31/2019")</f>
        <v>388</v>
      </c>
    </row>
    <row r="8" spans="1:12" x14ac:dyDescent="0.25">
      <c r="A8" s="61">
        <v>43670</v>
      </c>
      <c r="B8" s="62" t="s">
        <v>264</v>
      </c>
      <c r="C8" s="62" t="s">
        <v>265</v>
      </c>
      <c r="D8" s="62" t="s">
        <v>270</v>
      </c>
      <c r="E8" s="62">
        <v>25</v>
      </c>
      <c r="F8" s="62">
        <v>35.99</v>
      </c>
      <c r="G8" s="62">
        <f t="shared" si="0"/>
        <v>899.75</v>
      </c>
    </row>
    <row r="9" spans="1:12" x14ac:dyDescent="0.25">
      <c r="A9" s="59">
        <v>43495</v>
      </c>
      <c r="B9" s="60" t="s">
        <v>264</v>
      </c>
      <c r="C9" s="60" t="s">
        <v>265</v>
      </c>
      <c r="D9" s="60" t="s">
        <v>270</v>
      </c>
      <c r="E9" s="60">
        <v>80</v>
      </c>
      <c r="F9" s="60">
        <v>15.99</v>
      </c>
      <c r="G9" s="60">
        <f t="shared" si="0"/>
        <v>1279.2</v>
      </c>
    </row>
    <row r="10" spans="1:12" x14ac:dyDescent="0.25">
      <c r="A10" s="61">
        <v>43701</v>
      </c>
      <c r="B10" s="62" t="s">
        <v>264</v>
      </c>
      <c r="C10" s="62" t="s">
        <v>265</v>
      </c>
      <c r="D10" s="62" t="s">
        <v>268</v>
      </c>
      <c r="E10" s="62">
        <v>40</v>
      </c>
      <c r="F10" s="62">
        <v>35.99</v>
      </c>
      <c r="G10" s="62">
        <f t="shared" si="0"/>
        <v>1439.6000000000001</v>
      </c>
    </row>
    <row r="11" spans="1:12" x14ac:dyDescent="0.25">
      <c r="A11" s="59">
        <v>43784</v>
      </c>
      <c r="B11" s="60" t="s">
        <v>264</v>
      </c>
      <c r="C11" s="60" t="s">
        <v>265</v>
      </c>
      <c r="D11" s="60" t="s">
        <v>270</v>
      </c>
      <c r="E11" s="60">
        <v>40</v>
      </c>
      <c r="F11" s="60">
        <v>45.5</v>
      </c>
      <c r="G11" s="60">
        <f t="shared" si="0"/>
        <v>1820</v>
      </c>
    </row>
    <row r="12" spans="1:12" x14ac:dyDescent="0.25">
      <c r="A12" s="61">
        <v>43619</v>
      </c>
      <c r="B12" s="62" t="s">
        <v>264</v>
      </c>
      <c r="C12" s="62" t="s">
        <v>265</v>
      </c>
      <c r="D12" s="62" t="s">
        <v>268</v>
      </c>
      <c r="E12" s="62">
        <v>15</v>
      </c>
      <c r="F12" s="62">
        <v>15.99</v>
      </c>
      <c r="G12" s="62">
        <f t="shared" si="0"/>
        <v>239.85</v>
      </c>
    </row>
    <row r="13" spans="1:12" x14ac:dyDescent="0.25">
      <c r="A13" s="59">
        <v>43748</v>
      </c>
      <c r="B13" s="60" t="s">
        <v>264</v>
      </c>
      <c r="C13" s="60" t="s">
        <v>265</v>
      </c>
      <c r="D13" s="60" t="s">
        <v>266</v>
      </c>
      <c r="E13" s="60">
        <v>40</v>
      </c>
      <c r="F13" s="60">
        <v>15.99</v>
      </c>
      <c r="G13" s="60">
        <f t="shared" si="0"/>
        <v>639.6</v>
      </c>
    </row>
    <row r="14" spans="1:12" x14ac:dyDescent="0.25">
      <c r="A14" s="61">
        <v>43605</v>
      </c>
      <c r="B14" s="62" t="s">
        <v>264</v>
      </c>
      <c r="C14" s="62" t="s">
        <v>269</v>
      </c>
      <c r="D14" s="62" t="s">
        <v>266</v>
      </c>
      <c r="E14" s="62">
        <v>25</v>
      </c>
      <c r="F14" s="62">
        <v>55.5</v>
      </c>
      <c r="G14" s="62">
        <f t="shared" si="0"/>
        <v>1387.5</v>
      </c>
    </row>
    <row r="15" spans="1:12" x14ac:dyDescent="0.25">
      <c r="A15" s="59">
        <v>43537</v>
      </c>
      <c r="B15" s="60" t="s">
        <v>264</v>
      </c>
      <c r="C15" s="60" t="s">
        <v>265</v>
      </c>
      <c r="D15" s="60" t="s">
        <v>266</v>
      </c>
      <c r="E15" s="60">
        <v>50</v>
      </c>
      <c r="F15" s="60">
        <v>55.99</v>
      </c>
      <c r="G15" s="60">
        <f t="shared" si="0"/>
        <v>2799.5</v>
      </c>
    </row>
    <row r="16" spans="1:12" x14ac:dyDescent="0.25">
      <c r="A16" s="61">
        <v>43543</v>
      </c>
      <c r="B16" s="62" t="s">
        <v>264</v>
      </c>
      <c r="C16" s="62" t="s">
        <v>265</v>
      </c>
      <c r="D16" s="62" t="s">
        <v>268</v>
      </c>
      <c r="E16" s="62">
        <v>50</v>
      </c>
      <c r="F16" s="62">
        <v>8.99</v>
      </c>
      <c r="G16" s="62">
        <f t="shared" si="0"/>
        <v>449.5</v>
      </c>
    </row>
    <row r="17" spans="1:7" x14ac:dyDescent="0.25">
      <c r="A17" s="59">
        <v>43523</v>
      </c>
      <c r="B17" s="60" t="s">
        <v>264</v>
      </c>
      <c r="C17" s="60" t="s">
        <v>265</v>
      </c>
      <c r="D17" s="60" t="s">
        <v>268</v>
      </c>
      <c r="E17" s="60">
        <v>50</v>
      </c>
      <c r="F17" s="60">
        <v>15.5</v>
      </c>
      <c r="G17" s="60">
        <f t="shared" si="0"/>
        <v>775</v>
      </c>
    </row>
    <row r="18" spans="1:7" x14ac:dyDescent="0.25">
      <c r="A18" s="61">
        <v>43600</v>
      </c>
      <c r="B18" s="62" t="s">
        <v>267</v>
      </c>
      <c r="C18" s="62" t="s">
        <v>265</v>
      </c>
      <c r="D18" s="62" t="s">
        <v>268</v>
      </c>
      <c r="E18" s="62">
        <v>75</v>
      </c>
      <c r="F18" s="62">
        <v>19.5</v>
      </c>
      <c r="G18" s="62">
        <f t="shared" si="0"/>
        <v>1462.5</v>
      </c>
    </row>
    <row r="19" spans="1:7" x14ac:dyDescent="0.25">
      <c r="A19" s="59">
        <v>43630</v>
      </c>
      <c r="B19" s="60" t="s">
        <v>264</v>
      </c>
      <c r="C19" s="60" t="s">
        <v>265</v>
      </c>
      <c r="D19" s="60" t="s">
        <v>268</v>
      </c>
      <c r="E19" s="60">
        <v>50</v>
      </c>
      <c r="F19" s="60">
        <v>29.95</v>
      </c>
      <c r="G19" s="60">
        <f t="shared" si="0"/>
        <v>1497.5</v>
      </c>
    </row>
    <row r="20" spans="1:7" x14ac:dyDescent="0.25">
      <c r="A20" s="61">
        <v>43693</v>
      </c>
      <c r="B20" s="62" t="s">
        <v>264</v>
      </c>
      <c r="C20" s="62" t="s">
        <v>269</v>
      </c>
      <c r="D20" s="62" t="s">
        <v>268</v>
      </c>
      <c r="E20" s="62">
        <v>50</v>
      </c>
      <c r="F20" s="62">
        <v>39.950000000000003</v>
      </c>
      <c r="G20" s="62">
        <f t="shared" si="0"/>
        <v>1997.5000000000002</v>
      </c>
    </row>
    <row r="21" spans="1:7" x14ac:dyDescent="0.25">
      <c r="A21" s="59">
        <v>43555</v>
      </c>
      <c r="B21" s="60" t="s">
        <v>267</v>
      </c>
      <c r="C21" s="60" t="s">
        <v>265</v>
      </c>
      <c r="D21" s="60" t="s">
        <v>266</v>
      </c>
      <c r="E21" s="60">
        <v>75</v>
      </c>
      <c r="F21" s="60">
        <v>75</v>
      </c>
      <c r="G21" s="60">
        <f t="shared" si="0"/>
        <v>5625</v>
      </c>
    </row>
    <row r="22" spans="1:7" x14ac:dyDescent="0.25">
      <c r="A22" s="61">
        <v>43709</v>
      </c>
      <c r="B22" s="62" t="s">
        <v>267</v>
      </c>
      <c r="C22" s="62" t="s">
        <v>265</v>
      </c>
      <c r="D22" s="62" t="s">
        <v>268</v>
      </c>
      <c r="E22" s="62">
        <v>60</v>
      </c>
      <c r="F22" s="62">
        <v>15.99</v>
      </c>
      <c r="G22" s="62">
        <f t="shared" si="0"/>
        <v>959.4</v>
      </c>
    </row>
    <row r="23" spans="1:7" x14ac:dyDescent="0.25">
      <c r="A23" s="59">
        <v>43675</v>
      </c>
      <c r="B23" s="60" t="s">
        <v>264</v>
      </c>
      <c r="C23" s="60" t="s">
        <v>265</v>
      </c>
      <c r="D23" s="60" t="s">
        <v>270</v>
      </c>
      <c r="E23" s="60">
        <v>45</v>
      </c>
      <c r="F23" s="60">
        <v>59.99</v>
      </c>
      <c r="G23" s="60">
        <f t="shared" si="0"/>
        <v>2699.55</v>
      </c>
    </row>
    <row r="24" spans="1:7" x14ac:dyDescent="0.25">
      <c r="A24" s="61">
        <v>43510</v>
      </c>
      <c r="B24" s="62" t="s">
        <v>267</v>
      </c>
      <c r="C24" s="62" t="s">
        <v>265</v>
      </c>
      <c r="D24" s="62" t="s">
        <v>266</v>
      </c>
      <c r="E24" s="62">
        <v>50</v>
      </c>
      <c r="F24" s="62">
        <v>75</v>
      </c>
      <c r="G24" s="62">
        <f t="shared" si="0"/>
        <v>3750</v>
      </c>
    </row>
    <row r="25" spans="1:7" x14ac:dyDescent="0.25">
      <c r="A25" s="59">
        <v>43563</v>
      </c>
      <c r="B25" s="60" t="s">
        <v>271</v>
      </c>
      <c r="C25" s="60" t="s">
        <v>269</v>
      </c>
      <c r="D25" s="60" t="s">
        <v>270</v>
      </c>
      <c r="E25" s="60">
        <v>28</v>
      </c>
      <c r="F25" s="60">
        <v>14.074</v>
      </c>
      <c r="G25" s="60">
        <f t="shared" si="0"/>
        <v>394.072</v>
      </c>
    </row>
    <row r="26" spans="1:7" x14ac:dyDescent="0.25">
      <c r="A26" s="61">
        <v>43638</v>
      </c>
      <c r="B26" s="62" t="s">
        <v>267</v>
      </c>
      <c r="C26" s="62" t="s">
        <v>265</v>
      </c>
      <c r="D26" s="62" t="s">
        <v>270</v>
      </c>
      <c r="E26" s="62">
        <v>500</v>
      </c>
      <c r="F26" s="62">
        <v>1.99</v>
      </c>
      <c r="G26" s="62">
        <f t="shared" si="0"/>
        <v>995</v>
      </c>
    </row>
    <row r="27" spans="1:7" x14ac:dyDescent="0.25">
      <c r="A27" s="59">
        <v>43818</v>
      </c>
      <c r="B27" s="60" t="s">
        <v>271</v>
      </c>
      <c r="C27" s="60" t="s">
        <v>265</v>
      </c>
      <c r="D27" s="60" t="s">
        <v>270</v>
      </c>
      <c r="E27" s="60">
        <v>33</v>
      </c>
      <c r="F27" s="60">
        <v>34.99</v>
      </c>
      <c r="G27" s="60">
        <f t="shared" si="0"/>
        <v>1154.67</v>
      </c>
    </row>
    <row r="28" spans="1:7" x14ac:dyDescent="0.25">
      <c r="A28" s="61">
        <v>43522</v>
      </c>
      <c r="B28" s="62" t="s">
        <v>267</v>
      </c>
      <c r="C28" s="62" t="s">
        <v>269</v>
      </c>
      <c r="D28" s="62" t="s">
        <v>270</v>
      </c>
      <c r="E28" s="62">
        <v>35</v>
      </c>
      <c r="F28" s="62">
        <v>45.99</v>
      </c>
      <c r="G28" s="62">
        <f t="shared" si="0"/>
        <v>1609.65</v>
      </c>
    </row>
    <row r="29" spans="1:7" x14ac:dyDescent="0.25">
      <c r="A29" s="59">
        <v>43806</v>
      </c>
      <c r="B29" s="60" t="s">
        <v>271</v>
      </c>
      <c r="C29" s="60" t="s">
        <v>265</v>
      </c>
      <c r="D29" s="60" t="s">
        <v>266</v>
      </c>
      <c r="E29" s="60">
        <v>25</v>
      </c>
      <c r="F29" s="60">
        <v>95</v>
      </c>
      <c r="G29" s="60">
        <f t="shared" si="0"/>
        <v>2375</v>
      </c>
    </row>
    <row r="30" spans="1:7" x14ac:dyDescent="0.25">
      <c r="A30" s="61">
        <v>43494</v>
      </c>
      <c r="B30" s="62" t="s">
        <v>267</v>
      </c>
      <c r="C30" s="62" t="s">
        <v>269</v>
      </c>
      <c r="D30" s="62" t="s">
        <v>268</v>
      </c>
      <c r="E30" s="62">
        <v>50</v>
      </c>
      <c r="F30" s="62">
        <v>48.99</v>
      </c>
      <c r="G30" s="62">
        <f t="shared" si="0"/>
        <v>2449.5</v>
      </c>
    </row>
    <row r="31" spans="1:7" x14ac:dyDescent="0.25">
      <c r="A31" s="59">
        <v>43722</v>
      </c>
      <c r="B31" s="60" t="s">
        <v>267</v>
      </c>
      <c r="C31" s="60" t="s">
        <v>265</v>
      </c>
      <c r="D31" s="60" t="s">
        <v>266</v>
      </c>
      <c r="E31" s="60">
        <v>85</v>
      </c>
      <c r="F31" s="60">
        <v>29.99</v>
      </c>
      <c r="G31" s="60">
        <f t="shared" si="0"/>
        <v>2549.15</v>
      </c>
    </row>
    <row r="32" spans="1:7" x14ac:dyDescent="0.25">
      <c r="A32" s="61">
        <v>43636</v>
      </c>
      <c r="B32" s="62" t="s">
        <v>267</v>
      </c>
      <c r="C32" s="62" t="s">
        <v>269</v>
      </c>
      <c r="D32" s="62" t="s">
        <v>268</v>
      </c>
      <c r="E32" s="62">
        <v>25</v>
      </c>
      <c r="F32" s="62">
        <v>25.695</v>
      </c>
      <c r="G32" s="62">
        <f t="shared" si="0"/>
        <v>642.375</v>
      </c>
    </row>
    <row r="33" spans="1:7" x14ac:dyDescent="0.25">
      <c r="A33" s="59">
        <v>43686</v>
      </c>
      <c r="B33" s="60" t="s">
        <v>271</v>
      </c>
      <c r="C33" s="60" t="s">
        <v>265</v>
      </c>
      <c r="D33" s="60" t="s">
        <v>266</v>
      </c>
      <c r="E33" s="60">
        <v>37</v>
      </c>
      <c r="F33" s="60">
        <v>18.989999999999998</v>
      </c>
      <c r="G33" s="60">
        <f t="shared" si="0"/>
        <v>702.63</v>
      </c>
    </row>
    <row r="34" spans="1:7" x14ac:dyDescent="0.25">
      <c r="A34" s="61">
        <v>43529</v>
      </c>
      <c r="B34" s="62" t="s">
        <v>271</v>
      </c>
      <c r="C34" s="62" t="s">
        <v>269</v>
      </c>
      <c r="D34" s="62" t="s">
        <v>268</v>
      </c>
      <c r="E34" s="62">
        <v>50</v>
      </c>
      <c r="F34" s="62">
        <v>19.989999999999998</v>
      </c>
      <c r="G34" s="62">
        <f t="shared" si="0"/>
        <v>999.49999999999989</v>
      </c>
    </row>
    <row r="35" spans="1:7" x14ac:dyDescent="0.25">
      <c r="A35" s="59">
        <v>43623</v>
      </c>
      <c r="B35" s="60" t="s">
        <v>271</v>
      </c>
      <c r="C35" s="60" t="s">
        <v>265</v>
      </c>
      <c r="D35" s="60" t="s">
        <v>268</v>
      </c>
      <c r="E35" s="60">
        <v>15</v>
      </c>
      <c r="F35" s="60">
        <v>109.99</v>
      </c>
      <c r="G35" s="60">
        <f t="shared" si="0"/>
        <v>1649.85</v>
      </c>
    </row>
    <row r="36" spans="1:7" x14ac:dyDescent="0.25">
      <c r="A36" s="61">
        <v>43549</v>
      </c>
      <c r="B36" s="62" t="s">
        <v>271</v>
      </c>
      <c r="C36" s="62" t="s">
        <v>269</v>
      </c>
      <c r="D36" s="62" t="s">
        <v>268</v>
      </c>
      <c r="E36" s="62">
        <v>30</v>
      </c>
      <c r="F36" s="62">
        <v>59.99</v>
      </c>
      <c r="G36" s="62">
        <f t="shared" si="0"/>
        <v>1799.7</v>
      </c>
    </row>
    <row r="37" spans="1:7" x14ac:dyDescent="0.25">
      <c r="A37" s="59">
        <v>43815</v>
      </c>
      <c r="B37" s="60" t="s">
        <v>271</v>
      </c>
      <c r="C37" s="60" t="s">
        <v>269</v>
      </c>
      <c r="D37" s="60" t="s">
        <v>266</v>
      </c>
      <c r="E37" s="60">
        <v>40</v>
      </c>
      <c r="F37" s="60">
        <v>8.99</v>
      </c>
      <c r="G37" s="60">
        <f t="shared" si="0"/>
        <v>359.6</v>
      </c>
    </row>
    <row r="38" spans="1:7" x14ac:dyDescent="0.25">
      <c r="A38" s="61">
        <v>43550</v>
      </c>
      <c r="B38" s="62" t="s">
        <v>267</v>
      </c>
      <c r="C38" s="62" t="s">
        <v>269</v>
      </c>
      <c r="D38" s="62" t="s">
        <v>270</v>
      </c>
      <c r="E38" s="62">
        <v>20</v>
      </c>
      <c r="F38" s="62">
        <v>39.99</v>
      </c>
      <c r="G38" s="62">
        <f t="shared" si="0"/>
        <v>799.80000000000007</v>
      </c>
    </row>
    <row r="39" spans="1:7" x14ac:dyDescent="0.25">
      <c r="A39" s="59">
        <v>43689</v>
      </c>
      <c r="B39" s="60" t="s">
        <v>271</v>
      </c>
      <c r="C39" s="60" t="s">
        <v>269</v>
      </c>
      <c r="D39" s="60" t="s">
        <v>266</v>
      </c>
      <c r="E39" s="60">
        <v>50</v>
      </c>
      <c r="F39" s="60">
        <v>25.5</v>
      </c>
      <c r="G39" s="60">
        <f t="shared" si="0"/>
        <v>1275</v>
      </c>
    </row>
    <row r="40" spans="1:7" x14ac:dyDescent="0.25">
      <c r="A40" s="61">
        <v>43707</v>
      </c>
      <c r="B40" s="62" t="s">
        <v>271</v>
      </c>
      <c r="C40" s="62" t="s">
        <v>269</v>
      </c>
      <c r="D40" s="62" t="s">
        <v>270</v>
      </c>
      <c r="E40" s="62">
        <v>70</v>
      </c>
      <c r="F40" s="62">
        <v>75</v>
      </c>
      <c r="G40" s="62">
        <f t="shared" si="0"/>
        <v>5250</v>
      </c>
    </row>
    <row r="41" spans="1:7" x14ac:dyDescent="0.25">
      <c r="A41" s="59">
        <v>43740</v>
      </c>
      <c r="B41" s="60" t="s">
        <v>267</v>
      </c>
      <c r="C41" s="60" t="s">
        <v>269</v>
      </c>
      <c r="D41" s="60" t="s">
        <v>268</v>
      </c>
      <c r="E41" s="60">
        <v>110</v>
      </c>
      <c r="F41" s="60">
        <v>2.99</v>
      </c>
      <c r="G41" s="60">
        <f t="shared" si="0"/>
        <v>328.90000000000003</v>
      </c>
    </row>
    <row r="42" spans="1:7" x14ac:dyDescent="0.25">
      <c r="A42" s="61">
        <v>43823</v>
      </c>
      <c r="B42" s="62" t="s">
        <v>271</v>
      </c>
      <c r="C42" s="62" t="s">
        <v>269</v>
      </c>
      <c r="D42" s="62" t="s">
        <v>266</v>
      </c>
      <c r="E42" s="62">
        <v>50</v>
      </c>
      <c r="F42" s="62">
        <v>55</v>
      </c>
      <c r="G42" s="62">
        <f t="shared" si="0"/>
        <v>2750</v>
      </c>
    </row>
    <row r="43" spans="1:7" x14ac:dyDescent="0.25">
      <c r="A43" s="59">
        <v>43804</v>
      </c>
      <c r="B43" s="60" t="s">
        <v>267</v>
      </c>
      <c r="C43" s="60" t="s">
        <v>269</v>
      </c>
      <c r="D43" s="60" t="s">
        <v>266</v>
      </c>
      <c r="E43" s="60">
        <v>50</v>
      </c>
      <c r="F43" s="60">
        <v>95</v>
      </c>
      <c r="G43" s="60">
        <f t="shared" si="0"/>
        <v>4750</v>
      </c>
    </row>
    <row r="46" spans="1:7" ht="18" x14ac:dyDescent="0.25">
      <c r="A46" s="65" t="s">
        <v>275</v>
      </c>
      <c r="B46" s="65" t="s">
        <v>261</v>
      </c>
      <c r="C46" s="65" t="s">
        <v>262</v>
      </c>
      <c r="D46" s="65" t="s">
        <v>130</v>
      </c>
    </row>
    <row r="47" spans="1:7" ht="18" x14ac:dyDescent="0.25">
      <c r="A47" s="66" t="s">
        <v>276</v>
      </c>
      <c r="B47" s="67">
        <v>23</v>
      </c>
      <c r="C47" s="68">
        <v>1560</v>
      </c>
      <c r="D47" s="78">
        <f>B47*C47</f>
        <v>35880</v>
      </c>
    </row>
    <row r="48" spans="1:7" ht="18" x14ac:dyDescent="0.25">
      <c r="A48" s="69" t="s">
        <v>277</v>
      </c>
      <c r="B48" s="70">
        <v>9</v>
      </c>
      <c r="C48" s="71">
        <v>850</v>
      </c>
      <c r="D48" s="78">
        <f t="shared" ref="D48:D50" si="1">B48*C48</f>
        <v>7650</v>
      </c>
    </row>
    <row r="49" spans="1:9" ht="18" x14ac:dyDescent="0.25">
      <c r="A49" s="72" t="s">
        <v>278</v>
      </c>
      <c r="B49" s="73">
        <v>15</v>
      </c>
      <c r="C49" s="74">
        <v>256.60000000000002</v>
      </c>
      <c r="D49" s="78">
        <f t="shared" si="1"/>
        <v>3849.0000000000005</v>
      </c>
    </row>
    <row r="50" spans="1:9" ht="18.75" thickBot="1" x14ac:dyDescent="0.3">
      <c r="A50" s="75" t="s">
        <v>279</v>
      </c>
      <c r="B50" s="76">
        <v>2</v>
      </c>
      <c r="C50" s="77">
        <v>452.25</v>
      </c>
      <c r="D50" s="78">
        <f t="shared" si="1"/>
        <v>904.5</v>
      </c>
    </row>
    <row r="53" spans="1:9" ht="18.75" x14ac:dyDescent="0.3">
      <c r="A53" s="79" t="s">
        <v>280</v>
      </c>
      <c r="B53" s="79" t="s">
        <v>281</v>
      </c>
      <c r="C53" s="79" t="s">
        <v>282</v>
      </c>
      <c r="D53" s="79" t="s">
        <v>283</v>
      </c>
    </row>
    <row r="54" spans="1:9" ht="18.75" x14ac:dyDescent="0.3">
      <c r="A54" s="80">
        <v>43891</v>
      </c>
      <c r="B54" s="80">
        <v>43921</v>
      </c>
      <c r="C54" s="81">
        <f>NETWORKDAYS(A54,B54,A59:A77)</f>
        <v>19</v>
      </c>
      <c r="D54" s="81">
        <f>B54-A54-C54+1</f>
        <v>12</v>
      </c>
    </row>
    <row r="57" spans="1:9" ht="15.75" thickBot="1" x14ac:dyDescent="0.3"/>
    <row r="58" spans="1:9" ht="19.5" thickBot="1" x14ac:dyDescent="0.35">
      <c r="A58" s="103" t="s">
        <v>284</v>
      </c>
      <c r="D58" s="82" t="s">
        <v>62</v>
      </c>
      <c r="E58" s="83" t="s">
        <v>285</v>
      </c>
      <c r="F58" s="83" t="s">
        <v>286</v>
      </c>
      <c r="G58" s="83" t="s">
        <v>287</v>
      </c>
      <c r="H58" s="83" t="s">
        <v>288</v>
      </c>
      <c r="I58" s="96" t="s">
        <v>304</v>
      </c>
    </row>
    <row r="59" spans="1:9" ht="19.5" thickTop="1" x14ac:dyDescent="0.35">
      <c r="A59" s="102">
        <v>43831</v>
      </c>
      <c r="D59" s="84" t="s">
        <v>289</v>
      </c>
      <c r="E59" s="85" t="s">
        <v>290</v>
      </c>
      <c r="F59" s="86">
        <v>43401</v>
      </c>
      <c r="G59" s="85" t="s">
        <v>291</v>
      </c>
      <c r="H59" s="87">
        <v>25</v>
      </c>
      <c r="I59" t="str">
        <f t="shared" ref="I59:I67" si="2">IF(AND(E59="Pakistan",OR(G59="Legend",G59="Superstar")),"Yes","No")</f>
        <v>No</v>
      </c>
    </row>
    <row r="60" spans="1:9" ht="18.75" x14ac:dyDescent="0.35">
      <c r="A60" s="102">
        <v>43832</v>
      </c>
      <c r="D60" s="88" t="s">
        <v>292</v>
      </c>
      <c r="E60" s="89" t="s">
        <v>293</v>
      </c>
      <c r="F60" s="90">
        <v>43097</v>
      </c>
      <c r="G60" s="89" t="s">
        <v>294</v>
      </c>
      <c r="H60" s="91">
        <v>34</v>
      </c>
      <c r="I60" t="str">
        <f t="shared" si="2"/>
        <v>Yes</v>
      </c>
    </row>
    <row r="61" spans="1:9" ht="18.75" x14ac:dyDescent="0.35">
      <c r="A61" s="102">
        <v>43850</v>
      </c>
      <c r="D61" s="92" t="s">
        <v>295</v>
      </c>
      <c r="E61" s="93" t="s">
        <v>296</v>
      </c>
      <c r="F61" s="94">
        <v>42885</v>
      </c>
      <c r="G61" s="93" t="s">
        <v>297</v>
      </c>
      <c r="H61" s="95">
        <v>8</v>
      </c>
      <c r="I61" t="str">
        <f t="shared" si="2"/>
        <v>No</v>
      </c>
    </row>
    <row r="62" spans="1:9" ht="18.75" x14ac:dyDescent="0.35">
      <c r="A62" s="102">
        <v>43898</v>
      </c>
      <c r="D62" s="88" t="s">
        <v>298</v>
      </c>
      <c r="E62" s="89" t="s">
        <v>290</v>
      </c>
      <c r="F62" s="90">
        <v>42946</v>
      </c>
      <c r="G62" s="89" t="s">
        <v>297</v>
      </c>
      <c r="H62" s="91">
        <v>34</v>
      </c>
      <c r="I62" t="str">
        <f t="shared" si="2"/>
        <v>No</v>
      </c>
    </row>
    <row r="63" spans="1:9" ht="18.75" x14ac:dyDescent="0.35">
      <c r="A63" s="102">
        <v>43910</v>
      </c>
      <c r="D63" s="92" t="s">
        <v>299</v>
      </c>
      <c r="E63" s="93" t="s">
        <v>290</v>
      </c>
      <c r="F63" s="94">
        <v>43326</v>
      </c>
      <c r="G63" s="93" t="s">
        <v>294</v>
      </c>
      <c r="H63" s="95">
        <v>50</v>
      </c>
      <c r="I63" t="str">
        <f t="shared" si="2"/>
        <v>No</v>
      </c>
    </row>
    <row r="64" spans="1:9" ht="18.75" x14ac:dyDescent="0.35">
      <c r="A64" s="102">
        <v>43911</v>
      </c>
      <c r="D64" s="88" t="s">
        <v>300</v>
      </c>
      <c r="E64" s="89" t="s">
        <v>293</v>
      </c>
      <c r="F64" s="90">
        <v>43389</v>
      </c>
      <c r="G64" s="89" t="s">
        <v>297</v>
      </c>
      <c r="H64" s="91">
        <v>30</v>
      </c>
      <c r="I64" t="str">
        <f t="shared" si="2"/>
        <v>No</v>
      </c>
    </row>
    <row r="65" spans="1:9" ht="18.75" x14ac:dyDescent="0.35">
      <c r="A65" s="102">
        <v>43912</v>
      </c>
      <c r="D65" s="92" t="s">
        <v>301</v>
      </c>
      <c r="E65" s="93" t="s">
        <v>290</v>
      </c>
      <c r="F65" s="94">
        <v>43394</v>
      </c>
      <c r="G65" s="93" t="s">
        <v>291</v>
      </c>
      <c r="H65" s="95">
        <v>21</v>
      </c>
      <c r="I65" t="str">
        <f t="shared" si="2"/>
        <v>No</v>
      </c>
    </row>
    <row r="66" spans="1:9" ht="18.75" x14ac:dyDescent="0.35">
      <c r="A66" s="102">
        <v>43913</v>
      </c>
      <c r="D66" s="88" t="s">
        <v>302</v>
      </c>
      <c r="E66" s="89" t="s">
        <v>293</v>
      </c>
      <c r="F66" s="90">
        <v>43366</v>
      </c>
      <c r="G66" s="89" t="s">
        <v>294</v>
      </c>
      <c r="H66" s="91">
        <v>32</v>
      </c>
      <c r="I66" t="str">
        <f t="shared" si="2"/>
        <v>Yes</v>
      </c>
    </row>
    <row r="67" spans="1:9" ht="18.75" x14ac:dyDescent="0.35">
      <c r="A67" s="102">
        <v>43914</v>
      </c>
      <c r="D67" s="92" t="s">
        <v>303</v>
      </c>
      <c r="E67" s="93" t="s">
        <v>293</v>
      </c>
      <c r="F67" s="94">
        <v>43405</v>
      </c>
      <c r="G67" s="93" t="s">
        <v>291</v>
      </c>
      <c r="H67" s="95">
        <v>16</v>
      </c>
      <c r="I67" t="str">
        <f t="shared" si="2"/>
        <v>Yes</v>
      </c>
    </row>
    <row r="68" spans="1:9" x14ac:dyDescent="0.25">
      <c r="A68" s="102">
        <v>43960</v>
      </c>
    </row>
    <row r="69" spans="1:9" x14ac:dyDescent="0.25">
      <c r="A69" s="102">
        <v>43979</v>
      </c>
    </row>
    <row r="70" spans="1:9" x14ac:dyDescent="0.25">
      <c r="A70" s="102">
        <v>43987</v>
      </c>
    </row>
    <row r="71" spans="1:9" x14ac:dyDescent="0.25">
      <c r="A71" s="102">
        <v>43988</v>
      </c>
    </row>
    <row r="72" spans="1:9" x14ac:dyDescent="0.25">
      <c r="A72" s="102">
        <v>43997</v>
      </c>
    </row>
    <row r="73" spans="1:9" x14ac:dyDescent="0.25">
      <c r="A73" s="102">
        <v>44008</v>
      </c>
    </row>
    <row r="74" spans="1:9" x14ac:dyDescent="0.25">
      <c r="A74" s="102">
        <v>44055</v>
      </c>
    </row>
    <row r="75" spans="1:9" x14ac:dyDescent="0.25">
      <c r="A75" s="102">
        <v>44056</v>
      </c>
    </row>
    <row r="76" spans="1:9" x14ac:dyDescent="0.25">
      <c r="A76" s="102">
        <v>44144</v>
      </c>
    </row>
    <row r="77" spans="1:9" x14ac:dyDescent="0.25">
      <c r="A77" s="104">
        <v>44196</v>
      </c>
    </row>
    <row r="80" spans="1:9" x14ac:dyDescent="0.25">
      <c r="B80" t="s">
        <v>305</v>
      </c>
      <c r="C80" t="s">
        <v>306</v>
      </c>
      <c r="D80" t="s">
        <v>315</v>
      </c>
      <c r="E80" t="s">
        <v>316</v>
      </c>
    </row>
    <row r="81" spans="1:8" ht="18.75" x14ac:dyDescent="0.25">
      <c r="A81" t="s">
        <v>308</v>
      </c>
      <c r="B81" s="97">
        <v>7068</v>
      </c>
      <c r="C81" s="97">
        <v>7865</v>
      </c>
      <c r="D81" s="97">
        <v>7512</v>
      </c>
      <c r="E81" s="98">
        <v>6299</v>
      </c>
      <c r="F81" s="101">
        <f>SUM(B81:E81)</f>
        <v>28744</v>
      </c>
      <c r="H81" t="s">
        <v>317</v>
      </c>
    </row>
    <row r="82" spans="1:8" ht="18.75" x14ac:dyDescent="0.25">
      <c r="A82" t="s">
        <v>309</v>
      </c>
      <c r="B82" s="97">
        <v>8486</v>
      </c>
      <c r="C82" s="97">
        <v>6183</v>
      </c>
      <c r="D82" s="97">
        <v>7022</v>
      </c>
      <c r="E82" s="98">
        <v>7109</v>
      </c>
      <c r="F82" s="101">
        <f t="shared" ref="F82:F89" si="3">SUM(B82:E82)</f>
        <v>28800</v>
      </c>
      <c r="H82" t="s">
        <v>318</v>
      </c>
    </row>
    <row r="83" spans="1:8" ht="18.75" x14ac:dyDescent="0.25">
      <c r="A83" t="s">
        <v>310</v>
      </c>
      <c r="B83" s="97">
        <v>8600</v>
      </c>
      <c r="C83" s="97">
        <v>7645</v>
      </c>
      <c r="D83" s="97">
        <v>7456</v>
      </c>
      <c r="E83" s="98">
        <v>6430</v>
      </c>
      <c r="F83" s="101">
        <f t="shared" si="3"/>
        <v>30131</v>
      </c>
    </row>
    <row r="84" spans="1:8" ht="18.75" x14ac:dyDescent="0.25">
      <c r="A84" t="s">
        <v>311</v>
      </c>
      <c r="B84" s="97">
        <v>6664</v>
      </c>
      <c r="C84" s="97">
        <v>7766</v>
      </c>
      <c r="D84" s="97">
        <v>6998</v>
      </c>
      <c r="E84" s="98">
        <v>8674</v>
      </c>
      <c r="F84" s="101">
        <f t="shared" si="3"/>
        <v>30102</v>
      </c>
    </row>
    <row r="85" spans="1:8" ht="18.75" x14ac:dyDescent="0.25">
      <c r="A85" t="s">
        <v>314</v>
      </c>
      <c r="B85" s="97">
        <v>7893</v>
      </c>
      <c r="C85" s="97">
        <v>8723</v>
      </c>
      <c r="D85" s="97">
        <v>6697</v>
      </c>
      <c r="E85" s="98">
        <v>8744</v>
      </c>
      <c r="F85" s="101">
        <f t="shared" si="3"/>
        <v>32057</v>
      </c>
    </row>
    <row r="86" spans="1:8" ht="18.75" x14ac:dyDescent="0.25">
      <c r="A86" t="s">
        <v>312</v>
      </c>
      <c r="B86" s="97">
        <v>6418</v>
      </c>
      <c r="C86" s="97">
        <v>6259</v>
      </c>
      <c r="D86" s="97">
        <v>8453</v>
      </c>
      <c r="E86" s="98">
        <v>6370</v>
      </c>
      <c r="F86" s="101">
        <f t="shared" si="3"/>
        <v>27500</v>
      </c>
    </row>
    <row r="87" spans="1:8" ht="18.75" x14ac:dyDescent="0.25">
      <c r="A87" t="s">
        <v>313</v>
      </c>
      <c r="B87" s="97">
        <v>6203</v>
      </c>
      <c r="C87" s="97">
        <v>8819</v>
      </c>
      <c r="D87" s="97">
        <v>8739</v>
      </c>
      <c r="E87" s="98">
        <v>6291</v>
      </c>
      <c r="F87" s="101">
        <f t="shared" si="3"/>
        <v>30052</v>
      </c>
    </row>
    <row r="88" spans="1:8" ht="18.75" x14ac:dyDescent="0.25">
      <c r="A88" t="s">
        <v>307</v>
      </c>
      <c r="B88" s="97">
        <v>6156</v>
      </c>
      <c r="C88" s="97">
        <v>7432</v>
      </c>
      <c r="D88" s="97">
        <v>7828</v>
      </c>
      <c r="E88" s="98">
        <v>8157</v>
      </c>
      <c r="F88" s="101">
        <f t="shared" si="3"/>
        <v>29573</v>
      </c>
    </row>
    <row r="89" spans="1:8" ht="19.5" thickBot="1" x14ac:dyDescent="0.3">
      <c r="A89" t="s">
        <v>150</v>
      </c>
      <c r="B89" s="99">
        <v>8572</v>
      </c>
      <c r="C89" s="99">
        <v>7467</v>
      </c>
      <c r="D89" s="99">
        <v>8381</v>
      </c>
      <c r="E89" s="100">
        <v>7654</v>
      </c>
      <c r="F89" s="101">
        <f t="shared" si="3"/>
        <v>32074</v>
      </c>
    </row>
    <row r="90" spans="1:8" ht="15.75" thickTop="1" x14ac:dyDescent="0.25">
      <c r="B90" s="101">
        <f>SUBTOTAL(9,B81:B89)</f>
        <v>66060</v>
      </c>
      <c r="C90" s="101">
        <f t="shared" ref="C90:E90" si="4">SUM(C81:C89)</f>
        <v>68159</v>
      </c>
      <c r="D90" s="101">
        <f t="shared" si="4"/>
        <v>69086</v>
      </c>
      <c r="E90" s="101">
        <f t="shared" si="4"/>
        <v>65728</v>
      </c>
    </row>
  </sheetData>
  <mergeCells count="3">
    <mergeCell ref="J4:J6"/>
    <mergeCell ref="K4:K6"/>
    <mergeCell ref="L4:L6"/>
  </mergeCells>
  <phoneticPr fontId="2" type="noConversion"/>
  <conditionalFormatting sqref="B80:E80">
    <cfRule type="expression" dxfId="21" priority="5">
      <formula>SUM(B$81:B$89)&gt;=67000</formula>
    </cfRule>
    <cfRule type="expression" dxfId="20" priority="4">
      <formula>SUM(B$81:B$89)&lt;67000</formula>
    </cfRule>
  </conditionalFormatting>
  <conditionalFormatting sqref="A81:A89">
    <cfRule type="expression" dxfId="19" priority="3">
      <formula>SUM($B81:$E81)&lt;30000</formula>
    </cfRule>
    <cfRule type="expression" dxfId="18" priority="1">
      <formula>SUM($B81:$E81)&gt;=30000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E26D-FE50-4490-8422-D3BF4E11F229}">
  <dimension ref="A1:E44"/>
  <sheetViews>
    <sheetView tabSelected="1" topLeftCell="F1" workbookViewId="0">
      <selection activeCell="P12" sqref="P12"/>
    </sheetView>
  </sheetViews>
  <sheetFormatPr defaultRowHeight="15" x14ac:dyDescent="0.25"/>
  <cols>
    <col min="1" max="1" width="14.5703125" bestFit="1" customWidth="1"/>
    <col min="2" max="2" width="16.28515625" bestFit="1" customWidth="1"/>
    <col min="3" max="3" width="9" bestFit="1" customWidth="1"/>
    <col min="4" max="4" width="10" bestFit="1" customWidth="1"/>
    <col min="5" max="5" width="11.28515625" bestFit="1" customWidth="1"/>
    <col min="6" max="6" width="9" bestFit="1" customWidth="1"/>
    <col min="7" max="7" width="7" bestFit="1" customWidth="1"/>
    <col min="8" max="8" width="8" bestFit="1" customWidth="1"/>
    <col min="9" max="9" width="6" bestFit="1" customWidth="1"/>
    <col min="10" max="10" width="6.140625" bestFit="1" customWidth="1"/>
    <col min="11" max="11" width="11.28515625" bestFit="1" customWidth="1"/>
    <col min="12" max="12" width="9.7109375" bestFit="1" customWidth="1"/>
    <col min="13" max="13" width="8" bestFit="1" customWidth="1"/>
    <col min="14" max="14" width="6.7109375" bestFit="1" customWidth="1"/>
    <col min="15" max="15" width="9" bestFit="1" customWidth="1"/>
    <col min="16" max="16" width="7" bestFit="1" customWidth="1"/>
    <col min="17" max="17" width="9.28515625" bestFit="1" customWidth="1"/>
    <col min="18" max="18" width="6.140625" bestFit="1" customWidth="1"/>
    <col min="19" max="19" width="8" bestFit="1" customWidth="1"/>
    <col min="20" max="20" width="9.140625" bestFit="1" customWidth="1"/>
    <col min="21" max="21" width="6" bestFit="1" customWidth="1"/>
    <col min="22" max="22" width="8.85546875" bestFit="1" customWidth="1"/>
    <col min="23" max="23" width="6.140625" bestFit="1" customWidth="1"/>
    <col min="24" max="24" width="9.140625" bestFit="1" customWidth="1"/>
    <col min="25" max="25" width="11.28515625" bestFit="1" customWidth="1"/>
    <col min="26" max="26" width="4" bestFit="1" customWidth="1"/>
    <col min="27" max="28" width="8" bestFit="1" customWidth="1"/>
    <col min="29" max="29" width="5" bestFit="1" customWidth="1"/>
    <col min="30" max="30" width="7" bestFit="1" customWidth="1"/>
    <col min="31" max="32" width="8" bestFit="1" customWidth="1"/>
    <col min="33" max="33" width="7" bestFit="1" customWidth="1"/>
    <col min="34" max="34" width="6" bestFit="1" customWidth="1"/>
    <col min="35" max="35" width="8" bestFit="1" customWidth="1"/>
    <col min="36" max="36" width="7" bestFit="1" customWidth="1"/>
    <col min="37" max="38" width="6" bestFit="1" customWidth="1"/>
    <col min="39" max="40" width="5" bestFit="1" customWidth="1"/>
    <col min="41" max="41" width="6" bestFit="1" customWidth="1"/>
    <col min="42" max="43" width="5" bestFit="1" customWidth="1"/>
    <col min="44" max="44" width="11.28515625" bestFit="1" customWidth="1"/>
  </cols>
  <sheetData>
    <row r="1" spans="1:5" x14ac:dyDescent="0.25">
      <c r="A1" s="105" t="s">
        <v>340</v>
      </c>
      <c r="B1" s="105" t="s">
        <v>339</v>
      </c>
    </row>
    <row r="2" spans="1:5" x14ac:dyDescent="0.25">
      <c r="A2" s="105" t="s">
        <v>321</v>
      </c>
      <c r="B2" t="s">
        <v>267</v>
      </c>
      <c r="C2" t="s">
        <v>264</v>
      </c>
      <c r="D2" t="s">
        <v>271</v>
      </c>
      <c r="E2" t="s">
        <v>322</v>
      </c>
    </row>
    <row r="3" spans="1:5" x14ac:dyDescent="0.25">
      <c r="A3" s="106" t="s">
        <v>341</v>
      </c>
      <c r="B3" s="107">
        <v>2449.5</v>
      </c>
      <c r="C3" s="107"/>
      <c r="D3" s="107"/>
      <c r="E3" s="107">
        <v>2449.5</v>
      </c>
    </row>
    <row r="4" spans="1:5" x14ac:dyDescent="0.25">
      <c r="A4" s="106" t="s">
        <v>355</v>
      </c>
      <c r="B4" s="107"/>
      <c r="C4" s="107">
        <v>1279.2</v>
      </c>
      <c r="D4" s="107"/>
      <c r="E4" s="107">
        <v>1279.2</v>
      </c>
    </row>
    <row r="5" spans="1:5" x14ac:dyDescent="0.25">
      <c r="A5" s="106" t="s">
        <v>342</v>
      </c>
      <c r="B5" s="107">
        <v>799.5</v>
      </c>
      <c r="C5" s="107"/>
      <c r="D5" s="107"/>
      <c r="E5" s="107">
        <v>799.5</v>
      </c>
    </row>
    <row r="6" spans="1:5" x14ac:dyDescent="0.25">
      <c r="A6" s="106" t="s">
        <v>343</v>
      </c>
      <c r="B6" s="107">
        <v>3750</v>
      </c>
      <c r="C6" s="107"/>
      <c r="D6" s="107"/>
      <c r="E6" s="107">
        <v>3750</v>
      </c>
    </row>
    <row r="7" spans="1:5" x14ac:dyDescent="0.25">
      <c r="A7" s="106" t="s">
        <v>344</v>
      </c>
      <c r="B7" s="107">
        <v>1609.65</v>
      </c>
      <c r="C7" s="107"/>
      <c r="D7" s="107"/>
      <c r="E7" s="107">
        <v>1609.65</v>
      </c>
    </row>
    <row r="8" spans="1:5" x14ac:dyDescent="0.25">
      <c r="A8" s="106" t="s">
        <v>356</v>
      </c>
      <c r="B8" s="107"/>
      <c r="C8" s="107">
        <v>775</v>
      </c>
      <c r="D8" s="107"/>
      <c r="E8" s="107">
        <v>775</v>
      </c>
    </row>
    <row r="9" spans="1:5" x14ac:dyDescent="0.25">
      <c r="A9" s="106" t="s">
        <v>357</v>
      </c>
      <c r="B9" s="107"/>
      <c r="C9" s="107"/>
      <c r="D9" s="107">
        <v>999.49999999999989</v>
      </c>
      <c r="E9" s="107">
        <v>999.49999999999989</v>
      </c>
    </row>
    <row r="10" spans="1:5" x14ac:dyDescent="0.25">
      <c r="A10" s="106" t="s">
        <v>358</v>
      </c>
      <c r="B10" s="107"/>
      <c r="C10" s="107">
        <v>2799.5</v>
      </c>
      <c r="D10" s="107"/>
      <c r="E10" s="107">
        <v>2799.5</v>
      </c>
    </row>
    <row r="11" spans="1:5" x14ac:dyDescent="0.25">
      <c r="A11" s="106" t="s">
        <v>359</v>
      </c>
      <c r="B11" s="107"/>
      <c r="C11" s="107">
        <v>449.5</v>
      </c>
      <c r="D11" s="107"/>
      <c r="E11" s="107">
        <v>449.5</v>
      </c>
    </row>
    <row r="12" spans="1:5" x14ac:dyDescent="0.25">
      <c r="A12" s="106" t="s">
        <v>360</v>
      </c>
      <c r="B12" s="107"/>
      <c r="C12" s="107"/>
      <c r="D12" s="107">
        <v>1799.7</v>
      </c>
      <c r="E12" s="107">
        <v>1799.7</v>
      </c>
    </row>
    <row r="13" spans="1:5" x14ac:dyDescent="0.25">
      <c r="A13" s="106" t="s">
        <v>345</v>
      </c>
      <c r="B13" s="107">
        <v>799.80000000000007</v>
      </c>
      <c r="C13" s="107"/>
      <c r="D13" s="107"/>
      <c r="E13" s="107">
        <v>799.80000000000007</v>
      </c>
    </row>
    <row r="14" spans="1:5" x14ac:dyDescent="0.25">
      <c r="A14" s="106" t="s">
        <v>346</v>
      </c>
      <c r="B14" s="107">
        <v>5625</v>
      </c>
      <c r="C14" s="107"/>
      <c r="D14" s="107"/>
      <c r="E14" s="107">
        <v>5625</v>
      </c>
    </row>
    <row r="15" spans="1:5" x14ac:dyDescent="0.25">
      <c r="A15" s="106" t="s">
        <v>361</v>
      </c>
      <c r="B15" s="107"/>
      <c r="C15" s="107">
        <v>2999.5</v>
      </c>
      <c r="D15" s="107"/>
      <c r="E15" s="107">
        <v>2999.5</v>
      </c>
    </row>
    <row r="16" spans="1:5" x14ac:dyDescent="0.25">
      <c r="A16" s="106" t="s">
        <v>362</v>
      </c>
      <c r="B16" s="107"/>
      <c r="C16" s="107"/>
      <c r="D16" s="107">
        <v>394.072</v>
      </c>
      <c r="E16" s="107">
        <v>394.072</v>
      </c>
    </row>
    <row r="17" spans="1:5" x14ac:dyDescent="0.25">
      <c r="A17" s="106" t="s">
        <v>347</v>
      </c>
      <c r="B17" s="107">
        <v>1462.5</v>
      </c>
      <c r="C17" s="107"/>
      <c r="D17" s="107"/>
      <c r="E17" s="107">
        <v>1462.5</v>
      </c>
    </row>
    <row r="18" spans="1:5" x14ac:dyDescent="0.25">
      <c r="A18" s="106" t="s">
        <v>363</v>
      </c>
      <c r="B18" s="107"/>
      <c r="C18" s="107">
        <v>1387.5</v>
      </c>
      <c r="D18" s="107"/>
      <c r="E18" s="107">
        <v>1387.5</v>
      </c>
    </row>
    <row r="19" spans="1:5" x14ac:dyDescent="0.25">
      <c r="A19" s="106" t="s">
        <v>364</v>
      </c>
      <c r="B19" s="107"/>
      <c r="C19" s="107">
        <v>239.85</v>
      </c>
      <c r="D19" s="107"/>
      <c r="E19" s="107">
        <v>239.85</v>
      </c>
    </row>
    <row r="20" spans="1:5" x14ac:dyDescent="0.25">
      <c r="A20" s="106" t="s">
        <v>365</v>
      </c>
      <c r="B20" s="107"/>
      <c r="C20" s="107"/>
      <c r="D20" s="107">
        <v>1649.85</v>
      </c>
      <c r="E20" s="107">
        <v>1649.85</v>
      </c>
    </row>
    <row r="21" spans="1:5" x14ac:dyDescent="0.25">
      <c r="A21" s="106" t="s">
        <v>366</v>
      </c>
      <c r="B21" s="107"/>
      <c r="C21" s="107">
        <v>1497.5</v>
      </c>
      <c r="D21" s="107"/>
      <c r="E21" s="107">
        <v>1497.5</v>
      </c>
    </row>
    <row r="22" spans="1:5" x14ac:dyDescent="0.25">
      <c r="A22" s="106" t="s">
        <v>348</v>
      </c>
      <c r="B22" s="107">
        <v>642.375</v>
      </c>
      <c r="C22" s="107"/>
      <c r="D22" s="107"/>
      <c r="E22" s="107">
        <v>642.375</v>
      </c>
    </row>
    <row r="23" spans="1:5" x14ac:dyDescent="0.25">
      <c r="A23" s="106" t="s">
        <v>349</v>
      </c>
      <c r="B23" s="107">
        <v>995</v>
      </c>
      <c r="C23" s="107"/>
      <c r="D23" s="107"/>
      <c r="E23" s="107">
        <v>995</v>
      </c>
    </row>
    <row r="24" spans="1:5" x14ac:dyDescent="0.25">
      <c r="A24" s="106" t="s">
        <v>367</v>
      </c>
      <c r="B24" s="107"/>
      <c r="C24" s="107">
        <v>699.65</v>
      </c>
      <c r="D24" s="107"/>
      <c r="E24" s="107">
        <v>699.65</v>
      </c>
    </row>
    <row r="25" spans="1:5" x14ac:dyDescent="0.25">
      <c r="A25" s="106" t="s">
        <v>368</v>
      </c>
      <c r="B25" s="107"/>
      <c r="C25" s="107">
        <v>899.75</v>
      </c>
      <c r="D25" s="107"/>
      <c r="E25" s="107">
        <v>899.75</v>
      </c>
    </row>
    <row r="26" spans="1:5" x14ac:dyDescent="0.25">
      <c r="A26" s="106" t="s">
        <v>369</v>
      </c>
      <c r="B26" s="107"/>
      <c r="C26" s="107">
        <v>2699.55</v>
      </c>
      <c r="D26" s="107"/>
      <c r="E26" s="107">
        <v>2699.55</v>
      </c>
    </row>
    <row r="27" spans="1:5" x14ac:dyDescent="0.25">
      <c r="A27" s="106" t="s">
        <v>350</v>
      </c>
      <c r="B27" s="107">
        <v>639.67999999999995</v>
      </c>
      <c r="C27" s="107"/>
      <c r="D27" s="107"/>
      <c r="E27" s="107">
        <v>639.67999999999995</v>
      </c>
    </row>
    <row r="28" spans="1:5" x14ac:dyDescent="0.25">
      <c r="A28" s="106" t="s">
        <v>370</v>
      </c>
      <c r="B28" s="107"/>
      <c r="C28" s="107"/>
      <c r="D28" s="107">
        <v>702.63</v>
      </c>
      <c r="E28" s="107">
        <v>702.63</v>
      </c>
    </row>
    <row r="29" spans="1:5" x14ac:dyDescent="0.25">
      <c r="A29" s="106" t="s">
        <v>371</v>
      </c>
      <c r="B29" s="107"/>
      <c r="C29" s="107"/>
      <c r="D29" s="107">
        <v>1275</v>
      </c>
      <c r="E29" s="107">
        <v>1275</v>
      </c>
    </row>
    <row r="30" spans="1:5" x14ac:dyDescent="0.25">
      <c r="A30" s="106" t="s">
        <v>372</v>
      </c>
      <c r="B30" s="107"/>
      <c r="C30" s="107">
        <v>1997.5000000000002</v>
      </c>
      <c r="D30" s="107"/>
      <c r="E30" s="107">
        <v>1997.5000000000002</v>
      </c>
    </row>
    <row r="31" spans="1:5" x14ac:dyDescent="0.25">
      <c r="A31" s="106" t="s">
        <v>373</v>
      </c>
      <c r="B31" s="107"/>
      <c r="C31" s="107">
        <v>1439.6000000000001</v>
      </c>
      <c r="D31" s="107"/>
      <c r="E31" s="107">
        <v>1439.6000000000001</v>
      </c>
    </row>
    <row r="32" spans="1:5" x14ac:dyDescent="0.25">
      <c r="A32" s="106" t="s">
        <v>374</v>
      </c>
      <c r="B32" s="107"/>
      <c r="C32" s="107"/>
      <c r="D32" s="107">
        <v>5250</v>
      </c>
      <c r="E32" s="107">
        <v>5250</v>
      </c>
    </row>
    <row r="33" spans="1:5" x14ac:dyDescent="0.25">
      <c r="A33" s="106" t="s">
        <v>351</v>
      </c>
      <c r="B33" s="107">
        <v>959.4</v>
      </c>
      <c r="C33" s="107"/>
      <c r="D33" s="107"/>
      <c r="E33" s="107">
        <v>959.4</v>
      </c>
    </row>
    <row r="34" spans="1:5" x14ac:dyDescent="0.25">
      <c r="A34" s="106" t="s">
        <v>352</v>
      </c>
      <c r="B34" s="107">
        <v>2549.15</v>
      </c>
      <c r="C34" s="107">
        <v>719.55</v>
      </c>
      <c r="D34" s="107"/>
      <c r="E34" s="107">
        <v>3268.7</v>
      </c>
    </row>
    <row r="35" spans="1:5" x14ac:dyDescent="0.25">
      <c r="A35" s="106" t="s">
        <v>375</v>
      </c>
      <c r="B35" s="107"/>
      <c r="C35" s="107">
        <v>638</v>
      </c>
      <c r="D35" s="107"/>
      <c r="E35" s="107">
        <v>638</v>
      </c>
    </row>
    <row r="36" spans="1:5" x14ac:dyDescent="0.25">
      <c r="A36" s="106" t="s">
        <v>353</v>
      </c>
      <c r="B36" s="107">
        <v>328.90000000000003</v>
      </c>
      <c r="C36" s="107"/>
      <c r="D36" s="107"/>
      <c r="E36" s="107">
        <v>328.90000000000003</v>
      </c>
    </row>
    <row r="37" spans="1:5" x14ac:dyDescent="0.25">
      <c r="A37" s="106" t="s">
        <v>376</v>
      </c>
      <c r="B37" s="107"/>
      <c r="C37" s="107">
        <v>639.6</v>
      </c>
      <c r="D37" s="107"/>
      <c r="E37" s="107">
        <v>639.6</v>
      </c>
    </row>
    <row r="38" spans="1:5" x14ac:dyDescent="0.25">
      <c r="A38" s="106" t="s">
        <v>377</v>
      </c>
      <c r="B38" s="107"/>
      <c r="C38" s="107">
        <v>1820</v>
      </c>
      <c r="D38" s="107"/>
      <c r="E38" s="107">
        <v>1820</v>
      </c>
    </row>
    <row r="39" spans="1:5" x14ac:dyDescent="0.25">
      <c r="A39" s="106" t="s">
        <v>354</v>
      </c>
      <c r="B39" s="107">
        <v>4750</v>
      </c>
      <c r="C39" s="107"/>
      <c r="D39" s="107"/>
      <c r="E39" s="107">
        <v>4750</v>
      </c>
    </row>
    <row r="40" spans="1:5" x14ac:dyDescent="0.25">
      <c r="A40" s="106" t="s">
        <v>378</v>
      </c>
      <c r="B40" s="107"/>
      <c r="C40" s="107"/>
      <c r="D40" s="107">
        <v>2375</v>
      </c>
      <c r="E40" s="107">
        <v>2375</v>
      </c>
    </row>
    <row r="41" spans="1:5" x14ac:dyDescent="0.25">
      <c r="A41" s="106" t="s">
        <v>379</v>
      </c>
      <c r="B41" s="107"/>
      <c r="C41" s="107"/>
      <c r="D41" s="107">
        <v>359.6</v>
      </c>
      <c r="E41" s="107">
        <v>359.6</v>
      </c>
    </row>
    <row r="42" spans="1:5" x14ac:dyDescent="0.25">
      <c r="A42" s="106" t="s">
        <v>380</v>
      </c>
      <c r="B42" s="107"/>
      <c r="C42" s="107"/>
      <c r="D42" s="107">
        <v>1154.67</v>
      </c>
      <c r="E42" s="107">
        <v>1154.67</v>
      </c>
    </row>
    <row r="43" spans="1:5" x14ac:dyDescent="0.25">
      <c r="A43" s="106" t="s">
        <v>381</v>
      </c>
      <c r="B43" s="107"/>
      <c r="C43" s="107"/>
      <c r="D43" s="107">
        <v>2750</v>
      </c>
      <c r="E43" s="107">
        <v>2750</v>
      </c>
    </row>
    <row r="44" spans="1:5" x14ac:dyDescent="0.25">
      <c r="A44" s="106" t="s">
        <v>322</v>
      </c>
      <c r="B44" s="107">
        <v>27360.455000000002</v>
      </c>
      <c r="C44" s="107">
        <v>22980.749999999996</v>
      </c>
      <c r="D44" s="107">
        <v>18710.022000000001</v>
      </c>
      <c r="E44" s="107">
        <v>69051.226999999999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8E5EA-0EAA-480C-8966-A6D90979436B}">
  <dimension ref="A1:G43"/>
  <sheetViews>
    <sheetView workbookViewId="0">
      <selection sqref="A1:G43"/>
    </sheetView>
  </sheetViews>
  <sheetFormatPr defaultRowHeight="15" x14ac:dyDescent="0.25"/>
  <cols>
    <col min="1" max="1" width="21.42578125" customWidth="1"/>
    <col min="2" max="2" width="17.42578125" customWidth="1"/>
    <col min="3" max="4" width="16.5703125" customWidth="1"/>
    <col min="5" max="5" width="16.28515625" customWidth="1"/>
    <col min="6" max="6" width="17.42578125" customWidth="1"/>
    <col min="7" max="7" width="17.7109375" customWidth="1"/>
  </cols>
  <sheetData>
    <row r="1" spans="1:7" ht="18" thickBot="1" x14ac:dyDescent="0.3">
      <c r="A1" s="55" t="s">
        <v>156</v>
      </c>
      <c r="B1" s="56" t="s">
        <v>258</v>
      </c>
      <c r="C1" s="56" t="s">
        <v>259</v>
      </c>
      <c r="D1" s="56" t="s">
        <v>260</v>
      </c>
      <c r="E1" s="56" t="s">
        <v>261</v>
      </c>
      <c r="F1" s="56" t="s">
        <v>262</v>
      </c>
      <c r="G1" s="56" t="s">
        <v>263</v>
      </c>
    </row>
    <row r="2" spans="1:7" ht="15.75" thickTop="1" x14ac:dyDescent="0.25">
      <c r="A2" s="57">
        <v>43728</v>
      </c>
      <c r="B2" s="58" t="s">
        <v>264</v>
      </c>
      <c r="C2" s="58" t="s">
        <v>265</v>
      </c>
      <c r="D2" s="58" t="s">
        <v>266</v>
      </c>
      <c r="E2" s="58">
        <v>40</v>
      </c>
      <c r="F2" s="58">
        <v>15.95</v>
      </c>
      <c r="G2" s="58">
        <f t="shared" ref="G2:G43" si="0">F2*E2</f>
        <v>638</v>
      </c>
    </row>
    <row r="3" spans="1:7" x14ac:dyDescent="0.25">
      <c r="A3" s="59">
        <v>43663</v>
      </c>
      <c r="B3" s="60" t="s">
        <v>264</v>
      </c>
      <c r="C3" s="60" t="s">
        <v>265</v>
      </c>
      <c r="D3" s="60" t="s">
        <v>266</v>
      </c>
      <c r="E3" s="60">
        <v>35</v>
      </c>
      <c r="F3" s="60">
        <v>19.989999999999998</v>
      </c>
      <c r="G3" s="60">
        <f t="shared" si="0"/>
        <v>699.65</v>
      </c>
    </row>
    <row r="4" spans="1:7" x14ac:dyDescent="0.25">
      <c r="A4" s="61">
        <v>43496</v>
      </c>
      <c r="B4" s="62" t="s">
        <v>267</v>
      </c>
      <c r="C4" s="62" t="s">
        <v>265</v>
      </c>
      <c r="D4" s="62" t="s">
        <v>268</v>
      </c>
      <c r="E4" s="62">
        <v>50</v>
      </c>
      <c r="F4" s="62">
        <v>15.99</v>
      </c>
      <c r="G4" s="62">
        <f t="shared" si="0"/>
        <v>799.5</v>
      </c>
    </row>
    <row r="5" spans="1:7" x14ac:dyDescent="0.25">
      <c r="A5" s="59">
        <v>43556</v>
      </c>
      <c r="B5" s="60" t="s">
        <v>264</v>
      </c>
      <c r="C5" s="60" t="s">
        <v>269</v>
      </c>
      <c r="D5" s="60" t="s">
        <v>270</v>
      </c>
      <c r="E5" s="60">
        <v>50</v>
      </c>
      <c r="F5" s="60">
        <v>59.99</v>
      </c>
      <c r="G5" s="60">
        <f t="shared" si="0"/>
        <v>2999.5</v>
      </c>
    </row>
    <row r="6" spans="1:7" x14ac:dyDescent="0.25">
      <c r="A6" s="61">
        <v>43680</v>
      </c>
      <c r="B6" s="62" t="s">
        <v>267</v>
      </c>
      <c r="C6" s="62" t="s">
        <v>269</v>
      </c>
      <c r="D6" s="62" t="s">
        <v>268</v>
      </c>
      <c r="E6" s="62">
        <v>32</v>
      </c>
      <c r="F6" s="62">
        <v>19.989999999999998</v>
      </c>
      <c r="G6" s="62">
        <f t="shared" si="0"/>
        <v>639.67999999999995</v>
      </c>
    </row>
    <row r="7" spans="1:7" x14ac:dyDescent="0.25">
      <c r="A7" s="59">
        <v>43722</v>
      </c>
      <c r="B7" s="60" t="s">
        <v>264</v>
      </c>
      <c r="C7" s="60" t="s">
        <v>265</v>
      </c>
      <c r="D7" s="60" t="s">
        <v>270</v>
      </c>
      <c r="E7" s="60">
        <v>45</v>
      </c>
      <c r="F7" s="60">
        <v>15.99</v>
      </c>
      <c r="G7" s="60">
        <f t="shared" si="0"/>
        <v>719.55</v>
      </c>
    </row>
    <row r="8" spans="1:7" x14ac:dyDescent="0.25">
      <c r="A8" s="61">
        <v>43670</v>
      </c>
      <c r="B8" s="62" t="s">
        <v>264</v>
      </c>
      <c r="C8" s="62" t="s">
        <v>265</v>
      </c>
      <c r="D8" s="62" t="s">
        <v>270</v>
      </c>
      <c r="E8" s="62">
        <v>25</v>
      </c>
      <c r="F8" s="62">
        <v>35.99</v>
      </c>
      <c r="G8" s="62">
        <f t="shared" si="0"/>
        <v>899.75</v>
      </c>
    </row>
    <row r="9" spans="1:7" x14ac:dyDescent="0.25">
      <c r="A9" s="59">
        <v>43495</v>
      </c>
      <c r="B9" s="60" t="s">
        <v>264</v>
      </c>
      <c r="C9" s="60" t="s">
        <v>265</v>
      </c>
      <c r="D9" s="60" t="s">
        <v>270</v>
      </c>
      <c r="E9" s="60">
        <v>80</v>
      </c>
      <c r="F9" s="60">
        <v>15.99</v>
      </c>
      <c r="G9" s="60">
        <f t="shared" si="0"/>
        <v>1279.2</v>
      </c>
    </row>
    <row r="10" spans="1:7" x14ac:dyDescent="0.25">
      <c r="A10" s="61">
        <v>43701</v>
      </c>
      <c r="B10" s="62" t="s">
        <v>264</v>
      </c>
      <c r="C10" s="62" t="s">
        <v>265</v>
      </c>
      <c r="D10" s="62" t="s">
        <v>268</v>
      </c>
      <c r="E10" s="62">
        <v>40</v>
      </c>
      <c r="F10" s="62">
        <v>35.99</v>
      </c>
      <c r="G10" s="62">
        <f t="shared" si="0"/>
        <v>1439.6000000000001</v>
      </c>
    </row>
    <row r="11" spans="1:7" x14ac:dyDescent="0.25">
      <c r="A11" s="59">
        <v>43784</v>
      </c>
      <c r="B11" s="60" t="s">
        <v>264</v>
      </c>
      <c r="C11" s="60" t="s">
        <v>265</v>
      </c>
      <c r="D11" s="60" t="s">
        <v>270</v>
      </c>
      <c r="E11" s="60">
        <v>40</v>
      </c>
      <c r="F11" s="60">
        <v>45.5</v>
      </c>
      <c r="G11" s="60">
        <f t="shared" si="0"/>
        <v>1820</v>
      </c>
    </row>
    <row r="12" spans="1:7" x14ac:dyDescent="0.25">
      <c r="A12" s="61">
        <v>43619</v>
      </c>
      <c r="B12" s="62" t="s">
        <v>264</v>
      </c>
      <c r="C12" s="62" t="s">
        <v>265</v>
      </c>
      <c r="D12" s="62" t="s">
        <v>268</v>
      </c>
      <c r="E12" s="62">
        <v>15</v>
      </c>
      <c r="F12" s="62">
        <v>15.99</v>
      </c>
      <c r="G12" s="62">
        <f t="shared" si="0"/>
        <v>239.85</v>
      </c>
    </row>
    <row r="13" spans="1:7" x14ac:dyDescent="0.25">
      <c r="A13" s="59">
        <v>43748</v>
      </c>
      <c r="B13" s="60" t="s">
        <v>264</v>
      </c>
      <c r="C13" s="60" t="s">
        <v>265</v>
      </c>
      <c r="D13" s="60" t="s">
        <v>266</v>
      </c>
      <c r="E13" s="60">
        <v>40</v>
      </c>
      <c r="F13" s="60">
        <v>15.99</v>
      </c>
      <c r="G13" s="60">
        <f t="shared" si="0"/>
        <v>639.6</v>
      </c>
    </row>
    <row r="14" spans="1:7" x14ac:dyDescent="0.25">
      <c r="A14" s="61">
        <v>43605</v>
      </c>
      <c r="B14" s="62" t="s">
        <v>264</v>
      </c>
      <c r="C14" s="62" t="s">
        <v>269</v>
      </c>
      <c r="D14" s="62" t="s">
        <v>266</v>
      </c>
      <c r="E14" s="62">
        <v>25</v>
      </c>
      <c r="F14" s="62">
        <v>55.5</v>
      </c>
      <c r="G14" s="62">
        <f t="shared" si="0"/>
        <v>1387.5</v>
      </c>
    </row>
    <row r="15" spans="1:7" x14ac:dyDescent="0.25">
      <c r="A15" s="59">
        <v>43537</v>
      </c>
      <c r="B15" s="60" t="s">
        <v>264</v>
      </c>
      <c r="C15" s="60" t="s">
        <v>265</v>
      </c>
      <c r="D15" s="60" t="s">
        <v>266</v>
      </c>
      <c r="E15" s="60">
        <v>50</v>
      </c>
      <c r="F15" s="60">
        <v>55.99</v>
      </c>
      <c r="G15" s="60">
        <f t="shared" si="0"/>
        <v>2799.5</v>
      </c>
    </row>
    <row r="16" spans="1:7" x14ac:dyDescent="0.25">
      <c r="A16" s="61">
        <v>43543</v>
      </c>
      <c r="B16" s="62" t="s">
        <v>264</v>
      </c>
      <c r="C16" s="62" t="s">
        <v>265</v>
      </c>
      <c r="D16" s="62" t="s">
        <v>268</v>
      </c>
      <c r="E16" s="62">
        <v>50</v>
      </c>
      <c r="F16" s="62">
        <v>8.99</v>
      </c>
      <c r="G16" s="62">
        <f t="shared" si="0"/>
        <v>449.5</v>
      </c>
    </row>
    <row r="17" spans="1:7" x14ac:dyDescent="0.25">
      <c r="A17" s="59">
        <v>43523</v>
      </c>
      <c r="B17" s="60" t="s">
        <v>264</v>
      </c>
      <c r="C17" s="60" t="s">
        <v>265</v>
      </c>
      <c r="D17" s="60" t="s">
        <v>268</v>
      </c>
      <c r="E17" s="60">
        <v>50</v>
      </c>
      <c r="F17" s="60">
        <v>15.5</v>
      </c>
      <c r="G17" s="60">
        <f t="shared" si="0"/>
        <v>775</v>
      </c>
    </row>
    <row r="18" spans="1:7" x14ac:dyDescent="0.25">
      <c r="A18" s="61">
        <v>43600</v>
      </c>
      <c r="B18" s="62" t="s">
        <v>267</v>
      </c>
      <c r="C18" s="62" t="s">
        <v>265</v>
      </c>
      <c r="D18" s="62" t="s">
        <v>268</v>
      </c>
      <c r="E18" s="62">
        <v>75</v>
      </c>
      <c r="F18" s="62">
        <v>19.5</v>
      </c>
      <c r="G18" s="62">
        <f t="shared" si="0"/>
        <v>1462.5</v>
      </c>
    </row>
    <row r="19" spans="1:7" x14ac:dyDescent="0.25">
      <c r="A19" s="59">
        <v>43630</v>
      </c>
      <c r="B19" s="60" t="s">
        <v>264</v>
      </c>
      <c r="C19" s="60" t="s">
        <v>265</v>
      </c>
      <c r="D19" s="60" t="s">
        <v>268</v>
      </c>
      <c r="E19" s="60">
        <v>50</v>
      </c>
      <c r="F19" s="60">
        <v>29.95</v>
      </c>
      <c r="G19" s="60">
        <f t="shared" si="0"/>
        <v>1497.5</v>
      </c>
    </row>
    <row r="20" spans="1:7" x14ac:dyDescent="0.25">
      <c r="A20" s="61">
        <v>43693</v>
      </c>
      <c r="B20" s="62" t="s">
        <v>264</v>
      </c>
      <c r="C20" s="62" t="s">
        <v>269</v>
      </c>
      <c r="D20" s="62" t="s">
        <v>268</v>
      </c>
      <c r="E20" s="62">
        <v>50</v>
      </c>
      <c r="F20" s="62">
        <v>39.950000000000003</v>
      </c>
      <c r="G20" s="62">
        <f t="shared" si="0"/>
        <v>1997.5000000000002</v>
      </c>
    </row>
    <row r="21" spans="1:7" x14ac:dyDescent="0.25">
      <c r="A21" s="59">
        <v>43555</v>
      </c>
      <c r="B21" s="60" t="s">
        <v>267</v>
      </c>
      <c r="C21" s="60" t="s">
        <v>265</v>
      </c>
      <c r="D21" s="60" t="s">
        <v>266</v>
      </c>
      <c r="E21" s="60">
        <v>75</v>
      </c>
      <c r="F21" s="60">
        <v>75</v>
      </c>
      <c r="G21" s="60">
        <f t="shared" si="0"/>
        <v>5625</v>
      </c>
    </row>
    <row r="22" spans="1:7" x14ac:dyDescent="0.25">
      <c r="A22" s="61">
        <v>43709</v>
      </c>
      <c r="B22" s="62" t="s">
        <v>267</v>
      </c>
      <c r="C22" s="62" t="s">
        <v>265</v>
      </c>
      <c r="D22" s="62" t="s">
        <v>268</v>
      </c>
      <c r="E22" s="62">
        <v>60</v>
      </c>
      <c r="F22" s="62">
        <v>15.99</v>
      </c>
      <c r="G22" s="62">
        <f t="shared" si="0"/>
        <v>959.4</v>
      </c>
    </row>
    <row r="23" spans="1:7" x14ac:dyDescent="0.25">
      <c r="A23" s="59">
        <v>43675</v>
      </c>
      <c r="B23" s="60" t="s">
        <v>264</v>
      </c>
      <c r="C23" s="60" t="s">
        <v>265</v>
      </c>
      <c r="D23" s="60" t="s">
        <v>270</v>
      </c>
      <c r="E23" s="60">
        <v>45</v>
      </c>
      <c r="F23" s="60">
        <v>59.99</v>
      </c>
      <c r="G23" s="60">
        <f t="shared" si="0"/>
        <v>2699.55</v>
      </c>
    </row>
    <row r="24" spans="1:7" x14ac:dyDescent="0.25">
      <c r="A24" s="61">
        <v>43510</v>
      </c>
      <c r="B24" s="62" t="s">
        <v>267</v>
      </c>
      <c r="C24" s="62" t="s">
        <v>265</v>
      </c>
      <c r="D24" s="62" t="s">
        <v>266</v>
      </c>
      <c r="E24" s="62">
        <v>50</v>
      </c>
      <c r="F24" s="62">
        <v>75</v>
      </c>
      <c r="G24" s="62">
        <f t="shared" si="0"/>
        <v>3750</v>
      </c>
    </row>
    <row r="25" spans="1:7" x14ac:dyDescent="0.25">
      <c r="A25" s="59">
        <v>43563</v>
      </c>
      <c r="B25" s="60" t="s">
        <v>271</v>
      </c>
      <c r="C25" s="60" t="s">
        <v>269</v>
      </c>
      <c r="D25" s="60" t="s">
        <v>270</v>
      </c>
      <c r="E25" s="60">
        <v>28</v>
      </c>
      <c r="F25" s="60">
        <v>14.074</v>
      </c>
      <c r="G25" s="60">
        <f t="shared" si="0"/>
        <v>394.072</v>
      </c>
    </row>
    <row r="26" spans="1:7" x14ac:dyDescent="0.25">
      <c r="A26" s="61">
        <v>43638</v>
      </c>
      <c r="B26" s="62" t="s">
        <v>267</v>
      </c>
      <c r="C26" s="62" t="s">
        <v>265</v>
      </c>
      <c r="D26" s="62" t="s">
        <v>270</v>
      </c>
      <c r="E26" s="62">
        <v>500</v>
      </c>
      <c r="F26" s="62">
        <v>1.99</v>
      </c>
      <c r="G26" s="62">
        <f t="shared" si="0"/>
        <v>995</v>
      </c>
    </row>
    <row r="27" spans="1:7" x14ac:dyDescent="0.25">
      <c r="A27" s="59">
        <v>43818</v>
      </c>
      <c r="B27" s="60" t="s">
        <v>271</v>
      </c>
      <c r="C27" s="60" t="s">
        <v>265</v>
      </c>
      <c r="D27" s="60" t="s">
        <v>270</v>
      </c>
      <c r="E27" s="60">
        <v>33</v>
      </c>
      <c r="F27" s="60">
        <v>34.99</v>
      </c>
      <c r="G27" s="60">
        <f t="shared" si="0"/>
        <v>1154.67</v>
      </c>
    </row>
    <row r="28" spans="1:7" x14ac:dyDescent="0.25">
      <c r="A28" s="61">
        <v>43522</v>
      </c>
      <c r="B28" s="62" t="s">
        <v>267</v>
      </c>
      <c r="C28" s="62" t="s">
        <v>269</v>
      </c>
      <c r="D28" s="62" t="s">
        <v>270</v>
      </c>
      <c r="E28" s="62">
        <v>35</v>
      </c>
      <c r="F28" s="62">
        <v>45.99</v>
      </c>
      <c r="G28" s="62">
        <f t="shared" si="0"/>
        <v>1609.65</v>
      </c>
    </row>
    <row r="29" spans="1:7" x14ac:dyDescent="0.25">
      <c r="A29" s="59">
        <v>43806</v>
      </c>
      <c r="B29" s="60" t="s">
        <v>271</v>
      </c>
      <c r="C29" s="60" t="s">
        <v>265</v>
      </c>
      <c r="D29" s="60" t="s">
        <v>266</v>
      </c>
      <c r="E29" s="60">
        <v>25</v>
      </c>
      <c r="F29" s="60">
        <v>95</v>
      </c>
      <c r="G29" s="60">
        <f t="shared" si="0"/>
        <v>2375</v>
      </c>
    </row>
    <row r="30" spans="1:7" x14ac:dyDescent="0.25">
      <c r="A30" s="61">
        <v>43494</v>
      </c>
      <c r="B30" s="62" t="s">
        <v>267</v>
      </c>
      <c r="C30" s="62" t="s">
        <v>269</v>
      </c>
      <c r="D30" s="62" t="s">
        <v>268</v>
      </c>
      <c r="E30" s="62">
        <v>50</v>
      </c>
      <c r="F30" s="62">
        <v>48.99</v>
      </c>
      <c r="G30" s="62">
        <f t="shared" si="0"/>
        <v>2449.5</v>
      </c>
    </row>
    <row r="31" spans="1:7" x14ac:dyDescent="0.25">
      <c r="A31" s="59">
        <v>43722</v>
      </c>
      <c r="B31" s="60" t="s">
        <v>267</v>
      </c>
      <c r="C31" s="60" t="s">
        <v>265</v>
      </c>
      <c r="D31" s="60" t="s">
        <v>266</v>
      </c>
      <c r="E31" s="60">
        <v>85</v>
      </c>
      <c r="F31" s="60">
        <v>29.99</v>
      </c>
      <c r="G31" s="60">
        <f t="shared" si="0"/>
        <v>2549.15</v>
      </c>
    </row>
    <row r="32" spans="1:7" x14ac:dyDescent="0.25">
      <c r="A32" s="61">
        <v>43636</v>
      </c>
      <c r="B32" s="62" t="s">
        <v>267</v>
      </c>
      <c r="C32" s="62" t="s">
        <v>269</v>
      </c>
      <c r="D32" s="62" t="s">
        <v>268</v>
      </c>
      <c r="E32" s="62">
        <v>25</v>
      </c>
      <c r="F32" s="62">
        <v>25.695</v>
      </c>
      <c r="G32" s="62">
        <f t="shared" si="0"/>
        <v>642.375</v>
      </c>
    </row>
    <row r="33" spans="1:7" x14ac:dyDescent="0.25">
      <c r="A33" s="59">
        <v>43686</v>
      </c>
      <c r="B33" s="60" t="s">
        <v>271</v>
      </c>
      <c r="C33" s="60" t="s">
        <v>265</v>
      </c>
      <c r="D33" s="60" t="s">
        <v>266</v>
      </c>
      <c r="E33" s="60">
        <v>37</v>
      </c>
      <c r="F33" s="60">
        <v>18.989999999999998</v>
      </c>
      <c r="G33" s="60">
        <f t="shared" si="0"/>
        <v>702.63</v>
      </c>
    </row>
    <row r="34" spans="1:7" x14ac:dyDescent="0.25">
      <c r="A34" s="61">
        <v>43529</v>
      </c>
      <c r="B34" s="62" t="s">
        <v>271</v>
      </c>
      <c r="C34" s="62" t="s">
        <v>269</v>
      </c>
      <c r="D34" s="62" t="s">
        <v>268</v>
      </c>
      <c r="E34" s="62">
        <v>50</v>
      </c>
      <c r="F34" s="62">
        <v>19.989999999999998</v>
      </c>
      <c r="G34" s="62">
        <f t="shared" si="0"/>
        <v>999.49999999999989</v>
      </c>
    </row>
    <row r="35" spans="1:7" x14ac:dyDescent="0.25">
      <c r="A35" s="59">
        <v>43623</v>
      </c>
      <c r="B35" s="60" t="s">
        <v>271</v>
      </c>
      <c r="C35" s="60" t="s">
        <v>265</v>
      </c>
      <c r="D35" s="60" t="s">
        <v>268</v>
      </c>
      <c r="E35" s="60">
        <v>15</v>
      </c>
      <c r="F35" s="60">
        <v>109.99</v>
      </c>
      <c r="G35" s="60">
        <f t="shared" si="0"/>
        <v>1649.85</v>
      </c>
    </row>
    <row r="36" spans="1:7" x14ac:dyDescent="0.25">
      <c r="A36" s="61">
        <v>43549</v>
      </c>
      <c r="B36" s="62" t="s">
        <v>271</v>
      </c>
      <c r="C36" s="62" t="s">
        <v>269</v>
      </c>
      <c r="D36" s="62" t="s">
        <v>268</v>
      </c>
      <c r="E36" s="62">
        <v>30</v>
      </c>
      <c r="F36" s="62">
        <v>59.99</v>
      </c>
      <c r="G36" s="62">
        <f t="shared" si="0"/>
        <v>1799.7</v>
      </c>
    </row>
    <row r="37" spans="1:7" x14ac:dyDescent="0.25">
      <c r="A37" s="59">
        <v>43815</v>
      </c>
      <c r="B37" s="60" t="s">
        <v>271</v>
      </c>
      <c r="C37" s="60" t="s">
        <v>269</v>
      </c>
      <c r="D37" s="60" t="s">
        <v>266</v>
      </c>
      <c r="E37" s="60">
        <v>40</v>
      </c>
      <c r="F37" s="60">
        <v>8.99</v>
      </c>
      <c r="G37" s="60">
        <f t="shared" si="0"/>
        <v>359.6</v>
      </c>
    </row>
    <row r="38" spans="1:7" x14ac:dyDescent="0.25">
      <c r="A38" s="61">
        <v>43550</v>
      </c>
      <c r="B38" s="62" t="s">
        <v>267</v>
      </c>
      <c r="C38" s="62" t="s">
        <v>269</v>
      </c>
      <c r="D38" s="62" t="s">
        <v>270</v>
      </c>
      <c r="E38" s="62">
        <v>20</v>
      </c>
      <c r="F38" s="62">
        <v>39.99</v>
      </c>
      <c r="G38" s="62">
        <f t="shared" si="0"/>
        <v>799.80000000000007</v>
      </c>
    </row>
    <row r="39" spans="1:7" x14ac:dyDescent="0.25">
      <c r="A39" s="59">
        <v>43689</v>
      </c>
      <c r="B39" s="60" t="s">
        <v>271</v>
      </c>
      <c r="C39" s="60" t="s">
        <v>269</v>
      </c>
      <c r="D39" s="60" t="s">
        <v>266</v>
      </c>
      <c r="E39" s="60">
        <v>50</v>
      </c>
      <c r="F39" s="60">
        <v>25.5</v>
      </c>
      <c r="G39" s="60">
        <f t="shared" si="0"/>
        <v>1275</v>
      </c>
    </row>
    <row r="40" spans="1:7" x14ac:dyDescent="0.25">
      <c r="A40" s="61">
        <v>43707</v>
      </c>
      <c r="B40" s="62" t="s">
        <v>271</v>
      </c>
      <c r="C40" s="62" t="s">
        <v>269</v>
      </c>
      <c r="D40" s="62" t="s">
        <v>270</v>
      </c>
      <c r="E40" s="62">
        <v>70</v>
      </c>
      <c r="F40" s="62">
        <v>75</v>
      </c>
      <c r="G40" s="62">
        <f t="shared" si="0"/>
        <v>5250</v>
      </c>
    </row>
    <row r="41" spans="1:7" x14ac:dyDescent="0.25">
      <c r="A41" s="59">
        <v>43740</v>
      </c>
      <c r="B41" s="60" t="s">
        <v>267</v>
      </c>
      <c r="C41" s="60" t="s">
        <v>269</v>
      </c>
      <c r="D41" s="60" t="s">
        <v>268</v>
      </c>
      <c r="E41" s="60">
        <v>110</v>
      </c>
      <c r="F41" s="60">
        <v>2.99</v>
      </c>
      <c r="G41" s="60">
        <f t="shared" si="0"/>
        <v>328.90000000000003</v>
      </c>
    </row>
    <row r="42" spans="1:7" x14ac:dyDescent="0.25">
      <c r="A42" s="61">
        <v>43823</v>
      </c>
      <c r="B42" s="62" t="s">
        <v>271</v>
      </c>
      <c r="C42" s="62" t="s">
        <v>269</v>
      </c>
      <c r="D42" s="62" t="s">
        <v>266</v>
      </c>
      <c r="E42" s="62">
        <v>50</v>
      </c>
      <c r="F42" s="62">
        <v>55</v>
      </c>
      <c r="G42" s="62">
        <f t="shared" si="0"/>
        <v>2750</v>
      </c>
    </row>
    <row r="43" spans="1:7" x14ac:dyDescent="0.25">
      <c r="A43" s="59">
        <v>43804</v>
      </c>
      <c r="B43" s="60" t="s">
        <v>267</v>
      </c>
      <c r="C43" s="60" t="s">
        <v>269</v>
      </c>
      <c r="D43" s="60" t="s">
        <v>266</v>
      </c>
      <c r="E43" s="60">
        <v>50</v>
      </c>
      <c r="F43" s="60">
        <v>95</v>
      </c>
      <c r="G43" s="60">
        <f t="shared" si="0"/>
        <v>4750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A3C9-9B02-4610-9E09-3EA8236963FE}">
  <dimension ref="A3:E1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3.42578125" bestFit="1" customWidth="1"/>
    <col min="3" max="3" width="15.28515625" bestFit="1" customWidth="1"/>
    <col min="4" max="4" width="13.85546875" bestFit="1" customWidth="1"/>
    <col min="5" max="5" width="14.28515625" bestFit="1" customWidth="1"/>
  </cols>
  <sheetData>
    <row r="3" spans="1:5" x14ac:dyDescent="0.25">
      <c r="A3" s="105" t="s">
        <v>321</v>
      </c>
      <c r="B3" t="s">
        <v>335</v>
      </c>
      <c r="C3" t="s">
        <v>338</v>
      </c>
      <c r="D3" t="s">
        <v>336</v>
      </c>
      <c r="E3" t="s">
        <v>337</v>
      </c>
    </row>
    <row r="4" spans="1:5" x14ac:dyDescent="0.25">
      <c r="A4" s="106" t="s">
        <v>323</v>
      </c>
      <c r="B4" s="107">
        <v>3</v>
      </c>
      <c r="C4" s="107">
        <v>80.97</v>
      </c>
      <c r="D4" s="107">
        <v>3</v>
      </c>
      <c r="E4" s="107">
        <v>80.97</v>
      </c>
    </row>
    <row r="5" spans="1:5" x14ac:dyDescent="0.25">
      <c r="A5" s="106" t="s">
        <v>324</v>
      </c>
      <c r="B5" s="107">
        <v>3</v>
      </c>
      <c r="C5" s="107">
        <v>136.49</v>
      </c>
      <c r="D5" s="107">
        <v>3</v>
      </c>
      <c r="E5" s="107">
        <v>136.49</v>
      </c>
    </row>
    <row r="6" spans="1:5" x14ac:dyDescent="0.25">
      <c r="A6" s="106" t="s">
        <v>325</v>
      </c>
      <c r="B6" s="107">
        <v>6</v>
      </c>
      <c r="C6" s="107">
        <v>259.95000000000005</v>
      </c>
      <c r="D6" s="107">
        <v>6</v>
      </c>
      <c r="E6" s="107">
        <v>259.95000000000005</v>
      </c>
    </row>
    <row r="7" spans="1:5" x14ac:dyDescent="0.25">
      <c r="A7" s="106" t="s">
        <v>326</v>
      </c>
      <c r="B7" s="107">
        <v>2</v>
      </c>
      <c r="C7" s="107">
        <v>74.064000000000007</v>
      </c>
      <c r="D7" s="107">
        <v>2</v>
      </c>
      <c r="E7" s="107">
        <v>74.064000000000007</v>
      </c>
    </row>
    <row r="8" spans="1:5" x14ac:dyDescent="0.25">
      <c r="A8" s="106" t="s">
        <v>327</v>
      </c>
      <c r="B8" s="107">
        <v>2</v>
      </c>
      <c r="C8" s="107">
        <v>75</v>
      </c>
      <c r="D8" s="107">
        <v>2</v>
      </c>
      <c r="E8" s="107">
        <v>75</v>
      </c>
    </row>
    <row r="9" spans="1:5" x14ac:dyDescent="0.25">
      <c r="A9" s="106" t="s">
        <v>328</v>
      </c>
      <c r="B9" s="107">
        <v>5</v>
      </c>
      <c r="C9" s="107">
        <v>183.61500000000001</v>
      </c>
      <c r="D9" s="107">
        <v>5</v>
      </c>
      <c r="E9" s="107">
        <v>183.61500000000001</v>
      </c>
    </row>
    <row r="10" spans="1:5" x14ac:dyDescent="0.25">
      <c r="A10" s="106" t="s">
        <v>329</v>
      </c>
      <c r="B10" s="107">
        <v>3</v>
      </c>
      <c r="C10" s="107">
        <v>115.97</v>
      </c>
      <c r="D10" s="107">
        <v>3</v>
      </c>
      <c r="E10" s="107">
        <v>115.97</v>
      </c>
    </row>
    <row r="11" spans="1:5" x14ac:dyDescent="0.25">
      <c r="A11" s="106" t="s">
        <v>330</v>
      </c>
      <c r="B11" s="107">
        <v>6</v>
      </c>
      <c r="C11" s="107">
        <v>215.42000000000002</v>
      </c>
      <c r="D11" s="107">
        <v>6</v>
      </c>
      <c r="E11" s="107">
        <v>215.42000000000002</v>
      </c>
    </row>
    <row r="12" spans="1:5" x14ac:dyDescent="0.25">
      <c r="A12" s="106" t="s">
        <v>331</v>
      </c>
      <c r="B12" s="107">
        <v>4</v>
      </c>
      <c r="C12" s="107">
        <v>77.92</v>
      </c>
      <c r="D12" s="107">
        <v>4</v>
      </c>
      <c r="E12" s="107">
        <v>77.92</v>
      </c>
    </row>
    <row r="13" spans="1:5" x14ac:dyDescent="0.25">
      <c r="A13" s="106" t="s">
        <v>332</v>
      </c>
      <c r="B13" s="107">
        <v>2</v>
      </c>
      <c r="C13" s="107">
        <v>18.98</v>
      </c>
      <c r="D13" s="107">
        <v>2</v>
      </c>
      <c r="E13" s="107">
        <v>18.98</v>
      </c>
    </row>
    <row r="14" spans="1:5" x14ac:dyDescent="0.25">
      <c r="A14" s="106" t="s">
        <v>333</v>
      </c>
      <c r="B14" s="107">
        <v>1</v>
      </c>
      <c r="C14" s="107">
        <v>45.5</v>
      </c>
      <c r="D14" s="107">
        <v>1</v>
      </c>
      <c r="E14" s="107">
        <v>45.5</v>
      </c>
    </row>
    <row r="15" spans="1:5" x14ac:dyDescent="0.25">
      <c r="A15" s="106" t="s">
        <v>334</v>
      </c>
      <c r="B15" s="107">
        <v>5</v>
      </c>
      <c r="C15" s="107">
        <v>288.98</v>
      </c>
      <c r="D15" s="107">
        <v>5</v>
      </c>
      <c r="E15" s="107">
        <v>288.98</v>
      </c>
    </row>
    <row r="16" spans="1:5" x14ac:dyDescent="0.25">
      <c r="A16" s="106" t="s">
        <v>322</v>
      </c>
      <c r="B16" s="107">
        <v>42</v>
      </c>
      <c r="C16" s="107">
        <v>1572.8590000000002</v>
      </c>
      <c r="D16" s="107">
        <v>42</v>
      </c>
      <c r="E16" s="107">
        <v>1572.8590000000002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261C-D4F2-484F-83CB-D606F3D96F3D}">
  <dimension ref="A1:G43"/>
  <sheetViews>
    <sheetView workbookViewId="0">
      <selection activeCell="B3" sqref="B3"/>
    </sheetView>
  </sheetViews>
  <sheetFormatPr defaultRowHeight="15" x14ac:dyDescent="0.25"/>
  <cols>
    <col min="1" max="1" width="19.140625" customWidth="1"/>
    <col min="2" max="2" width="15.85546875" customWidth="1"/>
    <col min="3" max="3" width="15.5703125" customWidth="1"/>
    <col min="4" max="4" width="14.42578125" customWidth="1"/>
    <col min="5" max="5" width="13.85546875" customWidth="1"/>
    <col min="6" max="6" width="15" customWidth="1"/>
    <col min="7" max="7" width="16" customWidth="1"/>
  </cols>
  <sheetData>
    <row r="1" spans="1:7" ht="18" thickBot="1" x14ac:dyDescent="0.3">
      <c r="A1" s="55" t="s">
        <v>156</v>
      </c>
      <c r="B1" s="56" t="s">
        <v>258</v>
      </c>
      <c r="C1" s="56" t="s">
        <v>259</v>
      </c>
      <c r="D1" s="56" t="s">
        <v>260</v>
      </c>
      <c r="E1" s="56" t="s">
        <v>261</v>
      </c>
      <c r="F1" s="56" t="s">
        <v>262</v>
      </c>
      <c r="G1" s="56" t="s">
        <v>263</v>
      </c>
    </row>
    <row r="2" spans="1:7" ht="15.75" thickTop="1" x14ac:dyDescent="0.25">
      <c r="A2" s="57">
        <v>43728</v>
      </c>
      <c r="B2" s="58" t="s">
        <v>264</v>
      </c>
      <c r="C2" s="58" t="s">
        <v>265</v>
      </c>
      <c r="D2" s="58" t="s">
        <v>266</v>
      </c>
      <c r="E2" s="58">
        <v>40</v>
      </c>
      <c r="F2" s="58">
        <v>15.95</v>
      </c>
      <c r="G2" s="58">
        <f t="shared" ref="G2:G43" si="0">F2*E2</f>
        <v>638</v>
      </c>
    </row>
    <row r="3" spans="1:7" x14ac:dyDescent="0.25">
      <c r="A3" s="59">
        <v>43663</v>
      </c>
      <c r="B3" s="60" t="s">
        <v>264</v>
      </c>
      <c r="C3" s="60" t="s">
        <v>265</v>
      </c>
      <c r="D3" s="60" t="s">
        <v>266</v>
      </c>
      <c r="E3" s="60">
        <v>35</v>
      </c>
      <c r="F3" s="60">
        <v>19.989999999999998</v>
      </c>
      <c r="G3" s="60">
        <f t="shared" si="0"/>
        <v>699.65</v>
      </c>
    </row>
    <row r="4" spans="1:7" x14ac:dyDescent="0.25">
      <c r="A4" s="61">
        <v>43496</v>
      </c>
      <c r="B4" s="62" t="s">
        <v>267</v>
      </c>
      <c r="C4" s="62" t="s">
        <v>265</v>
      </c>
      <c r="D4" s="62" t="s">
        <v>268</v>
      </c>
      <c r="E4" s="62">
        <v>50</v>
      </c>
      <c r="F4" s="62">
        <v>15.99</v>
      </c>
      <c r="G4" s="62">
        <f t="shared" si="0"/>
        <v>799.5</v>
      </c>
    </row>
    <row r="5" spans="1:7" x14ac:dyDescent="0.25">
      <c r="A5" s="59">
        <v>43556</v>
      </c>
      <c r="B5" s="60" t="s">
        <v>264</v>
      </c>
      <c r="C5" s="60" t="s">
        <v>269</v>
      </c>
      <c r="D5" s="60" t="s">
        <v>270</v>
      </c>
      <c r="E5" s="60">
        <v>50</v>
      </c>
      <c r="F5" s="60">
        <v>59.99</v>
      </c>
      <c r="G5" s="60">
        <f t="shared" si="0"/>
        <v>2999.5</v>
      </c>
    </row>
    <row r="6" spans="1:7" x14ac:dyDescent="0.25">
      <c r="A6" s="61">
        <v>43680</v>
      </c>
      <c r="B6" s="62" t="s">
        <v>267</v>
      </c>
      <c r="C6" s="62" t="s">
        <v>269</v>
      </c>
      <c r="D6" s="62" t="s">
        <v>268</v>
      </c>
      <c r="E6" s="62">
        <v>32</v>
      </c>
      <c r="F6" s="62">
        <v>19.989999999999998</v>
      </c>
      <c r="G6" s="62">
        <f t="shared" si="0"/>
        <v>639.67999999999995</v>
      </c>
    </row>
    <row r="7" spans="1:7" x14ac:dyDescent="0.25">
      <c r="A7" s="59">
        <v>43722</v>
      </c>
      <c r="B7" s="60" t="s">
        <v>264</v>
      </c>
      <c r="C7" s="60" t="s">
        <v>265</v>
      </c>
      <c r="D7" s="60" t="s">
        <v>270</v>
      </c>
      <c r="E7" s="60">
        <v>45</v>
      </c>
      <c r="F7" s="60">
        <v>15.99</v>
      </c>
      <c r="G7" s="60">
        <f t="shared" si="0"/>
        <v>719.55</v>
      </c>
    </row>
    <row r="8" spans="1:7" x14ac:dyDescent="0.25">
      <c r="A8" s="61">
        <v>43670</v>
      </c>
      <c r="B8" s="62" t="s">
        <v>264</v>
      </c>
      <c r="C8" s="62" t="s">
        <v>265</v>
      </c>
      <c r="D8" s="62" t="s">
        <v>270</v>
      </c>
      <c r="E8" s="62">
        <v>25</v>
      </c>
      <c r="F8" s="62">
        <v>35.99</v>
      </c>
      <c r="G8" s="62">
        <f t="shared" si="0"/>
        <v>899.75</v>
      </c>
    </row>
    <row r="9" spans="1:7" x14ac:dyDescent="0.25">
      <c r="A9" s="59">
        <v>43495</v>
      </c>
      <c r="B9" s="60" t="s">
        <v>264</v>
      </c>
      <c r="C9" s="60" t="s">
        <v>265</v>
      </c>
      <c r="D9" s="60" t="s">
        <v>270</v>
      </c>
      <c r="E9" s="60">
        <v>80</v>
      </c>
      <c r="F9" s="60">
        <v>15.99</v>
      </c>
      <c r="G9" s="60">
        <f t="shared" si="0"/>
        <v>1279.2</v>
      </c>
    </row>
    <row r="10" spans="1:7" x14ac:dyDescent="0.25">
      <c r="A10" s="61">
        <v>43701</v>
      </c>
      <c r="B10" s="62" t="s">
        <v>264</v>
      </c>
      <c r="C10" s="62" t="s">
        <v>265</v>
      </c>
      <c r="D10" s="62" t="s">
        <v>268</v>
      </c>
      <c r="E10" s="62">
        <v>40</v>
      </c>
      <c r="F10" s="62">
        <v>35.99</v>
      </c>
      <c r="G10" s="62">
        <f t="shared" si="0"/>
        <v>1439.6000000000001</v>
      </c>
    </row>
    <row r="11" spans="1:7" x14ac:dyDescent="0.25">
      <c r="A11" s="59">
        <v>43784</v>
      </c>
      <c r="B11" s="60" t="s">
        <v>264</v>
      </c>
      <c r="C11" s="60" t="s">
        <v>265</v>
      </c>
      <c r="D11" s="60" t="s">
        <v>270</v>
      </c>
      <c r="E11" s="60">
        <v>40</v>
      </c>
      <c r="F11" s="60">
        <v>45.5</v>
      </c>
      <c r="G11" s="60">
        <f t="shared" si="0"/>
        <v>1820</v>
      </c>
    </row>
    <row r="12" spans="1:7" x14ac:dyDescent="0.25">
      <c r="A12" s="61">
        <v>43619</v>
      </c>
      <c r="B12" s="62" t="s">
        <v>264</v>
      </c>
      <c r="C12" s="62" t="s">
        <v>265</v>
      </c>
      <c r="D12" s="62" t="s">
        <v>268</v>
      </c>
      <c r="E12" s="62">
        <v>15</v>
      </c>
      <c r="F12" s="62">
        <v>15.99</v>
      </c>
      <c r="G12" s="62">
        <f t="shared" si="0"/>
        <v>239.85</v>
      </c>
    </row>
    <row r="13" spans="1:7" x14ac:dyDescent="0.25">
      <c r="A13" s="59">
        <v>43748</v>
      </c>
      <c r="B13" s="60" t="s">
        <v>264</v>
      </c>
      <c r="C13" s="60" t="s">
        <v>265</v>
      </c>
      <c r="D13" s="60" t="s">
        <v>266</v>
      </c>
      <c r="E13" s="60">
        <v>40</v>
      </c>
      <c r="F13" s="60">
        <v>15.99</v>
      </c>
      <c r="G13" s="60">
        <f t="shared" si="0"/>
        <v>639.6</v>
      </c>
    </row>
    <row r="14" spans="1:7" x14ac:dyDescent="0.25">
      <c r="A14" s="61">
        <v>43605</v>
      </c>
      <c r="B14" s="62" t="s">
        <v>264</v>
      </c>
      <c r="C14" s="62" t="s">
        <v>269</v>
      </c>
      <c r="D14" s="62" t="s">
        <v>266</v>
      </c>
      <c r="E14" s="62">
        <v>25</v>
      </c>
      <c r="F14" s="62">
        <v>55.5</v>
      </c>
      <c r="G14" s="62">
        <f t="shared" si="0"/>
        <v>1387.5</v>
      </c>
    </row>
    <row r="15" spans="1:7" x14ac:dyDescent="0.25">
      <c r="A15" s="59">
        <v>43537</v>
      </c>
      <c r="B15" s="60" t="s">
        <v>264</v>
      </c>
      <c r="C15" s="60" t="s">
        <v>265</v>
      </c>
      <c r="D15" s="60" t="s">
        <v>266</v>
      </c>
      <c r="E15" s="60">
        <v>50</v>
      </c>
      <c r="F15" s="60">
        <v>55.99</v>
      </c>
      <c r="G15" s="60">
        <f t="shared" si="0"/>
        <v>2799.5</v>
      </c>
    </row>
    <row r="16" spans="1:7" x14ac:dyDescent="0.25">
      <c r="A16" s="61">
        <v>43543</v>
      </c>
      <c r="B16" s="62" t="s">
        <v>264</v>
      </c>
      <c r="C16" s="62" t="s">
        <v>265</v>
      </c>
      <c r="D16" s="62" t="s">
        <v>268</v>
      </c>
      <c r="E16" s="62">
        <v>50</v>
      </c>
      <c r="F16" s="62">
        <v>8.99</v>
      </c>
      <c r="G16" s="62">
        <f t="shared" si="0"/>
        <v>449.5</v>
      </c>
    </row>
    <row r="17" spans="1:7" x14ac:dyDescent="0.25">
      <c r="A17" s="59">
        <v>43523</v>
      </c>
      <c r="B17" s="60" t="s">
        <v>264</v>
      </c>
      <c r="C17" s="60" t="s">
        <v>265</v>
      </c>
      <c r="D17" s="60" t="s">
        <v>268</v>
      </c>
      <c r="E17" s="60">
        <v>50</v>
      </c>
      <c r="F17" s="60">
        <v>15.5</v>
      </c>
      <c r="G17" s="60">
        <f t="shared" si="0"/>
        <v>775</v>
      </c>
    </row>
    <row r="18" spans="1:7" x14ac:dyDescent="0.25">
      <c r="A18" s="61">
        <v>43600</v>
      </c>
      <c r="B18" s="62" t="s">
        <v>267</v>
      </c>
      <c r="C18" s="62" t="s">
        <v>265</v>
      </c>
      <c r="D18" s="62" t="s">
        <v>268</v>
      </c>
      <c r="E18" s="62">
        <v>75</v>
      </c>
      <c r="F18" s="62">
        <v>19.5</v>
      </c>
      <c r="G18" s="62">
        <f t="shared" si="0"/>
        <v>1462.5</v>
      </c>
    </row>
    <row r="19" spans="1:7" x14ac:dyDescent="0.25">
      <c r="A19" s="59">
        <v>43630</v>
      </c>
      <c r="B19" s="60" t="s">
        <v>264</v>
      </c>
      <c r="C19" s="60" t="s">
        <v>265</v>
      </c>
      <c r="D19" s="60" t="s">
        <v>268</v>
      </c>
      <c r="E19" s="60">
        <v>50</v>
      </c>
      <c r="F19" s="60">
        <v>29.95</v>
      </c>
      <c r="G19" s="60">
        <f t="shared" si="0"/>
        <v>1497.5</v>
      </c>
    </row>
    <row r="20" spans="1:7" x14ac:dyDescent="0.25">
      <c r="A20" s="61">
        <v>43693</v>
      </c>
      <c r="B20" s="62" t="s">
        <v>264</v>
      </c>
      <c r="C20" s="62" t="s">
        <v>269</v>
      </c>
      <c r="D20" s="62" t="s">
        <v>268</v>
      </c>
      <c r="E20" s="62">
        <v>50</v>
      </c>
      <c r="F20" s="62">
        <v>39.950000000000003</v>
      </c>
      <c r="G20" s="62">
        <f t="shared" si="0"/>
        <v>1997.5000000000002</v>
      </c>
    </row>
    <row r="21" spans="1:7" x14ac:dyDescent="0.25">
      <c r="A21" s="59">
        <v>43555</v>
      </c>
      <c r="B21" s="60" t="s">
        <v>267</v>
      </c>
      <c r="C21" s="60" t="s">
        <v>265</v>
      </c>
      <c r="D21" s="60" t="s">
        <v>266</v>
      </c>
      <c r="E21" s="60">
        <v>75</v>
      </c>
      <c r="F21" s="60">
        <v>75</v>
      </c>
      <c r="G21" s="60">
        <f t="shared" si="0"/>
        <v>5625</v>
      </c>
    </row>
    <row r="22" spans="1:7" x14ac:dyDescent="0.25">
      <c r="A22" s="61">
        <v>43709</v>
      </c>
      <c r="B22" s="62" t="s">
        <v>267</v>
      </c>
      <c r="C22" s="62" t="s">
        <v>265</v>
      </c>
      <c r="D22" s="62" t="s">
        <v>268</v>
      </c>
      <c r="E22" s="62">
        <v>60</v>
      </c>
      <c r="F22" s="62">
        <v>15.99</v>
      </c>
      <c r="G22" s="62">
        <f t="shared" si="0"/>
        <v>959.4</v>
      </c>
    </row>
    <row r="23" spans="1:7" x14ac:dyDescent="0.25">
      <c r="A23" s="59">
        <v>43675</v>
      </c>
      <c r="B23" s="60" t="s">
        <v>264</v>
      </c>
      <c r="C23" s="60" t="s">
        <v>265</v>
      </c>
      <c r="D23" s="60" t="s">
        <v>270</v>
      </c>
      <c r="E23" s="60">
        <v>45</v>
      </c>
      <c r="F23" s="60">
        <v>59.99</v>
      </c>
      <c r="G23" s="60">
        <f t="shared" si="0"/>
        <v>2699.55</v>
      </c>
    </row>
    <row r="24" spans="1:7" x14ac:dyDescent="0.25">
      <c r="A24" s="61">
        <v>43510</v>
      </c>
      <c r="B24" s="62" t="s">
        <v>267</v>
      </c>
      <c r="C24" s="62" t="s">
        <v>265</v>
      </c>
      <c r="D24" s="62" t="s">
        <v>266</v>
      </c>
      <c r="E24" s="62">
        <v>50</v>
      </c>
      <c r="F24" s="62">
        <v>75</v>
      </c>
      <c r="G24" s="62">
        <f t="shared" si="0"/>
        <v>3750</v>
      </c>
    </row>
    <row r="25" spans="1:7" x14ac:dyDescent="0.25">
      <c r="A25" s="59">
        <v>43563</v>
      </c>
      <c r="B25" s="60" t="s">
        <v>271</v>
      </c>
      <c r="C25" s="60" t="s">
        <v>269</v>
      </c>
      <c r="D25" s="60" t="s">
        <v>270</v>
      </c>
      <c r="E25" s="60">
        <v>28</v>
      </c>
      <c r="F25" s="60">
        <v>14.074</v>
      </c>
      <c r="G25" s="60">
        <f t="shared" si="0"/>
        <v>394.072</v>
      </c>
    </row>
    <row r="26" spans="1:7" x14ac:dyDescent="0.25">
      <c r="A26" s="61">
        <v>43638</v>
      </c>
      <c r="B26" s="62" t="s">
        <v>267</v>
      </c>
      <c r="C26" s="62" t="s">
        <v>265</v>
      </c>
      <c r="D26" s="62" t="s">
        <v>270</v>
      </c>
      <c r="E26" s="62">
        <v>500</v>
      </c>
      <c r="F26" s="62">
        <v>1.99</v>
      </c>
      <c r="G26" s="62">
        <f t="shared" si="0"/>
        <v>995</v>
      </c>
    </row>
    <row r="27" spans="1:7" x14ac:dyDescent="0.25">
      <c r="A27" s="59">
        <v>43818</v>
      </c>
      <c r="B27" s="60" t="s">
        <v>271</v>
      </c>
      <c r="C27" s="60" t="s">
        <v>265</v>
      </c>
      <c r="D27" s="60" t="s">
        <v>270</v>
      </c>
      <c r="E27" s="60">
        <v>33</v>
      </c>
      <c r="F27" s="60">
        <v>34.99</v>
      </c>
      <c r="G27" s="60">
        <f t="shared" si="0"/>
        <v>1154.67</v>
      </c>
    </row>
    <row r="28" spans="1:7" x14ac:dyDescent="0.25">
      <c r="A28" s="61">
        <v>43522</v>
      </c>
      <c r="B28" s="62" t="s">
        <v>267</v>
      </c>
      <c r="C28" s="62" t="s">
        <v>269</v>
      </c>
      <c r="D28" s="62" t="s">
        <v>270</v>
      </c>
      <c r="E28" s="62">
        <v>35</v>
      </c>
      <c r="F28" s="62">
        <v>45.99</v>
      </c>
      <c r="G28" s="62">
        <f t="shared" si="0"/>
        <v>1609.65</v>
      </c>
    </row>
    <row r="29" spans="1:7" x14ac:dyDescent="0.25">
      <c r="A29" s="59">
        <v>43806</v>
      </c>
      <c r="B29" s="60" t="s">
        <v>271</v>
      </c>
      <c r="C29" s="60" t="s">
        <v>265</v>
      </c>
      <c r="D29" s="60" t="s">
        <v>266</v>
      </c>
      <c r="E29" s="60">
        <v>25</v>
      </c>
      <c r="F29" s="60">
        <v>95</v>
      </c>
      <c r="G29" s="60">
        <f t="shared" si="0"/>
        <v>2375</v>
      </c>
    </row>
    <row r="30" spans="1:7" x14ac:dyDescent="0.25">
      <c r="A30" s="61">
        <v>43494</v>
      </c>
      <c r="B30" s="62" t="s">
        <v>267</v>
      </c>
      <c r="C30" s="62" t="s">
        <v>269</v>
      </c>
      <c r="D30" s="62" t="s">
        <v>268</v>
      </c>
      <c r="E30" s="62">
        <v>50</v>
      </c>
      <c r="F30" s="62">
        <v>48.99</v>
      </c>
      <c r="G30" s="62">
        <f t="shared" si="0"/>
        <v>2449.5</v>
      </c>
    </row>
    <row r="31" spans="1:7" x14ac:dyDescent="0.25">
      <c r="A31" s="59">
        <v>43722</v>
      </c>
      <c r="B31" s="60" t="s">
        <v>267</v>
      </c>
      <c r="C31" s="60" t="s">
        <v>265</v>
      </c>
      <c r="D31" s="60" t="s">
        <v>266</v>
      </c>
      <c r="E31" s="60">
        <v>85</v>
      </c>
      <c r="F31" s="60">
        <v>29.99</v>
      </c>
      <c r="G31" s="60">
        <f t="shared" si="0"/>
        <v>2549.15</v>
      </c>
    </row>
    <row r="32" spans="1:7" x14ac:dyDescent="0.25">
      <c r="A32" s="61">
        <v>43636</v>
      </c>
      <c r="B32" s="62" t="s">
        <v>267</v>
      </c>
      <c r="C32" s="62" t="s">
        <v>269</v>
      </c>
      <c r="D32" s="62" t="s">
        <v>268</v>
      </c>
      <c r="E32" s="62">
        <v>25</v>
      </c>
      <c r="F32" s="62">
        <v>25.695</v>
      </c>
      <c r="G32" s="62">
        <f t="shared" si="0"/>
        <v>642.375</v>
      </c>
    </row>
    <row r="33" spans="1:7" x14ac:dyDescent="0.25">
      <c r="A33" s="59">
        <v>43686</v>
      </c>
      <c r="B33" s="60" t="s">
        <v>271</v>
      </c>
      <c r="C33" s="60" t="s">
        <v>265</v>
      </c>
      <c r="D33" s="60" t="s">
        <v>266</v>
      </c>
      <c r="E33" s="60">
        <v>37</v>
      </c>
      <c r="F33" s="60">
        <v>18.989999999999998</v>
      </c>
      <c r="G33" s="60">
        <f t="shared" si="0"/>
        <v>702.63</v>
      </c>
    </row>
    <row r="34" spans="1:7" x14ac:dyDescent="0.25">
      <c r="A34" s="61">
        <v>43529</v>
      </c>
      <c r="B34" s="62" t="s">
        <v>271</v>
      </c>
      <c r="C34" s="62" t="s">
        <v>269</v>
      </c>
      <c r="D34" s="62" t="s">
        <v>268</v>
      </c>
      <c r="E34" s="62">
        <v>50</v>
      </c>
      <c r="F34" s="62">
        <v>19.989999999999998</v>
      </c>
      <c r="G34" s="62">
        <f t="shared" si="0"/>
        <v>999.49999999999989</v>
      </c>
    </row>
    <row r="35" spans="1:7" x14ac:dyDescent="0.25">
      <c r="A35" s="59">
        <v>43623</v>
      </c>
      <c r="B35" s="60" t="s">
        <v>271</v>
      </c>
      <c r="C35" s="60" t="s">
        <v>265</v>
      </c>
      <c r="D35" s="60" t="s">
        <v>268</v>
      </c>
      <c r="E35" s="60">
        <v>15</v>
      </c>
      <c r="F35" s="60">
        <v>109.99</v>
      </c>
      <c r="G35" s="60">
        <f t="shared" si="0"/>
        <v>1649.85</v>
      </c>
    </row>
    <row r="36" spans="1:7" x14ac:dyDescent="0.25">
      <c r="A36" s="61">
        <v>43549</v>
      </c>
      <c r="B36" s="62" t="s">
        <v>271</v>
      </c>
      <c r="C36" s="62" t="s">
        <v>269</v>
      </c>
      <c r="D36" s="62" t="s">
        <v>268</v>
      </c>
      <c r="E36" s="62">
        <v>30</v>
      </c>
      <c r="F36" s="62">
        <v>59.99</v>
      </c>
      <c r="G36" s="62">
        <f t="shared" si="0"/>
        <v>1799.7</v>
      </c>
    </row>
    <row r="37" spans="1:7" x14ac:dyDescent="0.25">
      <c r="A37" s="59">
        <v>43815</v>
      </c>
      <c r="B37" s="60" t="s">
        <v>271</v>
      </c>
      <c r="C37" s="60" t="s">
        <v>269</v>
      </c>
      <c r="D37" s="60" t="s">
        <v>266</v>
      </c>
      <c r="E37" s="60">
        <v>40</v>
      </c>
      <c r="F37" s="60">
        <v>8.99</v>
      </c>
      <c r="G37" s="60">
        <f t="shared" si="0"/>
        <v>359.6</v>
      </c>
    </row>
    <row r="38" spans="1:7" x14ac:dyDescent="0.25">
      <c r="A38" s="61">
        <v>43550</v>
      </c>
      <c r="B38" s="62" t="s">
        <v>267</v>
      </c>
      <c r="C38" s="62" t="s">
        <v>269</v>
      </c>
      <c r="D38" s="62" t="s">
        <v>270</v>
      </c>
      <c r="E38" s="62">
        <v>20</v>
      </c>
      <c r="F38" s="62">
        <v>39.99</v>
      </c>
      <c r="G38" s="62">
        <f t="shared" si="0"/>
        <v>799.80000000000007</v>
      </c>
    </row>
    <row r="39" spans="1:7" x14ac:dyDescent="0.25">
      <c r="A39" s="59">
        <v>43689</v>
      </c>
      <c r="B39" s="60" t="s">
        <v>271</v>
      </c>
      <c r="C39" s="60" t="s">
        <v>269</v>
      </c>
      <c r="D39" s="60" t="s">
        <v>266</v>
      </c>
      <c r="E39" s="60">
        <v>50</v>
      </c>
      <c r="F39" s="60">
        <v>25.5</v>
      </c>
      <c r="G39" s="60">
        <f t="shared" si="0"/>
        <v>1275</v>
      </c>
    </row>
    <row r="40" spans="1:7" x14ac:dyDescent="0.25">
      <c r="A40" s="61">
        <v>43707</v>
      </c>
      <c r="B40" s="62" t="s">
        <v>271</v>
      </c>
      <c r="C40" s="62" t="s">
        <v>269</v>
      </c>
      <c r="D40" s="62" t="s">
        <v>270</v>
      </c>
      <c r="E40" s="62">
        <v>70</v>
      </c>
      <c r="F40" s="62">
        <v>75</v>
      </c>
      <c r="G40" s="62">
        <f t="shared" si="0"/>
        <v>5250</v>
      </c>
    </row>
    <row r="41" spans="1:7" x14ac:dyDescent="0.25">
      <c r="A41" s="59">
        <v>43740</v>
      </c>
      <c r="B41" s="60" t="s">
        <v>267</v>
      </c>
      <c r="C41" s="60" t="s">
        <v>269</v>
      </c>
      <c r="D41" s="60" t="s">
        <v>268</v>
      </c>
      <c r="E41" s="60">
        <v>110</v>
      </c>
      <c r="F41" s="60">
        <v>2.99</v>
      </c>
      <c r="G41" s="60">
        <f t="shared" si="0"/>
        <v>328.90000000000003</v>
      </c>
    </row>
    <row r="42" spans="1:7" x14ac:dyDescent="0.25">
      <c r="A42" s="61">
        <v>43823</v>
      </c>
      <c r="B42" s="62" t="s">
        <v>271</v>
      </c>
      <c r="C42" s="62" t="s">
        <v>269</v>
      </c>
      <c r="D42" s="62" t="s">
        <v>266</v>
      </c>
      <c r="E42" s="62">
        <v>50</v>
      </c>
      <c r="F42" s="62">
        <v>55</v>
      </c>
      <c r="G42" s="62">
        <f t="shared" si="0"/>
        <v>2750</v>
      </c>
    </row>
    <row r="43" spans="1:7" x14ac:dyDescent="0.25">
      <c r="A43" s="59">
        <v>43804</v>
      </c>
      <c r="B43" s="60" t="s">
        <v>267</v>
      </c>
      <c r="C43" s="60" t="s">
        <v>269</v>
      </c>
      <c r="D43" s="60" t="s">
        <v>266</v>
      </c>
      <c r="E43" s="60">
        <v>50</v>
      </c>
      <c r="F43" s="60">
        <v>95</v>
      </c>
      <c r="G43" s="60">
        <f t="shared" si="0"/>
        <v>4750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9978-C888-4CA7-8BE9-19F8DD331E2B}">
  <dimension ref="A1:F9"/>
  <sheetViews>
    <sheetView workbookViewId="0">
      <selection activeCell="D12" sqref="D12"/>
    </sheetView>
  </sheetViews>
  <sheetFormatPr defaultRowHeight="15" x14ac:dyDescent="0.25"/>
  <cols>
    <col min="1" max="1" width="18.5703125" bestFit="1" customWidth="1"/>
    <col min="2" max="2" width="9" customWidth="1"/>
    <col min="4" max="4" width="26.7109375" bestFit="1" customWidth="1"/>
    <col min="6" max="6" width="49.85546875" bestFit="1" customWidth="1"/>
  </cols>
  <sheetData>
    <row r="1" spans="1:6" x14ac:dyDescent="0.25">
      <c r="A1" s="10" t="s">
        <v>30</v>
      </c>
      <c r="B1" s="8" t="s">
        <v>29</v>
      </c>
      <c r="C1" s="10" t="s">
        <v>28</v>
      </c>
      <c r="D1" s="8" t="s">
        <v>31</v>
      </c>
    </row>
    <row r="2" spans="1:6" x14ac:dyDescent="0.25">
      <c r="A2" s="10" t="s">
        <v>32</v>
      </c>
      <c r="B2" s="9">
        <v>2000</v>
      </c>
      <c r="C2" s="17">
        <v>13</v>
      </c>
      <c r="D2" s="8">
        <f>IF(C2&lt;8,B2*0.6,IF(AND(C2&gt;=8,C2&lt;12),B2*0.8,B2))</f>
        <v>2000</v>
      </c>
    </row>
    <row r="3" spans="1:6" x14ac:dyDescent="0.25">
      <c r="A3" s="10" t="s">
        <v>33</v>
      </c>
      <c r="B3" s="9">
        <v>2258</v>
      </c>
      <c r="C3" s="17">
        <v>7</v>
      </c>
      <c r="D3" s="8">
        <f t="shared" ref="D3:D9" si="0">IF(C3&lt;8,B3*0.6,IF(AND(C3&gt;=8,C3&lt;12),B3*0.8,B3))</f>
        <v>1354.8</v>
      </c>
      <c r="F3" t="s">
        <v>40</v>
      </c>
    </row>
    <row r="4" spans="1:6" x14ac:dyDescent="0.25">
      <c r="A4" s="10" t="s">
        <v>34</v>
      </c>
      <c r="B4" s="8">
        <v>669</v>
      </c>
      <c r="C4" s="17">
        <v>7</v>
      </c>
      <c r="D4" s="8">
        <f t="shared" si="0"/>
        <v>401.4</v>
      </c>
    </row>
    <row r="5" spans="1:6" x14ac:dyDescent="0.25">
      <c r="A5" s="10" t="s">
        <v>35</v>
      </c>
      <c r="B5" s="8">
        <v>980</v>
      </c>
      <c r="C5" s="17">
        <v>11</v>
      </c>
      <c r="D5" s="8">
        <f t="shared" si="0"/>
        <v>784</v>
      </c>
    </row>
    <row r="6" spans="1:6" x14ac:dyDescent="0.25">
      <c r="A6" s="10" t="s">
        <v>36</v>
      </c>
      <c r="B6" s="8">
        <v>2034</v>
      </c>
      <c r="C6" s="17">
        <v>17</v>
      </c>
      <c r="D6" s="8">
        <f t="shared" si="0"/>
        <v>2034</v>
      </c>
    </row>
    <row r="7" spans="1:6" x14ac:dyDescent="0.25">
      <c r="A7" s="10" t="s">
        <v>38</v>
      </c>
      <c r="B7" s="8">
        <v>2285</v>
      </c>
      <c r="C7" s="17">
        <v>18</v>
      </c>
      <c r="D7" s="8">
        <f t="shared" si="0"/>
        <v>2285</v>
      </c>
    </row>
    <row r="8" spans="1:6" x14ac:dyDescent="0.25">
      <c r="A8" s="10" t="s">
        <v>37</v>
      </c>
      <c r="B8" s="8">
        <v>1022</v>
      </c>
      <c r="C8" s="17">
        <v>9</v>
      </c>
      <c r="D8" s="8">
        <f t="shared" si="0"/>
        <v>817.6</v>
      </c>
    </row>
    <row r="9" spans="1:6" x14ac:dyDescent="0.25">
      <c r="A9" s="10" t="s">
        <v>39</v>
      </c>
      <c r="B9" s="8">
        <v>1708</v>
      </c>
      <c r="C9" s="17">
        <v>20</v>
      </c>
      <c r="D9" s="8">
        <f t="shared" si="0"/>
        <v>1708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FFC2-0C69-4459-8133-9D49D272D483}">
  <dimension ref="A1:G10"/>
  <sheetViews>
    <sheetView workbookViewId="0">
      <selection activeCell="G2" sqref="G2"/>
    </sheetView>
  </sheetViews>
  <sheetFormatPr defaultRowHeight="15" x14ac:dyDescent="0.25"/>
  <cols>
    <col min="1" max="1" width="12" bestFit="1" customWidth="1"/>
    <col min="2" max="2" width="21" bestFit="1" customWidth="1"/>
    <col min="5" max="5" width="10.5703125" bestFit="1" customWidth="1"/>
    <col min="6" max="6" width="12" bestFit="1" customWidth="1"/>
    <col min="7" max="7" width="11.5703125" bestFit="1" customWidth="1"/>
  </cols>
  <sheetData>
    <row r="1" spans="1:7" x14ac:dyDescent="0.25">
      <c r="A1" s="11" t="s">
        <v>42</v>
      </c>
      <c r="B1" s="11" t="s">
        <v>43</v>
      </c>
      <c r="E1" s="15" t="s">
        <v>56</v>
      </c>
      <c r="F1" s="15" t="s">
        <v>57</v>
      </c>
      <c r="G1" s="15" t="s">
        <v>58</v>
      </c>
    </row>
    <row r="2" spans="1:7" x14ac:dyDescent="0.25">
      <c r="A2" s="117" t="s">
        <v>44</v>
      </c>
      <c r="B2" s="117"/>
      <c r="E2" s="13" t="s">
        <v>59</v>
      </c>
      <c r="F2" s="14">
        <v>1000</v>
      </c>
      <c r="G2" s="7">
        <f>IF(E2="Qeyri-Neft",IF(F2&lt;=8000,F2*0,(F2-8000)*14%),IF(F2&lt;=200,F2*0,IF(AND(F2&lt;=2500,F2&gt;200),(F2-200)*14%,(F2-2500)*25+2500*14%)))</f>
        <v>112.00000000000001</v>
      </c>
    </row>
    <row r="3" spans="1:7" x14ac:dyDescent="0.25">
      <c r="A3" s="11" t="s">
        <v>45</v>
      </c>
      <c r="B3" s="11" t="s">
        <v>46</v>
      </c>
      <c r="E3" s="13" t="s">
        <v>60</v>
      </c>
      <c r="F3" s="14">
        <v>8002</v>
      </c>
      <c r="G3" s="7">
        <f t="shared" ref="G3:G5" si="0">IF(E3="Qeyri-Neft",IF(F3&lt;=8000,F3*0,(F3-8000)*14%),IF(F3&lt;=200,F3*0,IF(AND(F3&lt;=2500,F3&gt;200),(F3-200)*14%,(F3-2500)*25+2500*14%)))</f>
        <v>0.28000000000000003</v>
      </c>
    </row>
    <row r="4" spans="1:7" x14ac:dyDescent="0.25">
      <c r="A4" s="11" t="s">
        <v>47</v>
      </c>
      <c r="B4" s="11" t="s">
        <v>48</v>
      </c>
      <c r="E4" s="13" t="s">
        <v>59</v>
      </c>
      <c r="F4" s="14">
        <v>2501</v>
      </c>
      <c r="G4" s="7">
        <f t="shared" si="0"/>
        <v>375.00000000000006</v>
      </c>
    </row>
    <row r="5" spans="1:7" x14ac:dyDescent="0.25">
      <c r="A5" s="117" t="s">
        <v>49</v>
      </c>
      <c r="B5" s="117"/>
      <c r="E5" s="13" t="s">
        <v>60</v>
      </c>
      <c r="F5" s="14">
        <v>8000</v>
      </c>
      <c r="G5" s="7">
        <f t="shared" si="0"/>
        <v>0</v>
      </c>
    </row>
    <row r="6" spans="1:7" x14ac:dyDescent="0.25">
      <c r="A6" s="11" t="s">
        <v>50</v>
      </c>
      <c r="B6" s="11" t="s">
        <v>46</v>
      </c>
    </row>
    <row r="7" spans="1:7" x14ac:dyDescent="0.25">
      <c r="A7" s="11" t="s">
        <v>51</v>
      </c>
      <c r="B7" s="11" t="s">
        <v>52</v>
      </c>
    </row>
    <row r="8" spans="1:7" x14ac:dyDescent="0.25">
      <c r="A8" s="11" t="s">
        <v>53</v>
      </c>
      <c r="B8" s="11" t="s">
        <v>54</v>
      </c>
    </row>
    <row r="10" spans="1:7" ht="60" x14ac:dyDescent="0.25">
      <c r="A10" s="12" t="s">
        <v>55</v>
      </c>
    </row>
  </sheetData>
  <mergeCells count="2">
    <mergeCell ref="A2:B2"/>
    <mergeCell ref="A5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01E6-4C94-4124-90FA-1B8F316E4B88}">
  <dimension ref="A1:N29"/>
  <sheetViews>
    <sheetView topLeftCell="A7" workbookViewId="0">
      <selection activeCell="E29" sqref="E29"/>
    </sheetView>
  </sheetViews>
  <sheetFormatPr defaultRowHeight="15" x14ac:dyDescent="0.25"/>
  <cols>
    <col min="2" max="2" width="11" bestFit="1" customWidth="1"/>
    <col min="3" max="3" width="14.42578125" bestFit="1" customWidth="1"/>
    <col min="4" max="4" width="16.42578125" bestFit="1" customWidth="1"/>
    <col min="5" max="5" width="12.7109375" bestFit="1" customWidth="1"/>
  </cols>
  <sheetData>
    <row r="1" spans="1:14" x14ac:dyDescent="0.25">
      <c r="A1" s="16" t="s">
        <v>61</v>
      </c>
      <c r="B1" s="16" t="s">
        <v>62</v>
      </c>
      <c r="C1" s="16" t="s">
        <v>63</v>
      </c>
      <c r="D1" s="16" t="s">
        <v>64</v>
      </c>
      <c r="E1" s="16" t="s">
        <v>65</v>
      </c>
    </row>
    <row r="2" spans="1:14" x14ac:dyDescent="0.25">
      <c r="A2" s="16" t="s">
        <v>78</v>
      </c>
      <c r="B2" s="16" t="s">
        <v>66</v>
      </c>
      <c r="C2" s="16" t="s">
        <v>67</v>
      </c>
      <c r="D2" s="16" t="s">
        <v>84</v>
      </c>
      <c r="E2" s="16" t="str">
        <f>_xlfn.CONCAT(RIGHT(A2,2),LEFT(B2),LEFT(C2),MID(D2,4,2))</f>
        <v>75LMRF</v>
      </c>
      <c r="G2" t="s">
        <v>90</v>
      </c>
    </row>
    <row r="3" spans="1:14" x14ac:dyDescent="0.25">
      <c r="A3" s="16" t="s">
        <v>79</v>
      </c>
      <c r="B3" s="16" t="s">
        <v>68</v>
      </c>
      <c r="C3" s="16" t="s">
        <v>69</v>
      </c>
      <c r="D3" s="16" t="s">
        <v>85</v>
      </c>
      <c r="E3" s="16" t="str">
        <f t="shared" ref="E3:E7" si="0">_xlfn.CONCAT(RIGHT(A3,2),LEFT(B3),LEFT(C3),MID(D3,4,2))</f>
        <v>47TFFS</v>
      </c>
      <c r="I3" t="s">
        <v>91</v>
      </c>
      <c r="K3" t="s">
        <v>92</v>
      </c>
      <c r="N3" t="s">
        <v>93</v>
      </c>
    </row>
    <row r="4" spans="1:14" x14ac:dyDescent="0.25">
      <c r="A4" s="16" t="s">
        <v>80</v>
      </c>
      <c r="B4" s="16" t="s">
        <v>70</v>
      </c>
      <c r="C4" s="16" t="s">
        <v>71</v>
      </c>
      <c r="D4" s="16" t="s">
        <v>86</v>
      </c>
      <c r="E4" s="16" t="str">
        <f t="shared" si="0"/>
        <v>8QIESE</v>
      </c>
    </row>
    <row r="5" spans="1:14" x14ac:dyDescent="0.25">
      <c r="A5" s="16" t="s">
        <v>81</v>
      </c>
      <c r="B5" s="16" t="s">
        <v>72</v>
      </c>
      <c r="C5" s="16" t="s">
        <v>73</v>
      </c>
      <c r="D5" s="16" t="s">
        <v>87</v>
      </c>
      <c r="E5" s="16" t="str">
        <f t="shared" si="0"/>
        <v>59LANA</v>
      </c>
      <c r="G5" t="s">
        <v>103</v>
      </c>
    </row>
    <row r="6" spans="1:14" x14ac:dyDescent="0.25">
      <c r="A6" s="16" t="s">
        <v>82</v>
      </c>
      <c r="B6" s="16" t="s">
        <v>75</v>
      </c>
      <c r="C6" s="16" t="s">
        <v>74</v>
      </c>
      <c r="D6" s="16" t="s">
        <v>88</v>
      </c>
      <c r="E6" s="16" t="str">
        <f t="shared" si="0"/>
        <v>40RILL</v>
      </c>
    </row>
    <row r="7" spans="1:14" x14ac:dyDescent="0.25">
      <c r="A7" s="16" t="s">
        <v>83</v>
      </c>
      <c r="B7" s="16" t="s">
        <v>76</v>
      </c>
      <c r="C7" s="16" t="s">
        <v>77</v>
      </c>
      <c r="D7" s="16" t="s">
        <v>89</v>
      </c>
      <c r="E7" s="16" t="str">
        <f t="shared" si="0"/>
        <v>23AQGX</v>
      </c>
    </row>
    <row r="9" spans="1:14" x14ac:dyDescent="0.25">
      <c r="A9" t="s">
        <v>94</v>
      </c>
      <c r="C9" t="s">
        <v>95</v>
      </c>
    </row>
    <row r="10" spans="1:14" x14ac:dyDescent="0.25">
      <c r="A10">
        <v>1212</v>
      </c>
      <c r="C10" t="s">
        <v>97</v>
      </c>
    </row>
    <row r="11" spans="1:14" x14ac:dyDescent="0.25">
      <c r="A11">
        <v>65</v>
      </c>
      <c r="C11" t="str">
        <f>IFERROR(_xlfn.TEXTJOIN(REPT(0,4-LEN(A11)),TRUE,"Company",A11),"")</f>
        <v>Company0065</v>
      </c>
      <c r="F11" t="s">
        <v>96</v>
      </c>
    </row>
    <row r="12" spans="1:14" x14ac:dyDescent="0.25">
      <c r="A12">
        <v>9</v>
      </c>
      <c r="C12" t="str">
        <f t="shared" ref="C12:C14" si="1">IFERROR(_xlfn.TEXTJOIN(REPT(0,4-LEN(A12)),TRUE,"Company",A12),"")</f>
        <v>Company0009</v>
      </c>
    </row>
    <row r="13" spans="1:14" x14ac:dyDescent="0.25">
      <c r="A13">
        <v>123</v>
      </c>
      <c r="C13" t="str">
        <f t="shared" si="1"/>
        <v>Company0123</v>
      </c>
    </row>
    <row r="14" spans="1:14" x14ac:dyDescent="0.25">
      <c r="A14">
        <v>23456</v>
      </c>
      <c r="C14" t="str">
        <f t="shared" si="1"/>
        <v/>
      </c>
    </row>
    <row r="16" spans="1:14" x14ac:dyDescent="0.25">
      <c r="A16" t="s">
        <v>98</v>
      </c>
      <c r="B16" t="s">
        <v>99</v>
      </c>
      <c r="C16" t="s">
        <v>100</v>
      </c>
      <c r="D16" t="s">
        <v>101</v>
      </c>
    </row>
    <row r="17" spans="1:6" x14ac:dyDescent="0.25">
      <c r="A17" t="s">
        <v>18</v>
      </c>
      <c r="B17">
        <v>140</v>
      </c>
      <c r="C17">
        <v>160</v>
      </c>
      <c r="D17">
        <f>C17-B17</f>
        <v>20</v>
      </c>
    </row>
    <row r="18" spans="1:6" x14ac:dyDescent="0.25">
      <c r="A18" t="s">
        <v>17</v>
      </c>
      <c r="B18">
        <v>431</v>
      </c>
      <c r="C18">
        <v>431</v>
      </c>
      <c r="D18">
        <f t="shared" ref="D18:D20" si="2">C18-B18</f>
        <v>0</v>
      </c>
      <c r="E18" t="s">
        <v>102</v>
      </c>
    </row>
    <row r="19" spans="1:6" x14ac:dyDescent="0.25">
      <c r="A19" t="s">
        <v>16</v>
      </c>
      <c r="B19">
        <v>403</v>
      </c>
      <c r="C19">
        <v>769</v>
      </c>
      <c r="D19">
        <f t="shared" si="2"/>
        <v>366</v>
      </c>
    </row>
    <row r="20" spans="1:6" x14ac:dyDescent="0.25">
      <c r="A20" t="s">
        <v>15</v>
      </c>
      <c r="B20">
        <v>551</v>
      </c>
      <c r="C20">
        <v>350</v>
      </c>
      <c r="D20">
        <f t="shared" si="2"/>
        <v>-201</v>
      </c>
    </row>
    <row r="25" spans="1:6" x14ac:dyDescent="0.25">
      <c r="B25" s="18">
        <v>123</v>
      </c>
      <c r="F25" t="s">
        <v>104</v>
      </c>
    </row>
    <row r="26" spans="1:6" x14ac:dyDescent="0.25">
      <c r="B26" s="18">
        <v>1245</v>
      </c>
    </row>
    <row r="27" spans="1:6" x14ac:dyDescent="0.25">
      <c r="B27" s="18">
        <v>5467688</v>
      </c>
    </row>
    <row r="28" spans="1:6" x14ac:dyDescent="0.25">
      <c r="B28" s="18">
        <v>1</v>
      </c>
    </row>
    <row r="29" spans="1:6" x14ac:dyDescent="0.25">
      <c r="B29" s="18">
        <v>123456789</v>
      </c>
    </row>
  </sheetData>
  <conditionalFormatting sqref="D17:D20">
    <cfRule type="iconSet" priority="1">
      <iconSet iconSet="3Arrows" showValue="0">
        <cfvo type="percent" val="0"/>
        <cfvo type="num" val="0"/>
        <cfvo type="num" val="0"/>
      </iconSet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FE52-EF6C-4445-9AD9-AB306DB4CC7F}">
  <dimension ref="A1:H23"/>
  <sheetViews>
    <sheetView workbookViewId="0">
      <selection activeCell="E22" sqref="E22"/>
    </sheetView>
  </sheetViews>
  <sheetFormatPr defaultRowHeight="15" x14ac:dyDescent="0.25"/>
  <cols>
    <col min="1" max="1" width="50" bestFit="1" customWidth="1"/>
    <col min="2" max="2" width="20.28515625" customWidth="1"/>
    <col min="3" max="3" width="22.28515625" customWidth="1"/>
    <col min="4" max="4" width="24.7109375" bestFit="1" customWidth="1"/>
  </cols>
  <sheetData>
    <row r="1" spans="1:5" x14ac:dyDescent="0.25">
      <c r="A1" t="s">
        <v>106</v>
      </c>
      <c r="B1" t="s">
        <v>105</v>
      </c>
      <c r="C1" t="s">
        <v>105</v>
      </c>
    </row>
    <row r="2" spans="1:5" x14ac:dyDescent="0.25">
      <c r="A2" t="s">
        <v>114</v>
      </c>
      <c r="B2" t="str">
        <f>RIGHT(A2,LEN(A2)-SEARCH("-",A2))</f>
        <v>450AZN</v>
      </c>
      <c r="C2" t="str">
        <f>REPLACE(A2,1,SEARCH("-",A2),"")</f>
        <v>450AZN</v>
      </c>
    </row>
    <row r="3" spans="1:5" x14ac:dyDescent="0.25">
      <c r="A3" t="s">
        <v>107</v>
      </c>
      <c r="B3" t="str">
        <f t="shared" ref="B3:B10" si="0">RIGHT(A3,LEN(A3)-SEARCH("-",A3))</f>
        <v>230AZN</v>
      </c>
      <c r="C3" t="str">
        <f t="shared" ref="C3:C10" si="1">REPLACE(A3,1,SEARCH("-",A3),"")</f>
        <v>230AZN</v>
      </c>
      <c r="E3" t="s">
        <v>116</v>
      </c>
    </row>
    <row r="4" spans="1:5" x14ac:dyDescent="0.25">
      <c r="A4" t="s">
        <v>108</v>
      </c>
      <c r="B4" t="str">
        <f t="shared" si="0"/>
        <v>190AZN</v>
      </c>
      <c r="C4" t="str">
        <f t="shared" si="1"/>
        <v>190AZN</v>
      </c>
    </row>
    <row r="5" spans="1:5" x14ac:dyDescent="0.25">
      <c r="A5" t="s">
        <v>109</v>
      </c>
      <c r="B5" t="str">
        <f t="shared" si="0"/>
        <v>600AZN</v>
      </c>
      <c r="C5" t="str">
        <f t="shared" si="1"/>
        <v>600AZN</v>
      </c>
    </row>
    <row r="6" spans="1:5" x14ac:dyDescent="0.25">
      <c r="A6" t="s">
        <v>110</v>
      </c>
      <c r="B6" t="str">
        <f t="shared" si="0"/>
        <v>250AZN</v>
      </c>
      <c r="C6" t="str">
        <f t="shared" si="1"/>
        <v>250AZN</v>
      </c>
    </row>
    <row r="7" spans="1:5" x14ac:dyDescent="0.25">
      <c r="A7" t="s">
        <v>111</v>
      </c>
      <c r="B7" t="str">
        <f t="shared" si="0"/>
        <v>210AZN</v>
      </c>
      <c r="C7" t="str">
        <f t="shared" si="1"/>
        <v>210AZN</v>
      </c>
    </row>
    <row r="8" spans="1:5" x14ac:dyDescent="0.25">
      <c r="A8" t="s">
        <v>115</v>
      </c>
      <c r="B8" t="str">
        <f t="shared" si="0"/>
        <v>200AZN</v>
      </c>
      <c r="C8" t="str">
        <f t="shared" si="1"/>
        <v>200AZN</v>
      </c>
    </row>
    <row r="9" spans="1:5" x14ac:dyDescent="0.25">
      <c r="A9" t="s">
        <v>112</v>
      </c>
      <c r="B9" t="str">
        <f t="shared" si="0"/>
        <v>400AZN</v>
      </c>
      <c r="C9" t="str">
        <f t="shared" si="1"/>
        <v>400AZN</v>
      </c>
    </row>
    <row r="10" spans="1:5" x14ac:dyDescent="0.25">
      <c r="A10" t="s">
        <v>113</v>
      </c>
      <c r="B10" t="str">
        <f t="shared" si="0"/>
        <v>450AZN</v>
      </c>
      <c r="C10" t="str">
        <f t="shared" si="1"/>
        <v>450AZN</v>
      </c>
    </row>
    <row r="13" spans="1:5" x14ac:dyDescent="0.25">
      <c r="A13" t="s">
        <v>117</v>
      </c>
      <c r="B13">
        <f>LEN(A13)-LEN(SUBSTITUTE(LOWER(A13),"i",""))</f>
        <v>5</v>
      </c>
    </row>
    <row r="14" spans="1:5" x14ac:dyDescent="0.25">
      <c r="A14" t="s">
        <v>118</v>
      </c>
      <c r="B14">
        <f>LEN(A14)-LEN(SUBSTITUTE(LOWER(A14),"i",""))</f>
        <v>1</v>
      </c>
      <c r="D14" t="s">
        <v>119</v>
      </c>
    </row>
    <row r="17" spans="1:8" x14ac:dyDescent="0.25">
      <c r="A17" t="s">
        <v>120</v>
      </c>
      <c r="B17">
        <f>LEN(A17)-LEN(SUBSTITUTE(A17," ",""))+1</f>
        <v>3</v>
      </c>
    </row>
    <row r="18" spans="1:8" x14ac:dyDescent="0.25">
      <c r="A18" t="s">
        <v>121</v>
      </c>
      <c r="B18">
        <f>LEN(A18)-LEN(SUBSTITUTE(A18," ",""))+1</f>
        <v>8</v>
      </c>
      <c r="D18" t="s">
        <v>122</v>
      </c>
    </row>
    <row r="22" spans="1:8" x14ac:dyDescent="0.25">
      <c r="A22" t="s">
        <v>123</v>
      </c>
      <c r="B22" t="str">
        <f>RIGHT(A22,LEN(A22)-FIND(" ",A22))&amp;" "&amp;LEFT(A22,FIND(" ",A22)-1)</f>
        <v>Mikayilova Laman</v>
      </c>
      <c r="C22" t="str">
        <f>MID(A22&amp;" "&amp;A22,FIND(" ",A22)+1,LEN(A22))</f>
        <v>Mikayilova Laman</v>
      </c>
      <c r="D22" t="str">
        <f>REPLACE(A22,1,SEARCH(" ",A22),"")&amp;" "&amp;LEFT(A22,SEARCH(" ",A22))</f>
        <v xml:space="preserve">Mikayilova Laman </v>
      </c>
    </row>
    <row r="23" spans="1:8" x14ac:dyDescent="0.25">
      <c r="A23" t="s">
        <v>124</v>
      </c>
      <c r="B23" t="str">
        <f>RIGHT(A23,LEN(A23)-FIND(" ",A23))&amp;" "&amp;LEFT(A23,FIND(" ",A23)-1)</f>
        <v>Mikayilova Nezrin</v>
      </c>
      <c r="C23" t="str">
        <f>MID(A23&amp;" "&amp;A23,FIND(" ",A23)+1,LEN(A23))</f>
        <v>Mikayilova Nezrin</v>
      </c>
      <c r="D23" t="str">
        <f>REPLACE(A23,1,SEARCH(" ",A23),"")&amp;" "&amp;LEFT(A23,SEARCH(" ",A23))</f>
        <v xml:space="preserve">Mikayilova Nezrin </v>
      </c>
      <c r="H23" t="s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C705F-26AC-4C70-A677-96F2EA8F6199}">
  <dimension ref="A1:U32"/>
  <sheetViews>
    <sheetView topLeftCell="A10" workbookViewId="0">
      <selection activeCell="B35" sqref="B35"/>
    </sheetView>
  </sheetViews>
  <sheetFormatPr defaultRowHeight="15" x14ac:dyDescent="0.25"/>
  <cols>
    <col min="1" max="1" width="20.42578125" bestFit="1" customWidth="1"/>
    <col min="2" max="2" width="11.5703125" bestFit="1" customWidth="1"/>
    <col min="3" max="3" width="9.28515625" customWidth="1"/>
    <col min="4" max="4" width="10.5703125" bestFit="1" customWidth="1"/>
    <col min="5" max="5" width="17.7109375" customWidth="1"/>
  </cols>
  <sheetData>
    <row r="1" spans="1:21" x14ac:dyDescent="0.25">
      <c r="A1" s="118" t="s">
        <v>126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</row>
    <row r="3" spans="1:21" x14ac:dyDescent="0.25">
      <c r="A3" s="24" t="s">
        <v>127</v>
      </c>
      <c r="B3" s="25" t="s">
        <v>128</v>
      </c>
      <c r="C3" s="25" t="s">
        <v>129</v>
      </c>
      <c r="D3" s="25" t="s">
        <v>130</v>
      </c>
      <c r="E3" s="26" t="s">
        <v>153</v>
      </c>
    </row>
    <row r="4" spans="1:21" x14ac:dyDescent="0.25">
      <c r="A4" s="22" t="s">
        <v>131</v>
      </c>
      <c r="B4" s="19">
        <v>0.375</v>
      </c>
      <c r="C4" s="20">
        <v>0.75</v>
      </c>
      <c r="D4" s="21">
        <v>2000</v>
      </c>
      <c r="E4" s="23">
        <f>IF((HOUR(C4-TIME(18,0,0))*60+MINUTE(C4))&lt;=10,D4,(HOUR(C4-TIME(18,0,0))*60+MINUTE(C4))*0.1+D4)</f>
        <v>2000</v>
      </c>
      <c r="I4" t="s">
        <v>154</v>
      </c>
    </row>
    <row r="5" spans="1:21" x14ac:dyDescent="0.25">
      <c r="A5" s="22" t="s">
        <v>132</v>
      </c>
      <c r="B5" s="19">
        <v>0.375</v>
      </c>
      <c r="C5" s="20">
        <v>0.75138888888888899</v>
      </c>
      <c r="D5" s="21">
        <v>1500</v>
      </c>
      <c r="E5" s="23">
        <f t="shared" ref="E5:E25" si="0">IF((HOUR(C5-TIME(18,0,0))*60+MINUTE(C5))&lt;=10,D5,(HOUR(C5-TIME(18,0,0))*60+MINUTE(C5))*0.1+D5)</f>
        <v>1500</v>
      </c>
    </row>
    <row r="6" spans="1:21" x14ac:dyDescent="0.25">
      <c r="A6" s="22" t="s">
        <v>133</v>
      </c>
      <c r="B6" s="19">
        <v>0.375</v>
      </c>
      <c r="C6" s="20">
        <v>0.75694444444444453</v>
      </c>
      <c r="D6" s="21">
        <v>1700</v>
      </c>
      <c r="E6" s="23">
        <f t="shared" si="0"/>
        <v>1700</v>
      </c>
    </row>
    <row r="7" spans="1:21" x14ac:dyDescent="0.25">
      <c r="A7" s="22" t="s">
        <v>134</v>
      </c>
      <c r="B7" s="19">
        <v>0.375</v>
      </c>
      <c r="C7" s="20">
        <v>0.76041666666666663</v>
      </c>
      <c r="D7" s="21">
        <v>1000</v>
      </c>
      <c r="E7" s="23">
        <f t="shared" si="0"/>
        <v>1001.5</v>
      </c>
    </row>
    <row r="8" spans="1:21" x14ac:dyDescent="0.25">
      <c r="A8" s="22" t="s">
        <v>135</v>
      </c>
      <c r="B8" s="19">
        <v>0.375</v>
      </c>
      <c r="C8" s="20">
        <v>0.75624999999999998</v>
      </c>
      <c r="D8" s="21">
        <v>1200</v>
      </c>
      <c r="E8" s="23">
        <f t="shared" si="0"/>
        <v>1200</v>
      </c>
    </row>
    <row r="9" spans="1:21" x14ac:dyDescent="0.25">
      <c r="A9" s="22" t="s">
        <v>136</v>
      </c>
      <c r="B9" s="19">
        <v>0.375</v>
      </c>
      <c r="C9" s="20">
        <v>0.7583333333333333</v>
      </c>
      <c r="D9" s="21">
        <v>1900</v>
      </c>
      <c r="E9" s="23">
        <f t="shared" si="0"/>
        <v>1901.2</v>
      </c>
    </row>
    <row r="10" spans="1:21" x14ac:dyDescent="0.25">
      <c r="A10" s="22" t="s">
        <v>137</v>
      </c>
      <c r="B10" s="19">
        <v>0.375</v>
      </c>
      <c r="C10" s="20">
        <v>0.75694444444444453</v>
      </c>
      <c r="D10" s="21">
        <v>2000</v>
      </c>
      <c r="E10" s="23">
        <f t="shared" si="0"/>
        <v>2000</v>
      </c>
    </row>
    <row r="11" spans="1:21" x14ac:dyDescent="0.25">
      <c r="A11" s="22" t="s">
        <v>138</v>
      </c>
      <c r="B11" s="19">
        <v>0.375</v>
      </c>
      <c r="C11" s="20">
        <v>0.7631944444444444</v>
      </c>
      <c r="D11" s="21">
        <v>2500</v>
      </c>
      <c r="E11" s="23">
        <f t="shared" si="0"/>
        <v>2501.9</v>
      </c>
    </row>
    <row r="12" spans="1:21" x14ac:dyDescent="0.25">
      <c r="A12" s="22" t="s">
        <v>139</v>
      </c>
      <c r="B12" s="19">
        <v>0.375</v>
      </c>
      <c r="C12" s="20">
        <v>0.75069444444444444</v>
      </c>
      <c r="D12" s="21">
        <v>3000</v>
      </c>
      <c r="E12" s="23">
        <f t="shared" si="0"/>
        <v>3000</v>
      </c>
    </row>
    <row r="13" spans="1:21" x14ac:dyDescent="0.25">
      <c r="A13" s="22" t="s">
        <v>140</v>
      </c>
      <c r="B13" s="19">
        <v>0.375</v>
      </c>
      <c r="C13" s="20">
        <v>0.75208333333333333</v>
      </c>
      <c r="D13" s="21">
        <v>600</v>
      </c>
      <c r="E13" s="23">
        <f t="shared" si="0"/>
        <v>600</v>
      </c>
    </row>
    <row r="14" spans="1:21" x14ac:dyDescent="0.25">
      <c r="A14" s="22" t="s">
        <v>141</v>
      </c>
      <c r="B14" s="19">
        <v>0.375</v>
      </c>
      <c r="C14" s="20">
        <v>0.75555555555555554</v>
      </c>
      <c r="D14" s="21">
        <v>900</v>
      </c>
      <c r="E14" s="23">
        <f t="shared" si="0"/>
        <v>900</v>
      </c>
    </row>
    <row r="15" spans="1:21" x14ac:dyDescent="0.25">
      <c r="A15" s="22" t="s">
        <v>142</v>
      </c>
      <c r="B15" s="19">
        <v>0.375</v>
      </c>
      <c r="C15" s="20">
        <v>0.76388888888888884</v>
      </c>
      <c r="D15" s="21">
        <v>1400</v>
      </c>
      <c r="E15" s="23">
        <f t="shared" si="0"/>
        <v>1402</v>
      </c>
    </row>
    <row r="16" spans="1:21" x14ac:dyDescent="0.25">
      <c r="A16" s="22" t="s">
        <v>143</v>
      </c>
      <c r="B16" s="19">
        <v>0.375</v>
      </c>
      <c r="C16" s="20">
        <v>0.79166666666666663</v>
      </c>
      <c r="D16" s="21">
        <v>1100</v>
      </c>
      <c r="E16" s="23">
        <f t="shared" si="0"/>
        <v>1106</v>
      </c>
    </row>
    <row r="17" spans="1:11" x14ac:dyDescent="0.25">
      <c r="A17" s="22" t="s">
        <v>144</v>
      </c>
      <c r="B17" s="19">
        <v>0.375</v>
      </c>
      <c r="C17" s="20">
        <v>0.77222222222222225</v>
      </c>
      <c r="D17" s="21">
        <v>500</v>
      </c>
      <c r="E17" s="23">
        <f t="shared" si="0"/>
        <v>503.2</v>
      </c>
    </row>
    <row r="18" spans="1:11" x14ac:dyDescent="0.25">
      <c r="A18" s="22" t="s">
        <v>145</v>
      </c>
      <c r="B18" s="19">
        <v>0.375</v>
      </c>
      <c r="C18" s="20">
        <v>0.75486111111111109</v>
      </c>
      <c r="D18" s="21">
        <v>1600</v>
      </c>
      <c r="E18" s="23">
        <f t="shared" si="0"/>
        <v>1600</v>
      </c>
    </row>
    <row r="19" spans="1:11" x14ac:dyDescent="0.25">
      <c r="A19" s="22" t="s">
        <v>146</v>
      </c>
      <c r="B19" s="19">
        <v>0.375</v>
      </c>
      <c r="C19" s="20">
        <v>0.75</v>
      </c>
      <c r="D19" s="21">
        <v>2700</v>
      </c>
      <c r="E19" s="23">
        <f t="shared" si="0"/>
        <v>2700</v>
      </c>
    </row>
    <row r="20" spans="1:11" x14ac:dyDescent="0.25">
      <c r="A20" s="22" t="s">
        <v>147</v>
      </c>
      <c r="B20" s="19">
        <v>0.375</v>
      </c>
      <c r="C20" s="20">
        <v>0.75138888888888899</v>
      </c>
      <c r="D20" s="21">
        <v>2300</v>
      </c>
      <c r="E20" s="23">
        <f t="shared" si="0"/>
        <v>2300</v>
      </c>
    </row>
    <row r="21" spans="1:11" x14ac:dyDescent="0.25">
      <c r="A21" s="22" t="s">
        <v>148</v>
      </c>
      <c r="B21" s="19">
        <v>0.375</v>
      </c>
      <c r="C21" s="20">
        <v>0.75347222222222221</v>
      </c>
      <c r="D21" s="21">
        <v>1000</v>
      </c>
      <c r="E21" s="23">
        <f t="shared" si="0"/>
        <v>1000</v>
      </c>
    </row>
    <row r="22" spans="1:11" x14ac:dyDescent="0.25">
      <c r="A22" s="22" t="s">
        <v>149</v>
      </c>
      <c r="B22" s="19">
        <v>0.375</v>
      </c>
      <c r="C22" s="20">
        <v>0.75694444444444453</v>
      </c>
      <c r="D22" s="21">
        <v>1150</v>
      </c>
      <c r="E22" s="23">
        <f t="shared" si="0"/>
        <v>1150</v>
      </c>
    </row>
    <row r="23" spans="1:11" x14ac:dyDescent="0.25">
      <c r="A23" s="22" t="s">
        <v>150</v>
      </c>
      <c r="B23" s="19">
        <v>0.375</v>
      </c>
      <c r="C23" s="20">
        <v>0.7583333333333333</v>
      </c>
      <c r="D23" s="21">
        <v>1005</v>
      </c>
      <c r="E23" s="23">
        <f t="shared" si="0"/>
        <v>1006.2</v>
      </c>
    </row>
    <row r="24" spans="1:11" x14ac:dyDescent="0.25">
      <c r="A24" s="22" t="s">
        <v>151</v>
      </c>
      <c r="B24" s="19">
        <v>0.375</v>
      </c>
      <c r="C24" s="20">
        <v>0.75486111111111109</v>
      </c>
      <c r="D24" s="21">
        <v>1300</v>
      </c>
      <c r="E24" s="23">
        <f t="shared" si="0"/>
        <v>1300</v>
      </c>
    </row>
    <row r="25" spans="1:11" x14ac:dyDescent="0.25">
      <c r="A25" s="27" t="s">
        <v>152</v>
      </c>
      <c r="B25" s="28">
        <v>0.375</v>
      </c>
      <c r="C25" s="29">
        <v>0.75694444444444453</v>
      </c>
      <c r="D25" s="30">
        <v>1955</v>
      </c>
      <c r="E25" s="31">
        <f t="shared" si="0"/>
        <v>1955</v>
      </c>
    </row>
    <row r="28" spans="1:11" x14ac:dyDescent="0.25">
      <c r="A28" t="s">
        <v>156</v>
      </c>
      <c r="B28" t="s">
        <v>157</v>
      </c>
      <c r="C28" t="s">
        <v>158</v>
      </c>
      <c r="K28" t="s">
        <v>155</v>
      </c>
    </row>
    <row r="29" spans="1:11" x14ac:dyDescent="0.25">
      <c r="A29" s="32">
        <v>45056</v>
      </c>
      <c r="B29">
        <f>IF(MONTH(A29)&lt;=3,1,IF(AND(MONTH(A29)&gt;3,MONTH(A29)&lt;=6),2,IF(AND(MONTH(A29)&gt;6,MONTH(A29)&lt;=9),3,4)))</f>
        <v>2</v>
      </c>
      <c r="C29">
        <f t="shared" ref="C29:C30" si="1">IF(B29&lt;=6,1,2)</f>
        <v>1</v>
      </c>
    </row>
    <row r="30" spans="1:11" x14ac:dyDescent="0.25">
      <c r="A30" s="32">
        <v>43923</v>
      </c>
      <c r="B30">
        <f t="shared" ref="B30" si="2">IF(MONTH(A30)&lt;=3,1,IF(AND(MONTH(A30)&gt;3,MONTH(A30)&lt;=6),2,IF(AND(MONTH(A30)&gt;6,MONTH(A30)&lt;=9),3,4)))</f>
        <v>2</v>
      </c>
      <c r="C30">
        <f t="shared" si="1"/>
        <v>1</v>
      </c>
    </row>
    <row r="31" spans="1:11" x14ac:dyDescent="0.25">
      <c r="A31" s="32"/>
    </row>
    <row r="32" spans="1:11" x14ac:dyDescent="0.25">
      <c r="A32" s="32"/>
    </row>
  </sheetData>
  <mergeCells count="1">
    <mergeCell ref="A1:U1"/>
  </mergeCells>
  <phoneticPr fontId="2" type="noConversion"/>
  <conditionalFormatting sqref="A3:E25">
    <cfRule type="cellIs" dxfId="54" priority="1" operator="greaterThan">
      <formula>2000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CA5B5-AC09-4AE0-B132-672CE285BB51}">
  <dimension ref="A2:J15"/>
  <sheetViews>
    <sheetView workbookViewId="0">
      <selection activeCell="B15" sqref="B15"/>
    </sheetView>
  </sheetViews>
  <sheetFormatPr defaultRowHeight="15" x14ac:dyDescent="0.25"/>
  <cols>
    <col min="1" max="1" width="19.42578125" customWidth="1"/>
    <col min="2" max="2" width="20.28515625" customWidth="1"/>
    <col min="10" max="10" width="10.7109375" bestFit="1" customWidth="1"/>
  </cols>
  <sheetData>
    <row r="2" spans="1:10" x14ac:dyDescent="0.25">
      <c r="E2" t="s">
        <v>159</v>
      </c>
    </row>
    <row r="3" spans="1:10" x14ac:dyDescent="0.25">
      <c r="A3" s="33">
        <f ca="1">TODAY()</f>
        <v>45140</v>
      </c>
      <c r="B3" s="34">
        <f ca="1">EOMONTH(TODAY(),0)-TODAY()</f>
        <v>29</v>
      </c>
    </row>
    <row r="11" spans="1:10" x14ac:dyDescent="0.25">
      <c r="A11" t="s">
        <v>156</v>
      </c>
      <c r="B11" s="32" t="s">
        <v>166</v>
      </c>
      <c r="E11" t="s">
        <v>160</v>
      </c>
      <c r="J11" s="32">
        <v>44907</v>
      </c>
    </row>
    <row r="12" spans="1:10" x14ac:dyDescent="0.25">
      <c r="A12" t="s">
        <v>162</v>
      </c>
      <c r="B12" s="32">
        <f>EOMONTH(B11,-1)+1</f>
        <v>44896</v>
      </c>
      <c r="E12" t="s">
        <v>161</v>
      </c>
      <c r="J12" s="32">
        <v>44839</v>
      </c>
    </row>
    <row r="13" spans="1:10" x14ac:dyDescent="0.25">
      <c r="A13" t="s">
        <v>163</v>
      </c>
      <c r="B13" s="32">
        <f>EOMONTH(B11,0)</f>
        <v>44926</v>
      </c>
      <c r="J13" s="32">
        <v>44721</v>
      </c>
    </row>
    <row r="14" spans="1:10" x14ac:dyDescent="0.25">
      <c r="A14" t="s">
        <v>164</v>
      </c>
      <c r="B14" s="32">
        <f>WORKDAY(EOMONTH(B11,-1),1,J11:J13)</f>
        <v>44896</v>
      </c>
    </row>
    <row r="15" spans="1:10" x14ac:dyDescent="0.25">
      <c r="A15" t="s">
        <v>165</v>
      </c>
      <c r="B15" s="32">
        <f>WORKDAY(EOMONTH(B11,0),-1,J11:J13)</f>
        <v>44925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18EF-FA5E-4DBD-8380-5E1AB2A2B7BD}">
  <dimension ref="A1:F25"/>
  <sheetViews>
    <sheetView topLeftCell="A22" workbookViewId="0">
      <selection activeCell="F20" sqref="F20"/>
    </sheetView>
  </sheetViews>
  <sheetFormatPr defaultRowHeight="15" x14ac:dyDescent="0.25"/>
  <cols>
    <col min="1" max="1" width="26.28515625" customWidth="1"/>
    <col min="2" max="2" width="17.85546875" bestFit="1" customWidth="1"/>
    <col min="3" max="4" width="15.7109375" bestFit="1" customWidth="1"/>
    <col min="5" max="6" width="15.85546875" customWidth="1"/>
  </cols>
  <sheetData>
    <row r="1" spans="1:6" x14ac:dyDescent="0.25">
      <c r="A1" s="120" t="s">
        <v>167</v>
      </c>
      <c r="B1" s="121" t="s">
        <v>168</v>
      </c>
      <c r="C1" s="121" t="s">
        <v>169</v>
      </c>
      <c r="D1" s="119" t="s">
        <v>174</v>
      </c>
      <c r="E1" s="119"/>
      <c r="F1" s="119"/>
    </row>
    <row r="2" spans="1:6" x14ac:dyDescent="0.25">
      <c r="A2" s="120"/>
      <c r="B2" s="121"/>
      <c r="C2" s="121"/>
      <c r="D2" s="38" t="s">
        <v>171</v>
      </c>
      <c r="E2" s="38" t="s">
        <v>172</v>
      </c>
      <c r="F2" s="38" t="s">
        <v>173</v>
      </c>
    </row>
    <row r="3" spans="1:6" x14ac:dyDescent="0.25">
      <c r="A3" s="39">
        <f>IF(B3="","",1)</f>
        <v>1</v>
      </c>
      <c r="B3" s="40">
        <v>43597</v>
      </c>
      <c r="C3" s="40">
        <v>44053</v>
      </c>
      <c r="D3" s="41">
        <f>IFERROR(IF(AND(B3="",C3=""),"",DATEDIF(B3,C3,"y")),"")</f>
        <v>1</v>
      </c>
      <c r="E3" s="42">
        <f>IFERROR(IF(AND(B3="",C3=""),"",DATEDIF(B3,C3,"ym")),"")</f>
        <v>2</v>
      </c>
      <c r="F3" s="43">
        <f>IFERROR(IF(AND(B3="",C3=""),"",DATEDIF(B3,C3,"md")),"")</f>
        <v>29</v>
      </c>
    </row>
    <row r="4" spans="1:6" x14ac:dyDescent="0.25">
      <c r="A4" s="39">
        <f>IF(B4="","",A3+1)</f>
        <v>2</v>
      </c>
      <c r="B4" s="40">
        <v>43902</v>
      </c>
      <c r="C4" s="40">
        <v>44396</v>
      </c>
      <c r="D4" s="41">
        <f t="shared" ref="D4:D11" si="0">IFERROR(IF(AND(B4="",C4=""),"",DATEDIF(B4,C4,"y")),"")</f>
        <v>1</v>
      </c>
      <c r="E4" s="42">
        <f t="shared" ref="E4:E11" si="1">IFERROR(IF(AND(B4="",C4=""),"",DATEDIF(B4,C4,"ym")),"")</f>
        <v>4</v>
      </c>
      <c r="F4" s="43">
        <f t="shared" ref="F4:F11" si="2">IFERROR(IF(AND(B4="",C4=""),"",DATEDIF(B4,C4,"md")),"")</f>
        <v>7</v>
      </c>
    </row>
    <row r="5" spans="1:6" x14ac:dyDescent="0.25">
      <c r="A5" s="39" t="str">
        <f t="shared" ref="A5:A11" si="3">IF(B5="","",A4+1)</f>
        <v/>
      </c>
      <c r="B5" s="40"/>
      <c r="C5" s="44"/>
      <c r="D5" s="41" t="str">
        <f t="shared" si="0"/>
        <v/>
      </c>
      <c r="E5" s="42" t="str">
        <f t="shared" si="1"/>
        <v/>
      </c>
      <c r="F5" s="43" t="str">
        <f t="shared" si="2"/>
        <v/>
      </c>
    </row>
    <row r="6" spans="1:6" x14ac:dyDescent="0.25">
      <c r="A6" s="39" t="str">
        <f t="shared" si="3"/>
        <v/>
      </c>
      <c r="B6" s="44"/>
      <c r="C6" s="44"/>
      <c r="D6" s="41" t="str">
        <f t="shared" si="0"/>
        <v/>
      </c>
      <c r="E6" s="42" t="str">
        <f t="shared" si="1"/>
        <v/>
      </c>
      <c r="F6" s="43" t="str">
        <f t="shared" si="2"/>
        <v/>
      </c>
    </row>
    <row r="7" spans="1:6" x14ac:dyDescent="0.25">
      <c r="A7" s="39" t="str">
        <f t="shared" si="3"/>
        <v/>
      </c>
      <c r="B7" s="44"/>
      <c r="C7" s="44"/>
      <c r="D7" s="41" t="str">
        <f t="shared" si="0"/>
        <v/>
      </c>
      <c r="E7" s="42" t="str">
        <f t="shared" si="1"/>
        <v/>
      </c>
      <c r="F7" s="43"/>
    </row>
    <row r="8" spans="1:6" x14ac:dyDescent="0.25">
      <c r="A8" s="39" t="str">
        <f t="shared" si="3"/>
        <v/>
      </c>
      <c r="B8" s="44"/>
      <c r="C8" s="44"/>
      <c r="D8" s="41" t="str">
        <f t="shared" si="0"/>
        <v/>
      </c>
      <c r="E8" s="42" t="str">
        <f t="shared" si="1"/>
        <v/>
      </c>
      <c r="F8" s="43" t="str">
        <f t="shared" si="2"/>
        <v/>
      </c>
    </row>
    <row r="9" spans="1:6" x14ac:dyDescent="0.25">
      <c r="A9" s="39" t="str">
        <f t="shared" si="3"/>
        <v/>
      </c>
      <c r="B9" s="44"/>
      <c r="C9" s="44"/>
      <c r="D9" s="41" t="str">
        <f t="shared" si="0"/>
        <v/>
      </c>
      <c r="E9" s="42" t="str">
        <f t="shared" si="1"/>
        <v/>
      </c>
      <c r="F9" s="43" t="str">
        <f t="shared" si="2"/>
        <v/>
      </c>
    </row>
    <row r="10" spans="1:6" x14ac:dyDescent="0.25">
      <c r="A10" s="39" t="str">
        <f t="shared" si="3"/>
        <v/>
      </c>
      <c r="B10" s="44"/>
      <c r="C10" s="44"/>
      <c r="D10" s="41" t="str">
        <f t="shared" si="0"/>
        <v/>
      </c>
      <c r="E10" s="42" t="str">
        <f t="shared" si="1"/>
        <v/>
      </c>
      <c r="F10" s="43" t="str">
        <f t="shared" si="2"/>
        <v/>
      </c>
    </row>
    <row r="11" spans="1:6" x14ac:dyDescent="0.25">
      <c r="A11" s="39" t="str">
        <f t="shared" si="3"/>
        <v/>
      </c>
      <c r="B11" s="44"/>
      <c r="C11" s="44"/>
      <c r="D11" s="41" t="str">
        <f t="shared" si="0"/>
        <v/>
      </c>
      <c r="E11" s="42" t="str">
        <f t="shared" si="1"/>
        <v/>
      </c>
      <c r="F11" s="43" t="str">
        <f t="shared" si="2"/>
        <v/>
      </c>
    </row>
    <row r="12" spans="1:6" x14ac:dyDescent="0.25">
      <c r="A12" s="120" t="s">
        <v>170</v>
      </c>
      <c r="B12" s="120"/>
      <c r="C12" s="120"/>
      <c r="D12" s="38">
        <f>IFERROR(DATEDIF(IF(SUM($B$3:$B$11)=0,"",SUM($B$3:$B$11)),IF(SUM($C$3:$C$11)=0,"",SUM($C$3:$C$11)),"y"),"")</f>
        <v>2</v>
      </c>
      <c r="E12" s="38">
        <f>IFERROR(DATEDIF(IF(SUM($B$3:$B$11)=0,"",SUM($B$3:$B$11)),IF(SUM($C$3:$C$11)=0,"",SUM($C$3:$C$11)),"ym"),"")</f>
        <v>7</v>
      </c>
      <c r="F12" s="38">
        <f>IFERROR(DATEDIF(IF(SUM($B$3:$B$11)=0,"",SUM($B$3:$B$11)),IF(SUM($C$3:$C$11)=0,"",SUM($C$3:$C$11)),"md"),"")</f>
        <v>4</v>
      </c>
    </row>
    <row r="17" spans="1:6" x14ac:dyDescent="0.25">
      <c r="A17" s="36" t="s">
        <v>175</v>
      </c>
      <c r="B17" s="36" t="s">
        <v>176</v>
      </c>
      <c r="C17" s="36" t="s">
        <v>177</v>
      </c>
      <c r="D17" s="36" t="s">
        <v>178</v>
      </c>
    </row>
    <row r="18" spans="1:6" ht="24.75" customHeight="1" x14ac:dyDescent="0.25">
      <c r="A18" s="45" t="s">
        <v>179</v>
      </c>
      <c r="B18" s="37">
        <v>44178</v>
      </c>
      <c r="C18" s="16">
        <v>4</v>
      </c>
      <c r="D18" s="37">
        <f>IF(WEEKDAY(EDATE(B18,C18),2)=6,EDATE(B18,C18)-1,IF(WEEKDAY(EDATE(B18,C18),2)=7,EDATE(B18,C18)-2,EDATE(B18,C18)))</f>
        <v>44299</v>
      </c>
    </row>
    <row r="19" spans="1:6" ht="24" x14ac:dyDescent="0.25">
      <c r="A19" s="46" t="s">
        <v>180</v>
      </c>
      <c r="B19" s="37">
        <v>43748</v>
      </c>
      <c r="C19" s="16">
        <v>5</v>
      </c>
      <c r="D19" s="37">
        <f t="shared" ref="D19:D25" si="4">IF(WEEKDAY(EDATE(B19,C19),2)=6,EDATE(B19,C19)-1,IF(WEEKDAY(EDATE(B19,C19),2)=7,EDATE(B19,C19)-2,EDATE(B19,C19)))</f>
        <v>43900</v>
      </c>
    </row>
    <row r="20" spans="1:6" x14ac:dyDescent="0.25">
      <c r="A20" s="45" t="s">
        <v>181</v>
      </c>
      <c r="B20" s="37">
        <v>43136</v>
      </c>
      <c r="C20" s="16">
        <v>6</v>
      </c>
      <c r="D20" s="37">
        <f t="shared" si="4"/>
        <v>43315</v>
      </c>
      <c r="F20" t="s">
        <v>187</v>
      </c>
    </row>
    <row r="21" spans="1:6" ht="20.25" customHeight="1" x14ac:dyDescent="0.25">
      <c r="A21" s="46" t="s">
        <v>182</v>
      </c>
      <c r="B21" s="37">
        <v>44816</v>
      </c>
      <c r="C21" s="16">
        <v>7</v>
      </c>
      <c r="D21" s="37">
        <f t="shared" si="4"/>
        <v>45028</v>
      </c>
    </row>
    <row r="22" spans="1:6" ht="21" customHeight="1" x14ac:dyDescent="0.25">
      <c r="A22" s="45" t="s">
        <v>183</v>
      </c>
      <c r="B22" s="37">
        <v>44382</v>
      </c>
      <c r="C22" s="16">
        <v>8</v>
      </c>
      <c r="D22" s="37">
        <f t="shared" si="4"/>
        <v>44624</v>
      </c>
    </row>
    <row r="23" spans="1:6" x14ac:dyDescent="0.25">
      <c r="A23" s="46" t="s">
        <v>184</v>
      </c>
      <c r="B23" s="37">
        <v>42827</v>
      </c>
      <c r="C23" s="16">
        <v>9</v>
      </c>
      <c r="D23" s="37">
        <f t="shared" si="4"/>
        <v>43102</v>
      </c>
    </row>
    <row r="24" spans="1:6" x14ac:dyDescent="0.25">
      <c r="A24" s="45" t="s">
        <v>185</v>
      </c>
      <c r="B24" s="37">
        <v>44068</v>
      </c>
      <c r="C24" s="16">
        <v>12</v>
      </c>
      <c r="D24" s="37">
        <f t="shared" si="4"/>
        <v>44433</v>
      </c>
    </row>
    <row r="25" spans="1:6" x14ac:dyDescent="0.25">
      <c r="A25" s="47" t="s">
        <v>186</v>
      </c>
      <c r="B25" s="37">
        <v>42766</v>
      </c>
      <c r="C25" s="16">
        <v>10</v>
      </c>
      <c r="D25" s="37">
        <f t="shared" si="4"/>
        <v>43069</v>
      </c>
    </row>
  </sheetData>
  <mergeCells count="5">
    <mergeCell ref="D1:F1"/>
    <mergeCell ref="A1:A2"/>
    <mergeCell ref="B1:B2"/>
    <mergeCell ref="C1:C2"/>
    <mergeCell ref="A12:C1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F637-81F6-4BD9-831A-A4420406928D}">
  <dimension ref="A1:L25"/>
  <sheetViews>
    <sheetView topLeftCell="A7" workbookViewId="0">
      <selection activeCell="C24" sqref="C24"/>
    </sheetView>
  </sheetViews>
  <sheetFormatPr defaultRowHeight="15" x14ac:dyDescent="0.25"/>
  <cols>
    <col min="1" max="1" width="10.42578125" customWidth="1"/>
    <col min="2" max="2" width="36.7109375" customWidth="1"/>
    <col min="3" max="3" width="35.42578125" bestFit="1" customWidth="1"/>
    <col min="4" max="4" width="10.5703125" bestFit="1" customWidth="1"/>
    <col min="5" max="5" width="26.42578125" bestFit="1" customWidth="1"/>
    <col min="6" max="6" width="11.5703125" customWidth="1"/>
    <col min="7" max="7" width="15" customWidth="1"/>
    <col min="8" max="8" width="13.85546875" customWidth="1"/>
    <col min="9" max="9" width="14.28515625" customWidth="1"/>
    <col min="10" max="10" width="12.7109375" customWidth="1"/>
    <col min="11" max="11" width="18.42578125" customWidth="1"/>
    <col min="12" max="12" width="9.5703125" customWidth="1"/>
  </cols>
  <sheetData>
    <row r="1" spans="1:12" x14ac:dyDescent="0.25">
      <c r="A1" s="114" t="s">
        <v>188</v>
      </c>
      <c r="B1" s="115" t="s">
        <v>189</v>
      </c>
      <c r="C1" s="115" t="s">
        <v>190</v>
      </c>
      <c r="D1" s="115" t="s">
        <v>191</v>
      </c>
      <c r="E1" s="115" t="s">
        <v>192</v>
      </c>
      <c r="F1" s="115" t="s">
        <v>193</v>
      </c>
      <c r="G1" s="115" t="s">
        <v>194</v>
      </c>
      <c r="H1" s="115" t="s">
        <v>195</v>
      </c>
      <c r="I1" s="115" t="s">
        <v>196</v>
      </c>
      <c r="J1" s="115" t="s">
        <v>197</v>
      </c>
      <c r="K1" s="115" t="s">
        <v>198</v>
      </c>
      <c r="L1" s="116" t="s">
        <v>199</v>
      </c>
    </row>
    <row r="2" spans="1:12" x14ac:dyDescent="0.25">
      <c r="A2" s="108">
        <v>12345</v>
      </c>
      <c r="B2" s="48" t="s">
        <v>200</v>
      </c>
      <c r="C2" s="16" t="s">
        <v>220</v>
      </c>
      <c r="D2" s="16" t="s">
        <v>224</v>
      </c>
      <c r="E2" s="16" t="s">
        <v>231</v>
      </c>
      <c r="F2" s="16">
        <v>550</v>
      </c>
      <c r="G2" s="16">
        <v>520</v>
      </c>
      <c r="H2" s="16">
        <v>500</v>
      </c>
      <c r="I2" s="16">
        <v>380</v>
      </c>
      <c r="J2" s="16">
        <v>301</v>
      </c>
      <c r="K2" s="16">
        <v>345</v>
      </c>
      <c r="L2" s="109">
        <v>100</v>
      </c>
    </row>
    <row r="3" spans="1:12" x14ac:dyDescent="0.25">
      <c r="A3" s="108">
        <v>12348</v>
      </c>
      <c r="B3" s="48" t="s">
        <v>201</v>
      </c>
      <c r="C3" s="16" t="s">
        <v>220</v>
      </c>
      <c r="D3" s="16" t="s">
        <v>224</v>
      </c>
      <c r="E3" s="16" t="s">
        <v>231</v>
      </c>
      <c r="F3" s="16">
        <v>604</v>
      </c>
      <c r="G3" s="16">
        <v>570</v>
      </c>
      <c r="H3" s="16">
        <v>560</v>
      </c>
      <c r="I3" s="16">
        <v>439</v>
      </c>
      <c r="J3" s="16">
        <v>327</v>
      </c>
      <c r="K3" s="16">
        <v>340</v>
      </c>
      <c r="L3" s="109">
        <v>133</v>
      </c>
    </row>
    <row r="4" spans="1:12" x14ac:dyDescent="0.25">
      <c r="A4" s="108">
        <v>12351</v>
      </c>
      <c r="B4" s="48" t="s">
        <v>202</v>
      </c>
      <c r="C4" s="16" t="s">
        <v>220</v>
      </c>
      <c r="D4" s="16" t="s">
        <v>224</v>
      </c>
      <c r="E4" s="16" t="s">
        <v>231</v>
      </c>
      <c r="F4" s="16">
        <v>658</v>
      </c>
      <c r="G4" s="16">
        <v>620</v>
      </c>
      <c r="H4" s="16">
        <v>620</v>
      </c>
      <c r="I4" s="16">
        <v>498</v>
      </c>
      <c r="J4" s="16">
        <v>353</v>
      </c>
      <c r="K4" s="16">
        <v>335</v>
      </c>
      <c r="L4" s="109">
        <v>166</v>
      </c>
    </row>
    <row r="5" spans="1:12" x14ac:dyDescent="0.25">
      <c r="A5" s="108">
        <v>12354</v>
      </c>
      <c r="B5" s="48" t="s">
        <v>203</v>
      </c>
      <c r="C5" s="16" t="s">
        <v>220</v>
      </c>
      <c r="D5" s="16" t="s">
        <v>226</v>
      </c>
      <c r="E5" s="16" t="s">
        <v>231</v>
      </c>
      <c r="F5" s="16">
        <v>712</v>
      </c>
      <c r="G5" s="16">
        <v>670</v>
      </c>
      <c r="H5" s="16">
        <v>680</v>
      </c>
      <c r="I5" s="16">
        <v>557</v>
      </c>
      <c r="J5" s="16">
        <v>379</v>
      </c>
      <c r="K5" s="16">
        <v>330</v>
      </c>
      <c r="L5" s="109">
        <v>199</v>
      </c>
    </row>
    <row r="6" spans="1:12" x14ac:dyDescent="0.25">
      <c r="A6" s="108">
        <v>12357</v>
      </c>
      <c r="B6" s="48" t="s">
        <v>204</v>
      </c>
      <c r="C6" s="16" t="s">
        <v>220</v>
      </c>
      <c r="D6" s="16" t="s">
        <v>226</v>
      </c>
      <c r="E6" s="16" t="s">
        <v>231</v>
      </c>
      <c r="F6" s="16">
        <v>766</v>
      </c>
      <c r="G6" s="16">
        <v>720</v>
      </c>
      <c r="H6" s="16">
        <v>740</v>
      </c>
      <c r="I6" s="16">
        <v>616</v>
      </c>
      <c r="J6" s="16">
        <v>405</v>
      </c>
      <c r="K6" s="16">
        <v>325</v>
      </c>
      <c r="L6" s="109">
        <v>232</v>
      </c>
    </row>
    <row r="7" spans="1:12" x14ac:dyDescent="0.25">
      <c r="A7" s="108">
        <v>12360</v>
      </c>
      <c r="B7" s="48" t="s">
        <v>205</v>
      </c>
      <c r="C7" s="16" t="s">
        <v>221</v>
      </c>
      <c r="D7" s="16" t="s">
        <v>227</v>
      </c>
      <c r="E7" s="16" t="s">
        <v>232</v>
      </c>
      <c r="F7" s="16">
        <v>820</v>
      </c>
      <c r="G7" s="16">
        <v>770</v>
      </c>
      <c r="H7" s="16">
        <v>800</v>
      </c>
      <c r="I7" s="16">
        <v>675</v>
      </c>
      <c r="J7" s="16">
        <v>431</v>
      </c>
      <c r="K7" s="16">
        <v>320</v>
      </c>
      <c r="L7" s="109">
        <v>265</v>
      </c>
    </row>
    <row r="8" spans="1:12" x14ac:dyDescent="0.25">
      <c r="A8" s="108">
        <v>12363</v>
      </c>
      <c r="B8" s="48" t="s">
        <v>206</v>
      </c>
      <c r="C8" s="16" t="s">
        <v>221</v>
      </c>
      <c r="D8" s="16" t="s">
        <v>227</v>
      </c>
      <c r="E8" s="16" t="s">
        <v>232</v>
      </c>
      <c r="F8" s="16">
        <v>874</v>
      </c>
      <c r="G8" s="16">
        <v>820</v>
      </c>
      <c r="H8" s="16">
        <v>860</v>
      </c>
      <c r="I8" s="16">
        <v>734</v>
      </c>
      <c r="J8" s="16">
        <v>457</v>
      </c>
      <c r="K8" s="16">
        <v>315</v>
      </c>
      <c r="L8" s="109">
        <v>298</v>
      </c>
    </row>
    <row r="9" spans="1:12" x14ac:dyDescent="0.25">
      <c r="A9" s="108">
        <v>12366</v>
      </c>
      <c r="B9" s="48" t="s">
        <v>207</v>
      </c>
      <c r="C9" s="16" t="s">
        <v>221</v>
      </c>
      <c r="D9" s="16" t="s">
        <v>228</v>
      </c>
      <c r="E9" s="16" t="s">
        <v>232</v>
      </c>
      <c r="F9" s="16">
        <v>928</v>
      </c>
      <c r="G9" s="16">
        <v>870</v>
      </c>
      <c r="H9" s="16">
        <v>920</v>
      </c>
      <c r="I9" s="16">
        <v>793</v>
      </c>
      <c r="J9" s="16">
        <v>483</v>
      </c>
      <c r="K9" s="16">
        <v>310</v>
      </c>
      <c r="L9" s="109">
        <v>331</v>
      </c>
    </row>
    <row r="10" spans="1:12" x14ac:dyDescent="0.25">
      <c r="A10" s="108">
        <v>12369</v>
      </c>
      <c r="B10" s="48" t="s">
        <v>208</v>
      </c>
      <c r="C10" s="16" t="s">
        <v>221</v>
      </c>
      <c r="D10" s="16" t="s">
        <v>228</v>
      </c>
      <c r="E10" s="16" t="s">
        <v>233</v>
      </c>
      <c r="F10" s="16">
        <v>982</v>
      </c>
      <c r="G10" s="16">
        <v>920</v>
      </c>
      <c r="H10" s="16">
        <v>980</v>
      </c>
      <c r="I10" s="16">
        <v>852</v>
      </c>
      <c r="J10" s="16">
        <v>509</v>
      </c>
      <c r="K10" s="16">
        <v>305</v>
      </c>
      <c r="L10" s="109">
        <v>364</v>
      </c>
    </row>
    <row r="11" spans="1:12" x14ac:dyDescent="0.25">
      <c r="A11" s="108">
        <v>12372</v>
      </c>
      <c r="B11" s="48" t="s">
        <v>209</v>
      </c>
      <c r="C11" s="16" t="s">
        <v>221</v>
      </c>
      <c r="D11" s="16" t="s">
        <v>228</v>
      </c>
      <c r="E11" s="16" t="s">
        <v>233</v>
      </c>
      <c r="F11" s="16">
        <v>1036</v>
      </c>
      <c r="G11" s="16">
        <v>970</v>
      </c>
      <c r="H11" s="16">
        <v>1040</v>
      </c>
      <c r="I11" s="16">
        <v>911</v>
      </c>
      <c r="J11" s="16">
        <v>535</v>
      </c>
      <c r="K11" s="16">
        <v>300</v>
      </c>
      <c r="L11" s="109">
        <v>397</v>
      </c>
    </row>
    <row r="12" spans="1:12" x14ac:dyDescent="0.25">
      <c r="A12" s="108">
        <v>12375</v>
      </c>
      <c r="B12" s="48" t="s">
        <v>210</v>
      </c>
      <c r="C12" s="16" t="s">
        <v>222</v>
      </c>
      <c r="D12" s="16" t="s">
        <v>225</v>
      </c>
      <c r="E12" s="16" t="s">
        <v>234</v>
      </c>
      <c r="F12" s="16">
        <v>1090</v>
      </c>
      <c r="G12" s="16">
        <v>1020</v>
      </c>
      <c r="H12" s="16">
        <v>1100</v>
      </c>
      <c r="I12" s="16">
        <v>970</v>
      </c>
      <c r="J12" s="16">
        <v>561</v>
      </c>
      <c r="K12" s="16">
        <v>295</v>
      </c>
      <c r="L12" s="109">
        <v>430</v>
      </c>
    </row>
    <row r="13" spans="1:12" x14ac:dyDescent="0.25">
      <c r="A13" s="108">
        <v>12378</v>
      </c>
      <c r="B13" s="48" t="s">
        <v>211</v>
      </c>
      <c r="C13" s="16" t="s">
        <v>222</v>
      </c>
      <c r="D13" s="16" t="s">
        <v>225</v>
      </c>
      <c r="E13" s="16" t="s">
        <v>234</v>
      </c>
      <c r="F13" s="16">
        <v>1144</v>
      </c>
      <c r="G13" s="16">
        <v>1070</v>
      </c>
      <c r="H13" s="16">
        <v>1160</v>
      </c>
      <c r="I13" s="16">
        <v>1029</v>
      </c>
      <c r="J13" s="16">
        <v>587</v>
      </c>
      <c r="K13" s="16">
        <v>290</v>
      </c>
      <c r="L13" s="109">
        <v>463</v>
      </c>
    </row>
    <row r="14" spans="1:12" x14ac:dyDescent="0.25">
      <c r="A14" s="108">
        <v>12381</v>
      </c>
      <c r="B14" s="48" t="s">
        <v>212</v>
      </c>
      <c r="C14" s="16" t="s">
        <v>222</v>
      </c>
      <c r="D14" s="16" t="s">
        <v>225</v>
      </c>
      <c r="E14" s="16" t="s">
        <v>234</v>
      </c>
      <c r="F14" s="16">
        <v>1198</v>
      </c>
      <c r="G14" s="16">
        <v>1120</v>
      </c>
      <c r="H14" s="16">
        <v>1220</v>
      </c>
      <c r="I14" s="16">
        <v>1088</v>
      </c>
      <c r="J14" s="16">
        <v>613</v>
      </c>
      <c r="K14" s="16">
        <v>285</v>
      </c>
      <c r="L14" s="109">
        <v>496</v>
      </c>
    </row>
    <row r="15" spans="1:12" x14ac:dyDescent="0.25">
      <c r="A15" s="108">
        <v>12384</v>
      </c>
      <c r="B15" s="48" t="s">
        <v>213</v>
      </c>
      <c r="C15" s="16" t="s">
        <v>222</v>
      </c>
      <c r="D15" s="16" t="s">
        <v>229</v>
      </c>
      <c r="E15" s="16" t="s">
        <v>234</v>
      </c>
      <c r="F15" s="16">
        <v>1252</v>
      </c>
      <c r="G15" s="16">
        <v>1170</v>
      </c>
      <c r="H15" s="16">
        <v>1280</v>
      </c>
      <c r="I15" s="16">
        <v>1147</v>
      </c>
      <c r="J15" s="16">
        <v>639</v>
      </c>
      <c r="K15" s="16">
        <v>280</v>
      </c>
      <c r="L15" s="109">
        <v>529</v>
      </c>
    </row>
    <row r="16" spans="1:12" x14ac:dyDescent="0.25">
      <c r="A16" s="108">
        <v>12387</v>
      </c>
      <c r="B16" s="48" t="s">
        <v>214</v>
      </c>
      <c r="C16" s="16" t="s">
        <v>222</v>
      </c>
      <c r="D16" s="16" t="s">
        <v>229</v>
      </c>
      <c r="E16" s="16" t="s">
        <v>234</v>
      </c>
      <c r="F16" s="16">
        <v>1306</v>
      </c>
      <c r="G16" s="16">
        <v>1220</v>
      </c>
      <c r="H16" s="16">
        <v>1340</v>
      </c>
      <c r="I16" s="16">
        <v>1206</v>
      </c>
      <c r="J16" s="16">
        <v>665</v>
      </c>
      <c r="K16" s="16">
        <v>275</v>
      </c>
      <c r="L16" s="109">
        <v>562</v>
      </c>
    </row>
    <row r="17" spans="1:12" x14ac:dyDescent="0.25">
      <c r="A17" s="108">
        <v>12390</v>
      </c>
      <c r="B17" s="48" t="s">
        <v>215</v>
      </c>
      <c r="C17" s="16" t="s">
        <v>223</v>
      </c>
      <c r="D17" s="16" t="s">
        <v>230</v>
      </c>
      <c r="E17" s="16" t="s">
        <v>235</v>
      </c>
      <c r="F17" s="16">
        <v>1360</v>
      </c>
      <c r="G17" s="16">
        <v>1270</v>
      </c>
      <c r="H17" s="16">
        <v>1400</v>
      </c>
      <c r="I17" s="16">
        <v>1265</v>
      </c>
      <c r="J17" s="16">
        <v>691</v>
      </c>
      <c r="K17" s="16">
        <v>270</v>
      </c>
      <c r="L17" s="109">
        <v>595</v>
      </c>
    </row>
    <row r="18" spans="1:12" x14ac:dyDescent="0.25">
      <c r="A18" s="108">
        <v>12393</v>
      </c>
      <c r="B18" s="48" t="s">
        <v>216</v>
      </c>
      <c r="C18" s="16" t="s">
        <v>223</v>
      </c>
      <c r="D18" s="16" t="s">
        <v>230</v>
      </c>
      <c r="E18" s="16" t="s">
        <v>235</v>
      </c>
      <c r="F18" s="16">
        <v>1414</v>
      </c>
      <c r="G18" s="16">
        <v>1320</v>
      </c>
      <c r="H18" s="16">
        <v>1460</v>
      </c>
      <c r="I18" s="16">
        <v>1324</v>
      </c>
      <c r="J18" s="16">
        <v>717</v>
      </c>
      <c r="K18" s="16">
        <v>265</v>
      </c>
      <c r="L18" s="109">
        <v>628</v>
      </c>
    </row>
    <row r="19" spans="1:12" x14ac:dyDescent="0.25">
      <c r="A19" s="108">
        <v>12396</v>
      </c>
      <c r="B19" s="48" t="s">
        <v>217</v>
      </c>
      <c r="C19" s="16" t="s">
        <v>223</v>
      </c>
      <c r="D19" s="16" t="s">
        <v>230</v>
      </c>
      <c r="E19" s="16" t="s">
        <v>236</v>
      </c>
      <c r="F19" s="16">
        <v>1468</v>
      </c>
      <c r="G19" s="16">
        <v>1370</v>
      </c>
      <c r="H19" s="16">
        <v>1520</v>
      </c>
      <c r="I19" s="16">
        <v>1383</v>
      </c>
      <c r="J19" s="16">
        <v>743</v>
      </c>
      <c r="K19" s="16">
        <v>260</v>
      </c>
      <c r="L19" s="109">
        <v>661</v>
      </c>
    </row>
    <row r="20" spans="1:12" x14ac:dyDescent="0.25">
      <c r="A20" s="108">
        <v>12399</v>
      </c>
      <c r="B20" s="48" t="s">
        <v>218</v>
      </c>
      <c r="C20" s="16" t="s">
        <v>223</v>
      </c>
      <c r="D20" s="16" t="s">
        <v>230</v>
      </c>
      <c r="E20" s="16" t="s">
        <v>236</v>
      </c>
      <c r="F20" s="16">
        <v>1522</v>
      </c>
      <c r="G20" s="16">
        <v>1420</v>
      </c>
      <c r="H20" s="16">
        <v>1580</v>
      </c>
      <c r="I20" s="16">
        <v>1442</v>
      </c>
      <c r="J20" s="16">
        <v>769</v>
      </c>
      <c r="K20" s="16">
        <v>255</v>
      </c>
      <c r="L20" s="109">
        <v>694</v>
      </c>
    </row>
    <row r="21" spans="1:12" x14ac:dyDescent="0.25">
      <c r="A21" s="110">
        <v>12402</v>
      </c>
      <c r="B21" s="111" t="s">
        <v>219</v>
      </c>
      <c r="C21" s="112" t="s">
        <v>223</v>
      </c>
      <c r="D21" s="112" t="s">
        <v>230</v>
      </c>
      <c r="E21" s="112" t="s">
        <v>236</v>
      </c>
      <c r="F21" s="112">
        <v>1576</v>
      </c>
      <c r="G21" s="112">
        <v>1470</v>
      </c>
      <c r="H21" s="112">
        <v>1640</v>
      </c>
      <c r="I21" s="112">
        <v>1501</v>
      </c>
      <c r="J21" s="112">
        <v>795</v>
      </c>
      <c r="K21" s="112">
        <v>250</v>
      </c>
      <c r="L21" s="113">
        <v>727</v>
      </c>
    </row>
    <row r="24" spans="1:12" x14ac:dyDescent="0.25">
      <c r="B24" s="54" t="s">
        <v>193</v>
      </c>
    </row>
    <row r="25" spans="1:12" x14ac:dyDescent="0.25">
      <c r="B25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aa68f9d-cfb3-4f2f-8f10-1ce03582695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C8DF42B5ED374A883152309B25881D" ma:contentTypeVersion="13" ma:contentTypeDescription="Create a new document." ma:contentTypeScope="" ma:versionID="905dbddb10f73de19cb7f14b2d80d1fe">
  <xsd:schema xmlns:xsd="http://www.w3.org/2001/XMLSchema" xmlns:xs="http://www.w3.org/2001/XMLSchema" xmlns:p="http://schemas.microsoft.com/office/2006/metadata/properties" xmlns:ns3="7afbfee4-803c-4d4e-981a-1fdd6d42c3b8" xmlns:ns4="8aa68f9d-cfb3-4f2f-8f10-1ce035826953" targetNamespace="http://schemas.microsoft.com/office/2006/metadata/properties" ma:root="true" ma:fieldsID="865aa8c4e283a7f0f205d1678ad606f5" ns3:_="" ns4:_="">
    <xsd:import namespace="7afbfee4-803c-4d4e-981a-1fdd6d42c3b8"/>
    <xsd:import namespace="8aa68f9d-cfb3-4f2f-8f10-1ce03582695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fbfee4-803c-4d4e-981a-1fdd6d42c3b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a68f9d-cfb3-4f2f-8f10-1ce0358269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M F A A B Q S w M E F A A C A A g A f V g C V 4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f V g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1 Y A l c g r c 7 A C g I A A I Q E A A A T A B w A R m 9 y b X V s Y X M v U 2 V j d G l v b j E u b S C i G A A o o B Q A A A A A A A A A A A A A A A A A A A A A A A A A A A C t k 8 1 u 2 k A Q x + 9 I v M N q e z G S s e K o H 1 I j H 5 B J l R y a h J q o q g B F a 3 t q t l n v R r N r h I t 4 E E 5 5 B u 6 9 l R 5 4 q y 6 Y F B p z a V T L s r 3 / G c / O b 2 Z W Q 2 K 4 k i S q 3 v 5 Z s 9 F s 6 D F D S E k m V M z E n Y H 8 A Z C Z A o E E R I B p N o i 9 I l V g s l F C P f G 6 K i l y k M b 5 w A V 4 o Z L G L r R D w / f D W w 2 o t 8 / 2 x c 3 w W k I X + Q R I m 3 S + A 8 a M f 2 N 2 d 8 M M k G s u C J M p u Z R p o Q 2 W 5 F Z a T 9 T c l M O n D f S w n p W X 6 A l t u Y M u C J 5 z A x h Q l 7 o k V K L I p Q 5 O X X I u E 5 V y m Q X + 6 R u 7 7 B X K Q G R K A c H + 0 7 t S E k Y t t 6 J 7 R W 9 Q 5 d a W k g t g q c 2 C W t Q + i 6 3 j z r L T n a o Q L h n s 9 I 4 Q U c I E Q x 0 Y L A 5 D h m M m M x u x X z 7 A P l w f m d R f F e Z V w h u j d o 7 s 7 8 5 m t A S G F u 1 S m r e v v Y 3 n 3 C U z m k K G A P o u A a F 5 Y T 2 J s S Y i i z w G n M 9 b z Q a X R 3 M 4 7 P Y 2 m X d H O 3 w + t Z G 9 s E C 0 H f i s 8 D 5 W 6 t 5 p z Q Z X L I e A V n / S 0 X y w a / z o J c S 7 M l r I H p T I 2 / z X I 8 l + / p B i v U A u u S S a l 2 y 8 W u r V 8 g k w t V N j e A 7 / h O i f v J j R P / l / k H 2 G f F o D 2 X Q z Y m a 1 T P a U B q Z m a / g C W N M + r R c y q 6 k R K + t T 0 u N l v l 6 Y Z 9 O x s X x c L 2 J b 5 t V j b X L + M H b S F L Y n E 6 Z 7 R C t u l Y r Q e V Y J l 9 D K 3 y W + v f 9 q 0 W G 4 s 9 9 Q S w E C L Q A U A A I A C A B 9 W A J X g d k W r q c A A A D 4 A A A A E g A A A A A A A A A A A A A A A A A A A A A A Q 2 9 u Z m l n L 1 B h Y 2 t h Z 2 U u e G 1 s U E s B A i 0 A F A A C A A g A f V g C V w / K 6 a u k A A A A 6 Q A A A B M A A A A A A A A A A A A A A A A A 8 w A A A F t D b 2 5 0 Z W 5 0 X 1 R 5 c G V z X S 5 4 b W x Q S w E C L Q A U A A I A C A B 9 W A J X I K 3 O w A o C A A C E B A A A E w A A A A A A A A A A A A A A A A D k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G w A A A A A A A O w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v Y m F s X 3 R l b X B l c m F 0 d X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x v Y m F s X 3 R l b X B l c m F 0 d X J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M 1 Q x M T o 1 M z o 0 N S 4 0 M D g y O T E z W i I g L z 4 8 R W 5 0 c n k g V H l w Z T 0 i R m l s b E N v b H V t b l R 5 c G V z I i B W Y W x 1 Z T 0 i c 0 F 3 V T 0 i I C 8 + P E V u d H J 5 I F R 5 c G U 9 I k Z p b G x D b 2 x 1 b W 5 O Y W 1 l c y I g V m F s d W U 9 I n N b J n F 1 b 3 Q 7 e W V h c i Z x d W 9 0 O y w m c X V v d D t k Z W d y Z W V z X 2 N l b H N p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G 9 i Y W x f d G V t c G V y Y X R 1 c m U v Q 2 h h b m d l Z C B U e X B l L n t 5 Z W F y L D B 9 J n F 1 b 3 Q 7 L C Z x d W 9 0 O 1 N l Y 3 R p b 2 4 x L 2 d s b 2 J h b F 9 0 Z W 1 w Z X J h d H V y Z S 9 D a G F u Z 2 V k I F R 5 c G U u e 2 R l Z 3 J l Z X N f Y 2 V s c 2 l 1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G 9 i Y W x f d G V t c G V y Y X R 1 c m U v Q 2 h h b m d l Z C B U e X B l L n t 5 Z W F y L D B 9 J n F 1 b 3 Q 7 L C Z x d W 9 0 O 1 N l Y 3 R p b 2 4 x L 2 d s b 2 J h b F 9 0 Z W 1 w Z X J h d H V y Z S 9 D a G F u Z 2 V k I F R 5 c G U u e 2 R l Z 3 J l Z X N f Y 2 V s c 2 l 1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x v Y m F s X 3 R l b X B l c m F 0 d X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F 9 0 Z W 1 w Z X J h d H V y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G 9 i Y W x f d G V t c G V y Y X R 1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3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N U M T E 6 N T U 6 M j c u N D k 3 M D c 3 N V o i I C 8 + P E V u d H J 5 I F R 5 c G U 9 I k Z p b G x D b 2 x 1 b W 5 U e X B l c y I g V m F s d W U 9 I n N C d z 0 9 I i A v P j x F b n R y e S B U e X B l P S J G a W x s Q 2 9 s d W 1 u T m F t Z X M i I F Z h b H V l P S J z W y Z x d W 9 0 O 1 F l e X J p L W n F n y B n w 7 x u b M m Z c m l u a W 4 g c 2 l 5 Y W j E s X P E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y 9 D a G F u Z 2 V k I F R 5 c G U u e 1 F l e X J p L W n F n y B n w 7 x u b M m Z c m l u a W 4 g c 2 l 5 Y W j E s X P E s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c v Q 2 h h b m d l Z C B U e X B l L n t R Z X l y a S 1 p x Z 8 g Z 8 O 8 b m z J m X J p b m l u I H N p e W F o x L F z x L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Q 2 h h c n Q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Q b 3 d l c l F 1 Z X J 5 M S F Q a X Z v d F R h Y m x l M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w M l Q w N z o w M z o 1 O S 4 y M D g 5 N z E 3 W i I g L z 4 8 R W 5 0 c n k g V H l w Z T 0 i R m l s b E N v b H V t b l R 5 c G V z I i B W Y W x 1 Z T 0 i c 0 J 3 W U d C Z 0 1 G Q l F V P S I g L z 4 8 R W 5 0 c n k g V H l w Z T 0 i R m l s b E N v b H V t b k 5 h b W V z I i B W Y W x 1 Z T 0 i c 1 s m c X V v d D t U Y X J p e C Z x d W 9 0 O y w m c X V v d D t T Y X T E s W P E s S Z x d W 9 0 O y w m c X V v d D t Z Z X I m c X V v d D s s J n F 1 b 3 Q 7 U s m Z b m c m c X V v d D s s J n F 1 b 3 Q 7 U 2 F 5 J n F 1 b 3 Q 7 L C Z x d W 9 0 O 1 F p e W 3 J m X Q m c X V v d D s s J n F 1 b 3 Q 7 T c m Z Y m z J m c S f J n F 1 b 3 Q 7 L C Z x d W 9 0 O 0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C 9 B Z G R l Z C B J b m R l e C 5 7 V G F y a X g s M H 0 m c X V v d D s s J n F 1 b 3 Q 7 U 2 V j d G l v b j E v V G F i b G U x M C 9 B Z G R l Z C B J b m R l e C 5 7 U 2 F 0 x L F j x L E s M X 0 m c X V v d D s s J n F 1 b 3 Q 7 U 2 V j d G l v b j E v V G F i b G U x M C 9 B Z G R l Z C B J b m R l e C 5 7 W W V y L D J 9 J n F 1 b 3 Q 7 L C Z x d W 9 0 O 1 N l Y 3 R p b 2 4 x L 1 R h Y m x l M T A v Q W R k Z W Q g S W 5 k Z X g u e 1 L J m W 5 n L D N 9 J n F 1 b 3 Q 7 L C Z x d W 9 0 O 1 N l Y 3 R p b 2 4 x L 1 R h Y m x l M T A v Q W R k Z W Q g S W 5 k Z X g u e 1 N h e S w 0 f S Z x d W 9 0 O y w m c X V v d D t T Z W N 0 a W 9 u M S 9 U Y W J s Z T E w L 0 F k Z G V k I E l u Z G V 4 L n t R a X l t y Z l 0 L D V 9 J n F 1 b 3 Q 7 L C Z x d W 9 0 O 1 N l Y 3 R p b 2 4 x L 1 R h Y m x l M T A v Q W R k Z W Q g S W 5 k Z X g u e 0 3 J m W J s y Z n E n y w 2 f S Z x d W 9 0 O y w m c X V v d D t T Z W N 0 a W 9 u M S 9 U Y W J s Z T E w L 0 F k Z G V k I E l u Z G V 4 L n t J b m R l e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E w L 0 F k Z G V k I E l u Z G V 4 L n t U Y X J p e C w w f S Z x d W 9 0 O y w m c X V v d D t T Z W N 0 a W 9 u M S 9 U Y W J s Z T E w L 0 F k Z G V k I E l u Z G V 4 L n t T Y X T E s W P E s S w x f S Z x d W 9 0 O y w m c X V v d D t T Z W N 0 a W 9 u M S 9 U Y W J s Z T E w L 0 F k Z G V k I E l u Z G V 4 L n t Z Z X I s M n 0 m c X V v d D s s J n F 1 b 3 Q 7 U 2 V j d G l v b j E v V G F i b G U x M C 9 B Z G R l Z C B J b m R l e C 5 7 U s m Z b m c s M 3 0 m c X V v d D s s J n F 1 b 3 Q 7 U 2 V j d G l v b j E v V G F i b G U x M C 9 B Z G R l Z C B J b m R l e C 5 7 U 2 F 5 L D R 9 J n F 1 b 3 Q 7 L C Z x d W 9 0 O 1 N l Y 3 R p b 2 4 x L 1 R h Y m x l M T A v Q W R k Z W Q g S W 5 k Z X g u e 1 F p e W 3 J m X Q s N X 0 m c X V v d D s s J n F 1 b 3 Q 7 U 2 V j d G l v b j E v V G F i b G U x M C 9 B Z G R l Z C B J b m R l e C 5 7 T c m Z Y m z J m c S f L D Z 9 J n F 1 b 3 Q 7 L C Z x d W 9 0 O 1 N l Y 3 R p b 2 4 x L 1 R h Y m x l M T A v Q W R k Z W Q g S W 5 k Z X g u e 0 l u Z G V 4 L D d 9 J n F 1 b 3 Q 7 X S w m c X V v d D t S Z W x h d G l v b n N o a X B J b m Z v J n F 1 b 3 Q 7 O l t d f S I g L z 4 8 R W 5 0 c n k g V H l w Z T 0 i U m V j b 3 Z l c n l U Y X J n Z X R T a G V l d C I g V m F s d W U 9 I n N Q b 3 d l c l F 1 Z X J 5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L 0 F k Z G V k J T I w S W 5 k Z X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Z W k X d 1 K h k + 5 d e 4 c h 5 B u r g A A A A A C A A A A A A A Q Z g A A A A E A A C A A A A D s X 4 M N I 0 3 5 w m o 2 6 8 x N o B n u B u l u K g L q z w X g P U I E 2 Q + Q Y A A A A A A O g A A A A A I A A C A A A A C a + p 0 0 H M 0 v e P M i f z a o 0 Y G f 0 0 O w + U 0 V N q j h v G 8 p b r g n 9 F A A A A A m 1 K P l v E 6 g u g A x p m V 6 v N E P j 9 y u S 3 a n 2 1 r 2 c L a d l b x w G 1 0 0 7 g S H I f G J 2 T p w Q P 5 / e I D a T D K X v 9 h V r + V m l K i P S 3 b t H 1 T G A z C s 3 U d s U n r G 3 C B r Q E A A A A D J U d L K V f x 4 Z A k E T u 0 c q / k Z R f F 1 f N u B k q I Z y y j Y i x z y L h Y u m 7 3 3 k d Q d E q J o J t r O N A D V k Z 7 Q v m b N E X P 6 Z 2 L 6 + J z 1 < / D a t a M a s h u p > 
</file>

<file path=customXml/itemProps1.xml><?xml version="1.0" encoding="utf-8"?>
<ds:datastoreItem xmlns:ds="http://schemas.openxmlformats.org/officeDocument/2006/customXml" ds:itemID="{F2F7C5BE-958E-452A-8335-EF3939622731}">
  <ds:schemaRefs>
    <ds:schemaRef ds:uri="http://purl.org/dc/dcmitype/"/>
    <ds:schemaRef ds:uri="http://schemas.microsoft.com/office/2006/documentManagement/types"/>
    <ds:schemaRef ds:uri="http://purl.org/dc/elements/1.1/"/>
    <ds:schemaRef ds:uri="8aa68f9d-cfb3-4f2f-8f10-1ce035826953"/>
    <ds:schemaRef ds:uri="7afbfee4-803c-4d4e-981a-1fdd6d42c3b8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9B9005D-AE96-4B02-A506-13B36FE82B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fbfee4-803c-4d4e-981a-1fdd6d42c3b8"/>
    <ds:schemaRef ds:uri="8aa68f9d-cfb3-4f2f-8f10-1ce0358269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232D0A-B809-4315-95B3-F2B76C24690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E14FF90-13A2-4A61-8997-5859993FCF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task1</vt:lpstr>
      <vt:lpstr>Task2</vt:lpstr>
      <vt:lpstr>Task3</vt:lpstr>
      <vt:lpstr>Task4</vt:lpstr>
      <vt:lpstr>Task5</vt:lpstr>
      <vt:lpstr>Task6</vt:lpstr>
      <vt:lpstr>Task7</vt:lpstr>
      <vt:lpstr>Task8</vt:lpstr>
      <vt:lpstr>Task9</vt:lpstr>
      <vt:lpstr>Task10</vt:lpstr>
      <vt:lpstr>Sheet2</vt:lpstr>
      <vt:lpstr>Sheet3</vt:lpstr>
      <vt:lpstr>Sheet4</vt:lpstr>
      <vt:lpstr>Sheet1</vt:lpstr>
      <vt:lpstr>PowerQuery1</vt:lpstr>
      <vt:lpstr>Sheet7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User-HP</dc:creator>
  <cp:lastModifiedBy>User-HP</cp:lastModifiedBy>
  <dcterms:created xsi:type="dcterms:W3CDTF">2023-04-21T12:10:00Z</dcterms:created>
  <dcterms:modified xsi:type="dcterms:W3CDTF">2023-08-02T07:07:08Z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0x01010057C8DF42B5ED374A883152309B25881D</vt:lpwstr>
  </property>
</Properties>
</file>