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id_Guluzada\Desktop\Bulleten 06.25\separate 07.25\"/>
    </mc:Choice>
  </mc:AlternateContent>
  <xr:revisionPtr revIDLastSave="0" documentId="8_{60A20172-D7EB-4DF4-BFFC-A8DD9BFB1E7E}" xr6:coauthVersionLast="47" xr6:coauthVersionMax="47" xr10:uidLastSave="{00000000-0000-0000-0000-000000000000}"/>
  <bookViews>
    <workbookView xWindow="28680" yWindow="-120" windowWidth="38640" windowHeight="21120" xr2:uid="{26E60AAB-5401-4625-86F8-396AF41EA30F}"/>
  </bookViews>
  <sheets>
    <sheet name="1.5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>'[2]3.6'!#REF!</definedName>
    <definedName name="_c1_iNdEx_3">'[2]3.6'!#REF!</definedName>
    <definedName name="_c2_iNdEx_4">'[2]3.6'!#REF!</definedName>
    <definedName name="_c3_iNdEx_5">'[2]3.6'!#REF!</definedName>
    <definedName name="_c4_iNdEx_6">'[2]3.6'!#REF!</definedName>
    <definedName name="_c5_iNdEx_7">'[2]3.6'!#REF!</definedName>
    <definedName name="_c6_iNdEx_8">'[2]3.6'!#REF!</definedName>
    <definedName name="_c7_iNdEx_9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>'[2]3.6'!#REF!</definedName>
    <definedName name="_h13_iNdEx_42">'[2]3.6 (2)'!$A$33</definedName>
    <definedName name="_h14_iNdEx_47">'[2]3.6 (2)'!$A$37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>'[2]3.6'!#REF!</definedName>
    <definedName name="_r13_iNdEx_31">'[2]3.6'!#REF!</definedName>
    <definedName name="_r14_iNdEx_32">'[2]3.6'!#REF!</definedName>
    <definedName name="_r15_iNdEx_33">'[2]3.6'!#REF!</definedName>
    <definedName name="_r16_iNdEx_34">'[2]3.6'!#REF!</definedName>
    <definedName name="_r17_iNdEx_35">'[2]3.6'!#REF!</definedName>
    <definedName name="_r18_iNdEx_36">'[2]3.6'!#REF!</definedName>
    <definedName name="_r19_iNdEx_41">'[2]3.6 (2)'!$A$32</definedName>
    <definedName name="_r2_iNdEx_18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>'[2]3.6'!#REF!</definedName>
    <definedName name="_r31_iNdEx_56">'[2]3.6'!#REF!</definedName>
    <definedName name="_r32_iNdEx_57">'[2]3.6'!#REF!</definedName>
    <definedName name="_r33_iNdEx_58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>'[2]3.6'!#REF!</definedName>
    <definedName name="fdfdfdf">'[3]ST-2SD.ST'!$A$23</definedName>
    <definedName name="lerik">'[3]ST-2SD.ST'!$A$42</definedName>
    <definedName name="_xlnm.Print_Area" localSheetId="0">'1.5'!$A$1:$P$186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4" i="1" l="1"/>
  <c r="O184" i="1"/>
  <c r="O183" i="1" s="1"/>
  <c r="M184" i="1"/>
  <c r="K184" i="1"/>
  <c r="H184" i="1"/>
  <c r="I184" i="1" s="1"/>
  <c r="G184" i="1"/>
  <c r="E184" i="1"/>
  <c r="B184" i="1"/>
  <c r="P183" i="1"/>
  <c r="M183" i="1"/>
  <c r="L183" i="1"/>
  <c r="K183" i="1"/>
  <c r="J183" i="1"/>
  <c r="I183" i="1"/>
  <c r="H183" i="1"/>
  <c r="G183" i="1"/>
  <c r="F183" i="1"/>
  <c r="E183" i="1"/>
  <c r="D183" i="1"/>
  <c r="P181" i="1"/>
  <c r="O181" i="1"/>
  <c r="M181" i="1"/>
  <c r="K181" i="1"/>
  <c r="H181" i="1"/>
  <c r="G181" i="1"/>
  <c r="E181" i="1"/>
  <c r="B181" i="1"/>
  <c r="P180" i="1"/>
  <c r="O180" i="1"/>
  <c r="M180" i="1"/>
  <c r="K180" i="1"/>
  <c r="H180" i="1"/>
  <c r="I180" i="1" s="1"/>
  <c r="G180" i="1"/>
  <c r="E180" i="1"/>
  <c r="B180" i="1"/>
  <c r="N180" i="1" s="1"/>
  <c r="P179" i="1"/>
  <c r="O179" i="1"/>
  <c r="M179" i="1"/>
  <c r="K179" i="1"/>
  <c r="H179" i="1"/>
  <c r="I177" i="1" s="1"/>
  <c r="G179" i="1"/>
  <c r="E179" i="1"/>
  <c r="B179" i="1"/>
  <c r="N179" i="1" s="1"/>
  <c r="P178" i="1"/>
  <c r="P177" i="1" s="1"/>
  <c r="O178" i="1"/>
  <c r="M178" i="1"/>
  <c r="K178" i="1"/>
  <c r="H178" i="1"/>
  <c r="I178" i="1" s="1"/>
  <c r="G178" i="1"/>
  <c r="E178" i="1"/>
  <c r="B178" i="1"/>
  <c r="O177" i="1"/>
  <c r="M177" i="1"/>
  <c r="L177" i="1"/>
  <c r="K177" i="1"/>
  <c r="J177" i="1"/>
  <c r="G177" i="1"/>
  <c r="F177" i="1"/>
  <c r="E177" i="1"/>
  <c r="D177" i="1"/>
  <c r="P175" i="1"/>
  <c r="O175" i="1"/>
  <c r="M175" i="1"/>
  <c r="K175" i="1"/>
  <c r="H175" i="1"/>
  <c r="I175" i="1" s="1"/>
  <c r="G175" i="1"/>
  <c r="E175" i="1"/>
  <c r="B175" i="1"/>
  <c r="N175" i="1" s="1"/>
  <c r="P174" i="1"/>
  <c r="O174" i="1"/>
  <c r="M174" i="1"/>
  <c r="K174" i="1"/>
  <c r="H174" i="1"/>
  <c r="I174" i="1" s="1"/>
  <c r="G174" i="1"/>
  <c r="E174" i="1"/>
  <c r="B174" i="1"/>
  <c r="N174" i="1" s="1"/>
  <c r="P173" i="1"/>
  <c r="O173" i="1"/>
  <c r="M173" i="1"/>
  <c r="K173" i="1"/>
  <c r="H173" i="1"/>
  <c r="I173" i="1" s="1"/>
  <c r="G173" i="1"/>
  <c r="E173" i="1"/>
  <c r="B173" i="1"/>
  <c r="P172" i="1"/>
  <c r="P171" i="1" s="1"/>
  <c r="O172" i="1"/>
  <c r="O171" i="1" s="1"/>
  <c r="M172" i="1"/>
  <c r="K172" i="1"/>
  <c r="H172" i="1"/>
  <c r="I172" i="1" s="1"/>
  <c r="G172" i="1"/>
  <c r="E172" i="1"/>
  <c r="B172" i="1"/>
  <c r="N172" i="1" s="1"/>
  <c r="M171" i="1"/>
  <c r="L171" i="1"/>
  <c r="K171" i="1"/>
  <c r="J171" i="1"/>
  <c r="G171" i="1"/>
  <c r="F171" i="1"/>
  <c r="E171" i="1"/>
  <c r="D171" i="1"/>
  <c r="P169" i="1"/>
  <c r="O169" i="1"/>
  <c r="M169" i="1"/>
  <c r="K169" i="1"/>
  <c r="H169" i="1"/>
  <c r="I169" i="1" s="1"/>
  <c r="G169" i="1"/>
  <c r="E169" i="1"/>
  <c r="B169" i="1"/>
  <c r="N169" i="1" s="1"/>
  <c r="P168" i="1"/>
  <c r="O168" i="1"/>
  <c r="M168" i="1"/>
  <c r="K168" i="1"/>
  <c r="H168" i="1"/>
  <c r="I168" i="1" s="1"/>
  <c r="G168" i="1"/>
  <c r="E168" i="1"/>
  <c r="B168" i="1"/>
  <c r="B165" i="1" s="1"/>
  <c r="P167" i="1"/>
  <c r="O167" i="1"/>
  <c r="M167" i="1"/>
  <c r="K167" i="1"/>
  <c r="H167" i="1"/>
  <c r="I167" i="1" s="1"/>
  <c r="G167" i="1"/>
  <c r="E167" i="1"/>
  <c r="B167" i="1"/>
  <c r="N167" i="1" s="1"/>
  <c r="P166" i="1"/>
  <c r="O166" i="1"/>
  <c r="O165" i="1" s="1"/>
  <c r="N166" i="1"/>
  <c r="M166" i="1"/>
  <c r="K166" i="1"/>
  <c r="I166" i="1"/>
  <c r="H166" i="1"/>
  <c r="G166" i="1"/>
  <c r="E166" i="1"/>
  <c r="B166" i="1"/>
  <c r="C166" i="1" s="1"/>
  <c r="M165" i="1"/>
  <c r="L165" i="1"/>
  <c r="K165" i="1"/>
  <c r="J165" i="1"/>
  <c r="G165" i="1"/>
  <c r="F165" i="1"/>
  <c r="E165" i="1"/>
  <c r="D165" i="1"/>
  <c r="E161" i="1"/>
  <c r="E160" i="1"/>
  <c r="P159" i="1"/>
  <c r="O159" i="1"/>
  <c r="N159" i="1"/>
  <c r="L159" i="1"/>
  <c r="J159" i="1"/>
  <c r="H159" i="1"/>
  <c r="F159" i="1"/>
  <c r="D159" i="1"/>
  <c r="B159" i="1"/>
  <c r="L157" i="1"/>
  <c r="J157" i="1"/>
  <c r="H156" i="1"/>
  <c r="E156" i="1"/>
  <c r="C156" i="1"/>
  <c r="P155" i="1"/>
  <c r="M155" i="1"/>
  <c r="L155" i="1"/>
  <c r="J155" i="1"/>
  <c r="K155" i="1" s="1"/>
  <c r="H155" i="1"/>
  <c r="I155" i="1" s="1"/>
  <c r="F155" i="1"/>
  <c r="D155" i="1"/>
  <c r="P154" i="1"/>
  <c r="O154" i="1"/>
  <c r="M154" i="1"/>
  <c r="K154" i="1"/>
  <c r="H154" i="1"/>
  <c r="G154" i="1"/>
  <c r="E154" i="1"/>
  <c r="C154" i="1"/>
  <c r="B154" i="1"/>
  <c r="P147" i="1"/>
  <c r="O147" i="1"/>
  <c r="N147" i="1"/>
  <c r="M147" i="1"/>
  <c r="L147" i="1"/>
  <c r="K147" i="1"/>
  <c r="J147" i="1"/>
  <c r="H147" i="1"/>
  <c r="G147" i="1"/>
  <c r="F147" i="1"/>
  <c r="E147" i="1"/>
  <c r="D147" i="1"/>
  <c r="C147" i="1"/>
  <c r="B147" i="1"/>
  <c r="P145" i="1"/>
  <c r="O145" i="1"/>
  <c r="N145" i="1"/>
  <c r="K145" i="1"/>
  <c r="H145" i="1"/>
  <c r="B145" i="1"/>
  <c r="P144" i="1"/>
  <c r="O144" i="1"/>
  <c r="N144" i="1"/>
  <c r="M144" i="1"/>
  <c r="K144" i="1"/>
  <c r="I144" i="1"/>
  <c r="H144" i="1"/>
  <c r="B144" i="1"/>
  <c r="P143" i="1"/>
  <c r="O143" i="1"/>
  <c r="M143" i="1"/>
  <c r="K143" i="1"/>
  <c r="H143" i="1"/>
  <c r="N143" i="1" s="1"/>
  <c r="G143" i="1"/>
  <c r="E143" i="1"/>
  <c r="B143" i="1"/>
  <c r="P142" i="1"/>
  <c r="P141" i="1" s="1"/>
  <c r="O142" i="1"/>
  <c r="O141" i="1" s="1"/>
  <c r="M142" i="1"/>
  <c r="K142" i="1"/>
  <c r="H142" i="1"/>
  <c r="N142" i="1" s="1"/>
  <c r="G142" i="1"/>
  <c r="E142" i="1"/>
  <c r="B142" i="1"/>
  <c r="C142" i="1" s="1"/>
  <c r="L141" i="1"/>
  <c r="K141" i="1"/>
  <c r="J141" i="1"/>
  <c r="H141" i="1"/>
  <c r="F141" i="1"/>
  <c r="D141" i="1"/>
  <c r="B141" i="1"/>
  <c r="M139" i="1"/>
  <c r="L139" i="1"/>
  <c r="K139" i="1"/>
  <c r="J139" i="1"/>
  <c r="K135" i="1" s="1"/>
  <c r="P138" i="1"/>
  <c r="O138" i="1"/>
  <c r="N138" i="1"/>
  <c r="L138" i="1"/>
  <c r="M138" i="1" s="1"/>
  <c r="K138" i="1"/>
  <c r="J138" i="1"/>
  <c r="H138" i="1"/>
  <c r="I138" i="1" s="1"/>
  <c r="F138" i="1"/>
  <c r="D138" i="1"/>
  <c r="B138" i="1"/>
  <c r="C138" i="1" s="1"/>
  <c r="P137" i="1"/>
  <c r="O137" i="1"/>
  <c r="M137" i="1"/>
  <c r="K137" i="1"/>
  <c r="H137" i="1"/>
  <c r="I137" i="1" s="1"/>
  <c r="G137" i="1"/>
  <c r="E137" i="1"/>
  <c r="C137" i="1"/>
  <c r="B137" i="1"/>
  <c r="P136" i="1"/>
  <c r="O136" i="1"/>
  <c r="M136" i="1"/>
  <c r="K136" i="1"/>
  <c r="H136" i="1"/>
  <c r="I136" i="1" s="1"/>
  <c r="G136" i="1"/>
  <c r="E136" i="1"/>
  <c r="B136" i="1"/>
  <c r="C136" i="1" s="1"/>
  <c r="J135" i="1"/>
  <c r="P133" i="1"/>
  <c r="O133" i="1"/>
  <c r="M133" i="1"/>
  <c r="K133" i="1"/>
  <c r="H133" i="1"/>
  <c r="I133" i="1" s="1"/>
  <c r="G133" i="1"/>
  <c r="E133" i="1"/>
  <c r="B133" i="1"/>
  <c r="N133" i="1" s="1"/>
  <c r="P132" i="1"/>
  <c r="O132" i="1"/>
  <c r="M132" i="1"/>
  <c r="K132" i="1"/>
  <c r="H132" i="1"/>
  <c r="H129" i="1" s="1"/>
  <c r="G132" i="1"/>
  <c r="E132" i="1"/>
  <c r="B132" i="1"/>
  <c r="N132" i="1" s="1"/>
  <c r="P131" i="1"/>
  <c r="O131" i="1"/>
  <c r="M131" i="1"/>
  <c r="K131" i="1"/>
  <c r="H131" i="1"/>
  <c r="I131" i="1" s="1"/>
  <c r="G131" i="1"/>
  <c r="E131" i="1"/>
  <c r="C131" i="1"/>
  <c r="B131" i="1"/>
  <c r="N131" i="1" s="1"/>
  <c r="P130" i="1"/>
  <c r="O130" i="1"/>
  <c r="M130" i="1"/>
  <c r="K130" i="1"/>
  <c r="H130" i="1"/>
  <c r="I130" i="1" s="1"/>
  <c r="G130" i="1"/>
  <c r="E130" i="1"/>
  <c r="B130" i="1"/>
  <c r="P129" i="1"/>
  <c r="O129" i="1"/>
  <c r="M129" i="1"/>
  <c r="L129" i="1"/>
  <c r="K129" i="1"/>
  <c r="J129" i="1"/>
  <c r="G129" i="1"/>
  <c r="F129" i="1"/>
  <c r="E129" i="1"/>
  <c r="D129" i="1"/>
  <c r="B129" i="1"/>
  <c r="P127" i="1"/>
  <c r="O127" i="1"/>
  <c r="N127" i="1"/>
  <c r="M127" i="1"/>
  <c r="K127" i="1"/>
  <c r="H127" i="1"/>
  <c r="I127" i="1" s="1"/>
  <c r="G127" i="1"/>
  <c r="E127" i="1"/>
  <c r="B127" i="1"/>
  <c r="C127" i="1" s="1"/>
  <c r="P126" i="1"/>
  <c r="N126" i="1" s="1"/>
  <c r="O126" i="1"/>
  <c r="M126" i="1"/>
  <c r="K126" i="1"/>
  <c r="H126" i="1"/>
  <c r="I126" i="1" s="1"/>
  <c r="G126" i="1"/>
  <c r="E126" i="1"/>
  <c r="B126" i="1"/>
  <c r="C126" i="1" s="1"/>
  <c r="P125" i="1"/>
  <c r="O125" i="1"/>
  <c r="M125" i="1"/>
  <c r="K125" i="1"/>
  <c r="H125" i="1"/>
  <c r="H123" i="1" s="1"/>
  <c r="G125" i="1"/>
  <c r="E125" i="1"/>
  <c r="B125" i="1"/>
  <c r="P124" i="1"/>
  <c r="O124" i="1"/>
  <c r="N124" i="1"/>
  <c r="M124" i="1"/>
  <c r="K124" i="1"/>
  <c r="I124" i="1"/>
  <c r="G124" i="1"/>
  <c r="E124" i="1"/>
  <c r="C124" i="1"/>
  <c r="M123" i="1"/>
  <c r="L123" i="1"/>
  <c r="K123" i="1"/>
  <c r="J123" i="1"/>
  <c r="G123" i="1"/>
  <c r="F123" i="1"/>
  <c r="E123" i="1"/>
  <c r="D123" i="1"/>
  <c r="B123" i="1"/>
  <c r="P61" i="1"/>
  <c r="O61" i="1"/>
  <c r="N61" i="1"/>
  <c r="M61" i="1"/>
  <c r="K61" i="1"/>
  <c r="I61" i="1"/>
  <c r="G61" i="1"/>
  <c r="E61" i="1"/>
  <c r="C61" i="1"/>
  <c r="P60" i="1"/>
  <c r="O60" i="1"/>
  <c r="N60" i="1"/>
  <c r="M60" i="1"/>
  <c r="K60" i="1"/>
  <c r="I60" i="1"/>
  <c r="G60" i="1"/>
  <c r="E60" i="1"/>
  <c r="C60" i="1"/>
  <c r="P59" i="1"/>
  <c r="O59" i="1"/>
  <c r="N59" i="1"/>
  <c r="M59" i="1"/>
  <c r="K59" i="1"/>
  <c r="I59" i="1"/>
  <c r="G59" i="1"/>
  <c r="E59" i="1"/>
  <c r="C59" i="1"/>
  <c r="P58" i="1"/>
  <c r="O58" i="1"/>
  <c r="N58" i="1"/>
  <c r="M58" i="1"/>
  <c r="K58" i="1"/>
  <c r="I58" i="1"/>
  <c r="G58" i="1"/>
  <c r="E58" i="1"/>
  <c r="C58" i="1"/>
  <c r="P57" i="1"/>
  <c r="O57" i="1"/>
  <c r="N57" i="1"/>
  <c r="L57" i="1"/>
  <c r="M57" i="1" s="1"/>
  <c r="J57" i="1"/>
  <c r="H57" i="1"/>
  <c r="F57" i="1"/>
  <c r="D57" i="1"/>
  <c r="E57" i="1" s="1"/>
  <c r="B57" i="1"/>
  <c r="C57" i="1" s="1"/>
  <c r="P55" i="1"/>
  <c r="O55" i="1"/>
  <c r="N55" i="1"/>
  <c r="M55" i="1"/>
  <c r="K55" i="1"/>
  <c r="I55" i="1"/>
  <c r="G55" i="1"/>
  <c r="E55" i="1"/>
  <c r="C55" i="1"/>
  <c r="P54" i="1"/>
  <c r="O54" i="1"/>
  <c r="N54" i="1"/>
  <c r="M54" i="1"/>
  <c r="K54" i="1"/>
  <c r="I54" i="1"/>
  <c r="G54" i="1"/>
  <c r="E54" i="1"/>
  <c r="C54" i="1"/>
  <c r="P53" i="1"/>
  <c r="O53" i="1"/>
  <c r="N53" i="1"/>
  <c r="M53" i="1"/>
  <c r="K53" i="1"/>
  <c r="I53" i="1"/>
  <c r="G53" i="1"/>
  <c r="E53" i="1"/>
  <c r="C53" i="1"/>
  <c r="P52" i="1"/>
  <c r="O52" i="1"/>
  <c r="N52" i="1"/>
  <c r="M52" i="1"/>
  <c r="K52" i="1"/>
  <c r="I52" i="1"/>
  <c r="G52" i="1"/>
  <c r="E52" i="1"/>
  <c r="C52" i="1"/>
  <c r="L51" i="1"/>
  <c r="M51" i="1" s="1"/>
  <c r="J51" i="1"/>
  <c r="O51" i="1" s="1"/>
  <c r="H51" i="1"/>
  <c r="F51" i="1"/>
  <c r="P51" i="1" s="1"/>
  <c r="E51" i="1"/>
  <c r="D51" i="1"/>
  <c r="B51" i="1"/>
  <c r="P49" i="1"/>
  <c r="O49" i="1"/>
  <c r="N49" i="1"/>
  <c r="M49" i="1"/>
  <c r="K49" i="1"/>
  <c r="I49" i="1"/>
  <c r="G49" i="1"/>
  <c r="E49" i="1"/>
  <c r="C49" i="1"/>
  <c r="P48" i="1"/>
  <c r="O48" i="1"/>
  <c r="N48" i="1"/>
  <c r="P47" i="1"/>
  <c r="O47" i="1"/>
  <c r="N47" i="1"/>
  <c r="K47" i="1"/>
  <c r="P46" i="1"/>
  <c r="O46" i="1"/>
  <c r="O45" i="1" s="1"/>
  <c r="N46" i="1"/>
  <c r="N45" i="1" s="1"/>
  <c r="M46" i="1"/>
  <c r="K46" i="1"/>
  <c r="I46" i="1"/>
  <c r="G46" i="1"/>
  <c r="E46" i="1"/>
  <c r="C46" i="1"/>
  <c r="L45" i="1"/>
  <c r="J45" i="1"/>
  <c r="H45" i="1"/>
  <c r="F45" i="1"/>
  <c r="D45" i="1"/>
  <c r="B45" i="1"/>
  <c r="P43" i="1"/>
  <c r="O43" i="1"/>
  <c r="N43" i="1"/>
  <c r="M43" i="1"/>
  <c r="K43" i="1"/>
  <c r="I43" i="1"/>
  <c r="G43" i="1"/>
  <c r="E43" i="1"/>
  <c r="C43" i="1"/>
  <c r="J42" i="1"/>
  <c r="H42" i="1"/>
  <c r="O41" i="1"/>
  <c r="M41" i="1"/>
  <c r="L41" i="1"/>
  <c r="K41" i="1"/>
  <c r="J41" i="1"/>
  <c r="H41" i="1"/>
  <c r="I41" i="1" s="1"/>
  <c r="F41" i="1"/>
  <c r="F42" i="1" s="1"/>
  <c r="D41" i="1"/>
  <c r="D42" i="1" s="1"/>
  <c r="B41" i="1"/>
  <c r="P40" i="1"/>
  <c r="O40" i="1"/>
  <c r="N40" i="1"/>
  <c r="M40" i="1"/>
  <c r="K40" i="1"/>
  <c r="I40" i="1"/>
  <c r="G40" i="1"/>
  <c r="E40" i="1"/>
  <c r="C40" i="1"/>
  <c r="P37" i="1"/>
  <c r="O37" i="1"/>
  <c r="N37" i="1"/>
  <c r="M37" i="1"/>
  <c r="K37" i="1"/>
  <c r="I37" i="1"/>
  <c r="G37" i="1"/>
  <c r="E37" i="1"/>
  <c r="C37" i="1"/>
  <c r="P36" i="1"/>
  <c r="O36" i="1"/>
  <c r="N36" i="1"/>
  <c r="M36" i="1"/>
  <c r="K36" i="1"/>
  <c r="I36" i="1"/>
  <c r="G36" i="1"/>
  <c r="E36" i="1"/>
  <c r="C36" i="1"/>
  <c r="P35" i="1"/>
  <c r="O35" i="1"/>
  <c r="N35" i="1"/>
  <c r="M35" i="1"/>
  <c r="K35" i="1"/>
  <c r="I35" i="1"/>
  <c r="G35" i="1"/>
  <c r="E35" i="1"/>
  <c r="C35" i="1"/>
  <c r="P34" i="1"/>
  <c r="O34" i="1"/>
  <c r="N34" i="1"/>
  <c r="L33" i="1"/>
  <c r="M33" i="1" s="1"/>
  <c r="J33" i="1"/>
  <c r="O33" i="1" s="1"/>
  <c r="I33" i="1"/>
  <c r="H33" i="1"/>
  <c r="F33" i="1"/>
  <c r="G33" i="1" s="1"/>
  <c r="D33" i="1"/>
  <c r="B33" i="1"/>
  <c r="N33" i="1" s="1"/>
  <c r="P31" i="1"/>
  <c r="O31" i="1"/>
  <c r="N31" i="1"/>
  <c r="M31" i="1"/>
  <c r="K31" i="1"/>
  <c r="I31" i="1"/>
  <c r="G31" i="1"/>
  <c r="E31" i="1"/>
  <c r="C31" i="1"/>
  <c r="P30" i="1"/>
  <c r="O30" i="1"/>
  <c r="N30" i="1"/>
  <c r="M30" i="1"/>
  <c r="K30" i="1"/>
  <c r="I30" i="1"/>
  <c r="G30" i="1"/>
  <c r="E30" i="1"/>
  <c r="C30" i="1"/>
  <c r="P29" i="1"/>
  <c r="O29" i="1"/>
  <c r="N29" i="1"/>
  <c r="M29" i="1"/>
  <c r="K29" i="1"/>
  <c r="I29" i="1"/>
  <c r="G29" i="1"/>
  <c r="E29" i="1"/>
  <c r="C29" i="1"/>
  <c r="P28" i="1"/>
  <c r="O28" i="1"/>
  <c r="N28" i="1"/>
  <c r="M28" i="1"/>
  <c r="K28" i="1"/>
  <c r="I28" i="1"/>
  <c r="G28" i="1"/>
  <c r="E28" i="1"/>
  <c r="C28" i="1"/>
  <c r="O27" i="1"/>
  <c r="N27" i="1"/>
  <c r="L27" i="1"/>
  <c r="P27" i="1" s="1"/>
  <c r="K27" i="1"/>
  <c r="J27" i="1"/>
  <c r="H27" i="1"/>
  <c r="I27" i="1" s="1"/>
  <c r="F27" i="1"/>
  <c r="G27" i="1" s="1"/>
  <c r="D27" i="1"/>
  <c r="E33" i="1" s="1"/>
  <c r="B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N22" i="1"/>
  <c r="L22" i="1"/>
  <c r="M22" i="1" s="1"/>
  <c r="K22" i="1"/>
  <c r="J22" i="1"/>
  <c r="H22" i="1"/>
  <c r="I22" i="1" s="1"/>
  <c r="F22" i="1"/>
  <c r="G22" i="1" s="1"/>
  <c r="D22" i="1"/>
  <c r="O22" i="1" s="1"/>
  <c r="B22" i="1"/>
  <c r="C22" i="1" s="1"/>
  <c r="P21" i="1"/>
  <c r="O21" i="1"/>
  <c r="N21" i="1"/>
  <c r="M21" i="1"/>
  <c r="K21" i="1"/>
  <c r="I21" i="1"/>
  <c r="G21" i="1"/>
  <c r="E21" i="1"/>
  <c r="C21" i="1"/>
  <c r="P20" i="1"/>
  <c r="O20" i="1"/>
  <c r="N20" i="1"/>
  <c r="M20" i="1"/>
  <c r="P19" i="1"/>
  <c r="O19" i="1"/>
  <c r="N19" i="1"/>
  <c r="BY6" i="1"/>
  <c r="K45" i="1" l="1"/>
  <c r="N130" i="1"/>
  <c r="N129" i="1" s="1"/>
  <c r="C130" i="1"/>
  <c r="I51" i="1"/>
  <c r="C183" i="1"/>
  <c r="B183" i="1"/>
  <c r="N184" i="1"/>
  <c r="N183" i="1" s="1"/>
  <c r="K153" i="1"/>
  <c r="K159" i="1"/>
  <c r="H157" i="1"/>
  <c r="J153" i="1"/>
  <c r="C173" i="1"/>
  <c r="N173" i="1"/>
  <c r="N171" i="1" s="1"/>
  <c r="C184" i="1"/>
  <c r="M27" i="1"/>
  <c r="E144" i="1"/>
  <c r="E141" i="1"/>
  <c r="D139" i="1"/>
  <c r="O155" i="1"/>
  <c r="D157" i="1"/>
  <c r="E153" i="1" s="1"/>
  <c r="E159" i="1"/>
  <c r="B155" i="1"/>
  <c r="D153" i="1"/>
  <c r="K157" i="1"/>
  <c r="P165" i="1"/>
  <c r="B177" i="1"/>
  <c r="N178" i="1"/>
  <c r="N177" i="1" s="1"/>
  <c r="C178" i="1"/>
  <c r="M47" i="1"/>
  <c r="L42" i="1"/>
  <c r="P41" i="1"/>
  <c r="C133" i="1"/>
  <c r="C143" i="1"/>
  <c r="N137" i="1"/>
  <c r="E138" i="1"/>
  <c r="H139" i="1"/>
  <c r="I135" i="1" s="1"/>
  <c r="L135" i="1"/>
  <c r="M141" i="1"/>
  <c r="M135" i="1"/>
  <c r="I143" i="1"/>
  <c r="E155" i="1"/>
  <c r="M159" i="1"/>
  <c r="L153" i="1"/>
  <c r="M153" i="1"/>
  <c r="M157" i="1"/>
  <c r="C177" i="1"/>
  <c r="C174" i="1"/>
  <c r="C179" i="1"/>
  <c r="I145" i="1"/>
  <c r="C171" i="1"/>
  <c r="C181" i="1"/>
  <c r="E22" i="1"/>
  <c r="H39" i="1"/>
  <c r="I39" i="1" s="1"/>
  <c r="I48" i="1"/>
  <c r="I57" i="1"/>
  <c r="P123" i="1"/>
  <c r="M145" i="1"/>
  <c r="C175" i="1"/>
  <c r="C47" i="1"/>
  <c r="B42" i="1"/>
  <c r="C41" i="1"/>
  <c r="J39" i="1"/>
  <c r="K39" i="1" s="1"/>
  <c r="K48" i="1"/>
  <c r="O42" i="1"/>
  <c r="E48" i="1"/>
  <c r="E42" i="1"/>
  <c r="D39" i="1"/>
  <c r="K42" i="1"/>
  <c r="G45" i="1"/>
  <c r="G51" i="1"/>
  <c r="K33" i="1"/>
  <c r="G42" i="1"/>
  <c r="G48" i="1"/>
  <c r="P42" i="1"/>
  <c r="F39" i="1"/>
  <c r="C168" i="1"/>
  <c r="N168" i="1"/>
  <c r="N165" i="1" s="1"/>
  <c r="C129" i="1"/>
  <c r="F157" i="1"/>
  <c r="G155" i="1"/>
  <c r="B171" i="1"/>
  <c r="N41" i="1"/>
  <c r="N141" i="1"/>
  <c r="N51" i="1"/>
  <c r="G57" i="1"/>
  <c r="O123" i="1"/>
  <c r="C132" i="1"/>
  <c r="N136" i="1"/>
  <c r="I142" i="1"/>
  <c r="I147" i="1"/>
  <c r="C165" i="1"/>
  <c r="C27" i="1"/>
  <c r="I42" i="1"/>
  <c r="N125" i="1"/>
  <c r="N123" i="1" s="1"/>
  <c r="C125" i="1"/>
  <c r="C123" i="1"/>
  <c r="C144" i="1"/>
  <c r="C169" i="1"/>
  <c r="C180" i="1"/>
  <c r="I181" i="1"/>
  <c r="N181" i="1"/>
  <c r="I154" i="1"/>
  <c r="G138" i="1"/>
  <c r="H177" i="1"/>
  <c r="E41" i="1"/>
  <c r="K51" i="1"/>
  <c r="I132" i="1"/>
  <c r="I179" i="1"/>
  <c r="C33" i="1"/>
  <c r="E47" i="1"/>
  <c r="I129" i="1"/>
  <c r="N154" i="1"/>
  <c r="H165" i="1"/>
  <c r="I171" i="1"/>
  <c r="P33" i="1"/>
  <c r="G41" i="1"/>
  <c r="P45" i="1"/>
  <c r="G47" i="1"/>
  <c r="I125" i="1"/>
  <c r="I165" i="1"/>
  <c r="E27" i="1"/>
  <c r="F139" i="1"/>
  <c r="K57" i="1"/>
  <c r="C51" i="1"/>
  <c r="I123" i="1"/>
  <c r="G144" i="1"/>
  <c r="C167" i="1"/>
  <c r="C172" i="1"/>
  <c r="H171" i="1"/>
  <c r="I47" i="1"/>
  <c r="C42" i="1" l="1"/>
  <c r="N42" i="1"/>
  <c r="C48" i="1"/>
  <c r="E45" i="1"/>
  <c r="E39" i="1"/>
  <c r="O39" i="1"/>
  <c r="G157" i="1"/>
  <c r="P157" i="1"/>
  <c r="P153" i="1" s="1"/>
  <c r="I139" i="1"/>
  <c r="H135" i="1"/>
  <c r="I141" i="1"/>
  <c r="B39" i="1"/>
  <c r="F153" i="1"/>
  <c r="G145" i="1"/>
  <c r="P139" i="1"/>
  <c r="P135" i="1" s="1"/>
  <c r="G135" i="1"/>
  <c r="G139" i="1"/>
  <c r="F135" i="1"/>
  <c r="G141" i="1"/>
  <c r="C161" i="1"/>
  <c r="C155" i="1"/>
  <c r="C153" i="1"/>
  <c r="N155" i="1"/>
  <c r="O157" i="1"/>
  <c r="E157" i="1"/>
  <c r="B157" i="1"/>
  <c r="I157" i="1"/>
  <c r="H153" i="1"/>
  <c r="I159" i="1"/>
  <c r="G39" i="1"/>
  <c r="P39" i="1"/>
  <c r="I153" i="1"/>
  <c r="G159" i="1"/>
  <c r="G153" i="1"/>
  <c r="M48" i="1"/>
  <c r="M42" i="1"/>
  <c r="L39" i="1"/>
  <c r="O153" i="1"/>
  <c r="I45" i="1"/>
  <c r="C159" i="1"/>
  <c r="O139" i="1"/>
  <c r="O135" i="1" s="1"/>
  <c r="E145" i="1"/>
  <c r="E139" i="1"/>
  <c r="B139" i="1"/>
  <c r="D135" i="1"/>
  <c r="E135" i="1"/>
  <c r="C139" i="1" l="1"/>
  <c r="N139" i="1"/>
  <c r="N135" i="1" s="1"/>
  <c r="C135" i="1"/>
  <c r="B135" i="1"/>
  <c r="C145" i="1"/>
  <c r="C141" i="1"/>
  <c r="C157" i="1"/>
  <c r="N157" i="1"/>
  <c r="N153" i="1" s="1"/>
  <c r="B153" i="1"/>
  <c r="M39" i="1"/>
  <c r="M45" i="1"/>
  <c r="C39" i="1"/>
  <c r="N39" i="1"/>
  <c r="C45" i="1"/>
</calcChain>
</file>

<file path=xl/sharedStrings.xml><?xml version="1.0" encoding="utf-8"?>
<sst xmlns="http://schemas.openxmlformats.org/spreadsheetml/2006/main" count="166" uniqueCount="45">
  <si>
    <r>
      <t xml:space="preserve">Cədvəl 1.5. Azərbaycan Respublikasının xarici ticarəti </t>
    </r>
    <r>
      <rPr>
        <b/>
        <i/>
        <sz val="14"/>
        <color rgb="FF366092"/>
        <rFont val="Times New Roman"/>
        <family val="1"/>
      </rPr>
      <t>(tədiyə balansı metodologiyasına əsasən)</t>
    </r>
  </si>
  <si>
    <r>
      <t xml:space="preserve">Table 1.5. Foreign trade of the Republic of Azerbaijan </t>
    </r>
    <r>
      <rPr>
        <i/>
        <sz val="14"/>
        <color rgb="FF366092"/>
        <rFont val="Times New Roman"/>
        <family val="1"/>
      </rPr>
      <t>(based on a balance of payments methodology)</t>
    </r>
  </si>
  <si>
    <t>min ABŞ dolları / thousand USD</t>
  </si>
  <si>
    <t>Tarix</t>
  </si>
  <si>
    <t>İxrac (FOB)</t>
  </si>
  <si>
    <t>İdxal (FOB)</t>
  </si>
  <si>
    <t>Ticarət balansı</t>
  </si>
  <si>
    <t>Cəmi</t>
  </si>
  <si>
    <t>Əvvəlki ilin müvafiq dövrünə nisbətən dəyişmə, %-lə</t>
  </si>
  <si>
    <t>o cümlədən</t>
  </si>
  <si>
    <t>Uzaq xarici dövlətlərə</t>
  </si>
  <si>
    <t>MDB dövlətlərinə</t>
  </si>
  <si>
    <t>Uzaq xarici dövlətlərdən</t>
  </si>
  <si>
    <t>MDB dövlətlərindən</t>
  </si>
  <si>
    <t>Uzaq xarici dövlətlər üzrə</t>
  </si>
  <si>
    <t>MDB dövlətləri üzrə</t>
  </si>
  <si>
    <t>Date</t>
  </si>
  <si>
    <t>Exports (FOB)</t>
  </si>
  <si>
    <t>Imports (FOB)</t>
  </si>
  <si>
    <t>Trade balance</t>
  </si>
  <si>
    <t>Total</t>
  </si>
  <si>
    <t>On a relevant period of previous year, %</t>
  </si>
  <si>
    <t>of which</t>
  </si>
  <si>
    <t>To non-CIS countries</t>
  </si>
  <si>
    <t>To CIS countries</t>
  </si>
  <si>
    <t>From non-CIS countries</t>
  </si>
  <si>
    <t>From CIS countries</t>
  </si>
  <si>
    <t>On non-CIS countries</t>
  </si>
  <si>
    <t>On CIS countries</t>
  </si>
  <si>
    <t>I  rüb</t>
  </si>
  <si>
    <t>II  rüb</t>
  </si>
  <si>
    <t>III rüb</t>
  </si>
  <si>
    <t>IV rüb</t>
  </si>
  <si>
    <t>III  rüb</t>
  </si>
  <si>
    <t xml:space="preserve"> +</t>
  </si>
  <si>
    <t>2018</t>
  </si>
  <si>
    <t>2019</t>
  </si>
  <si>
    <t>2020</t>
  </si>
  <si>
    <t>2021</t>
  </si>
  <si>
    <t>2022</t>
  </si>
  <si>
    <t>2023</t>
  </si>
  <si>
    <t>2024</t>
  </si>
  <si>
    <t>II rüb</t>
  </si>
  <si>
    <t>2025</t>
  </si>
  <si>
    <r>
      <t xml:space="preserve">Mənbə: Azərbaycan Respublikasının Mərkəzi Bankı / </t>
    </r>
    <r>
      <rPr>
        <i/>
        <sz val="11"/>
        <color theme="8" tint="-0.249977111117893"/>
        <rFont val="Times New Roman"/>
        <family val="1"/>
      </rPr>
      <t>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</si>
</sst>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0000000"/>
    <numFmt numFmtId="166" formatCode="0.0%"/>
  </numFmts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b/>
      <sz val="14"/>
      <color rgb="FF366092"/>
      <name val="Times New Roman"/>
      <family val="1"/>
    </font>
    <font>
      <b/>
      <i/>
      <sz val="14"/>
      <color rgb="FF366092"/>
      <name val="Times New Roman"/>
      <family val="1"/>
    </font>
    <font>
      <sz val="11"/>
      <name val="Times New Roman"/>
      <family val="1"/>
    </font>
    <font>
      <sz val="14"/>
      <color rgb="FF366092"/>
      <name val="Times New Roman"/>
      <family val="1"/>
    </font>
    <font>
      <i/>
      <sz val="14"/>
      <color rgb="FF366092"/>
      <name val="Times New Roman"/>
      <family val="1"/>
    </font>
    <font>
      <sz val="11"/>
      <color rgb="FF366092"/>
      <name val="Times New Roman"/>
      <family val="1"/>
    </font>
    <font>
      <b/>
      <sz val="11"/>
      <color theme="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  <charset val="162"/>
    </font>
    <font>
      <sz val="10"/>
      <name val="Times New Roman"/>
      <family val="1"/>
      <charset val="162"/>
    </font>
    <font>
      <b/>
      <i/>
      <sz val="11"/>
      <color theme="8" tint="-0.249977111117893"/>
      <name val="Times New Roman"/>
      <family val="1"/>
    </font>
    <font>
      <i/>
      <sz val="11"/>
      <color theme="8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BF6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Continuous" vertical="center"/>
    </xf>
    <xf numFmtId="164" fontId="3" fillId="0" borderId="2" xfId="0" applyNumberFormat="1" applyFont="1" applyBorder="1" applyAlignment="1">
      <alignment horizontal="centerContinuous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vertical="center"/>
    </xf>
    <xf numFmtId="3" fontId="5" fillId="0" borderId="4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3" fontId="8" fillId="0" borderId="4" xfId="0" applyNumberFormat="1" applyFont="1" applyBorder="1" applyAlignment="1">
      <alignment horizontal="center" vertical="top"/>
    </xf>
    <xf numFmtId="3" fontId="8" fillId="0" borderId="0" xfId="0" applyNumberFormat="1" applyFont="1" applyAlignment="1">
      <alignment horizontal="center" vertical="top"/>
    </xf>
    <xf numFmtId="3" fontId="8" fillId="0" borderId="5" xfId="0" applyNumberFormat="1" applyFont="1" applyBorder="1" applyAlignment="1">
      <alignment horizontal="center" vertical="top"/>
    </xf>
    <xf numFmtId="3" fontId="10" fillId="2" borderId="4" xfId="0" applyNumberFormat="1" applyFont="1" applyFill="1" applyBorder="1" applyAlignment="1">
      <alignment horizontal="center" vertical="center"/>
    </xf>
    <xf numFmtId="3" fontId="10" fillId="2" borderId="0" xfId="0" applyNumberFormat="1" applyFont="1" applyFill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3" fontId="11" fillId="3" borderId="7" xfId="0" applyNumberFormat="1" applyFont="1" applyFill="1" applyBorder="1" applyAlignment="1">
      <alignment horizontal="right" vertical="center"/>
    </xf>
    <xf numFmtId="3" fontId="11" fillId="3" borderId="8" xfId="0" applyNumberFormat="1" applyFont="1" applyFill="1" applyBorder="1" applyAlignment="1">
      <alignment horizontal="right" vertical="center"/>
    </xf>
    <xf numFmtId="3" fontId="12" fillId="0" borderId="0" xfId="0" applyNumberFormat="1" applyFont="1" applyAlignment="1">
      <alignment vertical="center"/>
    </xf>
    <xf numFmtId="49" fontId="12" fillId="4" borderId="9" xfId="0" applyNumberFormat="1" applyFont="1" applyFill="1" applyBorder="1" applyAlignment="1">
      <alignment horizontal="center" vertical="center" wrapText="1"/>
    </xf>
    <xf numFmtId="3" fontId="12" fillId="4" borderId="10" xfId="0" applyNumberFormat="1" applyFont="1" applyFill="1" applyBorder="1" applyAlignment="1">
      <alignment horizontal="center" vertical="center"/>
    </xf>
    <xf numFmtId="3" fontId="12" fillId="4" borderId="11" xfId="0" applyNumberFormat="1" applyFont="1" applyFill="1" applyBorder="1" applyAlignment="1">
      <alignment horizontal="center" vertical="center"/>
    </xf>
    <xf numFmtId="3" fontId="12" fillId="4" borderId="12" xfId="0" applyNumberFormat="1" applyFont="1" applyFill="1" applyBorder="1" applyAlignment="1">
      <alignment horizontal="center" vertical="center"/>
    </xf>
    <xf numFmtId="49" fontId="12" fillId="4" borderId="13" xfId="0" applyNumberFormat="1" applyFont="1" applyFill="1" applyBorder="1" applyAlignment="1">
      <alignment horizontal="center" vertical="center" wrapText="1"/>
    </xf>
    <xf numFmtId="3" fontId="12" fillId="4" borderId="9" xfId="0" applyNumberFormat="1" applyFont="1" applyFill="1" applyBorder="1" applyAlignment="1">
      <alignment horizontal="center" vertical="center"/>
    </xf>
    <xf numFmtId="164" fontId="12" fillId="4" borderId="9" xfId="0" applyNumberFormat="1" applyFont="1" applyFill="1" applyBorder="1" applyAlignment="1">
      <alignment horizontal="center" vertical="center" wrapText="1"/>
    </xf>
    <xf numFmtId="3" fontId="12" fillId="4" borderId="13" xfId="0" applyNumberFormat="1" applyFont="1" applyFill="1" applyBorder="1" applyAlignment="1">
      <alignment horizontal="center" vertical="center"/>
    </xf>
    <xf numFmtId="164" fontId="12" fillId="4" borderId="13" xfId="0" applyNumberFormat="1" applyFont="1" applyFill="1" applyBorder="1" applyAlignment="1">
      <alignment horizontal="center" vertical="center" wrapText="1"/>
    </xf>
    <xf numFmtId="3" fontId="12" fillId="4" borderId="9" xfId="0" applyNumberFormat="1" applyFont="1" applyFill="1" applyBorder="1" applyAlignment="1">
      <alignment horizontal="center" vertical="center" wrapText="1"/>
    </xf>
    <xf numFmtId="3" fontId="12" fillId="4" borderId="13" xfId="0" applyNumberFormat="1" applyFont="1" applyFill="1" applyBorder="1" applyAlignment="1">
      <alignment horizontal="center" vertical="center" wrapText="1"/>
    </xf>
    <xf numFmtId="49" fontId="12" fillId="4" borderId="14" xfId="0" applyNumberFormat="1" applyFont="1" applyFill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/>
    </xf>
    <xf numFmtId="164" fontId="12" fillId="4" borderId="14" xfId="0" applyNumberFormat="1" applyFont="1" applyFill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3" fontId="3" fillId="4" borderId="11" xfId="0" applyNumberFormat="1" applyFont="1" applyFill="1" applyBorder="1" applyAlignment="1">
      <alignment horizontal="center" vertical="center"/>
    </xf>
    <xf numFmtId="3" fontId="3" fillId="4" borderId="12" xfId="0" applyNumberFormat="1" applyFont="1" applyFill="1" applyBorder="1" applyAlignment="1">
      <alignment horizontal="center" vertical="center"/>
    </xf>
    <xf numFmtId="3" fontId="3" fillId="4" borderId="1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 wrapText="1"/>
    </xf>
    <xf numFmtId="3" fontId="3" fillId="4" borderId="9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/>
    </xf>
    <xf numFmtId="3" fontId="3" fillId="4" borderId="13" xfId="0" applyNumberFormat="1" applyFont="1" applyFill="1" applyBorder="1" applyAlignment="1">
      <alignment horizontal="center" vertical="center"/>
    </xf>
    <xf numFmtId="164" fontId="3" fillId="4" borderId="13" xfId="0" applyNumberFormat="1" applyFont="1" applyFill="1" applyBorder="1" applyAlignment="1">
      <alignment horizontal="center" vertical="center" wrapText="1"/>
    </xf>
    <xf numFmtId="3" fontId="3" fillId="4" borderId="9" xfId="0" applyNumberFormat="1" applyFont="1" applyFill="1" applyBorder="1" applyAlignment="1">
      <alignment horizontal="center" vertical="center" wrapText="1"/>
    </xf>
    <xf numFmtId="3" fontId="3" fillId="4" borderId="5" xfId="0" applyNumberFormat="1" applyFont="1" applyFill="1" applyBorder="1" applyAlignment="1">
      <alignment horizontal="center" vertical="center"/>
    </xf>
    <xf numFmtId="3" fontId="3" fillId="4" borderId="13" xfId="0" applyNumberFormat="1" applyFont="1" applyFill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49" fontId="12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vertical="center"/>
    </xf>
    <xf numFmtId="164" fontId="12" fillId="0" borderId="13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horizontal="center" vertical="center"/>
    </xf>
    <xf numFmtId="3" fontId="3" fillId="0" borderId="13" xfId="0" applyNumberFormat="1" applyFont="1" applyBorder="1" applyAlignment="1">
      <alignment vertical="center"/>
    </xf>
    <xf numFmtId="164" fontId="3" fillId="0" borderId="13" xfId="0" applyNumberFormat="1" applyFont="1" applyBorder="1" applyAlignment="1">
      <alignment vertical="center"/>
    </xf>
    <xf numFmtId="49" fontId="3" fillId="0" borderId="13" xfId="0" quotePrefix="1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3" fontId="14" fillId="0" borderId="0" xfId="0" applyNumberFormat="1" applyFont="1" applyAlignment="1">
      <alignment vertical="center"/>
    </xf>
    <xf numFmtId="49" fontId="14" fillId="0" borderId="13" xfId="0" applyNumberFormat="1" applyFont="1" applyBorder="1" applyAlignment="1">
      <alignment horizontal="center" vertical="center"/>
    </xf>
    <xf numFmtId="3" fontId="14" fillId="0" borderId="13" xfId="0" applyNumberFormat="1" applyFont="1" applyBorder="1" applyAlignment="1">
      <alignment vertical="center"/>
    </xf>
    <xf numFmtId="164" fontId="14" fillId="0" borderId="13" xfId="0" applyNumberFormat="1" applyFont="1" applyBorder="1" applyAlignment="1">
      <alignment vertical="center"/>
    </xf>
    <xf numFmtId="3" fontId="15" fillId="0" borderId="13" xfId="0" applyNumberFormat="1" applyFont="1" applyBorder="1" applyAlignment="1">
      <alignment vertical="center"/>
    </xf>
    <xf numFmtId="164" fontId="15" fillId="0" borderId="13" xfId="0" applyNumberFormat="1" applyFont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left" vertical="center" wrapText="1"/>
    </xf>
    <xf numFmtId="3" fontId="14" fillId="0" borderId="4" xfId="0" applyNumberFormat="1" applyFont="1" applyBorder="1" applyAlignment="1">
      <alignment vertical="center"/>
    </xf>
    <xf numFmtId="3" fontId="14" fillId="0" borderId="5" xfId="0" applyNumberFormat="1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164" fontId="15" fillId="0" borderId="0" xfId="0" applyNumberFormat="1" applyFont="1" applyAlignment="1">
      <alignment vertical="center"/>
    </xf>
    <xf numFmtId="49" fontId="14" fillId="0" borderId="14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3" fontId="15" fillId="0" borderId="14" xfId="0" applyNumberFormat="1" applyFont="1" applyBorder="1" applyAlignment="1">
      <alignment vertical="center"/>
    </xf>
    <xf numFmtId="3" fontId="16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6" fontId="3" fillId="0" borderId="0" xfId="1" applyNumberFormat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DOCUME~1\SAlizade\LOCALS~1\Temp\notes0F6B36\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AADD-E981-45C1-AC73-9A1D52C6FEA3}">
  <sheetPr codeName="Sheet6">
    <tabColor rgb="FF92D050"/>
  </sheetPr>
  <dimension ref="A1:CG189"/>
  <sheetViews>
    <sheetView showGridLines="0" tabSelected="1" view="pageBreakPreview" zoomScaleNormal="100" zoomScaleSheetLayoutView="100" workbookViewId="0">
      <pane ySplit="17" topLeftCell="A169" activePane="bottomLeft" state="frozen"/>
      <selection activeCell="D26" sqref="D26"/>
      <selection pane="bottomLeft" activeCell="F207" sqref="F207"/>
    </sheetView>
  </sheetViews>
  <sheetFormatPr defaultColWidth="8.88671875" defaultRowHeight="13.2" x14ac:dyDescent="0.25"/>
  <cols>
    <col min="1" max="1" width="10.6640625" style="81" customWidth="1"/>
    <col min="2" max="2" width="12.44140625" style="6" customWidth="1"/>
    <col min="3" max="3" width="16" style="80" customWidth="1"/>
    <col min="4" max="4" width="15.44140625" style="6" customWidth="1"/>
    <col min="5" max="5" width="16" style="80" customWidth="1"/>
    <col min="6" max="6" width="14.44140625" style="6" customWidth="1"/>
    <col min="7" max="7" width="16" style="80" customWidth="1"/>
    <col min="8" max="8" width="12.44140625" style="6" customWidth="1"/>
    <col min="9" max="9" width="16" style="80" customWidth="1"/>
    <col min="10" max="10" width="15.44140625" style="6" customWidth="1"/>
    <col min="11" max="11" width="16" style="80" customWidth="1"/>
    <col min="12" max="12" width="14.44140625" style="6" customWidth="1"/>
    <col min="13" max="13" width="16" style="80" customWidth="1"/>
    <col min="14" max="14" width="12.44140625" style="6" customWidth="1"/>
    <col min="15" max="15" width="15.44140625" style="6" customWidth="1"/>
    <col min="16" max="16" width="14.44140625" style="6" customWidth="1"/>
    <col min="17" max="79" width="8.88671875" style="6" customWidth="1"/>
    <col min="80" max="80" width="8.88671875" style="6" hidden="1" customWidth="1"/>
    <col min="81" max="16384" width="8.88671875" style="6"/>
  </cols>
  <sheetData>
    <row r="1" spans="1:85" ht="12.75" customHeight="1" x14ac:dyDescent="0.25">
      <c r="A1" s="1"/>
      <c r="B1" s="2"/>
      <c r="C1" s="3"/>
      <c r="D1" s="2"/>
      <c r="E1" s="3"/>
      <c r="F1" s="2"/>
      <c r="G1" s="3"/>
      <c r="H1" s="2"/>
      <c r="I1" s="3"/>
      <c r="J1" s="2"/>
      <c r="K1" s="3"/>
      <c r="L1" s="2"/>
      <c r="M1" s="3"/>
      <c r="N1" s="4"/>
      <c r="O1" s="4"/>
      <c r="P1" s="5"/>
    </row>
    <row r="2" spans="1:85" s="10" customFormat="1" ht="20.25" customHeight="1" x14ac:dyDescent="0.35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1:85" s="10" customFormat="1" ht="25.5" customHeight="1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</row>
    <row r="4" spans="1:85" s="10" customFormat="1" ht="16.5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/>
    </row>
    <row r="5" spans="1:85" ht="16.5" customHeigh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 t="s">
        <v>2</v>
      </c>
      <c r="O5" s="19"/>
      <c r="P5" s="20"/>
      <c r="CC5" s="21"/>
      <c r="CD5" s="21"/>
      <c r="CE5" s="21"/>
      <c r="CF5" s="21"/>
      <c r="CG5" s="21"/>
    </row>
    <row r="6" spans="1:85" s="21" customFormat="1" ht="18.75" customHeight="1" x14ac:dyDescent="0.25">
      <c r="A6" s="22" t="s">
        <v>3</v>
      </c>
      <c r="B6" s="23" t="s">
        <v>4</v>
      </c>
      <c r="C6" s="24"/>
      <c r="D6" s="24"/>
      <c r="E6" s="24"/>
      <c r="F6" s="24"/>
      <c r="G6" s="25"/>
      <c r="H6" s="23" t="s">
        <v>5</v>
      </c>
      <c r="I6" s="24"/>
      <c r="J6" s="24"/>
      <c r="K6" s="24"/>
      <c r="L6" s="24"/>
      <c r="M6" s="25"/>
      <c r="N6" s="23" t="s">
        <v>6</v>
      </c>
      <c r="O6" s="24"/>
      <c r="P6" s="25"/>
      <c r="BY6" s="21">
        <f>BY8+BY18+BY28+BY36</f>
        <v>0</v>
      </c>
    </row>
    <row r="7" spans="1:85" s="21" customFormat="1" ht="13.2" customHeight="1" x14ac:dyDescent="0.25">
      <c r="A7" s="26"/>
      <c r="B7" s="27" t="s">
        <v>7</v>
      </c>
      <c r="C7" s="28" t="s">
        <v>8</v>
      </c>
      <c r="D7" s="23" t="s">
        <v>9</v>
      </c>
      <c r="E7" s="24"/>
      <c r="F7" s="24"/>
      <c r="G7" s="25"/>
      <c r="H7" s="27" t="s">
        <v>7</v>
      </c>
      <c r="I7" s="28" t="s">
        <v>8</v>
      </c>
      <c r="J7" s="23" t="s">
        <v>9</v>
      </c>
      <c r="K7" s="24"/>
      <c r="L7" s="24"/>
      <c r="M7" s="25"/>
      <c r="N7" s="27" t="s">
        <v>7</v>
      </c>
      <c r="O7" s="23" t="s">
        <v>9</v>
      </c>
      <c r="P7" s="25"/>
    </row>
    <row r="8" spans="1:85" s="21" customFormat="1" ht="13.2" customHeight="1" x14ac:dyDescent="0.25">
      <c r="A8" s="26"/>
      <c r="B8" s="29"/>
      <c r="C8" s="30"/>
      <c r="D8" s="31" t="s">
        <v>10</v>
      </c>
      <c r="E8" s="28" t="s">
        <v>8</v>
      </c>
      <c r="F8" s="31" t="s">
        <v>11</v>
      </c>
      <c r="G8" s="28" t="s">
        <v>8</v>
      </c>
      <c r="H8" s="29"/>
      <c r="I8" s="30"/>
      <c r="J8" s="31" t="s">
        <v>12</v>
      </c>
      <c r="K8" s="28" t="s">
        <v>8</v>
      </c>
      <c r="L8" s="31" t="s">
        <v>13</v>
      </c>
      <c r="M8" s="28" t="s">
        <v>8</v>
      </c>
      <c r="N8" s="29"/>
      <c r="O8" s="31" t="s">
        <v>14</v>
      </c>
      <c r="P8" s="31" t="s">
        <v>15</v>
      </c>
    </row>
    <row r="9" spans="1:85" s="21" customFormat="1" x14ac:dyDescent="0.25">
      <c r="A9" s="26"/>
      <c r="B9" s="29"/>
      <c r="C9" s="30"/>
      <c r="D9" s="32"/>
      <c r="E9" s="30"/>
      <c r="F9" s="32"/>
      <c r="G9" s="30"/>
      <c r="H9" s="29"/>
      <c r="I9" s="30"/>
      <c r="J9" s="32"/>
      <c r="K9" s="30"/>
      <c r="L9" s="32"/>
      <c r="M9" s="30"/>
      <c r="N9" s="29"/>
      <c r="O9" s="32"/>
      <c r="P9" s="32"/>
    </row>
    <row r="10" spans="1:85" s="21" customFormat="1" x14ac:dyDescent="0.25">
      <c r="A10" s="26"/>
      <c r="B10" s="29"/>
      <c r="C10" s="30"/>
      <c r="D10" s="32"/>
      <c r="E10" s="30"/>
      <c r="F10" s="32"/>
      <c r="G10" s="30"/>
      <c r="H10" s="29"/>
      <c r="I10" s="30"/>
      <c r="J10" s="32"/>
      <c r="K10" s="30"/>
      <c r="L10" s="32"/>
      <c r="M10" s="30"/>
      <c r="N10" s="29"/>
      <c r="O10" s="32"/>
      <c r="P10" s="32"/>
    </row>
    <row r="11" spans="1:85" s="21" customFormat="1" x14ac:dyDescent="0.25">
      <c r="A11" s="26"/>
      <c r="B11" s="29"/>
      <c r="C11" s="30"/>
      <c r="D11" s="32"/>
      <c r="E11" s="30"/>
      <c r="F11" s="32"/>
      <c r="G11" s="30"/>
      <c r="H11" s="29"/>
      <c r="I11" s="30"/>
      <c r="J11" s="32"/>
      <c r="K11" s="30"/>
      <c r="L11" s="32"/>
      <c r="M11" s="30"/>
      <c r="N11" s="29"/>
      <c r="O11" s="32"/>
      <c r="P11" s="32"/>
      <c r="CC11" s="6"/>
      <c r="CD11" s="6"/>
      <c r="CE11" s="6"/>
      <c r="CF11" s="6"/>
      <c r="CG11" s="6"/>
    </row>
    <row r="12" spans="1:85" s="21" customFormat="1" ht="12" customHeight="1" x14ac:dyDescent="0.25">
      <c r="A12" s="33"/>
      <c r="B12" s="34"/>
      <c r="C12" s="35"/>
      <c r="D12" s="36"/>
      <c r="E12" s="35"/>
      <c r="F12" s="36"/>
      <c r="G12" s="35"/>
      <c r="H12" s="34"/>
      <c r="I12" s="35"/>
      <c r="J12" s="36"/>
      <c r="K12" s="35"/>
      <c r="L12" s="36"/>
      <c r="M12" s="35"/>
      <c r="N12" s="34"/>
      <c r="O12" s="36"/>
      <c r="P12" s="36"/>
      <c r="CC12" s="6"/>
      <c r="CD12" s="6"/>
      <c r="CE12" s="6"/>
      <c r="CF12" s="6"/>
      <c r="CG12" s="6"/>
    </row>
    <row r="13" spans="1:85" x14ac:dyDescent="0.25">
      <c r="A13" s="37" t="s">
        <v>16</v>
      </c>
      <c r="B13" s="38" t="s">
        <v>17</v>
      </c>
      <c r="C13" s="38"/>
      <c r="D13" s="38"/>
      <c r="E13" s="38"/>
      <c r="F13" s="38"/>
      <c r="G13" s="39"/>
      <c r="H13" s="40" t="s">
        <v>18</v>
      </c>
      <c r="I13" s="38"/>
      <c r="J13" s="38"/>
      <c r="K13" s="38"/>
      <c r="L13" s="38"/>
      <c r="M13" s="39"/>
      <c r="N13" s="38" t="s">
        <v>19</v>
      </c>
      <c r="O13" s="38"/>
      <c r="P13" s="39"/>
    </row>
    <row r="14" spans="1:85" ht="13.2" customHeight="1" x14ac:dyDescent="0.25">
      <c r="A14" s="41"/>
      <c r="B14" s="42" t="s">
        <v>20</v>
      </c>
      <c r="C14" s="43" t="s">
        <v>21</v>
      </c>
      <c r="D14" s="40" t="s">
        <v>22</v>
      </c>
      <c r="E14" s="38"/>
      <c r="F14" s="38"/>
      <c r="G14" s="39"/>
      <c r="H14" s="42" t="s">
        <v>20</v>
      </c>
      <c r="I14" s="43" t="s">
        <v>21</v>
      </c>
      <c r="J14" s="40" t="s">
        <v>22</v>
      </c>
      <c r="K14" s="38"/>
      <c r="L14" s="38"/>
      <c r="M14" s="39"/>
      <c r="N14" s="44" t="s">
        <v>20</v>
      </c>
      <c r="O14" s="40" t="s">
        <v>22</v>
      </c>
      <c r="P14" s="39"/>
    </row>
    <row r="15" spans="1:85" ht="13.2" customHeight="1" x14ac:dyDescent="0.25">
      <c r="A15" s="41"/>
      <c r="B15" s="45"/>
      <c r="C15" s="46"/>
      <c r="D15" s="47" t="s">
        <v>23</v>
      </c>
      <c r="E15" s="43" t="s">
        <v>21</v>
      </c>
      <c r="F15" s="47" t="s">
        <v>24</v>
      </c>
      <c r="G15" s="43" t="s">
        <v>21</v>
      </c>
      <c r="H15" s="45"/>
      <c r="I15" s="46"/>
      <c r="J15" s="47" t="s">
        <v>25</v>
      </c>
      <c r="K15" s="43" t="s">
        <v>21</v>
      </c>
      <c r="L15" s="47" t="s">
        <v>26</v>
      </c>
      <c r="M15" s="43" t="s">
        <v>21</v>
      </c>
      <c r="N15" s="48"/>
      <c r="O15" s="47" t="s">
        <v>27</v>
      </c>
      <c r="P15" s="47" t="s">
        <v>28</v>
      </c>
    </row>
    <row r="16" spans="1:85" x14ac:dyDescent="0.25">
      <c r="A16" s="41"/>
      <c r="B16" s="45"/>
      <c r="C16" s="46"/>
      <c r="D16" s="49"/>
      <c r="E16" s="46"/>
      <c r="F16" s="49"/>
      <c r="G16" s="46"/>
      <c r="H16" s="45"/>
      <c r="I16" s="46"/>
      <c r="J16" s="49"/>
      <c r="K16" s="46"/>
      <c r="L16" s="49"/>
      <c r="M16" s="46"/>
      <c r="N16" s="48"/>
      <c r="O16" s="49"/>
      <c r="P16" s="49"/>
    </row>
    <row r="17" spans="1:85" x14ac:dyDescent="0.25">
      <c r="A17" s="41"/>
      <c r="B17" s="45"/>
      <c r="C17" s="46"/>
      <c r="D17" s="49"/>
      <c r="E17" s="46"/>
      <c r="F17" s="49"/>
      <c r="G17" s="46"/>
      <c r="H17" s="45"/>
      <c r="I17" s="46"/>
      <c r="J17" s="49"/>
      <c r="K17" s="46"/>
      <c r="L17" s="49"/>
      <c r="M17" s="46"/>
      <c r="N17" s="48"/>
      <c r="O17" s="49"/>
      <c r="P17" s="49"/>
    </row>
    <row r="18" spans="1:85" x14ac:dyDescent="0.25">
      <c r="A18" s="50"/>
      <c r="B18" s="51"/>
      <c r="C18" s="52"/>
      <c r="D18" s="51"/>
      <c r="E18" s="52"/>
      <c r="F18" s="51"/>
      <c r="G18" s="52"/>
      <c r="H18" s="51"/>
      <c r="I18" s="52"/>
      <c r="J18" s="51"/>
      <c r="K18" s="52"/>
      <c r="L18" s="51"/>
      <c r="M18" s="52"/>
      <c r="N18" s="51"/>
      <c r="O18" s="51"/>
      <c r="P18" s="51"/>
    </row>
    <row r="19" spans="1:85" x14ac:dyDescent="0.25">
      <c r="A19" s="53">
        <v>1995</v>
      </c>
      <c r="B19" s="54">
        <v>612343</v>
      </c>
      <c r="C19" s="55">
        <v>89.8</v>
      </c>
      <c r="D19" s="54">
        <v>339297</v>
      </c>
      <c r="E19" s="55">
        <v>93.6</v>
      </c>
      <c r="F19" s="54">
        <v>273046</v>
      </c>
      <c r="G19" s="55">
        <v>85.6</v>
      </c>
      <c r="H19" s="54">
        <v>985432</v>
      </c>
      <c r="I19" s="55">
        <v>115.8</v>
      </c>
      <c r="J19" s="54">
        <v>755527</v>
      </c>
      <c r="K19" s="55">
        <v>185.6</v>
      </c>
      <c r="L19" s="54">
        <v>229905</v>
      </c>
      <c r="M19" s="55">
        <v>51.8</v>
      </c>
      <c r="N19" s="54">
        <f t="shared" ref="N19:N26" si="0">B19-H19</f>
        <v>-373089</v>
      </c>
      <c r="O19" s="54">
        <f t="shared" ref="O19:O26" si="1">D19-J19</f>
        <v>-416230</v>
      </c>
      <c r="P19" s="54">
        <f t="shared" ref="P19:P26" si="2">F19-L19</f>
        <v>43141</v>
      </c>
    </row>
    <row r="20" spans="1:85" x14ac:dyDescent="0.25">
      <c r="A20" s="53">
        <v>1996</v>
      </c>
      <c r="B20" s="54">
        <v>643669</v>
      </c>
      <c r="C20" s="55">
        <v>105.1</v>
      </c>
      <c r="D20" s="54">
        <v>343717</v>
      </c>
      <c r="E20" s="55">
        <v>101.3</v>
      </c>
      <c r="F20" s="54">
        <v>299952</v>
      </c>
      <c r="G20" s="55">
        <v>109.9</v>
      </c>
      <c r="H20" s="54">
        <v>1337583</v>
      </c>
      <c r="I20" s="55">
        <v>135.69999999999999</v>
      </c>
      <c r="J20" s="54">
        <v>1012005</v>
      </c>
      <c r="K20" s="55">
        <v>133.9</v>
      </c>
      <c r="L20" s="54">
        <v>325578</v>
      </c>
      <c r="M20" s="55">
        <f>L20/L19*100</f>
        <v>141.61414497292358</v>
      </c>
      <c r="N20" s="54">
        <f t="shared" si="0"/>
        <v>-693914</v>
      </c>
      <c r="O20" s="54">
        <f t="shared" si="1"/>
        <v>-668288</v>
      </c>
      <c r="P20" s="54">
        <f t="shared" si="2"/>
        <v>-25626</v>
      </c>
      <c r="CC20" s="21"/>
      <c r="CD20" s="21"/>
      <c r="CE20" s="21"/>
      <c r="CF20" s="21"/>
      <c r="CG20" s="21"/>
    </row>
    <row r="21" spans="1:85" x14ac:dyDescent="0.25">
      <c r="A21" s="53">
        <v>1997</v>
      </c>
      <c r="B21" s="54">
        <v>808257</v>
      </c>
      <c r="C21" s="55">
        <f>B21/B20*100</f>
        <v>125.57028534852542</v>
      </c>
      <c r="D21" s="54">
        <v>427920</v>
      </c>
      <c r="E21" s="55">
        <f>D21/D20*100</f>
        <v>124.4977699677351</v>
      </c>
      <c r="F21" s="54">
        <v>380337</v>
      </c>
      <c r="G21" s="55">
        <f>F21/F20*100</f>
        <v>126.79928788606176</v>
      </c>
      <c r="H21" s="54">
        <v>1375164</v>
      </c>
      <c r="I21" s="55">
        <f>H21/H20*100</f>
        <v>102.80962003853217</v>
      </c>
      <c r="J21" s="54">
        <v>977641</v>
      </c>
      <c r="K21" s="55">
        <f>J21/J20*100</f>
        <v>96.604364602941686</v>
      </c>
      <c r="L21" s="54">
        <v>397523</v>
      </c>
      <c r="M21" s="55">
        <f>L21/L20*100</f>
        <v>122.09762330378588</v>
      </c>
      <c r="N21" s="54">
        <f t="shared" si="0"/>
        <v>-566907</v>
      </c>
      <c r="O21" s="54">
        <f t="shared" si="1"/>
        <v>-549721</v>
      </c>
      <c r="P21" s="54">
        <f t="shared" si="2"/>
        <v>-17186</v>
      </c>
    </row>
    <row r="22" spans="1:85" s="21" customFormat="1" x14ac:dyDescent="0.25">
      <c r="A22" s="53">
        <v>1998</v>
      </c>
      <c r="B22" s="54">
        <f>SUM(B23:B26)</f>
        <v>677751</v>
      </c>
      <c r="C22" s="55">
        <f>B22/B21*100</f>
        <v>83.853403063629514</v>
      </c>
      <c r="D22" s="54">
        <f>SUM(D23:D26)</f>
        <v>434332</v>
      </c>
      <c r="E22" s="55">
        <f>D22/D21*100</f>
        <v>101.4984109179286</v>
      </c>
      <c r="F22" s="54">
        <f>SUM(F23:F26)</f>
        <v>243419</v>
      </c>
      <c r="G22" s="55">
        <f>F22/F21*100</f>
        <v>64.000872910077106</v>
      </c>
      <c r="H22" s="54">
        <f>SUM(H23:H26)</f>
        <v>1723903</v>
      </c>
      <c r="I22" s="55">
        <f>H22/H21*100</f>
        <v>125.35981162974016</v>
      </c>
      <c r="J22" s="54">
        <f>SUM(J23:J26)</f>
        <v>1266389</v>
      </c>
      <c r="K22" s="55">
        <f>J22/J21*100</f>
        <v>129.53517702305857</v>
      </c>
      <c r="L22" s="54">
        <f>SUM(L23:L26)</f>
        <v>457514</v>
      </c>
      <c r="M22" s="55">
        <f>L22/L21*100</f>
        <v>115.09120227005734</v>
      </c>
      <c r="N22" s="54">
        <f t="shared" si="0"/>
        <v>-1046152</v>
      </c>
      <c r="O22" s="54">
        <f t="shared" si="1"/>
        <v>-832057</v>
      </c>
      <c r="P22" s="54">
        <f t="shared" si="2"/>
        <v>-214095</v>
      </c>
      <c r="CC22" s="6"/>
      <c r="CD22" s="6"/>
      <c r="CE22" s="6"/>
      <c r="CF22" s="6"/>
      <c r="CG22" s="6"/>
    </row>
    <row r="23" spans="1:85" x14ac:dyDescent="0.25">
      <c r="A23" s="56" t="s">
        <v>29</v>
      </c>
      <c r="B23" s="57">
        <v>129728</v>
      </c>
      <c r="C23" s="58">
        <v>73</v>
      </c>
      <c r="D23" s="57">
        <v>58676</v>
      </c>
      <c r="E23" s="58">
        <v>53.3</v>
      </c>
      <c r="F23" s="57">
        <v>71052</v>
      </c>
      <c r="G23" s="58">
        <v>104.9</v>
      </c>
      <c r="H23" s="57">
        <v>368405</v>
      </c>
      <c r="I23" s="58">
        <v>121.4</v>
      </c>
      <c r="J23" s="57">
        <v>274912</v>
      </c>
      <c r="K23" s="58">
        <v>123.1</v>
      </c>
      <c r="L23" s="57">
        <v>93493</v>
      </c>
      <c r="M23" s="58">
        <v>116.7</v>
      </c>
      <c r="N23" s="57">
        <f t="shared" si="0"/>
        <v>-238677</v>
      </c>
      <c r="O23" s="57">
        <f t="shared" si="1"/>
        <v>-216236</v>
      </c>
      <c r="P23" s="57">
        <f t="shared" si="2"/>
        <v>-22441</v>
      </c>
    </row>
    <row r="24" spans="1:85" x14ac:dyDescent="0.25">
      <c r="A24" s="56" t="s">
        <v>30</v>
      </c>
      <c r="B24" s="57">
        <v>181156</v>
      </c>
      <c r="C24" s="58">
        <v>78.2</v>
      </c>
      <c r="D24" s="57">
        <v>75560</v>
      </c>
      <c r="E24" s="58">
        <v>52.8</v>
      </c>
      <c r="F24" s="57">
        <v>105596</v>
      </c>
      <c r="G24" s="58">
        <v>119.1</v>
      </c>
      <c r="H24" s="57">
        <v>433970</v>
      </c>
      <c r="I24" s="58">
        <v>119.7</v>
      </c>
      <c r="J24" s="57">
        <v>321424</v>
      </c>
      <c r="K24" s="58">
        <v>126.3</v>
      </c>
      <c r="L24" s="57">
        <v>112546</v>
      </c>
      <c r="M24" s="58">
        <v>104.2</v>
      </c>
      <c r="N24" s="57">
        <f t="shared" si="0"/>
        <v>-252814</v>
      </c>
      <c r="O24" s="57">
        <f t="shared" si="1"/>
        <v>-245864</v>
      </c>
      <c r="P24" s="57">
        <f t="shared" si="2"/>
        <v>-6950</v>
      </c>
    </row>
    <row r="25" spans="1:85" x14ac:dyDescent="0.25">
      <c r="A25" s="56" t="s">
        <v>31</v>
      </c>
      <c r="B25" s="57">
        <v>200803</v>
      </c>
      <c r="C25" s="58">
        <v>119.4</v>
      </c>
      <c r="D25" s="57">
        <v>74621</v>
      </c>
      <c r="E25" s="58">
        <v>89.6</v>
      </c>
      <c r="F25" s="57">
        <v>126182</v>
      </c>
      <c r="G25" s="58">
        <v>148.69999999999999</v>
      </c>
      <c r="H25" s="57">
        <v>448913</v>
      </c>
      <c r="I25" s="58">
        <v>124.8</v>
      </c>
      <c r="J25" s="57">
        <v>322099</v>
      </c>
      <c r="K25" s="58">
        <v>127.1</v>
      </c>
      <c r="L25" s="57">
        <v>126814</v>
      </c>
      <c r="M25" s="58">
        <v>119.3</v>
      </c>
      <c r="N25" s="57">
        <f t="shared" si="0"/>
        <v>-248110</v>
      </c>
      <c r="O25" s="57">
        <f t="shared" si="1"/>
        <v>-247478</v>
      </c>
      <c r="P25" s="57">
        <f t="shared" si="2"/>
        <v>-632</v>
      </c>
      <c r="CC25" s="21"/>
      <c r="CD25" s="21"/>
      <c r="CE25" s="21"/>
      <c r="CF25" s="21"/>
      <c r="CG25" s="21"/>
    </row>
    <row r="26" spans="1:85" x14ac:dyDescent="0.25">
      <c r="A26" s="56" t="s">
        <v>32</v>
      </c>
      <c r="B26" s="57">
        <v>166064</v>
      </c>
      <c r="C26" s="58">
        <v>71.900000000000006</v>
      </c>
      <c r="D26" s="57">
        <v>225475</v>
      </c>
      <c r="E26" s="58">
        <v>245.7</v>
      </c>
      <c r="F26" s="57">
        <v>-59411</v>
      </c>
      <c r="G26" s="58">
        <v>42.7</v>
      </c>
      <c r="H26" s="57">
        <v>472615</v>
      </c>
      <c r="I26" s="58">
        <v>135.30000000000001</v>
      </c>
      <c r="J26" s="57">
        <v>347954</v>
      </c>
      <c r="K26" s="58">
        <v>141.30000000000001</v>
      </c>
      <c r="L26" s="57">
        <v>124661</v>
      </c>
      <c r="M26" s="58">
        <v>120.9</v>
      </c>
      <c r="N26" s="57">
        <f t="shared" si="0"/>
        <v>-306551</v>
      </c>
      <c r="O26" s="57">
        <f t="shared" si="1"/>
        <v>-122479</v>
      </c>
      <c r="P26" s="57">
        <f t="shared" si="2"/>
        <v>-184072</v>
      </c>
    </row>
    <row r="27" spans="1:85" s="21" customFormat="1" x14ac:dyDescent="0.25">
      <c r="A27" s="53">
        <v>1999</v>
      </c>
      <c r="B27" s="54">
        <f>SUM(B28:B31)</f>
        <v>1025231</v>
      </c>
      <c r="C27" s="55">
        <f>B27/B22*100</f>
        <v>151.26956655172771</v>
      </c>
      <c r="D27" s="54">
        <f>SUM(D28:D31)</f>
        <v>803837</v>
      </c>
      <c r="E27" s="55">
        <f>D27/D22*100</f>
        <v>185.07432102631168</v>
      </c>
      <c r="F27" s="54">
        <f>SUM(F28:F31)</f>
        <v>221394</v>
      </c>
      <c r="G27" s="55">
        <f>F27/F22*100</f>
        <v>90.951815593688252</v>
      </c>
      <c r="H27" s="54">
        <f>SUM(H28:H31)</f>
        <v>1433392</v>
      </c>
      <c r="I27" s="55">
        <f>H27/H22*100</f>
        <v>83.148065755439831</v>
      </c>
      <c r="J27" s="54">
        <f>SUM(J28:J31)</f>
        <v>1050311</v>
      </c>
      <c r="K27" s="55">
        <f>J27/J22*100</f>
        <v>82.937470240186855</v>
      </c>
      <c r="L27" s="54">
        <f>SUM(L28:L31)</f>
        <v>383081</v>
      </c>
      <c r="M27" s="55">
        <f>L27/L22*100</f>
        <v>83.730989652775662</v>
      </c>
      <c r="N27" s="54">
        <f>B27-H27</f>
        <v>-408161</v>
      </c>
      <c r="O27" s="54">
        <f>D27-J27</f>
        <v>-246474</v>
      </c>
      <c r="P27" s="54">
        <f>F27-L27</f>
        <v>-161687</v>
      </c>
      <c r="CC27" s="6"/>
      <c r="CD27" s="6"/>
      <c r="CE27" s="6"/>
      <c r="CF27" s="6"/>
      <c r="CG27" s="6"/>
    </row>
    <row r="28" spans="1:85" x14ac:dyDescent="0.25">
      <c r="A28" s="56" t="s">
        <v>29</v>
      </c>
      <c r="B28" s="57">
        <v>148060</v>
      </c>
      <c r="C28" s="58">
        <f>B28/B23*100</f>
        <v>114.1311050814011</v>
      </c>
      <c r="D28" s="57">
        <v>112429</v>
      </c>
      <c r="E28" s="58">
        <f>D28/D23*100</f>
        <v>191.60985752266683</v>
      </c>
      <c r="F28" s="57">
        <v>35631</v>
      </c>
      <c r="G28" s="58">
        <f>F28/F23*100</f>
        <v>50.147779091369706</v>
      </c>
      <c r="H28" s="57">
        <v>312012</v>
      </c>
      <c r="I28" s="58">
        <f>H28/H23*100</f>
        <v>84.692661608827251</v>
      </c>
      <c r="J28" s="57">
        <v>224296</v>
      </c>
      <c r="K28" s="58">
        <f>J28/J23*100</f>
        <v>81.588290071004536</v>
      </c>
      <c r="L28" s="57">
        <v>87716</v>
      </c>
      <c r="M28" s="58">
        <f>L28/L23*100</f>
        <v>93.820927769993474</v>
      </c>
      <c r="N28" s="57">
        <f>B28-H28</f>
        <v>-163952</v>
      </c>
      <c r="O28" s="57">
        <f>D28-J28</f>
        <v>-111867</v>
      </c>
      <c r="P28" s="57">
        <f>F28-L28</f>
        <v>-52085</v>
      </c>
    </row>
    <row r="29" spans="1:85" x14ac:dyDescent="0.25">
      <c r="A29" s="56" t="s">
        <v>30</v>
      </c>
      <c r="B29" s="57">
        <v>166076</v>
      </c>
      <c r="C29" s="58">
        <f>B29/B24*100</f>
        <v>91.675682836891951</v>
      </c>
      <c r="D29" s="57">
        <v>119275</v>
      </c>
      <c r="E29" s="58">
        <f>D29/D24*100</f>
        <v>157.85468501852833</v>
      </c>
      <c r="F29" s="57">
        <v>46801</v>
      </c>
      <c r="G29" s="58">
        <f>F29/F24*100</f>
        <v>44.32080760634873</v>
      </c>
      <c r="H29" s="57">
        <v>331461</v>
      </c>
      <c r="I29" s="58">
        <f>H29/H24*100</f>
        <v>76.37878194345231</v>
      </c>
      <c r="J29" s="57">
        <v>245023</v>
      </c>
      <c r="K29" s="58">
        <f>J29/J24*100</f>
        <v>76.230461944347653</v>
      </c>
      <c r="L29" s="57">
        <v>86438</v>
      </c>
      <c r="M29" s="58">
        <f>L29/L24*100</f>
        <v>76.802374140351503</v>
      </c>
      <c r="N29" s="57">
        <f>B29-H29</f>
        <v>-165385</v>
      </c>
      <c r="O29" s="57">
        <f>D29-J29</f>
        <v>-125748</v>
      </c>
      <c r="P29" s="57">
        <f>F29-L29</f>
        <v>-39637</v>
      </c>
    </row>
    <row r="30" spans="1:85" x14ac:dyDescent="0.25">
      <c r="A30" s="56" t="s">
        <v>31</v>
      </c>
      <c r="B30" s="57">
        <v>253582</v>
      </c>
      <c r="C30" s="58">
        <f>B30/B25*100</f>
        <v>126.28396986100805</v>
      </c>
      <c r="D30" s="57">
        <v>189190</v>
      </c>
      <c r="E30" s="58">
        <f>D30/D25*100</f>
        <v>253.53452781388617</v>
      </c>
      <c r="F30" s="57">
        <v>64392</v>
      </c>
      <c r="G30" s="58">
        <f>F30/F25*100</f>
        <v>51.031050387535458</v>
      </c>
      <c r="H30" s="57">
        <v>416663</v>
      </c>
      <c r="I30" s="58">
        <f>H30/H25*100</f>
        <v>92.81597993375108</v>
      </c>
      <c r="J30" s="57">
        <v>313653</v>
      </c>
      <c r="K30" s="58">
        <f>J30/J25*100</f>
        <v>97.377824830254056</v>
      </c>
      <c r="L30" s="57">
        <v>103010</v>
      </c>
      <c r="M30" s="58">
        <f>L30/L25*100</f>
        <v>81.22920182314256</v>
      </c>
      <c r="N30" s="57">
        <f>B30-H30</f>
        <v>-163081</v>
      </c>
      <c r="O30" s="57">
        <f>D30-J30</f>
        <v>-124463</v>
      </c>
      <c r="P30" s="57">
        <f>F30-L30</f>
        <v>-38618</v>
      </c>
    </row>
    <row r="31" spans="1:85" x14ac:dyDescent="0.25">
      <c r="A31" s="56" t="s">
        <v>32</v>
      </c>
      <c r="B31" s="57">
        <v>457513</v>
      </c>
      <c r="C31" s="58">
        <f>B31/B26*100</f>
        <v>275.50402254552461</v>
      </c>
      <c r="D31" s="57">
        <v>382943</v>
      </c>
      <c r="E31" s="58">
        <f>D31/D26*100</f>
        <v>169.83834127952102</v>
      </c>
      <c r="F31" s="57">
        <v>74570</v>
      </c>
      <c r="G31" s="58">
        <f>F31/F26*100</f>
        <v>-125.5154769318813</v>
      </c>
      <c r="H31" s="57">
        <v>373256</v>
      </c>
      <c r="I31" s="58">
        <f>H31/H26*100</f>
        <v>78.976756979782706</v>
      </c>
      <c r="J31" s="57">
        <v>267339</v>
      </c>
      <c r="K31" s="58">
        <f>J31/J26*100</f>
        <v>76.831707639515571</v>
      </c>
      <c r="L31" s="57">
        <v>105917</v>
      </c>
      <c r="M31" s="58">
        <f>L31/L26*100</f>
        <v>84.964022428826979</v>
      </c>
      <c r="N31" s="57">
        <f>B31-H31</f>
        <v>84257</v>
      </c>
      <c r="O31" s="57">
        <f>D31-J31</f>
        <v>115604</v>
      </c>
      <c r="P31" s="57">
        <f>F31-L31</f>
        <v>-31347</v>
      </c>
      <c r="CC31" s="21"/>
      <c r="CD31" s="21"/>
      <c r="CE31" s="21"/>
      <c r="CF31" s="21"/>
      <c r="CG31" s="21"/>
    </row>
    <row r="32" spans="1:85" x14ac:dyDescent="0.25">
      <c r="A32" s="56"/>
      <c r="B32" s="57"/>
      <c r="C32" s="58"/>
      <c r="D32" s="57"/>
      <c r="E32" s="58"/>
      <c r="F32" s="57"/>
      <c r="G32" s="58"/>
      <c r="H32" s="57"/>
      <c r="I32" s="58"/>
      <c r="J32" s="57"/>
      <c r="K32" s="58"/>
      <c r="L32" s="57"/>
      <c r="M32" s="58"/>
      <c r="N32" s="57"/>
      <c r="O32" s="57"/>
      <c r="P32" s="57"/>
    </row>
    <row r="33" spans="1:85" s="21" customFormat="1" x14ac:dyDescent="0.25">
      <c r="A33" s="53">
        <v>2000</v>
      </c>
      <c r="B33" s="54">
        <f>SUM(B34:B37)</f>
        <v>1858335</v>
      </c>
      <c r="C33" s="55">
        <f>B33/B27*100</f>
        <v>181.2601257667784</v>
      </c>
      <c r="D33" s="54">
        <f>SUM(D34:D37)</f>
        <v>1594131</v>
      </c>
      <c r="E33" s="55">
        <f>D33/D27*100</f>
        <v>198.31520569468685</v>
      </c>
      <c r="F33" s="54">
        <f>SUM(F34:F37)</f>
        <v>264204</v>
      </c>
      <c r="G33" s="55">
        <f>F33/F27*100</f>
        <v>119.33656738665005</v>
      </c>
      <c r="H33" s="54">
        <f>SUM(H34:H37)</f>
        <v>1539005</v>
      </c>
      <c r="I33" s="55">
        <f>H33/H27*100</f>
        <v>107.36804726132138</v>
      </c>
      <c r="J33" s="54">
        <f>SUM(J34:J37)</f>
        <v>1163552</v>
      </c>
      <c r="K33" s="55">
        <f>J33/J27*100</f>
        <v>110.78166371674676</v>
      </c>
      <c r="L33" s="54">
        <f>SUM(L34:L37)</f>
        <v>375453</v>
      </c>
      <c r="M33" s="55">
        <f>L33/L27*100</f>
        <v>98.008776211819438</v>
      </c>
      <c r="N33" s="54">
        <f>B33-H33</f>
        <v>319330</v>
      </c>
      <c r="O33" s="54">
        <f>D33-J33</f>
        <v>430579</v>
      </c>
      <c r="P33" s="54">
        <f>F33-L33</f>
        <v>-111249</v>
      </c>
      <c r="CC33" s="6"/>
      <c r="CD33" s="6"/>
      <c r="CE33" s="6"/>
      <c r="CF33" s="6"/>
      <c r="CG33" s="6"/>
    </row>
    <row r="34" spans="1:85" x14ac:dyDescent="0.25">
      <c r="A34" s="56" t="s">
        <v>29</v>
      </c>
      <c r="B34" s="57">
        <v>393245</v>
      </c>
      <c r="C34" s="58">
        <v>265.60000000000002</v>
      </c>
      <c r="D34" s="57">
        <v>325162</v>
      </c>
      <c r="E34" s="58">
        <v>289.2</v>
      </c>
      <c r="F34" s="57">
        <v>68083</v>
      </c>
      <c r="G34" s="58">
        <v>191.1</v>
      </c>
      <c r="H34" s="57">
        <v>384263</v>
      </c>
      <c r="I34" s="58">
        <v>123.2</v>
      </c>
      <c r="J34" s="57">
        <v>284176</v>
      </c>
      <c r="K34" s="58">
        <v>126.7</v>
      </c>
      <c r="L34" s="57">
        <v>100087</v>
      </c>
      <c r="M34" s="58">
        <v>114.1</v>
      </c>
      <c r="N34" s="57">
        <f>B34-H34</f>
        <v>8982</v>
      </c>
      <c r="O34" s="57">
        <f>D34-J34</f>
        <v>40986</v>
      </c>
      <c r="P34" s="57">
        <f>F34-L34</f>
        <v>-32004</v>
      </c>
    </row>
    <row r="35" spans="1:85" x14ac:dyDescent="0.25">
      <c r="A35" s="56" t="s">
        <v>30</v>
      </c>
      <c r="B35" s="57">
        <v>522448</v>
      </c>
      <c r="C35" s="58">
        <f>B35/B29*100</f>
        <v>314.58368457814493</v>
      </c>
      <c r="D35" s="57">
        <v>450387</v>
      </c>
      <c r="E35" s="58">
        <f>D35/D29*100</f>
        <v>377.60385663382937</v>
      </c>
      <c r="F35" s="57">
        <v>72061</v>
      </c>
      <c r="G35" s="58">
        <f>F35/F29*100</f>
        <v>153.9732057007329</v>
      </c>
      <c r="H35" s="57">
        <v>363736</v>
      </c>
      <c r="I35" s="58">
        <f>H35/H29*100</f>
        <v>109.73719381767388</v>
      </c>
      <c r="J35" s="57">
        <v>262757</v>
      </c>
      <c r="K35" s="58">
        <f>J35/J29*100</f>
        <v>107.23768789052457</v>
      </c>
      <c r="L35" s="57">
        <v>100979</v>
      </c>
      <c r="M35" s="58">
        <f>L35/L29*100</f>
        <v>116.82246234295101</v>
      </c>
      <c r="N35" s="57">
        <f>B35-H35</f>
        <v>158712</v>
      </c>
      <c r="O35" s="57">
        <f>D35-J35</f>
        <v>187630</v>
      </c>
      <c r="P35" s="57">
        <f>F35-L35</f>
        <v>-28918</v>
      </c>
    </row>
    <row r="36" spans="1:85" x14ac:dyDescent="0.25">
      <c r="A36" s="56" t="s">
        <v>31</v>
      </c>
      <c r="B36" s="57">
        <v>594058</v>
      </c>
      <c r="C36" s="58">
        <f>B36/B30*100</f>
        <v>234.26662775749065</v>
      </c>
      <c r="D36" s="57">
        <v>546998</v>
      </c>
      <c r="E36" s="58">
        <f>D36/D30*100</f>
        <v>289.12627517310636</v>
      </c>
      <c r="F36" s="57">
        <v>47060</v>
      </c>
      <c r="G36" s="58">
        <f>F36/F30*100</f>
        <v>73.083612871164121</v>
      </c>
      <c r="H36" s="57">
        <v>327785</v>
      </c>
      <c r="I36" s="58">
        <f>H36/H30*100</f>
        <v>78.669092288012138</v>
      </c>
      <c r="J36" s="57">
        <v>251119</v>
      </c>
      <c r="K36" s="58">
        <f>J36/J30*100</f>
        <v>80.0626807331669</v>
      </c>
      <c r="L36" s="57">
        <v>76666</v>
      </c>
      <c r="M36" s="58">
        <f>L36/L30*100</f>
        <v>74.425783904475296</v>
      </c>
      <c r="N36" s="57">
        <f>B36-H36</f>
        <v>266273</v>
      </c>
      <c r="O36" s="57">
        <f>D36-J36</f>
        <v>295879</v>
      </c>
      <c r="P36" s="57">
        <f>F36-L36</f>
        <v>-29606</v>
      </c>
    </row>
    <row r="37" spans="1:85" x14ac:dyDescent="0.25">
      <c r="A37" s="56" t="s">
        <v>32</v>
      </c>
      <c r="B37" s="57">
        <v>348584</v>
      </c>
      <c r="C37" s="58">
        <f>B37/B31*100</f>
        <v>76.191059051873935</v>
      </c>
      <c r="D37" s="57">
        <v>271584</v>
      </c>
      <c r="E37" s="58">
        <f>D37/D31*100</f>
        <v>70.920215280080839</v>
      </c>
      <c r="F37" s="57">
        <v>77000</v>
      </c>
      <c r="G37" s="58">
        <f>F37/F31*100</f>
        <v>103.25868311653478</v>
      </c>
      <c r="H37" s="57">
        <v>463221</v>
      </c>
      <c r="I37" s="58">
        <f>H37/H31*100</f>
        <v>124.10276057183273</v>
      </c>
      <c r="J37" s="57">
        <v>365500</v>
      </c>
      <c r="K37" s="58">
        <f>J37/J31*100</f>
        <v>136.71780024612946</v>
      </c>
      <c r="L37" s="57">
        <v>97721</v>
      </c>
      <c r="M37" s="58">
        <f>L37/L31*100</f>
        <v>92.261865422925496</v>
      </c>
      <c r="N37" s="57">
        <f>B37-H37</f>
        <v>-114637</v>
      </c>
      <c r="O37" s="57">
        <f>D37-J37</f>
        <v>-93916</v>
      </c>
      <c r="P37" s="57">
        <f>F37-L37</f>
        <v>-20721</v>
      </c>
      <c r="CC37" s="21"/>
      <c r="CD37" s="21"/>
      <c r="CE37" s="21"/>
      <c r="CF37" s="21"/>
      <c r="CG37" s="21"/>
    </row>
    <row r="38" spans="1:85" x14ac:dyDescent="0.25">
      <c r="A38" s="56"/>
      <c r="B38" s="57"/>
      <c r="C38" s="58"/>
      <c r="D38" s="57"/>
      <c r="E38" s="58"/>
      <c r="F38" s="57"/>
      <c r="G38" s="58"/>
      <c r="H38" s="57"/>
      <c r="I38" s="58"/>
      <c r="J38" s="57"/>
      <c r="K38" s="58"/>
      <c r="L38" s="57"/>
      <c r="M38" s="58"/>
      <c r="N38" s="57"/>
      <c r="O38" s="57"/>
      <c r="P38" s="57"/>
    </row>
    <row r="39" spans="1:85" s="21" customFormat="1" x14ac:dyDescent="0.25">
      <c r="A39" s="53">
        <v>2001</v>
      </c>
      <c r="B39" s="54">
        <f>SUM(B40:B43)</f>
        <v>2078931</v>
      </c>
      <c r="C39" s="55">
        <f>B39/B33*100</f>
        <v>111.87062612499898</v>
      </c>
      <c r="D39" s="54">
        <f>SUM(D40:D43)</f>
        <v>1855148</v>
      </c>
      <c r="E39" s="55">
        <f>D39/D33*100</f>
        <v>116.37362299585166</v>
      </c>
      <c r="F39" s="54">
        <f>SUM(F40:F43)</f>
        <v>223783</v>
      </c>
      <c r="G39" s="55">
        <f>F39/F33*100</f>
        <v>84.700837231836005</v>
      </c>
      <c r="H39" s="54">
        <f>SUM(H40:H43)</f>
        <v>1465064</v>
      </c>
      <c r="I39" s="55">
        <f>H39/H33*100</f>
        <v>95.195532178258034</v>
      </c>
      <c r="J39" s="54">
        <f>SUM(J40:J43)</f>
        <v>1022194</v>
      </c>
      <c r="K39" s="55">
        <f>J39/J33*100</f>
        <v>87.851166084541134</v>
      </c>
      <c r="L39" s="54">
        <f>SUM(L40:L43)</f>
        <v>442870</v>
      </c>
      <c r="M39" s="55">
        <f>L39/L33*100</f>
        <v>117.95617560653398</v>
      </c>
      <c r="N39" s="54">
        <f>B39-H39</f>
        <v>613867</v>
      </c>
      <c r="O39" s="54">
        <f>D39-J39</f>
        <v>832954</v>
      </c>
      <c r="P39" s="54">
        <f>F39-L39</f>
        <v>-219087</v>
      </c>
      <c r="CC39" s="6"/>
      <c r="CD39" s="6"/>
      <c r="CE39" s="6"/>
      <c r="CF39" s="6"/>
      <c r="CG39" s="6"/>
    </row>
    <row r="40" spans="1:85" x14ac:dyDescent="0.25">
      <c r="A40" s="56" t="s">
        <v>29</v>
      </c>
      <c r="B40" s="57">
        <v>526737</v>
      </c>
      <c r="C40" s="58">
        <f>B40/B34*100</f>
        <v>133.94626759399358</v>
      </c>
      <c r="D40" s="57">
        <v>484118</v>
      </c>
      <c r="E40" s="58">
        <f>D40/D34*100</f>
        <v>148.885171083952</v>
      </c>
      <c r="F40" s="57">
        <v>42619</v>
      </c>
      <c r="G40" s="58">
        <f>F40/F34*100</f>
        <v>62.598592893967655</v>
      </c>
      <c r="H40" s="57">
        <v>316857</v>
      </c>
      <c r="I40" s="58">
        <f>H40/H34*100</f>
        <v>82.458368357088759</v>
      </c>
      <c r="J40" s="57">
        <v>223031</v>
      </c>
      <c r="K40" s="58">
        <f>J40/J34*100</f>
        <v>78.483404650639045</v>
      </c>
      <c r="L40" s="57">
        <v>93826</v>
      </c>
      <c r="M40" s="58">
        <f>L40/L34*100</f>
        <v>93.744442335168401</v>
      </c>
      <c r="N40" s="57">
        <f>B40-H40</f>
        <v>209880</v>
      </c>
      <c r="O40" s="57">
        <f>D40-J40</f>
        <v>261087</v>
      </c>
      <c r="P40" s="57">
        <f>F40-L40</f>
        <v>-51207</v>
      </c>
    </row>
    <row r="41" spans="1:85" x14ac:dyDescent="0.25">
      <c r="A41" s="56" t="s">
        <v>30</v>
      </c>
      <c r="B41" s="57">
        <f>1057964-B40</f>
        <v>531227</v>
      </c>
      <c r="C41" s="58">
        <f>B41/B35*100</f>
        <v>101.68035861942242</v>
      </c>
      <c r="D41" s="57">
        <f>968189-D40</f>
        <v>484071</v>
      </c>
      <c r="E41" s="58">
        <f>D41/D35*100</f>
        <v>107.4789014780622</v>
      </c>
      <c r="F41" s="57">
        <f>89775-F40</f>
        <v>47156</v>
      </c>
      <c r="G41" s="58">
        <f>F41/F35*100</f>
        <v>65.439003066846141</v>
      </c>
      <c r="H41" s="57">
        <f>650165-H40</f>
        <v>333308</v>
      </c>
      <c r="I41" s="58">
        <f>H41/H35*100</f>
        <v>91.634592121758644</v>
      </c>
      <c r="J41" s="57">
        <f>438187-J40</f>
        <v>215156</v>
      </c>
      <c r="K41" s="58">
        <f>J41/J35*100</f>
        <v>81.884022119296546</v>
      </c>
      <c r="L41" s="57">
        <f>211978-L40</f>
        <v>118152</v>
      </c>
      <c r="M41" s="58">
        <f>L41/L35*100</f>
        <v>117.00650630329079</v>
      </c>
      <c r="N41" s="57">
        <f>B41-H41</f>
        <v>197919</v>
      </c>
      <c r="O41" s="57">
        <f>D41-J41</f>
        <v>268915</v>
      </c>
      <c r="P41" s="57">
        <f>F41-L41</f>
        <v>-70996</v>
      </c>
    </row>
    <row r="42" spans="1:85" x14ac:dyDescent="0.25">
      <c r="A42" s="56" t="s">
        <v>31</v>
      </c>
      <c r="B42" s="57">
        <f>1598367-B40-B41</f>
        <v>540403</v>
      </c>
      <c r="C42" s="58">
        <f>B42/B36*100</f>
        <v>90.968053624393576</v>
      </c>
      <c r="D42" s="57">
        <f>1416328-D41-D40</f>
        <v>448139</v>
      </c>
      <c r="E42" s="58">
        <f>D42/D36*100</f>
        <v>81.926990592287353</v>
      </c>
      <c r="F42" s="57">
        <f>182039-F41-F40</f>
        <v>92264</v>
      </c>
      <c r="G42" s="58">
        <f>F42/F36*100</f>
        <v>196.05609859753505</v>
      </c>
      <c r="H42" s="57">
        <f>1064478-H41-H40</f>
        <v>414313</v>
      </c>
      <c r="I42" s="58">
        <f>H42/H36*100</f>
        <v>126.39779123510837</v>
      </c>
      <c r="J42" s="57">
        <f>742102-J41-J40</f>
        <v>303915</v>
      </c>
      <c r="K42" s="58">
        <f>J42/J36*100</f>
        <v>121.02429525444111</v>
      </c>
      <c r="L42" s="57">
        <f>322376-L41-L40</f>
        <v>110398</v>
      </c>
      <c r="M42" s="58">
        <f>L42/L36*100</f>
        <v>143.99864346646493</v>
      </c>
      <c r="N42" s="57">
        <f>B42-H42</f>
        <v>126090</v>
      </c>
      <c r="O42" s="57">
        <f>D42-J42</f>
        <v>144224</v>
      </c>
      <c r="P42" s="57">
        <f>F42-L42</f>
        <v>-18134</v>
      </c>
    </row>
    <row r="43" spans="1:85" x14ac:dyDescent="0.25">
      <c r="A43" s="56" t="s">
        <v>32</v>
      </c>
      <c r="B43" s="57">
        <v>480564</v>
      </c>
      <c r="C43" s="58">
        <f>B43/B37*100</f>
        <v>137.86174924838775</v>
      </c>
      <c r="D43" s="57">
        <v>438820</v>
      </c>
      <c r="E43" s="58">
        <f>D43/D37*100</f>
        <v>161.57800164958172</v>
      </c>
      <c r="F43" s="57">
        <v>41744</v>
      </c>
      <c r="G43" s="58">
        <f>F43/F37*100</f>
        <v>54.212987012987014</v>
      </c>
      <c r="H43" s="57">
        <v>400586</v>
      </c>
      <c r="I43" s="58">
        <f>H43/H37*100</f>
        <v>86.478376412122941</v>
      </c>
      <c r="J43" s="57">
        <v>280092</v>
      </c>
      <c r="K43" s="58">
        <f>J43/J37*100</f>
        <v>76.632558139534879</v>
      </c>
      <c r="L43" s="57">
        <v>120494</v>
      </c>
      <c r="M43" s="58">
        <f>L43/L37*100</f>
        <v>123.30410044923813</v>
      </c>
      <c r="N43" s="57">
        <f>B43-H43</f>
        <v>79978</v>
      </c>
      <c r="O43" s="57">
        <f>D43-J43</f>
        <v>158728</v>
      </c>
      <c r="P43" s="57">
        <f>F43-L43</f>
        <v>-78750</v>
      </c>
    </row>
    <row r="44" spans="1:85" x14ac:dyDescent="0.25">
      <c r="A44" s="56"/>
      <c r="B44" s="57"/>
      <c r="C44" s="58"/>
      <c r="D44" s="57"/>
      <c r="E44" s="58"/>
      <c r="F44" s="57"/>
      <c r="G44" s="58"/>
      <c r="H44" s="57"/>
      <c r="I44" s="58"/>
      <c r="J44" s="57"/>
      <c r="K44" s="58"/>
      <c r="L44" s="57"/>
      <c r="M44" s="58"/>
      <c r="N44" s="57"/>
      <c r="O44" s="57"/>
      <c r="P44" s="57"/>
    </row>
    <row r="45" spans="1:85" x14ac:dyDescent="0.25">
      <c r="A45" s="53">
        <v>2002</v>
      </c>
      <c r="B45" s="54">
        <f>SUM(B46:B49)</f>
        <v>2304893</v>
      </c>
      <c r="C45" s="55">
        <f>B45/B39*100</f>
        <v>110.86914380515755</v>
      </c>
      <c r="D45" s="54">
        <f>SUM(D46:D49)</f>
        <v>2061150</v>
      </c>
      <c r="E45" s="55">
        <f>D45/D39*100</f>
        <v>111.10434315752707</v>
      </c>
      <c r="F45" s="54">
        <f>SUM(F46:F49)</f>
        <v>243743</v>
      </c>
      <c r="G45" s="55">
        <f>F45/F39*100</f>
        <v>108.91935491078411</v>
      </c>
      <c r="H45" s="54">
        <f>SUM(H46:H49)</f>
        <v>1823341</v>
      </c>
      <c r="I45" s="55">
        <f>H45/H39*100</f>
        <v>124.45469958991553</v>
      </c>
      <c r="J45" s="54">
        <f>SUM(J46:J49)</f>
        <v>1149250</v>
      </c>
      <c r="K45" s="55">
        <f>J45/J39*100</f>
        <v>112.42973447310393</v>
      </c>
      <c r="L45" s="54">
        <f>SUM(L46:L49)</f>
        <v>674091</v>
      </c>
      <c r="M45" s="55">
        <f>L45/L39*100</f>
        <v>152.20967778354822</v>
      </c>
      <c r="N45" s="54">
        <f>SUM(N46:N49)</f>
        <v>481552</v>
      </c>
      <c r="O45" s="54">
        <f>SUM(O46:O49)</f>
        <v>911900</v>
      </c>
      <c r="P45" s="54">
        <f>F45-L45</f>
        <v>-430348</v>
      </c>
    </row>
    <row r="46" spans="1:85" x14ac:dyDescent="0.25">
      <c r="A46" s="56" t="s">
        <v>29</v>
      </c>
      <c r="B46" s="57">
        <v>450164</v>
      </c>
      <c r="C46" s="58">
        <f>B46/B40*100</f>
        <v>85.462764149850884</v>
      </c>
      <c r="D46" s="57">
        <v>401156</v>
      </c>
      <c r="E46" s="58">
        <f>D46/D40*100</f>
        <v>82.863268872464985</v>
      </c>
      <c r="F46" s="57">
        <v>49008</v>
      </c>
      <c r="G46" s="58">
        <f>F46/F40*100</f>
        <v>114.99096647035361</v>
      </c>
      <c r="H46" s="57">
        <v>388536</v>
      </c>
      <c r="I46" s="58">
        <f>H46/H40*100</f>
        <v>122.6218767456613</v>
      </c>
      <c r="J46" s="57">
        <v>235658</v>
      </c>
      <c r="K46" s="58">
        <f>J46/J40*100</f>
        <v>105.66154480767247</v>
      </c>
      <c r="L46" s="57">
        <v>152878</v>
      </c>
      <c r="M46" s="58">
        <f>L46/L40*100</f>
        <v>162.93777844094387</v>
      </c>
      <c r="N46" s="57">
        <f>B46-H46</f>
        <v>61628</v>
      </c>
      <c r="O46" s="57">
        <f>D46-J46</f>
        <v>165498</v>
      </c>
      <c r="P46" s="57">
        <f>F46-L46</f>
        <v>-103870</v>
      </c>
    </row>
    <row r="47" spans="1:85" x14ac:dyDescent="0.25">
      <c r="A47" s="56" t="s">
        <v>30</v>
      </c>
      <c r="B47" s="57">
        <v>488972</v>
      </c>
      <c r="C47" s="58">
        <f>B47/B41*100</f>
        <v>92.045773275831237</v>
      </c>
      <c r="D47" s="57">
        <v>441582</v>
      </c>
      <c r="E47" s="58">
        <f>D47/D41*100</f>
        <v>91.222568590144832</v>
      </c>
      <c r="F47" s="57">
        <v>47390</v>
      </c>
      <c r="G47" s="58">
        <f>F47/F41*100</f>
        <v>100.49622529476632</v>
      </c>
      <c r="H47" s="57">
        <v>404729</v>
      </c>
      <c r="I47" s="58">
        <f>H47/H41*100</f>
        <v>121.42792852256773</v>
      </c>
      <c r="J47" s="57">
        <v>235732</v>
      </c>
      <c r="K47" s="58">
        <f>J47/J41*100</f>
        <v>109.5632936102177</v>
      </c>
      <c r="L47" s="57">
        <v>168997</v>
      </c>
      <c r="M47" s="58">
        <f>L47/L41*100</f>
        <v>143.03355000338547</v>
      </c>
      <c r="N47" s="57">
        <f>B47-H47</f>
        <v>84243</v>
      </c>
      <c r="O47" s="57">
        <f>D47-J47</f>
        <v>205850</v>
      </c>
      <c r="P47" s="57">
        <f>F47-L47</f>
        <v>-121607</v>
      </c>
    </row>
    <row r="48" spans="1:85" x14ac:dyDescent="0.25">
      <c r="A48" s="56" t="s">
        <v>31</v>
      </c>
      <c r="B48" s="57">
        <v>631127</v>
      </c>
      <c r="C48" s="58">
        <f>B48/B42*100</f>
        <v>116.78821176048247</v>
      </c>
      <c r="D48" s="57">
        <v>566623</v>
      </c>
      <c r="E48" s="58">
        <f>D48/D42*100</f>
        <v>126.43911822001657</v>
      </c>
      <c r="F48" s="57">
        <v>64504</v>
      </c>
      <c r="G48" s="58">
        <f>F48/F42*100</f>
        <v>69.912425214601583</v>
      </c>
      <c r="H48" s="57">
        <v>466823</v>
      </c>
      <c r="I48" s="58">
        <f>H48/H42*100</f>
        <v>112.67399285081569</v>
      </c>
      <c r="J48" s="57">
        <v>316432</v>
      </c>
      <c r="K48" s="58">
        <f>J48/J42*100</f>
        <v>104.11858578878963</v>
      </c>
      <c r="L48" s="57">
        <v>150391</v>
      </c>
      <c r="M48" s="58">
        <f>L48/L42*100</f>
        <v>136.22619974999549</v>
      </c>
      <c r="N48" s="57">
        <f>B48-H48</f>
        <v>164304</v>
      </c>
      <c r="O48" s="57">
        <f>D48-J48</f>
        <v>250191</v>
      </c>
      <c r="P48" s="57">
        <f>F48-L48</f>
        <v>-85887</v>
      </c>
    </row>
    <row r="49" spans="1:85" x14ac:dyDescent="0.25">
      <c r="A49" s="56" t="s">
        <v>32</v>
      </c>
      <c r="B49" s="57">
        <v>734630</v>
      </c>
      <c r="C49" s="58">
        <f>B49/B43*100</f>
        <v>152.86829641837508</v>
      </c>
      <c r="D49" s="57">
        <v>651789</v>
      </c>
      <c r="E49" s="58">
        <f>D49/D43*100</f>
        <v>148.53219999088466</v>
      </c>
      <c r="F49" s="57">
        <v>82841</v>
      </c>
      <c r="G49" s="58">
        <f>F49/F43*100</f>
        <v>198.45007665772329</v>
      </c>
      <c r="H49" s="57">
        <v>563253</v>
      </c>
      <c r="I49" s="58">
        <f>H49/H43*100</f>
        <v>140.60726036356738</v>
      </c>
      <c r="J49" s="57">
        <v>361428</v>
      </c>
      <c r="K49" s="58">
        <f>J49/J43*100</f>
        <v>129.03903003298916</v>
      </c>
      <c r="L49" s="57">
        <v>201825</v>
      </c>
      <c r="M49" s="58">
        <f>L49/L43*100</f>
        <v>167.4979667037363</v>
      </c>
      <c r="N49" s="57">
        <f>B49-H49</f>
        <v>171377</v>
      </c>
      <c r="O49" s="57">
        <f>D49-J49</f>
        <v>290361</v>
      </c>
      <c r="P49" s="57">
        <f>F49-L49</f>
        <v>-118984</v>
      </c>
    </row>
    <row r="50" spans="1:85" x14ac:dyDescent="0.25">
      <c r="A50" s="59"/>
      <c r="B50" s="57"/>
      <c r="C50" s="58"/>
      <c r="D50" s="57"/>
      <c r="E50" s="58"/>
      <c r="F50" s="57"/>
      <c r="G50" s="58"/>
      <c r="H50" s="57"/>
      <c r="I50" s="58"/>
      <c r="J50" s="57"/>
      <c r="K50" s="58"/>
      <c r="L50" s="57"/>
      <c r="M50" s="58"/>
      <c r="N50" s="57"/>
      <c r="O50" s="57"/>
      <c r="P50" s="57"/>
    </row>
    <row r="51" spans="1:85" x14ac:dyDescent="0.25">
      <c r="A51" s="53">
        <v>2003</v>
      </c>
      <c r="B51" s="54">
        <f>SUM(B52:B55)</f>
        <v>2624513</v>
      </c>
      <c r="C51" s="55">
        <f>B51/B45*100</f>
        <v>113.86702115889979</v>
      </c>
      <c r="D51" s="54">
        <f>SUM(D52:D55)</f>
        <v>2290613</v>
      </c>
      <c r="E51" s="55">
        <f>D51/D45*100</f>
        <v>111.13276568905708</v>
      </c>
      <c r="F51" s="54">
        <f>SUM(F52:F55)</f>
        <v>333900</v>
      </c>
      <c r="G51" s="55">
        <f>F51/F45*100</f>
        <v>136.98854941475241</v>
      </c>
      <c r="H51" s="54">
        <f>SUM(H52:H55)</f>
        <v>2722704</v>
      </c>
      <c r="I51" s="55">
        <f>H51/H45*100</f>
        <v>149.32500283819647</v>
      </c>
      <c r="J51" s="54">
        <f>SUM(J52:J55)</f>
        <v>1855710</v>
      </c>
      <c r="K51" s="55">
        <f>J51/J45*100</f>
        <v>161.4713943876441</v>
      </c>
      <c r="L51" s="54">
        <f>SUM(L52:L55)</f>
        <v>866994</v>
      </c>
      <c r="M51" s="55">
        <f>L51/L45*100</f>
        <v>128.61675945829271</v>
      </c>
      <c r="N51" s="54">
        <f>B51-H51</f>
        <v>-98191</v>
      </c>
      <c r="O51" s="54">
        <f>D51-J51</f>
        <v>434903</v>
      </c>
      <c r="P51" s="54">
        <f>F51-L51</f>
        <v>-533094</v>
      </c>
    </row>
    <row r="52" spans="1:85" x14ac:dyDescent="0.25">
      <c r="A52" s="56" t="s">
        <v>29</v>
      </c>
      <c r="B52" s="57">
        <v>674859</v>
      </c>
      <c r="C52" s="58">
        <f>B52/B46*100</f>
        <v>149.91403133080388</v>
      </c>
      <c r="D52" s="57">
        <v>616581</v>
      </c>
      <c r="E52" s="58">
        <f>D52/D46*100</f>
        <v>153.70105395407273</v>
      </c>
      <c r="F52" s="57">
        <v>58278</v>
      </c>
      <c r="G52" s="58">
        <f>F52/F46*100</f>
        <v>118.91527913809989</v>
      </c>
      <c r="H52" s="57">
        <v>486576</v>
      </c>
      <c r="I52" s="58">
        <f>H52/H46*100</f>
        <v>125.23318302551114</v>
      </c>
      <c r="J52" s="57">
        <v>300283</v>
      </c>
      <c r="K52" s="58">
        <f>J52/J46*100</f>
        <v>127.42321499800558</v>
      </c>
      <c r="L52" s="57">
        <v>186293</v>
      </c>
      <c r="M52" s="58">
        <f>L52/L46*100</f>
        <v>121.85729797616401</v>
      </c>
      <c r="N52" s="57">
        <f>B52-H52</f>
        <v>188283</v>
      </c>
      <c r="O52" s="57">
        <f>D52-J52</f>
        <v>316298</v>
      </c>
      <c r="P52" s="57">
        <f>F52-L52</f>
        <v>-128015</v>
      </c>
    </row>
    <row r="53" spans="1:85" x14ac:dyDescent="0.25">
      <c r="A53" s="56" t="s">
        <v>30</v>
      </c>
      <c r="B53" s="57">
        <v>681183</v>
      </c>
      <c r="C53" s="58">
        <f>B53/B47*100</f>
        <v>139.30920379899055</v>
      </c>
      <c r="D53" s="57">
        <v>610772</v>
      </c>
      <c r="E53" s="58">
        <f>D53/D47*100</f>
        <v>138.31451463148409</v>
      </c>
      <c r="F53" s="57">
        <v>70411</v>
      </c>
      <c r="G53" s="58">
        <f>F53/F47*100</f>
        <v>148.57775902089048</v>
      </c>
      <c r="H53" s="57">
        <v>677680</v>
      </c>
      <c r="I53" s="58">
        <f>H53/H47*100</f>
        <v>167.44043545187026</v>
      </c>
      <c r="J53" s="57">
        <v>484528</v>
      </c>
      <c r="K53" s="58">
        <f>J53/J47*100</f>
        <v>205.54188654913207</v>
      </c>
      <c r="L53" s="57">
        <v>193152</v>
      </c>
      <c r="M53" s="58">
        <f>L53/L47*100</f>
        <v>114.29315313289585</v>
      </c>
      <c r="N53" s="57">
        <f>B53-H53</f>
        <v>3503</v>
      </c>
      <c r="O53" s="57">
        <f>D53-J53</f>
        <v>126244</v>
      </c>
      <c r="P53" s="57">
        <f>F53-L53</f>
        <v>-122741</v>
      </c>
    </row>
    <row r="54" spans="1:85" x14ac:dyDescent="0.25">
      <c r="A54" s="56" t="s">
        <v>31</v>
      </c>
      <c r="B54" s="57">
        <v>536939</v>
      </c>
      <c r="C54" s="58">
        <f>B54/B48*100</f>
        <v>85.076220792328641</v>
      </c>
      <c r="D54" s="57">
        <v>460104</v>
      </c>
      <c r="E54" s="58">
        <f>D54/D48*100</f>
        <v>81.201080789166696</v>
      </c>
      <c r="F54" s="57">
        <v>76835</v>
      </c>
      <c r="G54" s="58">
        <f>F54/F48*100</f>
        <v>119.11664392905865</v>
      </c>
      <c r="H54" s="57">
        <v>681253</v>
      </c>
      <c r="I54" s="58">
        <f>H54/H48*100</f>
        <v>145.93389785850312</v>
      </c>
      <c r="J54" s="57">
        <v>472875</v>
      </c>
      <c r="K54" s="58">
        <f>J54/J48*100</f>
        <v>149.43969004399048</v>
      </c>
      <c r="L54" s="57">
        <v>208378</v>
      </c>
      <c r="M54" s="58">
        <f>L54/L48*100</f>
        <v>138.55749346702927</v>
      </c>
      <c r="N54" s="57">
        <f>B54-H54</f>
        <v>-144314</v>
      </c>
      <c r="O54" s="57">
        <f>D54-J54</f>
        <v>-12771</v>
      </c>
      <c r="P54" s="57">
        <f>F54-L54</f>
        <v>-131543</v>
      </c>
    </row>
    <row r="55" spans="1:85" x14ac:dyDescent="0.25">
      <c r="A55" s="56" t="s">
        <v>32</v>
      </c>
      <c r="B55" s="57">
        <v>731532</v>
      </c>
      <c r="C55" s="58">
        <f>B55/B49*100</f>
        <v>99.578291112532838</v>
      </c>
      <c r="D55" s="57">
        <v>603156</v>
      </c>
      <c r="E55" s="58">
        <f>D55/D49*100</f>
        <v>92.538536244091262</v>
      </c>
      <c r="F55" s="57">
        <v>128376</v>
      </c>
      <c r="G55" s="58">
        <f>F55/F49*100</f>
        <v>154.96674352072043</v>
      </c>
      <c r="H55" s="57">
        <v>877195</v>
      </c>
      <c r="I55" s="58">
        <f>H55/H49*100</f>
        <v>155.73729744892614</v>
      </c>
      <c r="J55" s="57">
        <v>598024</v>
      </c>
      <c r="K55" s="58">
        <f>J55/J49*100</f>
        <v>165.46144736987728</v>
      </c>
      <c r="L55" s="57">
        <v>279171</v>
      </c>
      <c r="M55" s="58">
        <f>L55/L49*100</f>
        <v>138.32329988851728</v>
      </c>
      <c r="N55" s="57">
        <f>B55-H55</f>
        <v>-145663</v>
      </c>
      <c r="O55" s="57">
        <f>D55-J55</f>
        <v>5132</v>
      </c>
      <c r="P55" s="57">
        <f>F55-L55</f>
        <v>-150795</v>
      </c>
    </row>
    <row r="56" spans="1:85" x14ac:dyDescent="0.25">
      <c r="A56" s="60"/>
      <c r="B56" s="57"/>
      <c r="C56" s="58"/>
      <c r="D56" s="57"/>
      <c r="E56" s="58"/>
      <c r="F56" s="57"/>
      <c r="G56" s="58"/>
      <c r="H56" s="57"/>
      <c r="I56" s="58"/>
      <c r="J56" s="57"/>
      <c r="K56" s="58"/>
      <c r="L56" s="57"/>
      <c r="M56" s="58"/>
      <c r="N56" s="57"/>
      <c r="O56" s="57"/>
      <c r="P56" s="57"/>
    </row>
    <row r="57" spans="1:85" x14ac:dyDescent="0.25">
      <c r="A57" s="53">
        <v>2004</v>
      </c>
      <c r="B57" s="54">
        <f>SUM(B58:B61)</f>
        <v>3742982</v>
      </c>
      <c r="C57" s="55">
        <f>B57/B51*100</f>
        <v>142.61624918603945</v>
      </c>
      <c r="D57" s="54">
        <f>SUM(D58:D61)</f>
        <v>3128727</v>
      </c>
      <c r="E57" s="55">
        <f>D57/D51*100</f>
        <v>136.58907026197789</v>
      </c>
      <c r="F57" s="54">
        <f>SUM(F58:F61)</f>
        <v>614183</v>
      </c>
      <c r="G57" s="55">
        <f>F57/F51*100</f>
        <v>183.94219826295299</v>
      </c>
      <c r="H57" s="54">
        <f>SUM(H58:H61)</f>
        <v>3581685</v>
      </c>
      <c r="I57" s="55">
        <f>H57/H51*100</f>
        <v>131.54882058424272</v>
      </c>
      <c r="J57" s="54">
        <f>SUM(J58:J61)</f>
        <v>2390433</v>
      </c>
      <c r="K57" s="55">
        <f>J57/J51*100</f>
        <v>128.81500881064389</v>
      </c>
      <c r="L57" s="54">
        <f>SUM(L58:L61)</f>
        <v>1191252</v>
      </c>
      <c r="M57" s="55">
        <f>L57/L51*100</f>
        <v>137.40025882532058</v>
      </c>
      <c r="N57" s="54">
        <f>B57-H57</f>
        <v>161297</v>
      </c>
      <c r="O57" s="54">
        <f>D57-J57</f>
        <v>738294</v>
      </c>
      <c r="P57" s="54">
        <f>F57-L57</f>
        <v>-577069</v>
      </c>
    </row>
    <row r="58" spans="1:85" x14ac:dyDescent="0.25">
      <c r="A58" s="56" t="s">
        <v>29</v>
      </c>
      <c r="B58" s="57">
        <v>732228</v>
      </c>
      <c r="C58" s="58">
        <f>B58/B52*100</f>
        <v>108.50088685192019</v>
      </c>
      <c r="D58" s="57">
        <v>644575</v>
      </c>
      <c r="E58" s="58">
        <f>D58/D52*100</f>
        <v>104.54019828700527</v>
      </c>
      <c r="F58" s="57">
        <v>87653</v>
      </c>
      <c r="G58" s="58">
        <f>F58/F52*100</f>
        <v>150.40495555784344</v>
      </c>
      <c r="H58" s="57">
        <v>712084</v>
      </c>
      <c r="I58" s="58">
        <f>H58/H52*100</f>
        <v>146.34589457761996</v>
      </c>
      <c r="J58" s="57">
        <v>446165</v>
      </c>
      <c r="K58" s="58">
        <f>J58/J52*100</f>
        <v>148.58150478049041</v>
      </c>
      <c r="L58" s="57">
        <v>265919</v>
      </c>
      <c r="M58" s="58">
        <f>L58/L52*100</f>
        <v>142.74234673337162</v>
      </c>
      <c r="N58" s="57">
        <f>B58-H58</f>
        <v>20144</v>
      </c>
      <c r="O58" s="57">
        <f>D58-J58</f>
        <v>198410</v>
      </c>
      <c r="P58" s="57">
        <f>F58-L58</f>
        <v>-178266</v>
      </c>
    </row>
    <row r="59" spans="1:85" x14ac:dyDescent="0.25">
      <c r="A59" s="56" t="s">
        <v>30</v>
      </c>
      <c r="B59" s="57">
        <v>946314</v>
      </c>
      <c r="C59" s="58">
        <f>B59/B53*100</f>
        <v>138.92213986549871</v>
      </c>
      <c r="D59" s="57">
        <v>686126</v>
      </c>
      <c r="E59" s="58">
        <f>D59/D53*100</f>
        <v>112.33750073677248</v>
      </c>
      <c r="F59" s="57">
        <v>260188</v>
      </c>
      <c r="G59" s="58">
        <f>F59/F53*100</f>
        <v>369.52748860263307</v>
      </c>
      <c r="H59" s="57">
        <v>840427</v>
      </c>
      <c r="I59" s="58">
        <f>H59/H53*100</f>
        <v>124.01531696375872</v>
      </c>
      <c r="J59" s="57">
        <v>547101</v>
      </c>
      <c r="K59" s="58">
        <f>J59/J53*100</f>
        <v>112.91421754779908</v>
      </c>
      <c r="L59" s="57">
        <v>293326</v>
      </c>
      <c r="M59" s="58">
        <f>L59/L53*100</f>
        <v>151.86278164347249</v>
      </c>
      <c r="N59" s="57">
        <f>B59-H59</f>
        <v>105887</v>
      </c>
      <c r="O59" s="57">
        <f>D59-J59</f>
        <v>139025</v>
      </c>
      <c r="P59" s="57">
        <f>F59-L59</f>
        <v>-33138</v>
      </c>
    </row>
    <row r="60" spans="1:85" x14ac:dyDescent="0.25">
      <c r="A60" s="56" t="s">
        <v>31</v>
      </c>
      <c r="B60" s="57">
        <v>910453</v>
      </c>
      <c r="C60" s="58">
        <f>B60/B54*100</f>
        <v>169.56358171039915</v>
      </c>
      <c r="D60" s="57">
        <v>808630</v>
      </c>
      <c r="E60" s="58">
        <f>D60/D54*100</f>
        <v>175.7493957887782</v>
      </c>
      <c r="F60" s="57">
        <v>101823</v>
      </c>
      <c r="G60" s="58">
        <f>F60/F54*100</f>
        <v>132.52163727467951</v>
      </c>
      <c r="H60" s="57">
        <v>1003832</v>
      </c>
      <c r="I60" s="58">
        <f>H60/H54*100</f>
        <v>147.35083735411075</v>
      </c>
      <c r="J60" s="57">
        <v>740024</v>
      </c>
      <c r="K60" s="58">
        <f>J60/J54*100</f>
        <v>156.49463388844833</v>
      </c>
      <c r="L60" s="57">
        <v>263808</v>
      </c>
      <c r="M60" s="58">
        <f>L60/L54*100</f>
        <v>126.60069681060379</v>
      </c>
      <c r="N60" s="57">
        <f>B60-H60</f>
        <v>-93379</v>
      </c>
      <c r="O60" s="57">
        <f>D60-J60</f>
        <v>68606</v>
      </c>
      <c r="P60" s="57">
        <f>F60-L60</f>
        <v>-161985</v>
      </c>
    </row>
    <row r="61" spans="1:85" x14ac:dyDescent="0.25">
      <c r="A61" s="56" t="s">
        <v>32</v>
      </c>
      <c r="B61" s="57">
        <v>1153987</v>
      </c>
      <c r="C61" s="58">
        <f>B61/B55*100</f>
        <v>157.74935341174412</v>
      </c>
      <c r="D61" s="57">
        <v>989396</v>
      </c>
      <c r="E61" s="58">
        <f>D61/D55*100</f>
        <v>164.03650133630435</v>
      </c>
      <c r="F61" s="57">
        <v>164519</v>
      </c>
      <c r="G61" s="58">
        <f>F61/F55*100</f>
        <v>128.15401632703933</v>
      </c>
      <c r="H61" s="57">
        <v>1025342</v>
      </c>
      <c r="I61" s="58">
        <f>H61/H55*100</f>
        <v>116.88871915594594</v>
      </c>
      <c r="J61" s="57">
        <v>657143</v>
      </c>
      <c r="K61" s="58">
        <f>J61/J55*100</f>
        <v>109.88572364988696</v>
      </c>
      <c r="L61" s="57">
        <v>368199</v>
      </c>
      <c r="M61" s="58">
        <f>L61/L55*100</f>
        <v>131.8901318546697</v>
      </c>
      <c r="N61" s="57">
        <f>B61-H61</f>
        <v>128645</v>
      </c>
      <c r="O61" s="57">
        <f>D61-J61</f>
        <v>332253</v>
      </c>
      <c r="P61" s="57">
        <f>F61-L61</f>
        <v>-203680</v>
      </c>
      <c r="CC61" s="61"/>
      <c r="CD61" s="61"/>
      <c r="CE61" s="61"/>
      <c r="CF61" s="61"/>
      <c r="CG61" s="61"/>
    </row>
    <row r="62" spans="1:85" x14ac:dyDescent="0.25">
      <c r="A62" s="60"/>
      <c r="B62" s="57"/>
      <c r="C62" s="58"/>
      <c r="D62" s="57"/>
      <c r="E62" s="58"/>
      <c r="F62" s="57"/>
      <c r="G62" s="58"/>
      <c r="H62" s="57"/>
      <c r="I62" s="58"/>
      <c r="J62" s="57"/>
      <c r="K62" s="58"/>
      <c r="L62" s="57"/>
      <c r="M62" s="58"/>
      <c r="N62" s="57"/>
      <c r="O62" s="57"/>
      <c r="P62" s="57"/>
    </row>
    <row r="63" spans="1:85" s="61" customFormat="1" x14ac:dyDescent="0.25">
      <c r="A63" s="62">
        <v>2005</v>
      </c>
      <c r="B63" s="63">
        <v>7648962</v>
      </c>
      <c r="C63" s="64">
        <v>204.35476312736745</v>
      </c>
      <c r="D63" s="63">
        <v>6737131</v>
      </c>
      <c r="E63" s="64">
        <v>215.33137918393007</v>
      </c>
      <c r="F63" s="63">
        <v>911831</v>
      </c>
      <c r="G63" s="64">
        <v>148.46242895032913</v>
      </c>
      <c r="H63" s="63">
        <v>4349857</v>
      </c>
      <c r="I63" s="64">
        <v>121.44722386251163</v>
      </c>
      <c r="J63" s="63">
        <v>2967262</v>
      </c>
      <c r="K63" s="64">
        <v>124.13073280029184</v>
      </c>
      <c r="L63" s="63">
        <v>1382595</v>
      </c>
      <c r="M63" s="64">
        <v>116.06234449134188</v>
      </c>
      <c r="N63" s="63">
        <v>3299105</v>
      </c>
      <c r="O63" s="63">
        <v>3769869</v>
      </c>
      <c r="P63" s="63">
        <v>-470764</v>
      </c>
      <c r="CC63" s="6"/>
      <c r="CD63" s="6"/>
      <c r="CE63" s="6"/>
      <c r="CF63" s="6"/>
      <c r="CG63" s="6"/>
    </row>
    <row r="64" spans="1:85" x14ac:dyDescent="0.25">
      <c r="A64" s="62" t="s">
        <v>29</v>
      </c>
      <c r="B64" s="65">
        <v>1124329</v>
      </c>
      <c r="C64" s="66">
        <v>153.54903117608177</v>
      </c>
      <c r="D64" s="65">
        <v>1029430</v>
      </c>
      <c r="E64" s="66">
        <v>159.70678353954156</v>
      </c>
      <c r="F64" s="65">
        <v>94899</v>
      </c>
      <c r="G64" s="66">
        <v>108.26668796276226</v>
      </c>
      <c r="H64" s="65">
        <v>1117109</v>
      </c>
      <c r="I64" s="66">
        <v>156.87882328489334</v>
      </c>
      <c r="J64" s="65">
        <v>823337</v>
      </c>
      <c r="K64" s="66">
        <v>184.5364383131801</v>
      </c>
      <c r="L64" s="65">
        <v>293772</v>
      </c>
      <c r="M64" s="66">
        <v>110.47424215644614</v>
      </c>
      <c r="N64" s="65">
        <v>7220</v>
      </c>
      <c r="O64" s="65">
        <v>206093</v>
      </c>
      <c r="P64" s="65">
        <v>-198873</v>
      </c>
    </row>
    <row r="65" spans="1:85" x14ac:dyDescent="0.25">
      <c r="A65" s="62" t="s">
        <v>30</v>
      </c>
      <c r="B65" s="65">
        <v>1696976</v>
      </c>
      <c r="C65" s="66">
        <v>179.32483298355515</v>
      </c>
      <c r="D65" s="65">
        <v>1527473</v>
      </c>
      <c r="E65" s="66">
        <v>222.62281271952963</v>
      </c>
      <c r="F65" s="65">
        <v>169503</v>
      </c>
      <c r="G65" s="66">
        <v>65.14635571202362</v>
      </c>
      <c r="H65" s="65">
        <v>1009210</v>
      </c>
      <c r="I65" s="66">
        <v>120.08300542462345</v>
      </c>
      <c r="J65" s="65">
        <v>627638</v>
      </c>
      <c r="K65" s="66">
        <v>114.7206822871828</v>
      </c>
      <c r="L65" s="65">
        <v>381572</v>
      </c>
      <c r="M65" s="66">
        <v>130.08461575175744</v>
      </c>
      <c r="N65" s="65">
        <v>687766</v>
      </c>
      <c r="O65" s="65">
        <v>899835</v>
      </c>
      <c r="P65" s="65">
        <v>-212069</v>
      </c>
    </row>
    <row r="66" spans="1:85" x14ac:dyDescent="0.25">
      <c r="A66" s="62" t="s">
        <v>31</v>
      </c>
      <c r="B66" s="65">
        <v>2204873</v>
      </c>
      <c r="C66" s="66">
        <v>242.17318192152698</v>
      </c>
      <c r="D66" s="65">
        <v>1788751</v>
      </c>
      <c r="E66" s="66">
        <v>221.20759803618463</v>
      </c>
      <c r="F66" s="65">
        <v>416122</v>
      </c>
      <c r="G66" s="66">
        <v>408.67191106135152</v>
      </c>
      <c r="H66" s="65">
        <v>1215516</v>
      </c>
      <c r="I66" s="66">
        <v>121.08759234612963</v>
      </c>
      <c r="J66" s="65">
        <v>870559</v>
      </c>
      <c r="K66" s="66">
        <v>117.63929277969363</v>
      </c>
      <c r="L66" s="65">
        <v>344957</v>
      </c>
      <c r="M66" s="66">
        <v>130.76062894226104</v>
      </c>
      <c r="N66" s="65">
        <v>989357</v>
      </c>
      <c r="O66" s="65">
        <v>918192</v>
      </c>
      <c r="P66" s="65">
        <v>71165</v>
      </c>
    </row>
    <row r="67" spans="1:85" x14ac:dyDescent="0.25">
      <c r="A67" s="62" t="s">
        <v>32</v>
      </c>
      <c r="B67" s="65">
        <v>2622784</v>
      </c>
      <c r="C67" s="66">
        <v>227.2802033298469</v>
      </c>
      <c r="D67" s="65">
        <v>2391477</v>
      </c>
      <c r="E67" s="66">
        <v>241.71080133738161</v>
      </c>
      <c r="F67" s="65">
        <v>231307</v>
      </c>
      <c r="G67" s="66">
        <v>140.59591901239369</v>
      </c>
      <c r="H67" s="65">
        <v>1008022</v>
      </c>
      <c r="I67" s="66">
        <v>98.310807515931259</v>
      </c>
      <c r="J67" s="65">
        <v>645728</v>
      </c>
      <c r="K67" s="66">
        <v>98.262935160231493</v>
      </c>
      <c r="L67" s="65">
        <v>362294</v>
      </c>
      <c r="M67" s="66">
        <v>98.396247681281039</v>
      </c>
      <c r="N67" s="65">
        <v>1614762</v>
      </c>
      <c r="O67" s="65">
        <v>1745749</v>
      </c>
      <c r="P67" s="65">
        <v>-130987</v>
      </c>
      <c r="CC67" s="61"/>
      <c r="CD67" s="61"/>
      <c r="CE67" s="61"/>
      <c r="CF67" s="61"/>
      <c r="CG67" s="61"/>
    </row>
    <row r="68" spans="1:85" x14ac:dyDescent="0.25">
      <c r="A68" s="62"/>
      <c r="B68" s="65"/>
      <c r="C68" s="66"/>
      <c r="D68" s="65"/>
      <c r="E68" s="66"/>
      <c r="F68" s="65"/>
      <c r="G68" s="66"/>
      <c r="H68" s="65"/>
      <c r="I68" s="66"/>
      <c r="J68" s="65"/>
      <c r="K68" s="66"/>
      <c r="L68" s="65"/>
      <c r="M68" s="66"/>
      <c r="N68" s="65"/>
      <c r="O68" s="65"/>
      <c r="P68" s="65"/>
    </row>
    <row r="69" spans="1:85" s="61" customFormat="1" x14ac:dyDescent="0.25">
      <c r="A69" s="62">
        <v>2006</v>
      </c>
      <c r="B69" s="63">
        <v>13014633</v>
      </c>
      <c r="C69" s="64">
        <v>170.14900845369607</v>
      </c>
      <c r="D69" s="63">
        <v>12067616</v>
      </c>
      <c r="E69" s="64">
        <v>179.12099378800858</v>
      </c>
      <c r="F69" s="63">
        <v>947017</v>
      </c>
      <c r="G69" s="64">
        <v>103.85882910320004</v>
      </c>
      <c r="H69" s="63">
        <v>5269338</v>
      </c>
      <c r="I69" s="64">
        <v>121.13818914047059</v>
      </c>
      <c r="J69" s="63">
        <v>3504432</v>
      </c>
      <c r="K69" s="64">
        <v>118.10322108394877</v>
      </c>
      <c r="L69" s="63">
        <v>1764906</v>
      </c>
      <c r="M69" s="64">
        <v>127.65169843663546</v>
      </c>
      <c r="N69" s="63">
        <v>7745295</v>
      </c>
      <c r="O69" s="63">
        <v>8563184</v>
      </c>
      <c r="P69" s="63">
        <v>-817889</v>
      </c>
    </row>
    <row r="70" spans="1:85" x14ac:dyDescent="0.25">
      <c r="A70" s="62" t="s">
        <v>29</v>
      </c>
      <c r="B70" s="65">
        <v>2463706</v>
      </c>
      <c r="C70" s="66">
        <v>219.12678584293386</v>
      </c>
      <c r="D70" s="65">
        <v>2308638</v>
      </c>
      <c r="E70" s="66">
        <v>224.26371875698203</v>
      </c>
      <c r="F70" s="65">
        <v>155068</v>
      </c>
      <c r="G70" s="66">
        <v>163.40319708321479</v>
      </c>
      <c r="H70" s="65">
        <v>958143</v>
      </c>
      <c r="I70" s="66">
        <v>85.769875634338277</v>
      </c>
      <c r="J70" s="65">
        <v>586856</v>
      </c>
      <c r="K70" s="66">
        <v>71.277739248934523</v>
      </c>
      <c r="L70" s="65">
        <v>371287</v>
      </c>
      <c r="M70" s="66">
        <v>126.3861089552442</v>
      </c>
      <c r="N70" s="65">
        <v>1505563</v>
      </c>
      <c r="O70" s="65">
        <v>1721782</v>
      </c>
      <c r="P70" s="65">
        <v>-216219</v>
      </c>
    </row>
    <row r="71" spans="1:85" x14ac:dyDescent="0.25">
      <c r="A71" s="62" t="s">
        <v>30</v>
      </c>
      <c r="B71" s="65">
        <v>2950207</v>
      </c>
      <c r="C71" s="66">
        <v>173.85083819688668</v>
      </c>
      <c r="D71" s="65">
        <v>2684422</v>
      </c>
      <c r="E71" s="66">
        <v>175.74268088535771</v>
      </c>
      <c r="F71" s="65">
        <v>265785</v>
      </c>
      <c r="G71" s="66">
        <v>156.8025344684165</v>
      </c>
      <c r="H71" s="65">
        <v>1263014</v>
      </c>
      <c r="I71" s="66">
        <v>125.14877973860743</v>
      </c>
      <c r="J71" s="65">
        <v>878175</v>
      </c>
      <c r="K71" s="66">
        <v>139.91743648408797</v>
      </c>
      <c r="L71" s="65">
        <v>384839</v>
      </c>
      <c r="M71" s="66">
        <v>100.85619489899678</v>
      </c>
      <c r="N71" s="65">
        <v>1687193</v>
      </c>
      <c r="O71" s="65">
        <v>1806247</v>
      </c>
      <c r="P71" s="65">
        <v>-119054</v>
      </c>
    </row>
    <row r="72" spans="1:85" x14ac:dyDescent="0.25">
      <c r="A72" s="62" t="s">
        <v>31</v>
      </c>
      <c r="B72" s="65">
        <v>3642944</v>
      </c>
      <c r="C72" s="66">
        <v>165.22239602915906</v>
      </c>
      <c r="D72" s="65">
        <v>3419035</v>
      </c>
      <c r="E72" s="66">
        <v>191.14091340829441</v>
      </c>
      <c r="F72" s="65">
        <v>223909</v>
      </c>
      <c r="G72" s="66">
        <v>53.808498469198938</v>
      </c>
      <c r="H72" s="65">
        <v>1457857</v>
      </c>
      <c r="I72" s="66">
        <v>119.93729412035712</v>
      </c>
      <c r="J72" s="65">
        <v>1022926</v>
      </c>
      <c r="K72" s="66">
        <v>117.50220260774972</v>
      </c>
      <c r="L72" s="65">
        <v>434931</v>
      </c>
      <c r="M72" s="66">
        <v>126.08267117350857</v>
      </c>
      <c r="N72" s="65">
        <v>2185087</v>
      </c>
      <c r="O72" s="65">
        <v>2396109</v>
      </c>
      <c r="P72" s="65">
        <v>-211022</v>
      </c>
    </row>
    <row r="73" spans="1:85" x14ac:dyDescent="0.25">
      <c r="A73" s="62" t="s">
        <v>32</v>
      </c>
      <c r="B73" s="65">
        <v>3957776</v>
      </c>
      <c r="C73" s="66">
        <v>150.89980722773967</v>
      </c>
      <c r="D73" s="65">
        <v>3655521</v>
      </c>
      <c r="E73" s="66">
        <v>152.85620560013749</v>
      </c>
      <c r="F73" s="65">
        <v>302255</v>
      </c>
      <c r="G73" s="66">
        <v>130.67265582105168</v>
      </c>
      <c r="H73" s="65">
        <v>1590324</v>
      </c>
      <c r="I73" s="66">
        <v>157.76679477233634</v>
      </c>
      <c r="J73" s="65">
        <v>1016475</v>
      </c>
      <c r="K73" s="66">
        <v>157.41535135536944</v>
      </c>
      <c r="L73" s="65">
        <v>573849</v>
      </c>
      <c r="M73" s="66">
        <v>158.39318343665641</v>
      </c>
      <c r="N73" s="65">
        <v>2367452</v>
      </c>
      <c r="O73" s="65">
        <v>2639046</v>
      </c>
      <c r="P73" s="65">
        <v>-271594</v>
      </c>
    </row>
    <row r="74" spans="1:85" x14ac:dyDescent="0.25">
      <c r="A74" s="62"/>
      <c r="B74" s="65"/>
      <c r="C74" s="66"/>
      <c r="D74" s="65"/>
      <c r="E74" s="66"/>
      <c r="F74" s="65"/>
      <c r="G74" s="66"/>
      <c r="H74" s="65"/>
      <c r="I74" s="66"/>
      <c r="J74" s="65"/>
      <c r="K74" s="66"/>
      <c r="L74" s="65"/>
      <c r="M74" s="66"/>
      <c r="N74" s="65"/>
      <c r="O74" s="65"/>
      <c r="P74" s="65"/>
    </row>
    <row r="75" spans="1:85" s="61" customFormat="1" x14ac:dyDescent="0.25">
      <c r="A75" s="62">
        <v>2007</v>
      </c>
      <c r="B75" s="63">
        <v>21269317</v>
      </c>
      <c r="C75" s="64">
        <v>163.42617575155595</v>
      </c>
      <c r="D75" s="63">
        <v>20087289</v>
      </c>
      <c r="E75" s="64">
        <v>166.45615007968433</v>
      </c>
      <c r="F75" s="63">
        <v>1182028</v>
      </c>
      <c r="G75" s="64">
        <v>124.8159219950645</v>
      </c>
      <c r="H75" s="63">
        <v>6045019</v>
      </c>
      <c r="I75" s="64">
        <v>114.72065371399596</v>
      </c>
      <c r="J75" s="63">
        <v>4287396</v>
      </c>
      <c r="K75" s="64">
        <v>122.34210850717035</v>
      </c>
      <c r="L75" s="63">
        <v>1757623</v>
      </c>
      <c r="M75" s="64">
        <v>99.587343461918081</v>
      </c>
      <c r="N75" s="63">
        <v>15224298</v>
      </c>
      <c r="O75" s="63">
        <v>15799893</v>
      </c>
      <c r="P75" s="63">
        <v>-575595</v>
      </c>
    </row>
    <row r="76" spans="1:85" x14ac:dyDescent="0.25">
      <c r="A76" s="62" t="s">
        <v>29</v>
      </c>
      <c r="B76" s="65">
        <v>4036285</v>
      </c>
      <c r="C76" s="66">
        <v>163.8298157328837</v>
      </c>
      <c r="D76" s="65">
        <v>3809410</v>
      </c>
      <c r="E76" s="66">
        <v>165.00681354114417</v>
      </c>
      <c r="F76" s="65">
        <v>226875</v>
      </c>
      <c r="G76" s="66">
        <v>146.30678154100136</v>
      </c>
      <c r="H76" s="65">
        <v>1186041</v>
      </c>
      <c r="I76" s="66">
        <v>123.78538485382661</v>
      </c>
      <c r="J76" s="65">
        <v>807478</v>
      </c>
      <c r="K76" s="66">
        <v>137.59389015363223</v>
      </c>
      <c r="L76" s="65">
        <v>378563</v>
      </c>
      <c r="M76" s="66">
        <v>101.95967001268559</v>
      </c>
      <c r="N76" s="65">
        <v>2850244</v>
      </c>
      <c r="O76" s="65">
        <v>3001932</v>
      </c>
      <c r="P76" s="65">
        <v>-151688</v>
      </c>
    </row>
    <row r="77" spans="1:85" x14ac:dyDescent="0.25">
      <c r="A77" s="62" t="s">
        <v>30</v>
      </c>
      <c r="B77" s="65">
        <v>5215560</v>
      </c>
      <c r="C77" s="66">
        <v>176.78623906729257</v>
      </c>
      <c r="D77" s="65">
        <v>4913104</v>
      </c>
      <c r="E77" s="66">
        <v>183.02278851834771</v>
      </c>
      <c r="F77" s="65">
        <v>302456</v>
      </c>
      <c r="G77" s="66">
        <v>113.79724213179824</v>
      </c>
      <c r="H77" s="65">
        <v>1417480</v>
      </c>
      <c r="I77" s="66">
        <v>112.22995152864496</v>
      </c>
      <c r="J77" s="65">
        <v>955113</v>
      </c>
      <c r="K77" s="66">
        <v>108.76112392176958</v>
      </c>
      <c r="L77" s="65">
        <v>462367</v>
      </c>
      <c r="M77" s="66">
        <v>120.14556736713276</v>
      </c>
      <c r="N77" s="65">
        <v>3798080</v>
      </c>
      <c r="O77" s="65">
        <v>3957991</v>
      </c>
      <c r="P77" s="65">
        <v>-159911</v>
      </c>
    </row>
    <row r="78" spans="1:85" x14ac:dyDescent="0.25">
      <c r="A78" s="62" t="s">
        <v>31</v>
      </c>
      <c r="B78" s="65">
        <v>5062744</v>
      </c>
      <c r="C78" s="66">
        <v>138.97397269900389</v>
      </c>
      <c r="D78" s="65">
        <v>4712334</v>
      </c>
      <c r="E78" s="66">
        <v>137.82643348196203</v>
      </c>
      <c r="F78" s="65">
        <v>350410</v>
      </c>
      <c r="G78" s="66">
        <v>156.49661246309884</v>
      </c>
      <c r="H78" s="65">
        <v>1555665</v>
      </c>
      <c r="I78" s="66">
        <v>106.70902564517644</v>
      </c>
      <c r="J78" s="65">
        <v>1181596</v>
      </c>
      <c r="K78" s="66">
        <v>115.51138596535819</v>
      </c>
      <c r="L78" s="65">
        <v>374069</v>
      </c>
      <c r="M78" s="66">
        <v>86.006515976097347</v>
      </c>
      <c r="N78" s="65">
        <v>3507079</v>
      </c>
      <c r="O78" s="65">
        <v>3530738</v>
      </c>
      <c r="P78" s="65">
        <v>-23659</v>
      </c>
    </row>
    <row r="79" spans="1:85" x14ac:dyDescent="0.25">
      <c r="A79" s="62" t="s">
        <v>32</v>
      </c>
      <c r="B79" s="65">
        <v>6954728</v>
      </c>
      <c r="C79" s="66">
        <v>175.72313339612955</v>
      </c>
      <c r="D79" s="65">
        <v>6652441</v>
      </c>
      <c r="E79" s="66">
        <v>181.98338896151876</v>
      </c>
      <c r="F79" s="65">
        <v>302287</v>
      </c>
      <c r="G79" s="66">
        <v>100.01058708706225</v>
      </c>
      <c r="H79" s="65">
        <v>1885833</v>
      </c>
      <c r="I79" s="66">
        <v>118.58168524149796</v>
      </c>
      <c r="J79" s="65">
        <v>1343209</v>
      </c>
      <c r="K79" s="66">
        <v>132.14383039425465</v>
      </c>
      <c r="L79" s="65">
        <v>542624</v>
      </c>
      <c r="M79" s="66">
        <v>94.558673100414907</v>
      </c>
      <c r="N79" s="65">
        <v>5068895</v>
      </c>
      <c r="O79" s="65">
        <v>5309232</v>
      </c>
      <c r="P79" s="65">
        <v>-240337</v>
      </c>
    </row>
    <row r="80" spans="1:85" x14ac:dyDescent="0.25">
      <c r="A80" s="62"/>
      <c r="B80" s="65"/>
      <c r="C80" s="66"/>
      <c r="D80" s="65"/>
      <c r="E80" s="66"/>
      <c r="F80" s="65"/>
      <c r="G80" s="66"/>
      <c r="H80" s="65"/>
      <c r="I80" s="66"/>
      <c r="J80" s="65"/>
      <c r="K80" s="66"/>
      <c r="L80" s="65"/>
      <c r="M80" s="66"/>
      <c r="N80" s="65"/>
      <c r="O80" s="65"/>
      <c r="P80" s="65"/>
    </row>
    <row r="81" spans="1:38" s="61" customFormat="1" x14ac:dyDescent="0.25">
      <c r="A81" s="62">
        <v>2008</v>
      </c>
      <c r="B81" s="63">
        <v>30586343</v>
      </c>
      <c r="C81" s="64">
        <v>143.80500793702026</v>
      </c>
      <c r="D81" s="63">
        <v>28904059</v>
      </c>
      <c r="E81" s="64">
        <v>143.89228431970088</v>
      </c>
      <c r="F81" s="63">
        <v>1682284</v>
      </c>
      <c r="G81" s="64">
        <v>142.32184009177448</v>
      </c>
      <c r="H81" s="63">
        <v>7574679</v>
      </c>
      <c r="I81" s="64">
        <v>125.30446967991334</v>
      </c>
      <c r="J81" s="63">
        <v>5438709</v>
      </c>
      <c r="K81" s="64">
        <v>126.85343271300343</v>
      </c>
      <c r="L81" s="63">
        <v>2135970</v>
      </c>
      <c r="M81" s="64">
        <v>121.52606104949697</v>
      </c>
      <c r="N81" s="63">
        <v>23011664</v>
      </c>
      <c r="O81" s="63">
        <v>23465350</v>
      </c>
      <c r="P81" s="63">
        <v>-453686</v>
      </c>
    </row>
    <row r="82" spans="1:38" x14ac:dyDescent="0.25">
      <c r="A82" s="62" t="s">
        <v>29</v>
      </c>
      <c r="B82" s="65">
        <v>7237027</v>
      </c>
      <c r="C82" s="66">
        <v>179.29920706788545</v>
      </c>
      <c r="D82" s="65">
        <v>6927480</v>
      </c>
      <c r="E82" s="66">
        <v>181.85178282201178</v>
      </c>
      <c r="F82" s="65">
        <v>309547</v>
      </c>
      <c r="G82" s="66">
        <v>136.43944903581266</v>
      </c>
      <c r="H82" s="65">
        <v>1420943</v>
      </c>
      <c r="I82" s="66">
        <v>119.80555478267614</v>
      </c>
      <c r="J82" s="65">
        <v>1021862</v>
      </c>
      <c r="K82" s="66">
        <v>126.54982550608189</v>
      </c>
      <c r="L82" s="65">
        <v>399081</v>
      </c>
      <c r="M82" s="66">
        <v>105.4199697276279</v>
      </c>
      <c r="N82" s="65">
        <v>5816084</v>
      </c>
      <c r="O82" s="65">
        <v>5905618</v>
      </c>
      <c r="P82" s="65">
        <v>-89534</v>
      </c>
    </row>
    <row r="83" spans="1:38" x14ac:dyDescent="0.25">
      <c r="A83" s="62" t="s">
        <v>30</v>
      </c>
      <c r="B83" s="65">
        <v>9996038</v>
      </c>
      <c r="C83" s="66">
        <v>191.65800029143563</v>
      </c>
      <c r="D83" s="65">
        <v>9526529</v>
      </c>
      <c r="E83" s="66">
        <v>193.90041407631509</v>
      </c>
      <c r="F83" s="65">
        <v>469509</v>
      </c>
      <c r="G83" s="66">
        <v>155.23216600100511</v>
      </c>
      <c r="H83" s="65">
        <v>1794274</v>
      </c>
      <c r="I83" s="66">
        <v>126.5819623557299</v>
      </c>
      <c r="J83" s="65">
        <v>1323894</v>
      </c>
      <c r="K83" s="66">
        <v>138.6112428581749</v>
      </c>
      <c r="L83" s="65">
        <v>470380</v>
      </c>
      <c r="M83" s="66">
        <v>101.73303890632333</v>
      </c>
      <c r="N83" s="65">
        <v>8201764</v>
      </c>
      <c r="O83" s="65">
        <v>8202635</v>
      </c>
      <c r="P83" s="65">
        <v>-871</v>
      </c>
    </row>
    <row r="84" spans="1:38" x14ac:dyDescent="0.25">
      <c r="A84" s="62" t="s">
        <v>31</v>
      </c>
      <c r="B84" s="65">
        <v>9010345</v>
      </c>
      <c r="C84" s="66">
        <v>177.97354557133445</v>
      </c>
      <c r="D84" s="65">
        <v>8545689</v>
      </c>
      <c r="E84" s="66">
        <v>181.34726867832373</v>
      </c>
      <c r="F84" s="65">
        <v>464656</v>
      </c>
      <c r="G84" s="66">
        <v>132.60352158899576</v>
      </c>
      <c r="H84" s="65">
        <v>2280618</v>
      </c>
      <c r="I84" s="66">
        <v>146.60084272642246</v>
      </c>
      <c r="J84" s="65">
        <v>1584822</v>
      </c>
      <c r="K84" s="66">
        <v>134.12553867819457</v>
      </c>
      <c r="L84" s="65">
        <v>695796</v>
      </c>
      <c r="M84" s="66">
        <v>186.00739435772545</v>
      </c>
      <c r="N84" s="65">
        <v>6729727</v>
      </c>
      <c r="O84" s="65">
        <v>6960867</v>
      </c>
      <c r="P84" s="65">
        <v>-231140</v>
      </c>
    </row>
    <row r="85" spans="1:38" x14ac:dyDescent="0.25">
      <c r="A85" s="62" t="s">
        <v>32</v>
      </c>
      <c r="B85" s="65">
        <v>4342933</v>
      </c>
      <c r="C85" s="66">
        <v>62.44576351512238</v>
      </c>
      <c r="D85" s="65">
        <v>3904361</v>
      </c>
      <c r="E85" s="66">
        <v>58.690652047872348</v>
      </c>
      <c r="F85" s="65">
        <v>438572</v>
      </c>
      <c r="G85" s="66">
        <v>145.0846381088171</v>
      </c>
      <c r="H85" s="65">
        <v>2078844</v>
      </c>
      <c r="I85" s="66">
        <v>110.23478749178746</v>
      </c>
      <c r="J85" s="65">
        <v>1508131</v>
      </c>
      <c r="K85" s="66">
        <v>112.27820838008084</v>
      </c>
      <c r="L85" s="65">
        <v>570713</v>
      </c>
      <c r="M85" s="66">
        <v>105.1765126496432</v>
      </c>
      <c r="N85" s="65">
        <v>2264089</v>
      </c>
      <c r="O85" s="65">
        <v>2396230</v>
      </c>
      <c r="P85" s="65">
        <v>-132141</v>
      </c>
    </row>
    <row r="86" spans="1:38" x14ac:dyDescent="0.25">
      <c r="A86" s="62"/>
      <c r="B86" s="65"/>
      <c r="C86" s="66"/>
      <c r="D86" s="65"/>
      <c r="E86" s="66"/>
      <c r="F86" s="65"/>
      <c r="G86" s="66"/>
      <c r="H86" s="65"/>
      <c r="I86" s="66"/>
      <c r="J86" s="65"/>
      <c r="K86" s="66"/>
      <c r="L86" s="65"/>
      <c r="M86" s="66"/>
      <c r="N86" s="65"/>
      <c r="O86" s="65"/>
      <c r="P86" s="65"/>
    </row>
    <row r="87" spans="1:38" s="61" customFormat="1" x14ac:dyDescent="0.25">
      <c r="A87" s="62">
        <v>2009</v>
      </c>
      <c r="B87" s="63">
        <v>21096820</v>
      </c>
      <c r="C87" s="64">
        <v>68.974640086917233</v>
      </c>
      <c r="D87" s="63">
        <v>20001681</v>
      </c>
      <c r="E87" s="64">
        <v>69.200249695034174</v>
      </c>
      <c r="F87" s="63">
        <v>1095139</v>
      </c>
      <c r="G87" s="64">
        <v>65.098342491517485</v>
      </c>
      <c r="H87" s="63">
        <v>6513875</v>
      </c>
      <c r="I87" s="64">
        <v>85.995393336140054</v>
      </c>
      <c r="J87" s="63">
        <v>4735929</v>
      </c>
      <c r="K87" s="64">
        <v>87.078183443901864</v>
      </c>
      <c r="L87" s="63">
        <v>1777946</v>
      </c>
      <c r="M87" s="64">
        <v>83.238341362472326</v>
      </c>
      <c r="N87" s="63">
        <v>14582945</v>
      </c>
      <c r="O87" s="63">
        <v>15265752</v>
      </c>
      <c r="P87" s="63">
        <v>-682807</v>
      </c>
    </row>
    <row r="88" spans="1:38" x14ac:dyDescent="0.25">
      <c r="A88" s="62" t="s">
        <v>29</v>
      </c>
      <c r="B88" s="65">
        <v>3587634</v>
      </c>
      <c r="C88" s="66">
        <v>49.573312356026861</v>
      </c>
      <c r="D88" s="65">
        <v>3310785</v>
      </c>
      <c r="E88" s="66">
        <v>47.792054253494776</v>
      </c>
      <c r="F88" s="65">
        <v>276849</v>
      </c>
      <c r="G88" s="66">
        <v>89.436822195014003</v>
      </c>
      <c r="H88" s="65">
        <v>1476982</v>
      </c>
      <c r="I88" s="66">
        <v>103.94378944123726</v>
      </c>
      <c r="J88" s="65">
        <v>1079532</v>
      </c>
      <c r="K88" s="66">
        <v>105.64361919711271</v>
      </c>
      <c r="L88" s="65">
        <v>397450</v>
      </c>
      <c r="M88" s="66">
        <v>99.591311037107758</v>
      </c>
      <c r="N88" s="65">
        <v>2110652</v>
      </c>
      <c r="O88" s="65">
        <v>2231253</v>
      </c>
      <c r="P88" s="65">
        <v>-120601</v>
      </c>
    </row>
    <row r="89" spans="1:38" x14ac:dyDescent="0.25">
      <c r="A89" s="62" t="s">
        <v>30</v>
      </c>
      <c r="B89" s="65">
        <v>5255911</v>
      </c>
      <c r="C89" s="66">
        <v>52.57994217308898</v>
      </c>
      <c r="D89" s="65">
        <v>4952493</v>
      </c>
      <c r="E89" s="66">
        <v>51.986332062811123</v>
      </c>
      <c r="F89" s="65">
        <v>303418</v>
      </c>
      <c r="G89" s="66">
        <v>64.624533289031731</v>
      </c>
      <c r="H89" s="65">
        <v>1451664</v>
      </c>
      <c r="I89" s="66">
        <v>80.905368968173192</v>
      </c>
      <c r="J89" s="65">
        <v>1062036</v>
      </c>
      <c r="K89" s="66">
        <v>80.220621892689294</v>
      </c>
      <c r="L89" s="65">
        <v>389628</v>
      </c>
      <c r="M89" s="66">
        <v>82.832603427016466</v>
      </c>
      <c r="N89" s="65">
        <v>3804247</v>
      </c>
      <c r="O89" s="65">
        <v>3890457</v>
      </c>
      <c r="P89" s="65">
        <v>-86210</v>
      </c>
    </row>
    <row r="90" spans="1:38" x14ac:dyDescent="0.25">
      <c r="A90" s="62" t="s">
        <v>31</v>
      </c>
      <c r="B90" s="65">
        <v>5946514</v>
      </c>
      <c r="C90" s="66">
        <v>65.996518446297003</v>
      </c>
      <c r="D90" s="65">
        <v>5896082</v>
      </c>
      <c r="E90" s="66">
        <v>68.994811301932472</v>
      </c>
      <c r="F90" s="65">
        <v>50432</v>
      </c>
      <c r="G90" s="66">
        <v>10.85362074308736</v>
      </c>
      <c r="H90" s="65">
        <v>1792929</v>
      </c>
      <c r="I90" s="66">
        <v>78.615927787994309</v>
      </c>
      <c r="J90" s="65">
        <v>1344491</v>
      </c>
      <c r="K90" s="66">
        <v>84.835457862144764</v>
      </c>
      <c r="L90" s="65">
        <v>448438</v>
      </c>
      <c r="M90" s="66">
        <v>64.449637537439131</v>
      </c>
      <c r="N90" s="65">
        <v>4153585</v>
      </c>
      <c r="O90" s="65">
        <v>4551591</v>
      </c>
      <c r="P90" s="65">
        <v>-398006</v>
      </c>
    </row>
    <row r="91" spans="1:38" x14ac:dyDescent="0.25">
      <c r="A91" s="62" t="s">
        <v>32</v>
      </c>
      <c r="B91" s="65">
        <v>6306761</v>
      </c>
      <c r="C91" s="66">
        <v>145.21893384033325</v>
      </c>
      <c r="D91" s="65">
        <v>5842321</v>
      </c>
      <c r="E91" s="66">
        <v>149.63577906858509</v>
      </c>
      <c r="F91" s="65">
        <v>464440</v>
      </c>
      <c r="G91" s="66">
        <v>105.89823335735066</v>
      </c>
      <c r="H91" s="65">
        <v>1792300</v>
      </c>
      <c r="I91" s="66">
        <v>86.216185533883248</v>
      </c>
      <c r="J91" s="65">
        <v>1249870</v>
      </c>
      <c r="K91" s="66">
        <v>82.875426604187567</v>
      </c>
      <c r="L91" s="65">
        <v>542430</v>
      </c>
      <c r="M91" s="66">
        <v>95.044269186088286</v>
      </c>
      <c r="N91" s="65">
        <v>4514461</v>
      </c>
      <c r="O91" s="65">
        <v>4592451</v>
      </c>
      <c r="P91" s="65">
        <v>-77990</v>
      </c>
    </row>
    <row r="92" spans="1:38" x14ac:dyDescent="0.25">
      <c r="A92" s="62"/>
      <c r="B92" s="65"/>
      <c r="C92" s="66"/>
      <c r="D92" s="65"/>
      <c r="E92" s="66"/>
      <c r="F92" s="65"/>
      <c r="G92" s="66"/>
      <c r="H92" s="65"/>
      <c r="I92" s="66"/>
      <c r="J92" s="65"/>
      <c r="K92" s="66"/>
      <c r="L92" s="65"/>
      <c r="M92" s="66"/>
      <c r="N92" s="65"/>
      <c r="O92" s="65"/>
      <c r="P92" s="65"/>
    </row>
    <row r="93" spans="1:38" s="61" customFormat="1" x14ac:dyDescent="0.25">
      <c r="A93" s="62">
        <v>2010</v>
      </c>
      <c r="B93" s="63">
        <v>26476026</v>
      </c>
      <c r="C93" s="64">
        <v>125.49771008142459</v>
      </c>
      <c r="D93" s="63">
        <v>24311243</v>
      </c>
      <c r="E93" s="64">
        <v>121.54599905877912</v>
      </c>
      <c r="F93" s="63">
        <v>2164783</v>
      </c>
      <c r="G93" s="64">
        <v>197.67198501742703</v>
      </c>
      <c r="H93" s="63">
        <v>6745603</v>
      </c>
      <c r="I93" s="64">
        <v>103.55745236130566</v>
      </c>
      <c r="J93" s="63">
        <v>4794083</v>
      </c>
      <c r="K93" s="64">
        <v>101.22793225996421</v>
      </c>
      <c r="L93" s="63">
        <v>1951520</v>
      </c>
      <c r="M93" s="64">
        <v>109.76261371267744</v>
      </c>
      <c r="N93" s="63">
        <v>19730423</v>
      </c>
      <c r="O93" s="63">
        <v>19517160</v>
      </c>
      <c r="P93" s="63">
        <v>213263</v>
      </c>
    </row>
    <row r="94" spans="1:38" x14ac:dyDescent="0.25">
      <c r="A94" s="62" t="s">
        <v>29</v>
      </c>
      <c r="B94" s="65">
        <v>6258425</v>
      </c>
      <c r="C94" s="66">
        <v>174.4443552491698</v>
      </c>
      <c r="D94" s="65">
        <v>5760856</v>
      </c>
      <c r="E94" s="66">
        <v>174.00272140897098</v>
      </c>
      <c r="F94" s="65">
        <v>497569</v>
      </c>
      <c r="G94" s="66">
        <v>179.72577108821056</v>
      </c>
      <c r="H94" s="65">
        <v>1217837</v>
      </c>
      <c r="I94" s="66">
        <v>82.454423953711014</v>
      </c>
      <c r="J94" s="65">
        <v>855983</v>
      </c>
      <c r="K94" s="66">
        <v>79.292045071382788</v>
      </c>
      <c r="L94" s="65">
        <v>361854</v>
      </c>
      <c r="M94" s="66">
        <v>91.043904893697331</v>
      </c>
      <c r="N94" s="65">
        <v>5040588</v>
      </c>
      <c r="O94" s="65">
        <v>4904873</v>
      </c>
      <c r="P94" s="65">
        <v>135715</v>
      </c>
    </row>
    <row r="95" spans="1:38" x14ac:dyDescent="0.25">
      <c r="A95" s="62" t="s">
        <v>30</v>
      </c>
      <c r="B95" s="65">
        <v>6933621</v>
      </c>
      <c r="C95" s="66">
        <v>131.92044157520934</v>
      </c>
      <c r="D95" s="65">
        <v>6305395</v>
      </c>
      <c r="E95" s="66">
        <v>127.31759540094252</v>
      </c>
      <c r="F95" s="65">
        <v>628226</v>
      </c>
      <c r="G95" s="66">
        <v>207.04968063859098</v>
      </c>
      <c r="H95" s="65">
        <v>1737831</v>
      </c>
      <c r="I95" s="66">
        <v>119.71303276791323</v>
      </c>
      <c r="J95" s="65">
        <v>1245142</v>
      </c>
      <c r="K95" s="66">
        <v>117.2410351438181</v>
      </c>
      <c r="L95" s="65">
        <v>492689</v>
      </c>
      <c r="M95" s="66">
        <v>126.45112774235938</v>
      </c>
      <c r="N95" s="65">
        <v>5195790</v>
      </c>
      <c r="O95" s="65">
        <v>5060253</v>
      </c>
      <c r="P95" s="65">
        <v>135537</v>
      </c>
    </row>
    <row r="96" spans="1:38" x14ac:dyDescent="0.25">
      <c r="A96" s="62" t="s">
        <v>31</v>
      </c>
      <c r="B96" s="65">
        <v>6888150</v>
      </c>
      <c r="C96" s="66">
        <v>115.83509262737799</v>
      </c>
      <c r="D96" s="65">
        <v>6400978</v>
      </c>
      <c r="E96" s="66">
        <v>108.56324589786912</v>
      </c>
      <c r="F96" s="65">
        <v>487172</v>
      </c>
      <c r="G96" s="66">
        <v>965.99777918781729</v>
      </c>
      <c r="H96" s="65">
        <v>1706833</v>
      </c>
      <c r="I96" s="66">
        <v>95.198025130944956</v>
      </c>
      <c r="J96" s="65">
        <v>1212269</v>
      </c>
      <c r="K96" s="66">
        <v>90.165646330098156</v>
      </c>
      <c r="L96" s="65">
        <v>494564</v>
      </c>
      <c r="M96" s="66">
        <v>110.28592581360188</v>
      </c>
      <c r="N96" s="65">
        <v>5181317</v>
      </c>
      <c r="O96" s="65">
        <v>5188709</v>
      </c>
      <c r="P96" s="65">
        <v>-7392</v>
      </c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8"/>
    </row>
    <row r="97" spans="1:16" x14ac:dyDescent="0.25">
      <c r="A97" s="62" t="s">
        <v>32</v>
      </c>
      <c r="B97" s="65">
        <v>6395830</v>
      </c>
      <c r="C97" s="66">
        <v>101.41227802987936</v>
      </c>
      <c r="D97" s="65">
        <v>5844014</v>
      </c>
      <c r="E97" s="66">
        <v>100.02897820917407</v>
      </c>
      <c r="F97" s="65">
        <v>551816</v>
      </c>
      <c r="G97" s="66">
        <v>118.81319438463527</v>
      </c>
      <c r="H97" s="65">
        <v>2083102</v>
      </c>
      <c r="I97" s="66">
        <v>116.22507392735591</v>
      </c>
      <c r="J97" s="65">
        <v>1480689</v>
      </c>
      <c r="K97" s="66">
        <v>118.46744061382384</v>
      </c>
      <c r="L97" s="65">
        <v>602413</v>
      </c>
      <c r="M97" s="66">
        <v>111.05820105820105</v>
      </c>
      <c r="N97" s="65">
        <v>4312728</v>
      </c>
      <c r="O97" s="65">
        <v>4363325</v>
      </c>
      <c r="P97" s="65">
        <v>-50597</v>
      </c>
    </row>
    <row r="98" spans="1:16" x14ac:dyDescent="0.25">
      <c r="A98" s="62"/>
      <c r="B98" s="65"/>
      <c r="C98" s="66"/>
      <c r="D98" s="65"/>
      <c r="E98" s="66"/>
      <c r="F98" s="65"/>
      <c r="G98" s="66"/>
      <c r="H98" s="65"/>
      <c r="I98" s="66"/>
      <c r="J98" s="65"/>
      <c r="K98" s="66"/>
      <c r="L98" s="65"/>
      <c r="M98" s="66"/>
      <c r="N98" s="65"/>
      <c r="O98" s="65"/>
      <c r="P98" s="65"/>
    </row>
    <row r="99" spans="1:16" s="61" customFormat="1" x14ac:dyDescent="0.25">
      <c r="A99" s="62">
        <v>2011</v>
      </c>
      <c r="B99" s="63">
        <v>34494880</v>
      </c>
      <c r="C99" s="64">
        <v>130.28722664043312</v>
      </c>
      <c r="D99" s="63">
        <v>31419546</v>
      </c>
      <c r="E99" s="64">
        <v>129.23874768558727</v>
      </c>
      <c r="F99" s="63">
        <v>3075334</v>
      </c>
      <c r="G99" s="64">
        <v>142.06199882390061</v>
      </c>
      <c r="H99" s="63">
        <v>10166471</v>
      </c>
      <c r="I99" s="64">
        <v>150.71256046346042</v>
      </c>
      <c r="J99" s="63">
        <v>7665979</v>
      </c>
      <c r="K99" s="64">
        <v>159.90501207425905</v>
      </c>
      <c r="L99" s="63">
        <v>2500492</v>
      </c>
      <c r="M99" s="64">
        <v>128.13048290563253</v>
      </c>
      <c r="N99" s="63">
        <v>24328409</v>
      </c>
      <c r="O99" s="63">
        <v>23753567</v>
      </c>
      <c r="P99" s="63">
        <v>574842</v>
      </c>
    </row>
    <row r="100" spans="1:16" x14ac:dyDescent="0.25">
      <c r="A100" s="62" t="s">
        <v>29</v>
      </c>
      <c r="B100" s="65">
        <v>8546135</v>
      </c>
      <c r="C100" s="66">
        <v>136.55408509329422</v>
      </c>
      <c r="D100" s="65">
        <v>7627342</v>
      </c>
      <c r="E100" s="66">
        <v>132.39945591419053</v>
      </c>
      <c r="F100" s="65">
        <v>918793</v>
      </c>
      <c r="G100" s="66">
        <v>184.65639941395062</v>
      </c>
      <c r="H100" s="65">
        <v>1991926</v>
      </c>
      <c r="I100" s="66">
        <v>163.5626114167988</v>
      </c>
      <c r="J100" s="65">
        <v>1377351</v>
      </c>
      <c r="K100" s="66">
        <v>160.90868627063855</v>
      </c>
      <c r="L100" s="65">
        <v>614575</v>
      </c>
      <c r="M100" s="66">
        <v>169.8405986945011</v>
      </c>
      <c r="N100" s="65">
        <v>6554209</v>
      </c>
      <c r="O100" s="65">
        <v>6249991</v>
      </c>
      <c r="P100" s="65">
        <v>304218</v>
      </c>
    </row>
    <row r="101" spans="1:16" x14ac:dyDescent="0.25">
      <c r="A101" s="62" t="s">
        <v>30</v>
      </c>
      <c r="B101" s="65">
        <v>9705438</v>
      </c>
      <c r="C101" s="66">
        <v>139.97647116852795</v>
      </c>
      <c r="D101" s="65">
        <v>8839266</v>
      </c>
      <c r="E101" s="66">
        <v>140.18576155815774</v>
      </c>
      <c r="F101" s="65">
        <v>866172</v>
      </c>
      <c r="G101" s="66">
        <v>137.87585996122417</v>
      </c>
      <c r="H101" s="65">
        <v>2581827</v>
      </c>
      <c r="I101" s="66">
        <v>148.56605734389592</v>
      </c>
      <c r="J101" s="65">
        <v>1963507</v>
      </c>
      <c r="K101" s="66">
        <v>157.69341970634673</v>
      </c>
      <c r="L101" s="65">
        <v>618320</v>
      </c>
      <c r="M101" s="66">
        <v>125.49904706620201</v>
      </c>
      <c r="N101" s="65">
        <v>7123611</v>
      </c>
      <c r="O101" s="65">
        <v>6875759</v>
      </c>
      <c r="P101" s="65">
        <v>247852</v>
      </c>
    </row>
    <row r="102" spans="1:16" x14ac:dyDescent="0.25">
      <c r="A102" s="62" t="s">
        <v>33</v>
      </c>
      <c r="B102" s="65">
        <v>8580340</v>
      </c>
      <c r="C102" s="66">
        <v>124.56668336200576</v>
      </c>
      <c r="D102" s="65">
        <v>7788066</v>
      </c>
      <c r="E102" s="66">
        <v>121.66993856251342</v>
      </c>
      <c r="F102" s="65">
        <v>792274</v>
      </c>
      <c r="G102" s="66">
        <v>162.62716248060235</v>
      </c>
      <c r="H102" s="65">
        <v>2653956</v>
      </c>
      <c r="I102" s="66">
        <v>155.49008016601508</v>
      </c>
      <c r="J102" s="65">
        <v>2038878</v>
      </c>
      <c r="K102" s="66">
        <v>168.18692880870501</v>
      </c>
      <c r="L102" s="65">
        <v>615078</v>
      </c>
      <c r="M102" s="66">
        <v>124.3677259161605</v>
      </c>
      <c r="N102" s="65">
        <v>5926384</v>
      </c>
      <c r="O102" s="65">
        <v>5749188</v>
      </c>
      <c r="P102" s="65">
        <v>177196</v>
      </c>
    </row>
    <row r="103" spans="1:16" x14ac:dyDescent="0.25">
      <c r="A103" s="62" t="s">
        <v>32</v>
      </c>
      <c r="B103" s="65">
        <v>7662967</v>
      </c>
      <c r="C103" s="66">
        <v>119.81192433194754</v>
      </c>
      <c r="D103" s="65">
        <v>7164872</v>
      </c>
      <c r="E103" s="66">
        <v>122.60189657314304</v>
      </c>
      <c r="F103" s="65">
        <v>498095</v>
      </c>
      <c r="G103" s="66">
        <v>90.264689679168413</v>
      </c>
      <c r="H103" s="65">
        <v>2938762</v>
      </c>
      <c r="I103" s="66">
        <v>141.07624110581239</v>
      </c>
      <c r="J103" s="65">
        <v>2286243</v>
      </c>
      <c r="K103" s="66">
        <v>154.40399705812632</v>
      </c>
      <c r="L103" s="65">
        <v>652519</v>
      </c>
      <c r="M103" s="66">
        <v>108.31754958807329</v>
      </c>
      <c r="N103" s="65">
        <v>4724205</v>
      </c>
      <c r="O103" s="65">
        <v>4878629</v>
      </c>
      <c r="P103" s="65">
        <v>-154424</v>
      </c>
    </row>
    <row r="104" spans="1:16" x14ac:dyDescent="0.25">
      <c r="A104" s="62"/>
      <c r="B104" s="65"/>
      <c r="C104" s="66"/>
      <c r="D104" s="65"/>
      <c r="E104" s="66"/>
      <c r="F104" s="65"/>
      <c r="G104" s="66"/>
      <c r="H104" s="65"/>
      <c r="I104" s="66"/>
      <c r="J104" s="65"/>
      <c r="K104" s="66"/>
      <c r="L104" s="65"/>
      <c r="M104" s="66"/>
      <c r="N104" s="65"/>
      <c r="O104" s="65"/>
      <c r="P104" s="65"/>
    </row>
    <row r="105" spans="1:16" s="61" customFormat="1" x14ac:dyDescent="0.25">
      <c r="A105" s="62">
        <v>2012</v>
      </c>
      <c r="B105" s="63">
        <v>32634038</v>
      </c>
      <c r="C105" s="64">
        <v>94.605454490637456</v>
      </c>
      <c r="D105" s="63">
        <v>31019406</v>
      </c>
      <c r="E105" s="64">
        <v>98.726461547216502</v>
      </c>
      <c r="F105" s="63">
        <v>1614632</v>
      </c>
      <c r="G105" s="64">
        <v>52.502654996172772</v>
      </c>
      <c r="H105" s="63">
        <v>10417471</v>
      </c>
      <c r="I105" s="64">
        <v>102.46889997522248</v>
      </c>
      <c r="J105" s="63">
        <v>7838856</v>
      </c>
      <c r="K105" s="64">
        <v>102.2551196657335</v>
      </c>
      <c r="L105" s="63">
        <v>2578615</v>
      </c>
      <c r="M105" s="64">
        <v>103.12430513674909</v>
      </c>
      <c r="N105" s="63">
        <v>22216567</v>
      </c>
      <c r="O105" s="63">
        <v>23180550</v>
      </c>
      <c r="P105" s="63">
        <v>-963983</v>
      </c>
    </row>
    <row r="106" spans="1:16" x14ac:dyDescent="0.25">
      <c r="A106" s="62" t="s">
        <v>29</v>
      </c>
      <c r="B106" s="65">
        <v>8969981</v>
      </c>
      <c r="C106" s="66">
        <v>104.95950508621735</v>
      </c>
      <c r="D106" s="65">
        <v>8678318</v>
      </c>
      <c r="E106" s="66">
        <v>113.77905959900578</v>
      </c>
      <c r="F106" s="65">
        <v>291663</v>
      </c>
      <c r="G106" s="66">
        <v>31.744146940605773</v>
      </c>
      <c r="H106" s="65">
        <v>2153519</v>
      </c>
      <c r="I106" s="66">
        <v>108.11239975782232</v>
      </c>
      <c r="J106" s="65">
        <v>1635052</v>
      </c>
      <c r="K106" s="66">
        <v>118.70990038123905</v>
      </c>
      <c r="L106" s="65">
        <v>518467</v>
      </c>
      <c r="M106" s="66">
        <v>84.361876093235168</v>
      </c>
      <c r="N106" s="65">
        <v>6816462</v>
      </c>
      <c r="O106" s="65">
        <v>7043266</v>
      </c>
      <c r="P106" s="65">
        <v>-226804</v>
      </c>
    </row>
    <row r="107" spans="1:16" x14ac:dyDescent="0.25">
      <c r="A107" s="62" t="s">
        <v>30</v>
      </c>
      <c r="B107" s="65">
        <v>8255228</v>
      </c>
      <c r="C107" s="66">
        <v>85.057758341251571</v>
      </c>
      <c r="D107" s="65">
        <v>7718399</v>
      </c>
      <c r="E107" s="66">
        <v>87.319456162989098</v>
      </c>
      <c r="F107" s="65">
        <v>536829</v>
      </c>
      <c r="G107" s="66">
        <v>61.977182361009127</v>
      </c>
      <c r="H107" s="65">
        <v>2668174</v>
      </c>
      <c r="I107" s="66">
        <v>103.34441463351341</v>
      </c>
      <c r="J107" s="65">
        <v>1929511</v>
      </c>
      <c r="K107" s="66">
        <v>98.268608158768984</v>
      </c>
      <c r="L107" s="65">
        <v>738663</v>
      </c>
      <c r="M107" s="66">
        <v>119.46289946953034</v>
      </c>
      <c r="N107" s="65">
        <v>5587054</v>
      </c>
      <c r="O107" s="65">
        <v>5788888</v>
      </c>
      <c r="P107" s="65">
        <v>-201834</v>
      </c>
    </row>
    <row r="108" spans="1:16" x14ac:dyDescent="0.25">
      <c r="A108" s="62" t="s">
        <v>31</v>
      </c>
      <c r="B108" s="65">
        <v>7577848</v>
      </c>
      <c r="C108" s="66">
        <v>88.316407042145187</v>
      </c>
      <c r="D108" s="65">
        <v>7282901</v>
      </c>
      <c r="E108" s="66">
        <v>93.513601451246046</v>
      </c>
      <c r="F108" s="65">
        <v>294947</v>
      </c>
      <c r="G108" s="66">
        <v>37.227903477837216</v>
      </c>
      <c r="H108" s="65">
        <v>2475288</v>
      </c>
      <c r="I108" s="66">
        <v>93.267861260699121</v>
      </c>
      <c r="J108" s="65">
        <v>1936149</v>
      </c>
      <c r="K108" s="66">
        <v>94.961493527322389</v>
      </c>
      <c r="L108" s="65">
        <v>539139</v>
      </c>
      <c r="M108" s="66">
        <v>87.653760986411484</v>
      </c>
      <c r="N108" s="65">
        <v>5102560</v>
      </c>
      <c r="O108" s="65">
        <v>5346752</v>
      </c>
      <c r="P108" s="65">
        <v>-244192</v>
      </c>
    </row>
    <row r="109" spans="1:16" x14ac:dyDescent="0.25">
      <c r="A109" s="62" t="s">
        <v>32</v>
      </c>
      <c r="B109" s="65">
        <v>7830981</v>
      </c>
      <c r="C109" s="66">
        <v>102.1925450024775</v>
      </c>
      <c r="D109" s="57">
        <v>7339788</v>
      </c>
      <c r="E109" s="66">
        <v>102.44129971896218</v>
      </c>
      <c r="F109" s="57">
        <v>491193</v>
      </c>
      <c r="G109" s="66">
        <v>98.614320561338701</v>
      </c>
      <c r="H109" s="65">
        <v>3120490</v>
      </c>
      <c r="I109" s="66">
        <v>106.18382842843349</v>
      </c>
      <c r="J109" s="57">
        <v>2338144</v>
      </c>
      <c r="K109" s="66">
        <v>102.27014363739988</v>
      </c>
      <c r="L109" s="57">
        <v>782346</v>
      </c>
      <c r="M109" s="66">
        <v>119.89627888230075</v>
      </c>
      <c r="N109" s="65">
        <v>4710491</v>
      </c>
      <c r="O109" s="57">
        <v>5001644</v>
      </c>
      <c r="P109" s="57">
        <v>-291153</v>
      </c>
    </row>
    <row r="110" spans="1:16" s="61" customFormat="1" x14ac:dyDescent="0.25">
      <c r="A110" s="62"/>
      <c r="B110" s="63"/>
      <c r="C110" s="64"/>
      <c r="D110" s="63"/>
      <c r="E110" s="64"/>
      <c r="F110" s="63"/>
      <c r="G110" s="64"/>
      <c r="H110" s="63"/>
      <c r="I110" s="64"/>
      <c r="J110" s="63"/>
      <c r="K110" s="64"/>
      <c r="L110" s="63"/>
      <c r="M110" s="64"/>
      <c r="N110" s="63"/>
      <c r="O110" s="63"/>
      <c r="P110" s="63"/>
    </row>
    <row r="111" spans="1:16" s="61" customFormat="1" x14ac:dyDescent="0.25">
      <c r="A111" s="62">
        <v>2013</v>
      </c>
      <c r="B111" s="63">
        <v>31702945</v>
      </c>
      <c r="C111" s="64">
        <v>97.146865490565403</v>
      </c>
      <c r="D111" s="63">
        <v>30053947</v>
      </c>
      <c r="E111" s="64">
        <v>96.887564513646723</v>
      </c>
      <c r="F111" s="63">
        <v>1648998</v>
      </c>
      <c r="G111" s="64">
        <v>102.12841068429215</v>
      </c>
      <c r="H111" s="63">
        <v>10320593</v>
      </c>
      <c r="I111" s="64">
        <v>99.070043007559121</v>
      </c>
      <c r="J111" s="63">
        <v>7702277</v>
      </c>
      <c r="K111" s="64">
        <v>98.257666679933905</v>
      </c>
      <c r="L111" s="63">
        <v>2618316</v>
      </c>
      <c r="M111" s="64">
        <v>101.53962495370577</v>
      </c>
      <c r="N111" s="63">
        <v>21382352</v>
      </c>
      <c r="O111" s="63">
        <v>22351670</v>
      </c>
      <c r="P111" s="63">
        <v>-969318</v>
      </c>
    </row>
    <row r="112" spans="1:16" x14ac:dyDescent="0.25">
      <c r="A112" s="62" t="s">
        <v>29</v>
      </c>
      <c r="B112" s="65">
        <v>8273177</v>
      </c>
      <c r="C112" s="66">
        <v>92.231823010550414</v>
      </c>
      <c r="D112" s="65">
        <v>7864164</v>
      </c>
      <c r="E112" s="66">
        <v>90.618527691656382</v>
      </c>
      <c r="F112" s="65">
        <v>409013</v>
      </c>
      <c r="G112" s="66">
        <v>140.23479152309343</v>
      </c>
      <c r="H112" s="65">
        <v>2235816</v>
      </c>
      <c r="I112" s="66">
        <v>103.82151260332506</v>
      </c>
      <c r="J112" s="65">
        <v>1652430</v>
      </c>
      <c r="K112" s="66">
        <v>101.06284081484871</v>
      </c>
      <c r="L112" s="65">
        <v>583386</v>
      </c>
      <c r="M112" s="66">
        <v>112.52133694140612</v>
      </c>
      <c r="N112" s="65">
        <v>6037361</v>
      </c>
      <c r="O112" s="57">
        <v>6211734</v>
      </c>
      <c r="P112" s="65">
        <v>-174373</v>
      </c>
    </row>
    <row r="113" spans="1:16" x14ac:dyDescent="0.25">
      <c r="A113" s="62" t="s">
        <v>30</v>
      </c>
      <c r="B113" s="65">
        <v>7558422</v>
      </c>
      <c r="C113" s="66">
        <v>91.559215566184236</v>
      </c>
      <c r="D113" s="65">
        <v>7163104</v>
      </c>
      <c r="E113" s="66">
        <v>92.805567579494138</v>
      </c>
      <c r="F113" s="65">
        <v>395318</v>
      </c>
      <c r="G113" s="66">
        <v>73.639464335943103</v>
      </c>
      <c r="H113" s="65">
        <v>2860024</v>
      </c>
      <c r="I113" s="66">
        <v>107.19031067688989</v>
      </c>
      <c r="J113" s="65">
        <v>2167395</v>
      </c>
      <c r="K113" s="66">
        <v>112.32871955640573</v>
      </c>
      <c r="L113" s="65">
        <v>692629</v>
      </c>
      <c r="M113" s="66">
        <v>93.767929353439925</v>
      </c>
      <c r="N113" s="65">
        <v>4698398</v>
      </c>
      <c r="O113" s="57">
        <v>4995709</v>
      </c>
      <c r="P113" s="65">
        <v>-297311</v>
      </c>
    </row>
    <row r="114" spans="1:16" x14ac:dyDescent="0.25">
      <c r="A114" s="62" t="s">
        <v>33</v>
      </c>
      <c r="B114" s="65">
        <v>7923963</v>
      </c>
      <c r="C114" s="66">
        <v>104.56745767399926</v>
      </c>
      <c r="D114" s="65">
        <v>7669407</v>
      </c>
      <c r="E114" s="66">
        <v>105.3070335570949</v>
      </c>
      <c r="F114" s="65">
        <v>254556</v>
      </c>
      <c r="G114" s="66">
        <v>86.305675256910561</v>
      </c>
      <c r="H114" s="65">
        <v>2704978</v>
      </c>
      <c r="I114" s="66">
        <v>109.27932426448963</v>
      </c>
      <c r="J114" s="65">
        <v>1989530</v>
      </c>
      <c r="K114" s="66">
        <v>102.75707086593027</v>
      </c>
      <c r="L114" s="65">
        <v>715448</v>
      </c>
      <c r="M114" s="66">
        <v>132.70195626730771</v>
      </c>
      <c r="N114" s="65">
        <v>5218985</v>
      </c>
      <c r="O114" s="57">
        <v>5679877</v>
      </c>
      <c r="P114" s="65">
        <v>-460892</v>
      </c>
    </row>
    <row r="115" spans="1:16" x14ac:dyDescent="0.25">
      <c r="A115" s="62" t="s">
        <v>32</v>
      </c>
      <c r="B115" s="65">
        <v>7947383</v>
      </c>
      <c r="C115" s="66">
        <v>101.48642935029469</v>
      </c>
      <c r="D115" s="65">
        <v>7357272</v>
      </c>
      <c r="E115" s="66">
        <v>100.23820851501432</v>
      </c>
      <c r="F115" s="65">
        <v>590111</v>
      </c>
      <c r="G115" s="66">
        <v>120.1383163033675</v>
      </c>
      <c r="H115" s="65">
        <v>2519775</v>
      </c>
      <c r="I115" s="66">
        <v>80.749337443798879</v>
      </c>
      <c r="J115" s="65">
        <v>1892922</v>
      </c>
      <c r="K115" s="66">
        <v>80.958315655494275</v>
      </c>
      <c r="L115" s="65">
        <v>626853</v>
      </c>
      <c r="M115" s="66">
        <v>80.124778550666846</v>
      </c>
      <c r="N115" s="65">
        <v>5427608</v>
      </c>
      <c r="O115" s="57">
        <v>5464350</v>
      </c>
      <c r="P115" s="65">
        <v>-36742</v>
      </c>
    </row>
    <row r="116" spans="1:16" x14ac:dyDescent="0.25">
      <c r="A116" s="56"/>
      <c r="B116" s="57"/>
      <c r="C116" s="58"/>
      <c r="D116" s="57"/>
      <c r="E116" s="58"/>
      <c r="F116" s="57"/>
      <c r="G116" s="58"/>
      <c r="H116" s="57"/>
      <c r="I116" s="58"/>
      <c r="J116" s="57"/>
      <c r="K116" s="58"/>
      <c r="L116" s="57"/>
      <c r="M116" s="58"/>
      <c r="N116" s="57"/>
      <c r="O116" s="57"/>
      <c r="P116" s="57"/>
    </row>
    <row r="117" spans="1:16" s="61" customFormat="1" x14ac:dyDescent="0.25">
      <c r="A117" s="62">
        <v>2014</v>
      </c>
      <c r="B117" s="63">
        <v>28259629</v>
      </c>
      <c r="C117" s="64">
        <v>89.138813444618464</v>
      </c>
      <c r="D117" s="63">
        <v>27321965</v>
      </c>
      <c r="E117" s="64">
        <v>90.909739742337337</v>
      </c>
      <c r="F117" s="63">
        <v>937664</v>
      </c>
      <c r="G117" s="64">
        <v>56.862652350093811</v>
      </c>
      <c r="H117" s="63">
        <v>9332001</v>
      </c>
      <c r="I117" s="64">
        <v>90.421170566458699</v>
      </c>
      <c r="J117" s="63">
        <v>7154344</v>
      </c>
      <c r="K117" s="64">
        <v>92.886090697595009</v>
      </c>
      <c r="L117" s="63">
        <v>2177657</v>
      </c>
      <c r="M117" s="64">
        <v>83.170136836042701</v>
      </c>
      <c r="N117" s="63">
        <v>18927628</v>
      </c>
      <c r="O117" s="63">
        <v>20167621</v>
      </c>
      <c r="P117" s="63">
        <v>-1239993</v>
      </c>
    </row>
    <row r="118" spans="1:16" x14ac:dyDescent="0.25">
      <c r="A118" s="62" t="s">
        <v>29</v>
      </c>
      <c r="B118" s="65">
        <v>7503648</v>
      </c>
      <c r="C118" s="66">
        <v>90.698506752605439</v>
      </c>
      <c r="D118" s="65">
        <v>7279897</v>
      </c>
      <c r="E118" s="66">
        <v>92.570513534560064</v>
      </c>
      <c r="F118" s="65">
        <v>223751</v>
      </c>
      <c r="G118" s="66">
        <v>54.705107172632651</v>
      </c>
      <c r="H118" s="65">
        <v>1959858</v>
      </c>
      <c r="I118" s="66">
        <v>87.657392200431516</v>
      </c>
      <c r="J118" s="65">
        <v>1457305</v>
      </c>
      <c r="K118" s="66">
        <v>88.191632928475045</v>
      </c>
      <c r="L118" s="65">
        <v>502553</v>
      </c>
      <c r="M118" s="66">
        <v>86.144165269649946</v>
      </c>
      <c r="N118" s="65">
        <v>5543790</v>
      </c>
      <c r="O118" s="57">
        <v>5822592</v>
      </c>
      <c r="P118" s="65">
        <v>-278802</v>
      </c>
    </row>
    <row r="119" spans="1:16" x14ac:dyDescent="0.25">
      <c r="A119" s="62" t="s">
        <v>30</v>
      </c>
      <c r="B119" s="65">
        <v>8090156</v>
      </c>
      <c r="C119" s="66">
        <v>107.03498693245758</v>
      </c>
      <c r="D119" s="65">
        <v>7824676</v>
      </c>
      <c r="E119" s="66">
        <v>109.2358284899954</v>
      </c>
      <c r="F119" s="65">
        <v>265480</v>
      </c>
      <c r="G119" s="66">
        <v>67.156061702224534</v>
      </c>
      <c r="H119" s="65">
        <v>2506058</v>
      </c>
      <c r="I119" s="66">
        <v>87.623670290878678</v>
      </c>
      <c r="J119" s="65">
        <v>1956212</v>
      </c>
      <c r="K119" s="66">
        <v>90.256367667176491</v>
      </c>
      <c r="L119" s="65">
        <v>549846</v>
      </c>
      <c r="M119" s="66">
        <v>79.385356374047291</v>
      </c>
      <c r="N119" s="65">
        <v>5584098</v>
      </c>
      <c r="O119" s="57">
        <v>5868464</v>
      </c>
      <c r="P119" s="65">
        <v>-284366</v>
      </c>
    </row>
    <row r="120" spans="1:16" x14ac:dyDescent="0.25">
      <c r="A120" s="62" t="s">
        <v>33</v>
      </c>
      <c r="B120" s="65">
        <v>7338205</v>
      </c>
      <c r="C120" s="66">
        <v>92.60776457436765</v>
      </c>
      <c r="D120" s="65">
        <v>7125400</v>
      </c>
      <c r="E120" s="66">
        <v>92.90679188104113</v>
      </c>
      <c r="F120" s="65">
        <v>212805</v>
      </c>
      <c r="G120" s="66">
        <v>83.598500919247627</v>
      </c>
      <c r="H120" s="65">
        <v>2257734</v>
      </c>
      <c r="I120" s="66">
        <v>83.465891404662074</v>
      </c>
      <c r="J120" s="65">
        <v>1757354</v>
      </c>
      <c r="K120" s="66">
        <v>88.330108115987187</v>
      </c>
      <c r="L120" s="65">
        <v>500380</v>
      </c>
      <c r="M120" s="66">
        <v>69.939394617079088</v>
      </c>
      <c r="N120" s="65">
        <v>5080471</v>
      </c>
      <c r="O120" s="57">
        <v>5368046</v>
      </c>
      <c r="P120" s="65">
        <v>-287575</v>
      </c>
    </row>
    <row r="121" spans="1:16" x14ac:dyDescent="0.25">
      <c r="A121" s="62" t="s">
        <v>32</v>
      </c>
      <c r="B121" s="65">
        <v>5327620</v>
      </c>
      <c r="C121" s="66">
        <v>67.036155172086211</v>
      </c>
      <c r="D121" s="65">
        <v>5091992</v>
      </c>
      <c r="E121" s="66">
        <v>69.210326871155502</v>
      </c>
      <c r="F121" s="65">
        <v>235628</v>
      </c>
      <c r="G121" s="66">
        <v>39.929437004224624</v>
      </c>
      <c r="H121" s="65">
        <v>2608351</v>
      </c>
      <c r="I121" s="66">
        <v>103.51523449514342</v>
      </c>
      <c r="J121" s="65">
        <v>1983473</v>
      </c>
      <c r="K121" s="66">
        <v>104.78366250696014</v>
      </c>
      <c r="L121" s="65">
        <v>624878</v>
      </c>
      <c r="M121" s="66">
        <v>99.684934107358501</v>
      </c>
      <c r="N121" s="65">
        <v>2719269</v>
      </c>
      <c r="O121" s="57">
        <v>3108519</v>
      </c>
      <c r="P121" s="65">
        <v>-389250</v>
      </c>
    </row>
    <row r="122" spans="1:16" x14ac:dyDescent="0.25">
      <c r="A122" s="62"/>
      <c r="B122" s="65"/>
      <c r="C122" s="66"/>
      <c r="D122" s="65"/>
      <c r="E122" s="66" t="s">
        <v>34</v>
      </c>
      <c r="F122" s="65"/>
      <c r="G122" s="66"/>
      <c r="H122" s="65"/>
      <c r="I122" s="66"/>
      <c r="J122" s="65"/>
      <c r="K122" s="66"/>
      <c r="L122" s="65"/>
      <c r="M122" s="66"/>
      <c r="N122" s="65"/>
      <c r="O122" s="57"/>
      <c r="P122" s="65"/>
    </row>
    <row r="123" spans="1:16" x14ac:dyDescent="0.25">
      <c r="A123" s="62">
        <v>2015</v>
      </c>
      <c r="B123" s="63">
        <f>SUM(B124:B127)</f>
        <v>15586052</v>
      </c>
      <c r="C123" s="64">
        <f>(B124+B125+B126+B127)/(B118+B119+B120+B121)*100</f>
        <v>55.153066588383027</v>
      </c>
      <c r="D123" s="63">
        <f>SUM(D124:D127)</f>
        <v>15012423</v>
      </c>
      <c r="E123" s="64">
        <f>(D124+D125+D126+D127)/(D118+D119+D120+D121)*100</f>
        <v>54.946351772282853</v>
      </c>
      <c r="F123" s="63">
        <f>SUM(F124:F127)</f>
        <v>573629</v>
      </c>
      <c r="G123" s="64">
        <f>(F124+F125+F126+F127)/(F118+F119+F120+F121)*100</f>
        <v>61.176391543239376</v>
      </c>
      <c r="H123" s="63">
        <f>SUM(H124:H127)</f>
        <v>9773629</v>
      </c>
      <c r="I123" s="64">
        <f>(H124+H125+H126+H127)/(H118+H119+H120+H121)*100</f>
        <v>104.73240412211699</v>
      </c>
      <c r="J123" s="63">
        <f>SUM(J124:J127)</f>
        <v>7645888</v>
      </c>
      <c r="K123" s="64">
        <f>(J124+J125+J126+J127)/(J118+J119+J120+J121)*100</f>
        <v>106.87056702892677</v>
      </c>
      <c r="L123" s="63">
        <f>SUM(L124:L127)</f>
        <v>2127741</v>
      </c>
      <c r="M123" s="64">
        <f>(L124+L125+L126+L127)/(L118+L119+L120+L121)*100</f>
        <v>97.707811652615632</v>
      </c>
      <c r="N123" s="63">
        <f>SUM(N124:N127)</f>
        <v>5812423</v>
      </c>
      <c r="O123" s="63">
        <f>SUM(O124:O127)</f>
        <v>7366535</v>
      </c>
      <c r="P123" s="63">
        <f>SUM(P124:P127)</f>
        <v>-1554112</v>
      </c>
    </row>
    <row r="124" spans="1:16" x14ac:dyDescent="0.25">
      <c r="A124" s="62" t="s">
        <v>29</v>
      </c>
      <c r="B124" s="65">
        <v>4249512</v>
      </c>
      <c r="C124" s="66">
        <f>B124/B118*100</f>
        <v>56.632613896600695</v>
      </c>
      <c r="D124" s="65">
        <v>4156148</v>
      </c>
      <c r="E124" s="66">
        <f>D124/D118*100</f>
        <v>57.090752794991474</v>
      </c>
      <c r="F124" s="65">
        <v>93364</v>
      </c>
      <c r="G124" s="66">
        <f>F124/F118*100</f>
        <v>41.726740886074253</v>
      </c>
      <c r="H124" s="65">
        <v>2491530</v>
      </c>
      <c r="I124" s="66">
        <f>H124/H118*100</f>
        <v>127.12808785126268</v>
      </c>
      <c r="J124" s="65">
        <v>2017251</v>
      </c>
      <c r="K124" s="66">
        <f>J124/J118*100</f>
        <v>138.42339112265449</v>
      </c>
      <c r="L124" s="65">
        <v>474279</v>
      </c>
      <c r="M124" s="66">
        <f>L124/L118*100</f>
        <v>94.373926730116025</v>
      </c>
      <c r="N124" s="57">
        <f>B124-H124</f>
        <v>1757982</v>
      </c>
      <c r="O124" s="57">
        <f>D124-J124</f>
        <v>2138897</v>
      </c>
      <c r="P124" s="57">
        <f>F124-L124</f>
        <v>-380915</v>
      </c>
    </row>
    <row r="125" spans="1:16" x14ac:dyDescent="0.25">
      <c r="A125" s="53" t="s">
        <v>30</v>
      </c>
      <c r="B125" s="57">
        <f>D125+F125</f>
        <v>4427615</v>
      </c>
      <c r="C125" s="58">
        <f>B125/B119*100</f>
        <v>54.728425508729373</v>
      </c>
      <c r="D125" s="57">
        <v>4245173</v>
      </c>
      <c r="E125" s="58">
        <f>D125/D119*100</f>
        <v>54.253658554041081</v>
      </c>
      <c r="F125" s="57">
        <v>182442</v>
      </c>
      <c r="G125" s="58">
        <f>F125/F119*100</f>
        <v>68.72156094621063</v>
      </c>
      <c r="H125" s="57">
        <f>J125+L125</f>
        <v>2427502</v>
      </c>
      <c r="I125" s="58">
        <f>H125/H119*100</f>
        <v>96.865355869656639</v>
      </c>
      <c r="J125" s="57">
        <v>1863683</v>
      </c>
      <c r="K125" s="58">
        <f>J125/J119*100</f>
        <v>95.269991187049257</v>
      </c>
      <c r="L125" s="57">
        <v>563819</v>
      </c>
      <c r="M125" s="58">
        <f>L125/L119*100</f>
        <v>102.54125700650727</v>
      </c>
      <c r="N125" s="57">
        <f>B125-H125</f>
        <v>2000113</v>
      </c>
      <c r="O125" s="57">
        <f>D125-J125</f>
        <v>2381490</v>
      </c>
      <c r="P125" s="57">
        <f>F125-L125</f>
        <v>-381377</v>
      </c>
    </row>
    <row r="126" spans="1:16" x14ac:dyDescent="0.25">
      <c r="A126" s="53" t="s">
        <v>33</v>
      </c>
      <c r="B126" s="57">
        <f>D126+F126</f>
        <v>3646206</v>
      </c>
      <c r="C126" s="58">
        <f>B126/B120*100</f>
        <v>49.68798227904508</v>
      </c>
      <c r="D126" s="57">
        <v>3530491</v>
      </c>
      <c r="E126" s="58">
        <f>D126/D120*100</f>
        <v>49.547969236814779</v>
      </c>
      <c r="F126" s="57">
        <v>115715</v>
      </c>
      <c r="G126" s="58">
        <f>F126/F120*100</f>
        <v>54.37607199078969</v>
      </c>
      <c r="H126" s="57">
        <f>J126+L126</f>
        <v>2101727</v>
      </c>
      <c r="I126" s="58">
        <f>H126/H120*100</f>
        <v>93.090107160542374</v>
      </c>
      <c r="J126" s="57">
        <v>1639238</v>
      </c>
      <c r="K126" s="58">
        <f>J126/J120*100</f>
        <v>93.278758861333571</v>
      </c>
      <c r="L126" s="57">
        <v>462489</v>
      </c>
      <c r="M126" s="58">
        <f>L126/L120*100</f>
        <v>92.427555058155804</v>
      </c>
      <c r="N126" s="57">
        <f>O126+P126</f>
        <v>1544479</v>
      </c>
      <c r="O126" s="57">
        <f>D126-J126</f>
        <v>1891253</v>
      </c>
      <c r="P126" s="57">
        <f>F126-L126</f>
        <v>-346774</v>
      </c>
    </row>
    <row r="127" spans="1:16" x14ac:dyDescent="0.25">
      <c r="A127" s="53" t="s">
        <v>32</v>
      </c>
      <c r="B127" s="57">
        <f>D127+F127</f>
        <v>3262719</v>
      </c>
      <c r="C127" s="58">
        <f>B127/B121*100</f>
        <v>61.241586299323146</v>
      </c>
      <c r="D127" s="57">
        <v>3080611</v>
      </c>
      <c r="E127" s="58">
        <f>D127/D121*100</f>
        <v>60.499132755903787</v>
      </c>
      <c r="F127" s="57">
        <v>182108</v>
      </c>
      <c r="G127" s="58">
        <f>F127/F121*100</f>
        <v>77.286230838440247</v>
      </c>
      <c r="H127" s="57">
        <f>J127+L127</f>
        <v>2752870</v>
      </c>
      <c r="I127" s="58">
        <f>H127/H121*100</f>
        <v>105.5406270091717</v>
      </c>
      <c r="J127" s="57">
        <v>2125716</v>
      </c>
      <c r="K127" s="58">
        <f>J127/J121*100</f>
        <v>107.17141095442186</v>
      </c>
      <c r="L127" s="57">
        <v>627154</v>
      </c>
      <c r="M127" s="58">
        <f>L127/L121*100</f>
        <v>100.36423109791031</v>
      </c>
      <c r="N127" s="57">
        <f>O127+P127</f>
        <v>509849</v>
      </c>
      <c r="O127" s="57">
        <f>D127-J127</f>
        <v>954895</v>
      </c>
      <c r="P127" s="57">
        <f>F127-L127</f>
        <v>-445046</v>
      </c>
    </row>
    <row r="128" spans="1:16" x14ac:dyDescent="0.25">
      <c r="A128" s="56"/>
      <c r="B128" s="57"/>
      <c r="C128" s="58"/>
      <c r="D128" s="57"/>
      <c r="E128" s="58"/>
      <c r="F128" s="57"/>
      <c r="G128" s="58"/>
      <c r="H128" s="57"/>
      <c r="I128" s="58"/>
      <c r="J128" s="57"/>
      <c r="K128" s="58"/>
      <c r="L128" s="57"/>
      <c r="M128" s="58"/>
      <c r="N128" s="57"/>
      <c r="O128" s="57"/>
      <c r="P128" s="57"/>
    </row>
    <row r="129" spans="1:16" x14ac:dyDescent="0.25">
      <c r="A129" s="62">
        <v>2016</v>
      </c>
      <c r="B129" s="63">
        <f>SUM(B130:B133)</f>
        <v>13210511</v>
      </c>
      <c r="C129" s="64">
        <f>(B130+B131+B132+B133)/(B124+B125+B126+B127)*100</f>
        <v>84.758545653511234</v>
      </c>
      <c r="D129" s="63">
        <f>SUM(D130:D133)</f>
        <v>12537126</v>
      </c>
      <c r="E129" s="64">
        <f>(D130+D131+D132+D133)/(D124+D125+D126+D127)*100</f>
        <v>83.511675630243033</v>
      </c>
      <c r="F129" s="63">
        <f>SUM(F130:F133)</f>
        <v>673385</v>
      </c>
      <c r="G129" s="64">
        <f>(F130+F131+F132+F133)/(F124+F125+F126+F127)*100</f>
        <v>117.3903341706922</v>
      </c>
      <c r="H129" s="63">
        <f>SUM(H130:H133)</f>
        <v>9004176</v>
      </c>
      <c r="I129" s="64">
        <f>(H130+H131+H132+H133)/(H124+H125+H126+H127)*100</f>
        <v>92.127253858316081</v>
      </c>
      <c r="J129" s="63">
        <f>SUM(J130:J133)</f>
        <v>6649095</v>
      </c>
      <c r="K129" s="64">
        <f>(J130+J131+J132+J133)/(J124+J125+J126+J127)*100</f>
        <v>86.963018553240644</v>
      </c>
      <c r="L129" s="63">
        <f>SUM(L130:L133)</f>
        <v>2355081</v>
      </c>
      <c r="M129" s="64">
        <f>(L130+L131+L132+L133)/(L124+L125+L126+L127)*100</f>
        <v>110.68457110146394</v>
      </c>
      <c r="N129" s="63">
        <f>SUM(N130:N133)</f>
        <v>4206335</v>
      </c>
      <c r="O129" s="63">
        <f>SUM(O130:O133)</f>
        <v>5888031</v>
      </c>
      <c r="P129" s="63">
        <f>SUM(P130:P133)</f>
        <v>-1681696</v>
      </c>
    </row>
    <row r="130" spans="1:16" x14ac:dyDescent="0.25">
      <c r="A130" s="62" t="s">
        <v>29</v>
      </c>
      <c r="B130" s="57">
        <f>D130+F130</f>
        <v>2551987</v>
      </c>
      <c r="C130" s="66">
        <f>B130/B124*100</f>
        <v>60.053648513052792</v>
      </c>
      <c r="D130" s="57">
        <v>2428049</v>
      </c>
      <c r="E130" s="66">
        <f>D130/D124*100</f>
        <v>58.420657782157903</v>
      </c>
      <c r="F130" s="57">
        <v>123938</v>
      </c>
      <c r="G130" s="66">
        <f>F130/F124*100</f>
        <v>132.74709738228867</v>
      </c>
      <c r="H130" s="57">
        <f>J130+L130</f>
        <v>1930281</v>
      </c>
      <c r="I130" s="66">
        <f>H130/H124*100</f>
        <v>77.473720966634957</v>
      </c>
      <c r="J130" s="57">
        <v>1561476</v>
      </c>
      <c r="K130" s="66">
        <f>J130/J124*100</f>
        <v>77.406133396389436</v>
      </c>
      <c r="L130" s="57">
        <v>368805</v>
      </c>
      <c r="M130" s="66">
        <f>L130/L124*100</f>
        <v>77.761191197586228</v>
      </c>
      <c r="N130" s="57">
        <f>B130-H130</f>
        <v>621706</v>
      </c>
      <c r="O130" s="57">
        <f>D130-J130</f>
        <v>866573</v>
      </c>
      <c r="P130" s="57">
        <f>F130-L130</f>
        <v>-244867</v>
      </c>
    </row>
    <row r="131" spans="1:16" x14ac:dyDescent="0.25">
      <c r="A131" s="53" t="s">
        <v>30</v>
      </c>
      <c r="B131" s="57">
        <f>D131+F131</f>
        <v>3708890</v>
      </c>
      <c r="C131" s="66">
        <f>B131/B125*100</f>
        <v>83.767220049620391</v>
      </c>
      <c r="D131" s="57">
        <v>3507178</v>
      </c>
      <c r="E131" s="66">
        <f>D131/D125*100</f>
        <v>82.615667253136678</v>
      </c>
      <c r="F131" s="57">
        <v>201712</v>
      </c>
      <c r="G131" s="66">
        <f>F131/F125*100</f>
        <v>110.56226088291072</v>
      </c>
      <c r="H131" s="57">
        <f>J131+L131</f>
        <v>2396996</v>
      </c>
      <c r="I131" s="66">
        <f>H131/H125*100</f>
        <v>98.74331720427007</v>
      </c>
      <c r="J131" s="57">
        <v>1656231</v>
      </c>
      <c r="K131" s="66">
        <f>J131/J125*100</f>
        <v>88.868707822092063</v>
      </c>
      <c r="L131" s="57">
        <v>740765</v>
      </c>
      <c r="M131" s="66">
        <f>L131/L125*100</f>
        <v>131.38347590272764</v>
      </c>
      <c r="N131" s="57">
        <f>B131-H131</f>
        <v>1311894</v>
      </c>
      <c r="O131" s="57">
        <f>D131-J131</f>
        <v>1850947</v>
      </c>
      <c r="P131" s="57">
        <f>F131-L131</f>
        <v>-539053</v>
      </c>
    </row>
    <row r="132" spans="1:16" x14ac:dyDescent="0.25">
      <c r="A132" s="53" t="s">
        <v>33</v>
      </c>
      <c r="B132" s="57">
        <f>D132+F132</f>
        <v>3273975</v>
      </c>
      <c r="C132" s="66">
        <f>B132/B126*100</f>
        <v>89.791278934870931</v>
      </c>
      <c r="D132" s="57">
        <v>3152344</v>
      </c>
      <c r="E132" s="66">
        <f>D132/D126*100</f>
        <v>89.289110211582468</v>
      </c>
      <c r="F132" s="57">
        <v>121631</v>
      </c>
      <c r="G132" s="66">
        <f>F132/F126*100</f>
        <v>105.11256103357387</v>
      </c>
      <c r="H132" s="57">
        <f>J132+L132</f>
        <v>2292622</v>
      </c>
      <c r="I132" s="66">
        <f>H132/H126*100</f>
        <v>109.08276859934712</v>
      </c>
      <c r="J132" s="57">
        <v>1757327</v>
      </c>
      <c r="K132" s="66">
        <f>J132/J126*100</f>
        <v>107.2038959565359</v>
      </c>
      <c r="L132" s="57">
        <v>535295</v>
      </c>
      <c r="M132" s="66">
        <f>L132/L126*100</f>
        <v>115.74221224721019</v>
      </c>
      <c r="N132" s="57">
        <f>B132-H132</f>
        <v>981353</v>
      </c>
      <c r="O132" s="57">
        <f>D132-J132</f>
        <v>1395017</v>
      </c>
      <c r="P132" s="57">
        <f>F132-L132</f>
        <v>-413664</v>
      </c>
    </row>
    <row r="133" spans="1:16" x14ac:dyDescent="0.25">
      <c r="A133" s="53" t="s">
        <v>32</v>
      </c>
      <c r="B133" s="57">
        <f>D133+F133</f>
        <v>3675659</v>
      </c>
      <c r="C133" s="58">
        <f>B133/B127*100</f>
        <v>112.6563151776172</v>
      </c>
      <c r="D133" s="57">
        <v>3449555</v>
      </c>
      <c r="E133" s="58">
        <f>D133/D127*100</f>
        <v>111.97632547569296</v>
      </c>
      <c r="F133" s="57">
        <v>226104</v>
      </c>
      <c r="G133" s="58">
        <f>F133/F127*100</f>
        <v>124.15929009159402</v>
      </c>
      <c r="H133" s="57">
        <f>J133+L133</f>
        <v>2384277</v>
      </c>
      <c r="I133" s="58">
        <f>H133/H127*100</f>
        <v>86.610591855045826</v>
      </c>
      <c r="J133" s="57">
        <v>1674061</v>
      </c>
      <c r="K133" s="58">
        <f>J133/J127*100</f>
        <v>78.752806113328404</v>
      </c>
      <c r="L133" s="57">
        <v>710216</v>
      </c>
      <c r="M133" s="58">
        <f>L133/L127*100</f>
        <v>113.24427493087823</v>
      </c>
      <c r="N133" s="57">
        <f>B133-H133</f>
        <v>1291382</v>
      </c>
      <c r="O133" s="57">
        <f>D133-J133</f>
        <v>1775494</v>
      </c>
      <c r="P133" s="57">
        <f>F133-L133</f>
        <v>-484112</v>
      </c>
    </row>
    <row r="134" spans="1:16" x14ac:dyDescent="0.25">
      <c r="A134" s="56"/>
      <c r="B134" s="57"/>
      <c r="C134" s="58"/>
      <c r="D134" s="57"/>
      <c r="E134" s="58"/>
      <c r="F134" s="57"/>
      <c r="G134" s="58"/>
      <c r="H134" s="57"/>
      <c r="I134" s="58"/>
      <c r="J134" s="57"/>
      <c r="K134" s="58"/>
      <c r="L134" s="57"/>
      <c r="M134" s="58"/>
      <c r="N134" s="57"/>
      <c r="O134" s="57"/>
      <c r="P134" s="57"/>
    </row>
    <row r="135" spans="1:16" x14ac:dyDescent="0.25">
      <c r="A135" s="62">
        <v>2017</v>
      </c>
      <c r="B135" s="63">
        <f>SUM(B136:B139)</f>
        <v>15152058.61737035</v>
      </c>
      <c r="C135" s="64">
        <f>((B136+B137+B138+B139)/(B130+B131+B132+B133))*100</f>
        <v>114.69699103517155</v>
      </c>
      <c r="D135" s="63">
        <f>SUM(D136:D139)</f>
        <v>14089781.933162</v>
      </c>
      <c r="E135" s="64">
        <f>((D136+D137+D138+D139)/(D130+D131+D132+D133))*100</f>
        <v>112.38446461463336</v>
      </c>
      <c r="F135" s="63">
        <f>SUM(F136:F139)</f>
        <v>1062276.68420835</v>
      </c>
      <c r="G135" s="64">
        <f>((F136+F137+F138+F139)/(F130+F131+F132+F133))*100</f>
        <v>157.75175927713715</v>
      </c>
      <c r="H135" s="63">
        <f>SUM(H136:H139)</f>
        <v>9037315.9741737004</v>
      </c>
      <c r="I135" s="64">
        <f>((H136+H137+H138+H139)/(H130+H131+H132+H133))*100</f>
        <v>100.36805115952532</v>
      </c>
      <c r="J135" s="63">
        <f>SUM(J136:J139)</f>
        <v>6577309.4551737001</v>
      </c>
      <c r="K135" s="64">
        <f>((J136+J137+J138+J139)/(J130+J131+J132+J133))*100</f>
        <v>98.920371195985325</v>
      </c>
      <c r="L135" s="63">
        <f>SUM(L136:L139)</f>
        <v>2460006.5189999999</v>
      </c>
      <c r="M135" s="64">
        <f>((L136+L137+L138+L139)/(L130+L131+L132+L133))*100</f>
        <v>104.45528281192875</v>
      </c>
      <c r="N135" s="63">
        <f>SUM(N136:N139)</f>
        <v>6114742.6431966498</v>
      </c>
      <c r="O135" s="63">
        <f>SUM(O136:O139)</f>
        <v>7512472.4779882999</v>
      </c>
      <c r="P135" s="63">
        <f>SUM(P136:P139)</f>
        <v>-1397729.8347916498</v>
      </c>
    </row>
    <row r="136" spans="1:16" x14ac:dyDescent="0.25">
      <c r="A136" s="62" t="s">
        <v>29</v>
      </c>
      <c r="B136" s="57">
        <f>D136+F136</f>
        <v>3555749</v>
      </c>
      <c r="C136" s="66">
        <f>B136/B130*100</f>
        <v>139.33256713298306</v>
      </c>
      <c r="D136" s="57">
        <v>3378950</v>
      </c>
      <c r="E136" s="66">
        <f>D136/D130*100</f>
        <v>139.16317174818136</v>
      </c>
      <c r="F136" s="57">
        <v>176799</v>
      </c>
      <c r="G136" s="66">
        <f>F136/F130*100</f>
        <v>142.65116429182333</v>
      </c>
      <c r="H136" s="57">
        <f>J136+L136</f>
        <v>1665876</v>
      </c>
      <c r="I136" s="66">
        <f>H136/H130*100</f>
        <v>86.302253402483885</v>
      </c>
      <c r="J136" s="57">
        <v>1192142</v>
      </c>
      <c r="K136" s="66">
        <f>J136/J130*100</f>
        <v>76.347122850431262</v>
      </c>
      <c r="L136" s="57">
        <v>473734</v>
      </c>
      <c r="M136" s="66">
        <f>L136/L130*100</f>
        <v>128.4510784832093</v>
      </c>
      <c r="N136" s="57">
        <f>B136-H136</f>
        <v>1889873</v>
      </c>
      <c r="O136" s="57">
        <f>D136-J136</f>
        <v>2186808</v>
      </c>
      <c r="P136" s="57">
        <f>F136-L136</f>
        <v>-296935</v>
      </c>
    </row>
    <row r="137" spans="1:16" x14ac:dyDescent="0.25">
      <c r="A137" s="53" t="s">
        <v>30</v>
      </c>
      <c r="B137" s="57">
        <f>D137+F137</f>
        <v>3555275</v>
      </c>
      <c r="C137" s="66">
        <f>B137/B131*100</f>
        <v>95.858194769863758</v>
      </c>
      <c r="D137" s="57">
        <v>3260533</v>
      </c>
      <c r="E137" s="66">
        <f>D137/D131*100</f>
        <v>92.967422811160432</v>
      </c>
      <c r="F137" s="57">
        <v>294742</v>
      </c>
      <c r="G137" s="66">
        <f>F137/F131*100</f>
        <v>146.12021099389227</v>
      </c>
      <c r="H137" s="57">
        <f>J137+L137</f>
        <v>1966044</v>
      </c>
      <c r="I137" s="66">
        <f>H137/H131*100</f>
        <v>82.021163155883443</v>
      </c>
      <c r="J137" s="57">
        <v>1402666</v>
      </c>
      <c r="K137" s="66">
        <f>J137/J131*100</f>
        <v>84.690239465388586</v>
      </c>
      <c r="L137" s="57">
        <v>563378</v>
      </c>
      <c r="M137" s="66">
        <f>L137/L131*100</f>
        <v>76.053539246589679</v>
      </c>
      <c r="N137" s="57">
        <f>B137-H137</f>
        <v>1589231</v>
      </c>
      <c r="O137" s="57">
        <f>D137-J137</f>
        <v>1857867</v>
      </c>
      <c r="P137" s="57">
        <f>F137-L137</f>
        <v>-268636</v>
      </c>
    </row>
    <row r="138" spans="1:16" x14ac:dyDescent="0.25">
      <c r="A138" s="53" t="s">
        <v>33</v>
      </c>
      <c r="B138" s="57">
        <f>D138+F138</f>
        <v>3680432</v>
      </c>
      <c r="C138" s="66">
        <f>B138/B132*100</f>
        <v>112.41478630716483</v>
      </c>
      <c r="D138" s="57">
        <f>10156043-D136-D137</f>
        <v>3516560</v>
      </c>
      <c r="E138" s="66">
        <f>D138/D132*100</f>
        <v>111.55381519275815</v>
      </c>
      <c r="F138" s="57">
        <f>635413-F136-F137</f>
        <v>163872</v>
      </c>
      <c r="G138" s="58">
        <f>+F138/F132*100</f>
        <v>134.72881091169191</v>
      </c>
      <c r="H138" s="57">
        <f>J138+L138</f>
        <v>2757893</v>
      </c>
      <c r="I138" s="66">
        <f>H138/H132*100</f>
        <v>120.29427441593074</v>
      </c>
      <c r="J138" s="57">
        <f>4735724-J136-J137</f>
        <v>2140916</v>
      </c>
      <c r="K138" s="66">
        <f>J138/J132*100</f>
        <v>121.82798079128131</v>
      </c>
      <c r="L138" s="57">
        <f>1654089-L136-L137</f>
        <v>616977</v>
      </c>
      <c r="M138" s="66">
        <f>L138/L132*100</f>
        <v>115.25924957266554</v>
      </c>
      <c r="N138" s="57">
        <f>B138-H138</f>
        <v>922539</v>
      </c>
      <c r="O138" s="57">
        <f>D138-J138</f>
        <v>1375644</v>
      </c>
      <c r="P138" s="57">
        <f>F138-L138</f>
        <v>-453105</v>
      </c>
    </row>
    <row r="139" spans="1:16" x14ac:dyDescent="0.25">
      <c r="A139" s="53" t="s">
        <v>32</v>
      </c>
      <c r="B139" s="57">
        <f>D139+F139</f>
        <v>4360602.6173703503</v>
      </c>
      <c r="C139" s="58">
        <f>B139/B133*100</f>
        <v>118.63458001328063</v>
      </c>
      <c r="D139" s="57">
        <f>14089781.933162-D136-D137-D138</f>
        <v>3933738.933162</v>
      </c>
      <c r="E139" s="58">
        <f>D139/D133*100</f>
        <v>114.03612736025373</v>
      </c>
      <c r="F139" s="57">
        <f>1062276.68420835-F136-F137-F138</f>
        <v>426863.68420835002</v>
      </c>
      <c r="G139" s="58">
        <f>+F139/F133*100</f>
        <v>188.79085916584847</v>
      </c>
      <c r="H139" s="57">
        <f>J139+L139</f>
        <v>2647502.9741737</v>
      </c>
      <c r="I139" s="58">
        <f>H139/H133*100</f>
        <v>111.04007521666736</v>
      </c>
      <c r="J139" s="57">
        <f>6577309.4551737-J136-J137-J138</f>
        <v>1841585.4551737001</v>
      </c>
      <c r="K139" s="58">
        <f>J139/J133*100</f>
        <v>110.00706994390885</v>
      </c>
      <c r="L139" s="57">
        <f>2460006.519-L136-L137-L138</f>
        <v>805917.51899999985</v>
      </c>
      <c r="M139" s="58">
        <f>L139/L133*100</f>
        <v>113.47498775020554</v>
      </c>
      <c r="N139" s="57">
        <f>B139-H139</f>
        <v>1713099.6431966503</v>
      </c>
      <c r="O139" s="57">
        <f>D139-J139</f>
        <v>2092153.4779882999</v>
      </c>
      <c r="P139" s="57">
        <f>F139-L139</f>
        <v>-379053.83479164983</v>
      </c>
    </row>
    <row r="140" spans="1:16" x14ac:dyDescent="0.25">
      <c r="A140" s="56"/>
      <c r="B140" s="57"/>
      <c r="C140" s="58"/>
      <c r="D140" s="57"/>
      <c r="E140" s="58"/>
      <c r="F140" s="57"/>
      <c r="G140" s="58"/>
      <c r="H140" s="57"/>
      <c r="I140" s="58"/>
      <c r="J140" s="57"/>
      <c r="K140" s="58"/>
      <c r="L140" s="57"/>
      <c r="M140" s="58"/>
      <c r="N140" s="57"/>
      <c r="O140" s="57"/>
      <c r="P140" s="57"/>
    </row>
    <row r="141" spans="1:16" x14ac:dyDescent="0.25">
      <c r="A141" s="62" t="s">
        <v>35</v>
      </c>
      <c r="B141" s="63">
        <f>SUM(B142:B145)</f>
        <v>20793769</v>
      </c>
      <c r="C141" s="64">
        <f>((B142+B143+B144+B145)/(IF(B142=0,0,B136)+IF(B143=0,0,B137)+IF(B144=0,0,B138)+IF(B145=0,0,B139)))*100</f>
        <v>137.2339529901368</v>
      </c>
      <c r="D141" s="63">
        <f>SUM(D142:D145)</f>
        <v>19660046</v>
      </c>
      <c r="E141" s="64">
        <f>((D142+D143+D144+D145)/(IF(D142=0,0,D136)+IF(D143=0,0,D137)+IF(D144=0,0,D138)+IF(D145=0,0,D139)))*100</f>
        <v>139.53406868368711</v>
      </c>
      <c r="F141" s="63">
        <f>SUM(F142:F145)</f>
        <v>1133723</v>
      </c>
      <c r="G141" s="64">
        <f>((F142+F143+F144+F145)/(IF(F142=0,0,F136)+IF(F143=0,0,F137)+IF(F144=0,0,F138)+IF(F145=0,0,F139)))*100</f>
        <v>106.72577275334764</v>
      </c>
      <c r="H141" s="63">
        <f>SUM(H142:H145)</f>
        <v>10952441</v>
      </c>
      <c r="I141" s="64">
        <f>((H142+H143+H144+H145)/(IF(H142=0,0,H136)+IF(H143=0,0,H137)+IF(H144=0,0,H138)+IF(H145=0,0,H139)))*100</f>
        <v>121.19130316234632</v>
      </c>
      <c r="J141" s="63">
        <f>SUM(J142:J145)</f>
        <v>8146109</v>
      </c>
      <c r="K141" s="64">
        <f>((J142+J143+J144+J145)/(IF(J142=0,0,J136)+IF(J143=0,0,J137)+IF(J144=0,0,J138)+IF(J145=0,0,J139)))*100</f>
        <v>123.85169126552628</v>
      </c>
      <c r="L141" s="63">
        <f>SUM(L142:L145)</f>
        <v>2806332</v>
      </c>
      <c r="M141" s="64">
        <f>((L142+L143+L144+L145)/(IF(L142=0,0,L136)+IF(L143=0,0,L137)+IF(L144=0,0,L138)+IF(L145=0,0,L139)))*100</f>
        <v>114.07823427804502</v>
      </c>
      <c r="N141" s="63">
        <f>SUM(N142:N145)</f>
        <v>9841328</v>
      </c>
      <c r="O141" s="63">
        <f>SUM(O142:O145)</f>
        <v>11513937</v>
      </c>
      <c r="P141" s="63">
        <f>SUM(P142:P145)</f>
        <v>-1672609</v>
      </c>
    </row>
    <row r="142" spans="1:16" x14ac:dyDescent="0.25">
      <c r="A142" s="62" t="s">
        <v>29</v>
      </c>
      <c r="B142" s="57">
        <f>D142+F142</f>
        <v>4579668</v>
      </c>
      <c r="C142" s="66">
        <f>B142/B136*100</f>
        <v>128.79615518418203</v>
      </c>
      <c r="D142" s="57">
        <v>4401270</v>
      </c>
      <c r="E142" s="66">
        <f>D142/D136*100</f>
        <v>130.25555276047294</v>
      </c>
      <c r="F142" s="57">
        <v>178398</v>
      </c>
      <c r="G142" s="66">
        <f>F142/F136*100</f>
        <v>100.90441688018596</v>
      </c>
      <c r="H142" s="57">
        <f>J142+L142</f>
        <v>2165789</v>
      </c>
      <c r="I142" s="66">
        <f>H142/H136*100</f>
        <v>130.00901627732196</v>
      </c>
      <c r="J142" s="57">
        <v>1548964</v>
      </c>
      <c r="K142" s="66">
        <f>J142/J136*100</f>
        <v>129.93116591815402</v>
      </c>
      <c r="L142" s="57">
        <v>616825</v>
      </c>
      <c r="M142" s="66">
        <f>L142/L136*100</f>
        <v>130.20492512675889</v>
      </c>
      <c r="N142" s="57">
        <f>B142-H142</f>
        <v>2413879</v>
      </c>
      <c r="O142" s="57">
        <f>D142-J142</f>
        <v>2852306</v>
      </c>
      <c r="P142" s="57">
        <f>F142-L142</f>
        <v>-438427</v>
      </c>
    </row>
    <row r="143" spans="1:16" x14ac:dyDescent="0.25">
      <c r="A143" s="53" t="s">
        <v>30</v>
      </c>
      <c r="B143" s="57">
        <f>D143+F143</f>
        <v>5338065</v>
      </c>
      <c r="C143" s="66">
        <f>B143/B137*100</f>
        <v>150.14492549802759</v>
      </c>
      <c r="D143" s="57">
        <v>4975984</v>
      </c>
      <c r="E143" s="66">
        <f>D143/D137*100</f>
        <v>152.61259432123521</v>
      </c>
      <c r="F143" s="57">
        <v>362081</v>
      </c>
      <c r="G143" s="66">
        <f>F143/F137*100</f>
        <v>122.84676089597004</v>
      </c>
      <c r="H143" s="57">
        <f>J143+L143</f>
        <v>2733003</v>
      </c>
      <c r="I143" s="66">
        <f>H143/H137*100</f>
        <v>139.01026630126282</v>
      </c>
      <c r="J143" s="57">
        <v>1985906</v>
      </c>
      <c r="K143" s="66">
        <f>J143/J137*100</f>
        <v>141.58081824183378</v>
      </c>
      <c r="L143" s="57">
        <v>747097</v>
      </c>
      <c r="M143" s="66">
        <f>L143/L137*100</f>
        <v>132.61025457153102</v>
      </c>
      <c r="N143" s="57">
        <f>B143-H143</f>
        <v>2605062</v>
      </c>
      <c r="O143" s="57">
        <f>D143-J143</f>
        <v>2990078</v>
      </c>
      <c r="P143" s="57">
        <f>F143-L143</f>
        <v>-385016</v>
      </c>
    </row>
    <row r="144" spans="1:16" x14ac:dyDescent="0.25">
      <c r="A144" s="53" t="s">
        <v>33</v>
      </c>
      <c r="B144" s="57">
        <f>D144+F144</f>
        <v>5310991</v>
      </c>
      <c r="C144" s="66">
        <f>B144/B138*100</f>
        <v>144.3034676364079</v>
      </c>
      <c r="D144" s="57">
        <v>5129451</v>
      </c>
      <c r="E144" s="66">
        <f>D144/D138*100</f>
        <v>145.86559023591238</v>
      </c>
      <c r="F144" s="57">
        <v>181540</v>
      </c>
      <c r="G144" s="58">
        <f>F144/F138*100</f>
        <v>110.78158562780706</v>
      </c>
      <c r="H144" s="57">
        <f>J144+L144</f>
        <v>2994870</v>
      </c>
      <c r="I144" s="66">
        <f>H144/H138*100</f>
        <v>108.59268289233846</v>
      </c>
      <c r="J144" s="57">
        <v>2375364</v>
      </c>
      <c r="K144" s="66">
        <f>J144/J138*100</f>
        <v>110.95082665550633</v>
      </c>
      <c r="L144" s="57">
        <v>619506</v>
      </c>
      <c r="M144" s="66">
        <f>L144/L138*100</f>
        <v>100.40990182778289</v>
      </c>
      <c r="N144" s="57">
        <f>B144-H144</f>
        <v>2316121</v>
      </c>
      <c r="O144" s="57">
        <f>D144-J144</f>
        <v>2754087</v>
      </c>
      <c r="P144" s="57">
        <f>F144-L144</f>
        <v>-437966</v>
      </c>
    </row>
    <row r="145" spans="1:16" x14ac:dyDescent="0.25">
      <c r="A145" s="53" t="s">
        <v>32</v>
      </c>
      <c r="B145" s="57">
        <f>D145+F145</f>
        <v>5565045</v>
      </c>
      <c r="C145" s="58">
        <f>B145/B139*100</f>
        <v>127.62100765228604</v>
      </c>
      <c r="D145" s="57">
        <v>5153341</v>
      </c>
      <c r="E145" s="58">
        <f>D145/D139*100</f>
        <v>131.00363515627777</v>
      </c>
      <c r="F145" s="57">
        <v>411704</v>
      </c>
      <c r="G145" s="58">
        <f>F145/F139*100</f>
        <v>96.448588912766198</v>
      </c>
      <c r="H145" s="57">
        <f>J145+L145</f>
        <v>3058779</v>
      </c>
      <c r="I145" s="58">
        <f>H145/H139*100</f>
        <v>115.53448777350899</v>
      </c>
      <c r="J145" s="57">
        <v>2235875</v>
      </c>
      <c r="K145" s="58">
        <f>J145/J139*100</f>
        <v>121.4103311751618</v>
      </c>
      <c r="L145" s="57">
        <v>822904</v>
      </c>
      <c r="M145" s="58">
        <f>L145/L139*100</f>
        <v>102.1077195369915</v>
      </c>
      <c r="N145" s="57">
        <f>B145-H145</f>
        <v>2506266</v>
      </c>
      <c r="O145" s="57">
        <f>D145-J145</f>
        <v>2917466</v>
      </c>
      <c r="P145" s="57">
        <f>F145-L145</f>
        <v>-411200</v>
      </c>
    </row>
    <row r="146" spans="1:16" x14ac:dyDescent="0.25">
      <c r="A146" s="56"/>
      <c r="B146" s="57"/>
      <c r="C146" s="58"/>
      <c r="D146" s="57"/>
      <c r="E146" s="58"/>
      <c r="F146" s="57"/>
      <c r="G146" s="58"/>
      <c r="H146" s="57"/>
      <c r="I146" s="58"/>
      <c r="J146" s="57"/>
      <c r="K146" s="58"/>
      <c r="L146" s="57"/>
      <c r="M146" s="58"/>
      <c r="N146" s="57"/>
      <c r="O146" s="57"/>
      <c r="P146" s="57"/>
    </row>
    <row r="147" spans="1:16" x14ac:dyDescent="0.25">
      <c r="A147" s="62" t="s">
        <v>36</v>
      </c>
      <c r="B147" s="63">
        <f>SUM(B148:B151)</f>
        <v>19868260.82786759</v>
      </c>
      <c r="C147" s="64">
        <f>((B148+B149+B150+B151)/(IF(B148=0,0,B142)+IF(B149=0,0,B143)+IF(B150=0,0,B144)+IF(B151=0,0,B145)))*100</f>
        <v>95.549108138440843</v>
      </c>
      <c r="D147" s="63">
        <f>SUM(D148:D151)</f>
        <v>18640073.994547591</v>
      </c>
      <c r="E147" s="64">
        <f>((D148+D149+D150+D151)/(IF(D148=0,0,D142)+IF(D149=0,0,D143)+IF(D150=0,0,D144)+IF(D151=0,0,D145)))*100</f>
        <v>94.811955142666463</v>
      </c>
      <c r="F147" s="63">
        <f>SUM(F148:F151)</f>
        <v>1228186.8333199997</v>
      </c>
      <c r="G147" s="64">
        <f>((F148+F149+F150+F151)/(IF(F148=0,0,F142)+IF(F149=0,0,F143)+IF(F150=0,0,F144)+IF(F151=0,0,F145)))*100</f>
        <v>108.33217931717004</v>
      </c>
      <c r="H147" s="63">
        <f>SUM(H148:H151)</f>
        <v>11335316.035188857</v>
      </c>
      <c r="I147" s="64">
        <f>((H148+H149+H150+H151)/(IF(H148=0,0,H142)+IF(H149=0,0,H143)+IF(H150=0,0,H144)+IF(H151=0,0,H145)))*100</f>
        <v>103.4957963725973</v>
      </c>
      <c r="J147" s="63">
        <f>SUM(J148:J151)</f>
        <v>8094574.7430575844</v>
      </c>
      <c r="K147" s="64">
        <f>((J148+J149+J150+J151)/(IF(J148=0,0,J142)+IF(J149=0,0,J143)+IF(J150=0,0,J144)+IF(J151=0,0,J145)))*100</f>
        <v>99.367375799385755</v>
      </c>
      <c r="L147" s="63">
        <f>SUM(L148:L151)</f>
        <v>3240741.2921312745</v>
      </c>
      <c r="M147" s="64">
        <f>((L148+L149+L150+L151)/(IF(L148=0,0,L142)+IF(L149=0,0,L143)+IF(L150=0,0,L144)+IF(L151=0,0,L145)))*100</f>
        <v>115.47961154030509</v>
      </c>
      <c r="N147" s="63">
        <f>SUM(N148:N151)</f>
        <v>8532944.7926787324</v>
      </c>
      <c r="O147" s="63">
        <f>SUM(O148:O151)</f>
        <v>10545499.251490008</v>
      </c>
      <c r="P147" s="63">
        <f>SUM(P148:P151)</f>
        <v>-2012554.4588112747</v>
      </c>
    </row>
    <row r="148" spans="1:16" x14ac:dyDescent="0.25">
      <c r="A148" s="62" t="s">
        <v>29</v>
      </c>
      <c r="B148" s="57">
        <v>4746834</v>
      </c>
      <c r="C148" s="66">
        <v>103.65017726175785</v>
      </c>
      <c r="D148" s="57">
        <v>4560394</v>
      </c>
      <c r="E148" s="66">
        <v>103.61541100636862</v>
      </c>
      <c r="F148" s="57">
        <v>186440</v>
      </c>
      <c r="G148" s="66">
        <v>104.50789807060616</v>
      </c>
      <c r="H148" s="57">
        <v>2260685</v>
      </c>
      <c r="I148" s="66">
        <v>104.3815902657184</v>
      </c>
      <c r="J148" s="57">
        <v>1666613</v>
      </c>
      <c r="K148" s="66">
        <v>107.59533468821742</v>
      </c>
      <c r="L148" s="57">
        <v>594072</v>
      </c>
      <c r="M148" s="66">
        <v>96.311271430308437</v>
      </c>
      <c r="N148" s="57">
        <v>2486149</v>
      </c>
      <c r="O148" s="57">
        <v>2893781</v>
      </c>
      <c r="P148" s="57">
        <v>-407632</v>
      </c>
    </row>
    <row r="149" spans="1:16" x14ac:dyDescent="0.25">
      <c r="A149" s="53" t="s">
        <v>30</v>
      </c>
      <c r="B149" s="57">
        <v>5187689</v>
      </c>
      <c r="C149" s="66">
        <v>97.182949252210307</v>
      </c>
      <c r="D149" s="57">
        <v>4765736</v>
      </c>
      <c r="E149" s="66">
        <v>95.774745256415613</v>
      </c>
      <c r="F149" s="57">
        <v>421953</v>
      </c>
      <c r="G149" s="66">
        <v>116.53552658106886</v>
      </c>
      <c r="H149" s="57">
        <v>2785320</v>
      </c>
      <c r="I149" s="66">
        <v>101.91426793164882</v>
      </c>
      <c r="J149" s="57">
        <v>1986777</v>
      </c>
      <c r="K149" s="66">
        <v>100.04385907490084</v>
      </c>
      <c r="L149" s="57">
        <v>798543</v>
      </c>
      <c r="M149" s="66">
        <v>106.88612054391866</v>
      </c>
      <c r="N149" s="57">
        <v>2402369</v>
      </c>
      <c r="O149" s="57">
        <v>2778959</v>
      </c>
      <c r="P149" s="57">
        <v>-376590</v>
      </c>
    </row>
    <row r="150" spans="1:16" x14ac:dyDescent="0.25">
      <c r="A150" s="53" t="s">
        <v>33</v>
      </c>
      <c r="B150" s="57">
        <v>5085411.2909975499</v>
      </c>
      <c r="C150" s="66">
        <v>95.752587247795191</v>
      </c>
      <c r="D150" s="57">
        <v>4838911.4105575504</v>
      </c>
      <c r="E150" s="66">
        <v>94.335854081802324</v>
      </c>
      <c r="F150" s="57">
        <v>246499.88043999986</v>
      </c>
      <c r="G150" s="66">
        <v>135.78268174506988</v>
      </c>
      <c r="H150" s="57">
        <v>3077246.5529703242</v>
      </c>
      <c r="I150" s="66">
        <v>102.75058860552626</v>
      </c>
      <c r="J150" s="57">
        <v>2188256.1923896642</v>
      </c>
      <c r="K150" s="66">
        <v>92.122983778051037</v>
      </c>
      <c r="L150" s="57">
        <v>888990.36058065994</v>
      </c>
      <c r="M150" s="66">
        <v>143.49987902952674</v>
      </c>
      <c r="N150" s="57">
        <v>2008164.7380272257</v>
      </c>
      <c r="O150" s="57">
        <v>2650655.2181678861</v>
      </c>
      <c r="P150" s="57">
        <v>-642490.48014066007</v>
      </c>
    </row>
    <row r="151" spans="1:16" x14ac:dyDescent="0.25">
      <c r="A151" s="53" t="s">
        <v>32</v>
      </c>
      <c r="B151" s="57">
        <v>4848326.5368700409</v>
      </c>
      <c r="C151" s="66">
        <v>87.121066170534846</v>
      </c>
      <c r="D151" s="57">
        <v>4475032.5839900412</v>
      </c>
      <c r="E151" s="58">
        <v>86.837501806886848</v>
      </c>
      <c r="F151" s="57">
        <v>373293.95287999988</v>
      </c>
      <c r="G151" s="58">
        <v>90.670470260186903</v>
      </c>
      <c r="H151" s="57">
        <v>3212064.4822185347</v>
      </c>
      <c r="I151" s="58">
        <v>105.01132910283924</v>
      </c>
      <c r="J151" s="57">
        <v>2252928.5506679201</v>
      </c>
      <c r="K151" s="58">
        <v>100.76272379573635</v>
      </c>
      <c r="L151" s="57">
        <v>959135.93155061454</v>
      </c>
      <c r="M151" s="58">
        <v>116.55502118723624</v>
      </c>
      <c r="N151" s="57">
        <v>1636262.0546515062</v>
      </c>
      <c r="O151" s="57">
        <v>2222104.033322121</v>
      </c>
      <c r="P151" s="57">
        <v>-585841.97867061466</v>
      </c>
    </row>
    <row r="152" spans="1:16" x14ac:dyDescent="0.25">
      <c r="A152" s="53"/>
      <c r="B152" s="57"/>
      <c r="C152" s="66"/>
      <c r="D152" s="57"/>
      <c r="E152" s="66"/>
      <c r="F152" s="57"/>
      <c r="G152" s="66"/>
      <c r="H152" s="57"/>
      <c r="I152" s="66"/>
      <c r="J152" s="57"/>
      <c r="K152" s="66"/>
      <c r="L152" s="57"/>
      <c r="M152" s="66"/>
      <c r="N152" s="57"/>
      <c r="O152" s="57"/>
      <c r="P152" s="57"/>
    </row>
    <row r="153" spans="1:16" x14ac:dyDescent="0.25">
      <c r="A153" s="62" t="s">
        <v>37</v>
      </c>
      <c r="B153" s="63">
        <f>SUM(B154:B157)</f>
        <v>12588158.035708018</v>
      </c>
      <c r="C153" s="64">
        <f>((B154+B155+B156+B157)/(IF(B154=0,0,B148)+IF(B155=0,0,B149)+IF(B156=0,0,B150)+IF(B157=0,0,B151)))*100</f>
        <v>63.358127542052564</v>
      </c>
      <c r="D153" s="63">
        <f>SUM(D154:D157)</f>
        <v>11361019.2327592</v>
      </c>
      <c r="E153" s="64">
        <f>((D154+D155+D156+D157)/(IF(D154=0,0,D148)+IF(D155=0,0,D149)+IF(D156=0,0,D150)+IF(D157=0,0,D151)))*100</f>
        <v>60.949432046688287</v>
      </c>
      <c r="F153" s="63">
        <f>SUM(F154:F157)</f>
        <v>1227138.8029488199</v>
      </c>
      <c r="G153" s="64">
        <f>((F154+F155+F156+F157)/(IF(F154=0,0,F148)+IF(F155=0,0,F149)+IF(F156=0,0,F150)+IF(F157=0,0,F151)))*100</f>
        <v>99.914668489944091</v>
      </c>
      <c r="H153" s="63">
        <f>SUM(H154:H157)</f>
        <v>10076563.924735539</v>
      </c>
      <c r="I153" s="64">
        <f>((H154+H155+H156+H157)/(IF(H154=0,0,H148)+IF(H155=0,0,H149)+IF(H156=0,0,H150)+IF(H157=0,0,H151)))*100</f>
        <v>88.895306433929989</v>
      </c>
      <c r="J153" s="63">
        <f>SUM(J154:J157)</f>
        <v>7503563.5902759498</v>
      </c>
      <c r="K153" s="64">
        <f>((J154+J155+J156+J157)/(IF(J154=0,0,J148)+IF(J155=0,0,J149)+IF(J156=0,0,J150)+IF(J157=0,0,J151)))*100</f>
        <v>92.698675698948577</v>
      </c>
      <c r="L153" s="63">
        <f>SUM(L154:L157)</f>
        <v>2573000.3344595898</v>
      </c>
      <c r="M153" s="64">
        <f>((L154+L155+L156+L157)/(IF(L154=0,0,L148)+IF(L155=0,0,L149)+IF(L156=0,0,L150)+IF(L157=0,0,L151)))*100</f>
        <v>79.395425383291098</v>
      </c>
      <c r="N153" s="63">
        <f>SUM(N154:N157)</f>
        <v>2511594.1109724799</v>
      </c>
      <c r="O153" s="63">
        <f>SUM(O154:O157)</f>
        <v>3857455.6424832502</v>
      </c>
      <c r="P153" s="63">
        <f>SUM(P154:P157)</f>
        <v>-1345861.5315107699</v>
      </c>
    </row>
    <row r="154" spans="1:16" x14ac:dyDescent="0.25">
      <c r="A154" s="62" t="s">
        <v>29</v>
      </c>
      <c r="B154" s="57">
        <f>D154+F154</f>
        <v>4463169</v>
      </c>
      <c r="C154" s="66">
        <f>B154/B148*100</f>
        <v>94.024122183333148</v>
      </c>
      <c r="D154" s="57">
        <v>4181813</v>
      </c>
      <c r="E154" s="66">
        <f>D154/D148*100</f>
        <v>91.69850236624292</v>
      </c>
      <c r="F154" s="57">
        <v>281356</v>
      </c>
      <c r="G154" s="66">
        <f>F154/F148*100</f>
        <v>150.90967603518558</v>
      </c>
      <c r="H154" s="57">
        <f>J154+L154</f>
        <v>2590101</v>
      </c>
      <c r="I154" s="66">
        <f>H154/H148*100</f>
        <v>114.57151261675111</v>
      </c>
      <c r="J154" s="57">
        <v>1963326</v>
      </c>
      <c r="K154" s="66">
        <f>J154/J148*100</f>
        <v>117.80335326797523</v>
      </c>
      <c r="L154" s="57">
        <v>626775</v>
      </c>
      <c r="M154" s="66">
        <f>L154/L148*100</f>
        <v>105.50488829636812</v>
      </c>
      <c r="N154" s="57">
        <f>B154-H154</f>
        <v>1873068</v>
      </c>
      <c r="O154" s="57">
        <f>D154-J154</f>
        <v>2218487</v>
      </c>
      <c r="P154" s="57">
        <f>F154-L154</f>
        <v>-345419</v>
      </c>
    </row>
    <row r="155" spans="1:16" x14ac:dyDescent="0.25">
      <c r="A155" s="62" t="s">
        <v>30</v>
      </c>
      <c r="B155" s="57">
        <f>D155+F155</f>
        <v>2613505.4821135411</v>
      </c>
      <c r="C155" s="66">
        <f>B155/B149*100</f>
        <v>50.378993075983182</v>
      </c>
      <c r="D155" s="57">
        <f>6406321.35471707-D154</f>
        <v>2224508.3547170702</v>
      </c>
      <c r="E155" s="66">
        <f t="shared" ref="E155:E157" si="3">D155/D149*100</f>
        <v>46.677120904663418</v>
      </c>
      <c r="F155" s="57">
        <f>670353.127396471-F154</f>
        <v>388997.12739647098</v>
      </c>
      <c r="G155" s="66">
        <f>F155/F149*100</f>
        <v>92.189681646171735</v>
      </c>
      <c r="H155" s="57">
        <f>J155+L155</f>
        <v>2199479.6892571002</v>
      </c>
      <c r="I155" s="66">
        <f>H155/H149*100</f>
        <v>78.966858000412884</v>
      </c>
      <c r="J155" s="57">
        <f>3566100.8411871-J154</f>
        <v>1602774.8411870999</v>
      </c>
      <c r="K155" s="66">
        <f>J155/J149*100</f>
        <v>80.672105686098632</v>
      </c>
      <c r="L155" s="57">
        <f>1223479.84807-L154</f>
        <v>596704.84807000007</v>
      </c>
      <c r="M155" s="66">
        <f>L155/L149*100</f>
        <v>74.724197453361938</v>
      </c>
      <c r="N155" s="57">
        <f>B155-H155</f>
        <v>414025.79285644088</v>
      </c>
      <c r="O155" s="57">
        <f>D155-J155</f>
        <v>621733.51352997031</v>
      </c>
      <c r="P155" s="57">
        <f>F155-L155</f>
        <v>-207707.72067352908</v>
      </c>
    </row>
    <row r="156" spans="1:16" x14ac:dyDescent="0.25">
      <c r="A156" s="62" t="s">
        <v>33</v>
      </c>
      <c r="B156" s="57">
        <v>2686454.0539217629</v>
      </c>
      <c r="C156" s="66">
        <f>B156/B150*100</f>
        <v>52.826682055735766</v>
      </c>
      <c r="D156" s="57">
        <v>2477492.400206469</v>
      </c>
      <c r="E156" s="66">
        <f t="shared" si="3"/>
        <v>51.199375024743567</v>
      </c>
      <c r="F156" s="57">
        <v>208961.65371529397</v>
      </c>
      <c r="G156" s="66">
        <v>84.771503070224412</v>
      </c>
      <c r="H156" s="57">
        <f>J156+L156</f>
        <v>2629910.5730516296</v>
      </c>
      <c r="I156" s="66">
        <v>85.463108911864666</v>
      </c>
      <c r="J156" s="57">
        <v>2007594.1866916297</v>
      </c>
      <c r="K156" s="66">
        <v>91.744019446793189</v>
      </c>
      <c r="L156" s="57">
        <v>622316.38635999989</v>
      </c>
      <c r="M156" s="66">
        <v>70.002602272708884</v>
      </c>
      <c r="N156" s="57">
        <v>56543.480870133266</v>
      </c>
      <c r="O156" s="57">
        <v>469898.2135148393</v>
      </c>
      <c r="P156" s="57">
        <v>-413354.73264470592</v>
      </c>
    </row>
    <row r="157" spans="1:16" x14ac:dyDescent="0.25">
      <c r="A157" s="53" t="s">
        <v>32</v>
      </c>
      <c r="B157" s="57">
        <f>D157+F157</f>
        <v>2825029.4996727156</v>
      </c>
      <c r="C157" s="66">
        <f>B157/B151*100</f>
        <v>58.268135988556665</v>
      </c>
      <c r="D157" s="57">
        <f>11361019.2327592-D154-D155-D156</f>
        <v>2477205.4778356608</v>
      </c>
      <c r="E157" s="66">
        <f t="shared" si="3"/>
        <v>55.356143923915923</v>
      </c>
      <c r="F157" s="57">
        <f>1227138.80294882-F154-F155-F156</f>
        <v>347824.02183705498</v>
      </c>
      <c r="G157" s="66">
        <f>F157/F151*100</f>
        <v>93.176977326730892</v>
      </c>
      <c r="H157" s="57">
        <f>J157+L157</f>
        <v>2657072.6624268098</v>
      </c>
      <c r="I157" s="66">
        <f>H157/H151*100</f>
        <v>82.721647623699056</v>
      </c>
      <c r="J157" s="57">
        <f>7503563.59027595-J154-J155-J156</f>
        <v>1929868.5623972202</v>
      </c>
      <c r="K157" s="66">
        <f>J157/J151*100</f>
        <v>85.660442352913364</v>
      </c>
      <c r="L157" s="57">
        <f>2573000.33445959-L154-L155-L156</f>
        <v>727204.10002958984</v>
      </c>
      <c r="M157" s="66">
        <f>L157/L151*100</f>
        <v>75.818669294761435</v>
      </c>
      <c r="N157" s="57">
        <f>B157-H157</f>
        <v>167956.83724590577</v>
      </c>
      <c r="O157" s="57">
        <f>D157-J157</f>
        <v>547336.91543844063</v>
      </c>
      <c r="P157" s="57">
        <f>F157-L157</f>
        <v>-379380.07819253486</v>
      </c>
    </row>
    <row r="158" spans="1:16" x14ac:dyDescent="0.25">
      <c r="A158" s="53"/>
      <c r="B158" s="57"/>
      <c r="C158" s="66"/>
      <c r="D158" s="57"/>
      <c r="E158" s="66"/>
      <c r="F158" s="57"/>
      <c r="G158" s="66"/>
      <c r="H158" s="57"/>
      <c r="I158" s="66"/>
      <c r="J158" s="57"/>
      <c r="K158" s="66"/>
      <c r="L158" s="57"/>
      <c r="M158" s="66"/>
      <c r="N158" s="57"/>
      <c r="O158" s="57"/>
      <c r="P158" s="57"/>
    </row>
    <row r="159" spans="1:16" x14ac:dyDescent="0.25">
      <c r="A159" s="62" t="s">
        <v>38</v>
      </c>
      <c r="B159" s="63">
        <f>SUM(B160:B163)</f>
        <v>21692281.000000007</v>
      </c>
      <c r="C159" s="64">
        <f>((B160+B161+B162+B163)/(IF(B160=0,0,B154)+IF(B161=0,0,B155)+IF(B162=0,0,B156)+IF(B163=0,0,B157)))*100</f>
        <v>172.32291601731492</v>
      </c>
      <c r="D159" s="63">
        <f>SUM(D160:D163)</f>
        <v>19889468.834310226</v>
      </c>
      <c r="E159" s="64">
        <f>((D160+D161+D162+D163)/(IF(D160=0,0,D154)+IF(D161=0,0,D155)+IF(D162=0,0,D156)+IF(D163=0,0,D157)))*100</f>
        <v>175.06764513662179</v>
      </c>
      <c r="F159" s="63">
        <f>SUM(F160:F163)</f>
        <v>1802812.1656897794</v>
      </c>
      <c r="G159" s="64">
        <f>((F160+F161+F162+F163)/(IF(F160=0,0,F154)+IF(F161=0,0,F155)+IF(F162=0,0,F156)+IF(F163=0,0,F157)))*100</f>
        <v>146.91183763056094</v>
      </c>
      <c r="H159" s="63">
        <f>SUM(H160:H163)</f>
        <v>10418668</v>
      </c>
      <c r="I159" s="64">
        <f>((H160+H161+H162+H163)/(IF(H160=0,0,H154)+IF(H161=0,0,H155)+IF(H162=0,0,H156)+IF(H163=0,0,H157)))*100</f>
        <v>103.3950469407997</v>
      </c>
      <c r="J159" s="63">
        <f>SUM(J160:J163)</f>
        <v>7818125.4841546798</v>
      </c>
      <c r="K159" s="64">
        <f>((J160+J161+J162+J163)/(IF(J160=0,0,J154)+IF(J161=0,0,J155)+IF(J162=0,0,J156)+IF(J163=0,0,J157)))*100</f>
        <v>104.19216669645313</v>
      </c>
      <c r="L159" s="63">
        <f>SUM(L160:L163)</f>
        <v>2600542.5158453202</v>
      </c>
      <c r="M159" s="64">
        <f>((L160+L161+L162+L163)/(IF(L160=0,0,L154)+IF(L161=0,0,L155)+IF(L162=0,0,L156)+IF(L163=0,0,L157)))*100</f>
        <v>101.070430540442</v>
      </c>
      <c r="N159" s="63">
        <f>SUM(N160:N163)</f>
        <v>11273613.000000006</v>
      </c>
      <c r="O159" s="63">
        <f>SUM(O160:O163)</f>
        <v>12071343.350155547</v>
      </c>
      <c r="P159" s="63">
        <f>SUM(P160:P163)</f>
        <v>-797730.35015554074</v>
      </c>
    </row>
    <row r="160" spans="1:16" x14ac:dyDescent="0.25">
      <c r="A160" s="62" t="s">
        <v>29</v>
      </c>
      <c r="B160" s="57">
        <v>3840624</v>
      </c>
      <c r="C160" s="58">
        <v>86.051502867133195</v>
      </c>
      <c r="D160" s="57">
        <v>3592681</v>
      </c>
      <c r="E160" s="66">
        <f t="shared" ref="E160:E161" si="4">D160/D154*100</f>
        <v>85.912043412749455</v>
      </c>
      <c r="F160" s="57">
        <v>247943</v>
      </c>
      <c r="G160" s="58">
        <v>88.124298042337827</v>
      </c>
      <c r="H160" s="57">
        <v>2291785</v>
      </c>
      <c r="I160" s="58">
        <v>88.482456861720834</v>
      </c>
      <c r="J160" s="57">
        <v>1760142</v>
      </c>
      <c r="K160" s="58">
        <v>89.651030954614768</v>
      </c>
      <c r="L160" s="57">
        <v>531643</v>
      </c>
      <c r="M160" s="58">
        <v>84.821985561006741</v>
      </c>
      <c r="N160" s="57">
        <v>1548839</v>
      </c>
      <c r="O160" s="57">
        <v>1832539</v>
      </c>
      <c r="P160" s="57">
        <v>-283700</v>
      </c>
    </row>
    <row r="161" spans="1:16" x14ac:dyDescent="0.25">
      <c r="A161" s="62" t="s">
        <v>30</v>
      </c>
      <c r="B161" s="57">
        <v>4512158</v>
      </c>
      <c r="C161" s="66">
        <f>B161/B155*100</f>
        <v>172.64773427416037</v>
      </c>
      <c r="D161" s="57">
        <v>4101338</v>
      </c>
      <c r="E161" s="66">
        <f t="shared" si="4"/>
        <v>184.37053703588535</v>
      </c>
      <c r="F161" s="57">
        <v>410820</v>
      </c>
      <c r="G161" s="58">
        <v>105.61003438498065</v>
      </c>
      <c r="H161" s="57">
        <v>2542099</v>
      </c>
      <c r="I161" s="58">
        <v>115.5772891387155</v>
      </c>
      <c r="J161" s="57">
        <v>1934661</v>
      </c>
      <c r="K161" s="58">
        <v>120.70697332428099</v>
      </c>
      <c r="L161" s="57">
        <v>607438</v>
      </c>
      <c r="M161" s="58">
        <v>101.79873717545877</v>
      </c>
      <c r="N161" s="57">
        <v>1970059</v>
      </c>
      <c r="O161" s="57">
        <v>2166677</v>
      </c>
      <c r="P161" s="57">
        <v>-196618</v>
      </c>
    </row>
    <row r="162" spans="1:16" x14ac:dyDescent="0.25">
      <c r="A162" s="62" t="s">
        <v>33</v>
      </c>
      <c r="B162" s="57">
        <v>5540097</v>
      </c>
      <c r="C162" s="66">
        <v>206.22340411563741</v>
      </c>
      <c r="D162" s="57">
        <v>5000813</v>
      </c>
      <c r="E162" s="66">
        <v>201.84978164143885</v>
      </c>
      <c r="F162" s="57">
        <v>539284</v>
      </c>
      <c r="G162" s="58">
        <v>258.07797287762833</v>
      </c>
      <c r="H162" s="57">
        <v>2652770</v>
      </c>
      <c r="I162" s="58">
        <v>100.86920928728939</v>
      </c>
      <c r="J162" s="57">
        <v>2037553</v>
      </c>
      <c r="K162" s="58">
        <v>101.49227436037461</v>
      </c>
      <c r="L162" s="57">
        <v>615217</v>
      </c>
      <c r="M162" s="58">
        <v>98.859199835388395</v>
      </c>
      <c r="N162" s="57">
        <v>2887327</v>
      </c>
      <c r="O162" s="57">
        <v>2963260</v>
      </c>
      <c r="P162" s="57">
        <v>-75933</v>
      </c>
    </row>
    <row r="163" spans="1:16" x14ac:dyDescent="0.25">
      <c r="A163" s="62" t="s">
        <v>32</v>
      </c>
      <c r="B163" s="57">
        <v>7799402.0000000056</v>
      </c>
      <c r="C163" s="66">
        <v>276.08214359898119</v>
      </c>
      <c r="D163" s="57">
        <v>7194636.8343102261</v>
      </c>
      <c r="E163" s="66">
        <v>290.43359134649558</v>
      </c>
      <c r="F163" s="57">
        <v>604765.16568977945</v>
      </c>
      <c r="G163" s="58">
        <v>173.871017446027</v>
      </c>
      <c r="H163" s="57">
        <v>2932014</v>
      </c>
      <c r="I163" s="58">
        <v>110.34752799428811</v>
      </c>
      <c r="J163" s="57">
        <v>2085769.4841546798</v>
      </c>
      <c r="K163" s="58">
        <v>108.07831811943736</v>
      </c>
      <c r="L163" s="57">
        <v>846244.51584532019</v>
      </c>
      <c r="M163" s="58">
        <v>116.36960185055155</v>
      </c>
      <c r="N163" s="57">
        <v>4867388.0000000056</v>
      </c>
      <c r="O163" s="57">
        <v>5108867.3501555463</v>
      </c>
      <c r="P163" s="57">
        <v>-241479.35015554074</v>
      </c>
    </row>
    <row r="164" spans="1:16" x14ac:dyDescent="0.25">
      <c r="A164" s="62"/>
      <c r="B164" s="57"/>
      <c r="C164" s="66"/>
      <c r="D164" s="57"/>
      <c r="E164" s="66"/>
      <c r="F164" s="57"/>
      <c r="G164" s="58"/>
      <c r="H164" s="57"/>
      <c r="I164" s="58"/>
      <c r="J164" s="57"/>
      <c r="K164" s="58"/>
      <c r="L164" s="57"/>
      <c r="M164" s="58"/>
      <c r="N164" s="57"/>
      <c r="O164" s="57"/>
      <c r="P164" s="57"/>
    </row>
    <row r="165" spans="1:16" x14ac:dyDescent="0.25">
      <c r="A165" s="62" t="s">
        <v>39</v>
      </c>
      <c r="B165" s="63">
        <f>SUM(B166:B169)</f>
        <v>42206696.141908742</v>
      </c>
      <c r="C165" s="64">
        <f>((B166+B167+B168+B169)/(IF(B166=0,0,B160)+IF(B167=0,0,B161)+IF(B168=0,0,B162)+IF(B169=0,0,B163)))*100</f>
        <v>194.570115249331</v>
      </c>
      <c r="D165" s="63">
        <f>SUM(D166:D169)</f>
        <v>40706447.497027099</v>
      </c>
      <c r="E165" s="64">
        <f>((D166+D167+D168+D169)/(IF(D166=0,0,D160)+IF(D167=0,0,D161)+IF(D168=0,0,D162)+IF(D169=0,0,D163)))*100</f>
        <v>204.66332125876914</v>
      </c>
      <c r="F165" s="63">
        <f>SUM(F166:F169)</f>
        <v>1500248.6448816422</v>
      </c>
      <c r="G165" s="64">
        <f>((F166+F167+F168+F169)/(IF(F166=0,0,F160)+IF(F167=0,0,F161)+IF(F168=0,0,F162)+IF(F169=0,0,F163)))*100</f>
        <v>83.217135619207866</v>
      </c>
      <c r="H165" s="63">
        <f>SUM(H166:H169)</f>
        <v>13509216.421858551</v>
      </c>
      <c r="I165" s="64">
        <f>((H166+H167+H168+H169)/(IF(H166=0,0,H160)+IF(H167=0,0,H161)+IF(H168=0,0,H162)+IF(H169=0,0,H163)))*100</f>
        <v>129.66356564830122</v>
      </c>
      <c r="J165" s="63">
        <f>SUM(J166:J169)</f>
        <v>9394522.4003469087</v>
      </c>
      <c r="K165" s="64">
        <f>((J166+J167+J168+J169)/(IF(J166=0,0,J160)+IF(J167=0,0,J161)+IF(J168=0,0,J162)+IF(J169=0,0,J163)))*100</f>
        <v>120.16336165730748</v>
      </c>
      <c r="L165" s="63">
        <f>SUM(L166:L169)</f>
        <v>4114694.0215116423</v>
      </c>
      <c r="M165" s="64">
        <f>((L166+L167+L168+L169)/(IF(L166=0,0,L160)+IF(L167=0,0,L161)+IF(L168=0,0,L162)+IF(L169=0,0,L163)))*100</f>
        <v>158.22444726207982</v>
      </c>
      <c r="N165" s="63">
        <f>SUM(N166:N169)</f>
        <v>28697479.72005019</v>
      </c>
      <c r="O165" s="63">
        <f>SUM(O166:O169)</f>
        <v>31311925.096680187</v>
      </c>
      <c r="P165" s="63">
        <f>SUM(P166:P169)</f>
        <v>-2614445.3766299998</v>
      </c>
    </row>
    <row r="166" spans="1:16" x14ac:dyDescent="0.25">
      <c r="A166" s="62" t="s">
        <v>29</v>
      </c>
      <c r="B166" s="57">
        <f>D166+F166</f>
        <v>8124292.2643750664</v>
      </c>
      <c r="C166" s="58">
        <f>B166/B160*100</f>
        <v>211.53573649425371</v>
      </c>
      <c r="D166" s="57">
        <v>7696880.979750949</v>
      </c>
      <c r="E166" s="58">
        <f>D166/D160*100</f>
        <v>214.23780680085289</v>
      </c>
      <c r="F166" s="57">
        <v>427411.28462411754</v>
      </c>
      <c r="G166" s="58">
        <f>F166/F160*100</f>
        <v>172.38288018783251</v>
      </c>
      <c r="H166" s="57">
        <f>J166+L166</f>
        <v>2677229.4012737232</v>
      </c>
      <c r="I166" s="58">
        <f>H166/H160*100</f>
        <v>116.81852360817979</v>
      </c>
      <c r="J166" s="57">
        <v>1960665.5076304048</v>
      </c>
      <c r="K166" s="58">
        <f>J166/J160*100</f>
        <v>111.39246195082015</v>
      </c>
      <c r="L166" s="57">
        <v>716563.89364331844</v>
      </c>
      <c r="M166" s="58">
        <f>L166/L160*100</f>
        <v>134.78290763601109</v>
      </c>
      <c r="N166" s="57">
        <f>B166-H166</f>
        <v>5447062.8631013427</v>
      </c>
      <c r="O166" s="57">
        <f>D166-J166</f>
        <v>5736215.4721205439</v>
      </c>
      <c r="P166" s="57">
        <f>F166-L166</f>
        <v>-289152.6090192009</v>
      </c>
    </row>
    <row r="167" spans="1:16" x14ac:dyDescent="0.25">
      <c r="A167" s="62" t="s">
        <v>30</v>
      </c>
      <c r="B167" s="57">
        <f>D167+F167</f>
        <v>10777523.638336884</v>
      </c>
      <c r="C167" s="66">
        <f>B167/B161*100</f>
        <v>238.85519164747521</v>
      </c>
      <c r="D167" s="57">
        <v>10481057.57075806</v>
      </c>
      <c r="E167" s="66">
        <f t="shared" ref="E167:E168" si="5">D167/D161*100</f>
        <v>255.55215324262619</v>
      </c>
      <c r="F167" s="57">
        <v>296466.06757882365</v>
      </c>
      <c r="G167" s="58">
        <f t="shared" ref="G167:G168" si="6">F167/F161*100</f>
        <v>72.164468034376043</v>
      </c>
      <c r="H167" s="57">
        <f t="shared" ref="H167:H169" si="7">J167+L167</f>
        <v>3202213.6162698241</v>
      </c>
      <c r="I167" s="58">
        <f t="shared" ref="I167:I168" si="8">H167/H161*100</f>
        <v>125.96730561122223</v>
      </c>
      <c r="J167" s="57">
        <v>2191232.069420727</v>
      </c>
      <c r="K167" s="58">
        <f t="shared" ref="K167:K168" si="9">J167/J161*100</f>
        <v>113.26181017866837</v>
      </c>
      <c r="L167" s="57">
        <v>1010981.5468490974</v>
      </c>
      <c r="M167" s="58">
        <f t="shared" ref="M167:M168" si="10">L167/L161*100</f>
        <v>166.43370135702696</v>
      </c>
      <c r="N167" s="57">
        <f t="shared" ref="N167:N169" si="11">B167-H167</f>
        <v>7575310.0220670598</v>
      </c>
      <c r="O167" s="57">
        <f t="shared" ref="O167:O168" si="12">D167-J167</f>
        <v>8289825.5013373327</v>
      </c>
      <c r="P167" s="57">
        <f t="shared" ref="P167:P168" si="13">F167-L167</f>
        <v>-714515.4792702737</v>
      </c>
    </row>
    <row r="168" spans="1:16" x14ac:dyDescent="0.25">
      <c r="A168" s="62" t="s">
        <v>33</v>
      </c>
      <c r="B168" s="57">
        <f>D168+F168</f>
        <v>12325090</v>
      </c>
      <c r="C168" s="66">
        <f>B168/B162*100</f>
        <v>222.47065349216811</v>
      </c>
      <c r="D168" s="57">
        <v>12012348.4</v>
      </c>
      <c r="E168" s="66">
        <f t="shared" si="5"/>
        <v>240.20791019380249</v>
      </c>
      <c r="F168" s="57">
        <v>312741.59999999998</v>
      </c>
      <c r="G168" s="58">
        <f t="shared" si="6"/>
        <v>57.992004212993521</v>
      </c>
      <c r="H168" s="57">
        <f t="shared" si="7"/>
        <v>3655101</v>
      </c>
      <c r="I168" s="58">
        <f t="shared" si="8"/>
        <v>137.78431601684278</v>
      </c>
      <c r="J168" s="57">
        <v>2578357.4</v>
      </c>
      <c r="K168" s="58">
        <f t="shared" si="9"/>
        <v>126.54185682531937</v>
      </c>
      <c r="L168" s="57">
        <v>1076743.6000000001</v>
      </c>
      <c r="M168" s="58">
        <f t="shared" si="10"/>
        <v>175.01850566548066</v>
      </c>
      <c r="N168" s="57">
        <f t="shared" si="11"/>
        <v>8669989</v>
      </c>
      <c r="O168" s="57">
        <f t="shared" si="12"/>
        <v>9433991</v>
      </c>
      <c r="P168" s="57">
        <f t="shared" si="13"/>
        <v>-764002.00000000012</v>
      </c>
    </row>
    <row r="169" spans="1:16" x14ac:dyDescent="0.25">
      <c r="A169" s="62" t="s">
        <v>32</v>
      </c>
      <c r="B169" s="57">
        <f>D169+F169</f>
        <v>10979790.23919679</v>
      </c>
      <c r="C169" s="66">
        <f>B169/B163*100</f>
        <v>140.77733445713895</v>
      </c>
      <c r="D169" s="57">
        <v>10516160.546518089</v>
      </c>
      <c r="E169" s="66">
        <f>D169/D163*100</f>
        <v>146.16666259467019</v>
      </c>
      <c r="F169" s="57">
        <v>463629.69267870102</v>
      </c>
      <c r="G169" s="58">
        <f>F169/F163*100</f>
        <v>76.662764157372891</v>
      </c>
      <c r="H169" s="57">
        <f t="shared" si="7"/>
        <v>3974672.4043150037</v>
      </c>
      <c r="I169" s="58">
        <f>H169/H163*100</f>
        <v>135.56116731758456</v>
      </c>
      <c r="J169" s="57">
        <v>2664267.4232957773</v>
      </c>
      <c r="K169" s="58">
        <f>J169/J163*100</f>
        <v>127.73546854222728</v>
      </c>
      <c r="L169" s="57">
        <v>1310404.9810192264</v>
      </c>
      <c r="M169" s="58">
        <f>L169/L163*100</f>
        <v>154.84945030459107</v>
      </c>
      <c r="N169" s="57">
        <f t="shared" si="11"/>
        <v>7005117.8348817863</v>
      </c>
      <c r="O169" s="57">
        <f>D169-J169</f>
        <v>7851893.123222312</v>
      </c>
      <c r="P169" s="57">
        <f>F169-L169</f>
        <v>-846775.28834052535</v>
      </c>
    </row>
    <row r="170" spans="1:16" x14ac:dyDescent="0.25">
      <c r="A170" s="62"/>
      <c r="B170" s="57"/>
      <c r="C170" s="66"/>
      <c r="D170" s="57"/>
      <c r="E170" s="66"/>
      <c r="F170" s="57"/>
      <c r="G170" s="58"/>
      <c r="H170" s="57"/>
      <c r="I170" s="58"/>
      <c r="J170" s="57"/>
      <c r="K170" s="58"/>
      <c r="L170" s="57"/>
      <c r="M170" s="58"/>
      <c r="N170" s="57"/>
      <c r="O170" s="57"/>
      <c r="P170" s="57"/>
    </row>
    <row r="171" spans="1:16" x14ac:dyDescent="0.25">
      <c r="A171" s="62" t="s">
        <v>40</v>
      </c>
      <c r="B171" s="63">
        <f>SUM(B172:B175)</f>
        <v>29202113.999999963</v>
      </c>
      <c r="C171" s="64">
        <f>((B172+B173+B174+B175)/(IF(B172=0,0,B166)+IF(B173=0,0,B167)+IF(B174=0,0,B168)+IF(B175=0,0,B169)))*100</f>
        <v>69.188343721137642</v>
      </c>
      <c r="D171" s="63">
        <f>SUM(D172:D175)</f>
        <v>27586296.546869501</v>
      </c>
      <c r="E171" s="64">
        <f>((D172+D173+D174+D175)/(IF(D172=0,0,D166)+IF(D173=0,0,D167)+IF(D174=0,0,D168)+IF(D175=0,0,D169)))*100</f>
        <v>67.768862779991309</v>
      </c>
      <c r="F171" s="63">
        <f>SUM(F172:F175)</f>
        <v>1615817.4531304601</v>
      </c>
      <c r="G171" s="64">
        <f>((F172+F173+F174+F175)/(IF(F172=0,0,F166)+IF(F173=0,0,F167)+IF(F174=0,0,F168)+IF(F175=0,0,F169)))*100</f>
        <v>107.70331029080418</v>
      </c>
      <c r="H171" s="63">
        <f>SUM(H172:H175)</f>
        <v>16396550.999999953</v>
      </c>
      <c r="I171" s="64">
        <f>((H172+H173+H174+H175)/(IF(H172=0,0,H166)+IF(H173=0,0,H167)+IF(H174=0,0,H168)+IF(H175=0,0,H169)))*100</f>
        <v>121.37307218995737</v>
      </c>
      <c r="J171" s="63">
        <f>SUM(J172:J175)</f>
        <v>11911319.282069199</v>
      </c>
      <c r="K171" s="64">
        <f>((J172+J173+J174+J175)/(IF(J172=0,0,J166)+IF(J173=0,0,J167)+IF(J174=0,0,J168)+IF(J175=0,0,J169)))*100</f>
        <v>126.79004609781283</v>
      </c>
      <c r="L171" s="63">
        <f>SUM(L172:L175)</f>
        <v>4485231.7179307546</v>
      </c>
      <c r="M171" s="64">
        <f>((L172+L173+L174+L175)/(IF(L172=0,0,L166)+IF(L173=0,0,L167)+IF(L174=0,0,L168)+IF(L175=0,0,L169)))*100</f>
        <v>109.00523087456659</v>
      </c>
      <c r="N171" s="63">
        <f>SUM(N172:N175)</f>
        <v>12805563.000000009</v>
      </c>
      <c r="O171" s="63">
        <f>SUM(O172:O175)</f>
        <v>15674977.264800303</v>
      </c>
      <c r="P171" s="63">
        <f>SUM(P172:P175)</f>
        <v>-2869414.2648002948</v>
      </c>
    </row>
    <row r="172" spans="1:16" x14ac:dyDescent="0.25">
      <c r="A172" s="62" t="s">
        <v>29</v>
      </c>
      <c r="B172" s="57">
        <f>D172+F172</f>
        <v>8483779.8959766719</v>
      </c>
      <c r="C172" s="58">
        <f>B172/B166*100</f>
        <v>104.42484858869436</v>
      </c>
      <c r="D172" s="57">
        <v>8161693.78813258</v>
      </c>
      <c r="E172" s="58">
        <f>D172/D166*100</f>
        <v>106.03897617235431</v>
      </c>
      <c r="F172" s="57">
        <v>322086.10784409154</v>
      </c>
      <c r="G172" s="58">
        <f>F172/F166*100</f>
        <v>75.357417885526075</v>
      </c>
      <c r="H172" s="57">
        <f>J172+L172</f>
        <v>3763123.3505233326</v>
      </c>
      <c r="I172" s="58">
        <f>H172/H166*100</f>
        <v>140.56036246774306</v>
      </c>
      <c r="J172" s="57">
        <v>2607074.4095138805</v>
      </c>
      <c r="K172" s="58">
        <f>J172/J166*100</f>
        <v>132.96885161532239</v>
      </c>
      <c r="L172" s="57">
        <v>1156048.9410094521</v>
      </c>
      <c r="M172" s="58">
        <f>L172/L166*100</f>
        <v>161.33229029048658</v>
      </c>
      <c r="N172" s="57">
        <f>B172-H172</f>
        <v>4720656.5454533398</v>
      </c>
      <c r="O172" s="57">
        <f>D172-J172</f>
        <v>5554619.3786186995</v>
      </c>
      <c r="P172" s="57">
        <f>F172-L172</f>
        <v>-833962.83316536061</v>
      </c>
    </row>
    <row r="173" spans="1:16" x14ac:dyDescent="0.25">
      <c r="A173" s="62" t="s">
        <v>30</v>
      </c>
      <c r="B173" s="57">
        <f>D173+F173</f>
        <v>6673532.1040233281</v>
      </c>
      <c r="C173" s="58">
        <f>B173/B167*100</f>
        <v>61.920830127292056</v>
      </c>
      <c r="D173" s="57">
        <v>6209518.21186742</v>
      </c>
      <c r="E173" s="58">
        <f t="shared" ref="E173:E175" si="14">D173/D167*100</f>
        <v>59.245149355842209</v>
      </c>
      <c r="F173" s="57">
        <v>464013.89215590846</v>
      </c>
      <c r="G173" s="58">
        <f t="shared" ref="G173:G175" si="15">F173/F167*100</f>
        <v>156.51500893353929</v>
      </c>
      <c r="H173" s="57">
        <f t="shared" ref="H173:H175" si="16">J173+L173</f>
        <v>3905253.5792861194</v>
      </c>
      <c r="I173" s="58">
        <f t="shared" ref="I173:I175" si="17">H173/H167*100</f>
        <v>121.95481149178451</v>
      </c>
      <c r="J173" s="57">
        <v>2768918.5904861195</v>
      </c>
      <c r="K173" s="58">
        <f t="shared" ref="K173:K175" si="18">J173/J167*100</f>
        <v>126.36354812103994</v>
      </c>
      <c r="L173" s="57">
        <v>1136334.9887999999</v>
      </c>
      <c r="M173" s="58">
        <f t="shared" ref="M173:M175" si="19">L173/L167*100</f>
        <v>112.39918199709864</v>
      </c>
      <c r="N173" s="57">
        <f t="shared" ref="N173:N175" si="20">B173-H173</f>
        <v>2768278.5247372086</v>
      </c>
      <c r="O173" s="57">
        <f t="shared" ref="O173:O175" si="21">D173-J173</f>
        <v>3440599.6213813005</v>
      </c>
      <c r="P173" s="57">
        <f t="shared" ref="P173:P175" si="22">F173-L173</f>
        <v>-672321.09664409142</v>
      </c>
    </row>
    <row r="174" spans="1:16" x14ac:dyDescent="0.25">
      <c r="A174" s="62" t="s">
        <v>33</v>
      </c>
      <c r="B174" s="57">
        <f>D174+F174</f>
        <v>6669105.9284742801</v>
      </c>
      <c r="C174" s="58">
        <f>B174/B168*100</f>
        <v>54.109997805081179</v>
      </c>
      <c r="D174" s="57">
        <v>6311780.704334598</v>
      </c>
      <c r="E174" s="58">
        <f t="shared" si="14"/>
        <v>52.544102902764614</v>
      </c>
      <c r="F174" s="57">
        <v>357325.22413968231</v>
      </c>
      <c r="G174" s="58">
        <f t="shared" si="15"/>
        <v>114.25573832828198</v>
      </c>
      <c r="H174" s="57">
        <f t="shared" si="16"/>
        <v>4181578.9290296817</v>
      </c>
      <c r="I174" s="58">
        <f t="shared" si="17"/>
        <v>114.40392287462595</v>
      </c>
      <c r="J174" s="57">
        <v>3149856.425324779</v>
      </c>
      <c r="K174" s="58">
        <f t="shared" si="18"/>
        <v>122.16523688006863</v>
      </c>
      <c r="L174" s="57">
        <v>1031722.5037049027</v>
      </c>
      <c r="M174" s="58">
        <f t="shared" si="19"/>
        <v>95.818772798361891</v>
      </c>
      <c r="N174" s="57">
        <f t="shared" si="20"/>
        <v>2487526.9994445983</v>
      </c>
      <c r="O174" s="57">
        <f t="shared" si="21"/>
        <v>3161924.279009819</v>
      </c>
      <c r="P174" s="57">
        <f t="shared" si="22"/>
        <v>-674397.27956522047</v>
      </c>
    </row>
    <row r="175" spans="1:16" x14ac:dyDescent="0.25">
      <c r="A175" s="62" t="s">
        <v>32</v>
      </c>
      <c r="B175" s="57">
        <f>D175+F175</f>
        <v>7375696.0715256818</v>
      </c>
      <c r="C175" s="58">
        <f>B175/B169*100</f>
        <v>67.175200170902713</v>
      </c>
      <c r="D175" s="57">
        <v>6903303.8425349034</v>
      </c>
      <c r="E175" s="58">
        <f t="shared" si="14"/>
        <v>65.644717118935532</v>
      </c>
      <c r="F175" s="57">
        <v>472392.22899077786</v>
      </c>
      <c r="G175" s="58">
        <f t="shared" si="15"/>
        <v>101.88998600617009</v>
      </c>
      <c r="H175" s="57">
        <f t="shared" si="16"/>
        <v>4546595.1411608197</v>
      </c>
      <c r="I175" s="58">
        <f t="shared" si="17"/>
        <v>114.38917924971432</v>
      </c>
      <c r="J175" s="57">
        <v>3385469.8567444198</v>
      </c>
      <c r="K175" s="58">
        <f t="shared" si="18"/>
        <v>127.06944607521771</v>
      </c>
      <c r="L175" s="57">
        <v>1161125.2844163999</v>
      </c>
      <c r="M175" s="58">
        <f t="shared" si="19"/>
        <v>88.608125063236756</v>
      </c>
      <c r="N175" s="57">
        <f t="shared" si="20"/>
        <v>2829100.9303648621</v>
      </c>
      <c r="O175" s="57">
        <f t="shared" si="21"/>
        <v>3517833.9857904837</v>
      </c>
      <c r="P175" s="57">
        <f t="shared" si="22"/>
        <v>-688733.05542562203</v>
      </c>
    </row>
    <row r="176" spans="1:16" x14ac:dyDescent="0.25">
      <c r="A176" s="62"/>
      <c r="B176" s="57"/>
      <c r="C176" s="58"/>
      <c r="D176" s="57"/>
      <c r="E176" s="58"/>
      <c r="F176" s="57"/>
      <c r="G176" s="58"/>
      <c r="H176" s="57"/>
      <c r="I176" s="58"/>
      <c r="J176" s="57"/>
      <c r="K176" s="58"/>
      <c r="L176" s="57"/>
      <c r="M176" s="58"/>
      <c r="N176" s="57"/>
      <c r="O176" s="57"/>
      <c r="P176" s="57"/>
    </row>
    <row r="177" spans="1:16" x14ac:dyDescent="0.25">
      <c r="A177" s="62" t="s">
        <v>41</v>
      </c>
      <c r="B177" s="69">
        <f>SUM(B178:B181)</f>
        <v>25992028.287370764</v>
      </c>
      <c r="C177" s="64">
        <f>((B178+B179+B180+B181)/(IF(B178=0,0,B172)+IF(B179=0,0,B173)+IF(B180=0,0,B174)+IF(B181=0,0,B175)))*100</f>
        <v>89.007351616293249</v>
      </c>
      <c r="D177" s="63">
        <f>SUM(D178:D181)</f>
        <v>24274261.0360891</v>
      </c>
      <c r="E177" s="64">
        <f>((D178+D179+D180+D181)/(IF(D178=0,0,D172)+IF(D179=0,0,D173)+IF(D180=0,0,D174)+IF(D181=0,0,D175)))*100</f>
        <v>87.993910291099766</v>
      </c>
      <c r="F177" s="70">
        <f>SUM(F178:F181)</f>
        <v>1717767.2512816598</v>
      </c>
      <c r="G177" s="64">
        <f>((F178+F179+F180+F181)/(IF(F178=0,0,F172)+IF(F179=0,0,F173)+IF(F180=0,0,F174)+IF(F181=0,0,F175)))*100</f>
        <v>106.30948737146537</v>
      </c>
      <c r="H177" s="70">
        <f>SUM(H178:H181)</f>
        <v>17167084.151302718</v>
      </c>
      <c r="I177" s="64">
        <f>((H178+H179+H180+H181)/(IF(H178=0,0,H172)+IF(H179=0,0,H173)+IF(H180=0,0,H174)+IF(H181=0,0,H175)))*100</f>
        <v>104.69936117237562</v>
      </c>
      <c r="J177" s="63">
        <f>SUM(J178:J181)</f>
        <v>12649990.633814799</v>
      </c>
      <c r="K177" s="64">
        <f>((J178+J179+J180+J181)/(IF(J178=0,0,J172)+IF(J179=0,0,J173)+IF(J180=0,0,J174)+IF(J181=0,0,J175)))*100</f>
        <v>106.20142348847592</v>
      </c>
      <c r="L177" s="63">
        <f>SUM(L178:L181)</f>
        <v>4517093.5174879199</v>
      </c>
      <c r="M177" s="64">
        <f>((L178+L179+L180+L181)/(IF(L178=0,0,L172)+IF(L179=0,0,L173)+IF(L180=0,0,L174)+IF(L181=0,0,L175)))*100</f>
        <v>100.71037131548388</v>
      </c>
      <c r="N177" s="63">
        <f>SUM(N178:N181)</f>
        <v>8824944.1360680424</v>
      </c>
      <c r="O177" s="63">
        <f>SUM(O178:O181)</f>
        <v>11624270.402274305</v>
      </c>
      <c r="P177" s="63">
        <f>SUM(P178:P181)</f>
        <v>-2799326.2662062598</v>
      </c>
    </row>
    <row r="178" spans="1:16" x14ac:dyDescent="0.25">
      <c r="A178" s="62" t="s">
        <v>29</v>
      </c>
      <c r="B178" s="71">
        <f>D178+F178</f>
        <v>6184494.1924629677</v>
      </c>
      <c r="C178" s="66">
        <f>B178/B172*100</f>
        <v>72.897862371416394</v>
      </c>
      <c r="D178" s="57">
        <v>5853641.0180594521</v>
      </c>
      <c r="E178" s="66">
        <f>D178/D172*100</f>
        <v>71.720909531926736</v>
      </c>
      <c r="F178" s="6">
        <v>330853.17440351599</v>
      </c>
      <c r="G178" s="66">
        <f>F178/F172*100</f>
        <v>102.72196358238097</v>
      </c>
      <c r="H178" s="72">
        <f>J178+L178</f>
        <v>3515055.0228954502</v>
      </c>
      <c r="I178" s="66">
        <f>H178/H172*100</f>
        <v>93.407913997998932</v>
      </c>
      <c r="J178" s="6">
        <v>2613676.4946902334</v>
      </c>
      <c r="K178" s="66">
        <f>J178/J172*100</f>
        <v>100.25323731276177</v>
      </c>
      <c r="L178" s="6">
        <v>901378.52820521675</v>
      </c>
      <c r="M178" s="66">
        <f>L178/L172*100</f>
        <v>77.970620120817784</v>
      </c>
      <c r="N178" s="57">
        <f>B178-H178</f>
        <v>2669439.1695675175</v>
      </c>
      <c r="O178" s="57">
        <f>D178-J178</f>
        <v>3239964.5233692187</v>
      </c>
      <c r="P178" s="57">
        <f>F178-L178</f>
        <v>-570525.35380170075</v>
      </c>
    </row>
    <row r="179" spans="1:16" x14ac:dyDescent="0.25">
      <c r="A179" s="62" t="s">
        <v>42</v>
      </c>
      <c r="B179" s="71">
        <f t="shared" ref="B179:B180" si="23">D179+F179</f>
        <v>6168008.8506042743</v>
      </c>
      <c r="C179" s="66">
        <f>B179/B173*100</f>
        <v>92.424952101237594</v>
      </c>
      <c r="D179" s="57">
        <v>5698014.717543547</v>
      </c>
      <c r="E179" s="66">
        <f>D179/D173*100</f>
        <v>91.762589674891288</v>
      </c>
      <c r="F179" s="6">
        <v>469994.13306072762</v>
      </c>
      <c r="G179" s="66">
        <f>F179/F173*100</f>
        <v>101.28880643573702</v>
      </c>
      <c r="H179" s="72">
        <f t="shared" ref="H179:H180" si="24">J179+L179</f>
        <v>4214096.3041208498</v>
      </c>
      <c r="I179" s="66">
        <f>H179/H173*100</f>
        <v>107.90839105744286</v>
      </c>
      <c r="J179" s="6">
        <v>3021218.8199898466</v>
      </c>
      <c r="K179" s="66">
        <f>J179/J173*100</f>
        <v>109.11186881299506</v>
      </c>
      <c r="L179" s="6">
        <v>1192877.4841310033</v>
      </c>
      <c r="M179" s="66">
        <f>L179/L173*100</f>
        <v>104.97586502996919</v>
      </c>
      <c r="N179" s="57">
        <f>B179-H179</f>
        <v>1953912.5464834245</v>
      </c>
      <c r="O179" s="57">
        <f>D179-J179</f>
        <v>2676795.8975537005</v>
      </c>
      <c r="P179" s="57">
        <f>F179-L179</f>
        <v>-722883.35107027565</v>
      </c>
    </row>
    <row r="180" spans="1:16" x14ac:dyDescent="0.25">
      <c r="A180" s="62" t="s">
        <v>33</v>
      </c>
      <c r="B180" s="71">
        <f t="shared" si="23"/>
        <v>6912559.9310168894</v>
      </c>
      <c r="C180" s="66">
        <f>B180/B174*100</f>
        <v>103.65047436873304</v>
      </c>
      <c r="D180" s="57">
        <v>6453946.5707875034</v>
      </c>
      <c r="E180" s="66">
        <f>D180/D174*100</f>
        <v>102.25238919272455</v>
      </c>
      <c r="F180" s="6">
        <v>458613.36022938613</v>
      </c>
      <c r="G180" s="66">
        <f>F180/F174*100</f>
        <v>128.34620375137837</v>
      </c>
      <c r="H180" s="72">
        <f t="shared" si="24"/>
        <v>4531953.1580239888</v>
      </c>
      <c r="I180" s="66">
        <f>H180/H174*100</f>
        <v>108.37899355580525</v>
      </c>
      <c r="J180" s="6">
        <v>3441945.7685926189</v>
      </c>
      <c r="K180" s="66">
        <f>J180/J174*100</f>
        <v>109.27310022512289</v>
      </c>
      <c r="L180" s="6">
        <v>1090007.38943137</v>
      </c>
      <c r="M180" s="66">
        <f>L180/L174*100</f>
        <v>105.64927928945689</v>
      </c>
      <c r="N180" s="57">
        <f>B180-H180</f>
        <v>2380606.7729929006</v>
      </c>
      <c r="O180" s="57">
        <f>D180-J180</f>
        <v>3012000.8021948845</v>
      </c>
      <c r="P180" s="57">
        <f>F180-L180</f>
        <v>-631394.02920198382</v>
      </c>
    </row>
    <row r="181" spans="1:16" x14ac:dyDescent="0.25">
      <c r="A181" s="62" t="s">
        <v>32</v>
      </c>
      <c r="B181" s="71">
        <f>D181+F181</f>
        <v>6726965.3132866304</v>
      </c>
      <c r="C181" s="66">
        <f>B181/B175*100</f>
        <v>91.204480879526542</v>
      </c>
      <c r="D181" s="57">
        <v>6268658.7296986002</v>
      </c>
      <c r="E181" s="66">
        <f>D181/D175*100</f>
        <v>90.806646682333181</v>
      </c>
      <c r="F181" s="6">
        <v>458306.58358802996</v>
      </c>
      <c r="G181" s="58">
        <f>F181/F175*100</f>
        <v>97.018230923730357</v>
      </c>
      <c r="H181" s="72">
        <f>J181+L181</f>
        <v>4905979.6662624292</v>
      </c>
      <c r="I181" s="66">
        <f>H181/H175*100</f>
        <v>107.904476073712</v>
      </c>
      <c r="J181" s="6">
        <v>3573149.5505420999</v>
      </c>
      <c r="K181" s="66">
        <f>J181/J175*100</f>
        <v>105.54368231705833</v>
      </c>
      <c r="L181" s="6">
        <v>1332830.1157203298</v>
      </c>
      <c r="M181" s="66">
        <f>L181/L175*100</f>
        <v>114.78779539197026</v>
      </c>
      <c r="N181" s="57">
        <f>B181-H181</f>
        <v>1820985.6470242012</v>
      </c>
      <c r="O181" s="57">
        <f>D181-J181</f>
        <v>2695509.1791565004</v>
      </c>
      <c r="P181" s="57">
        <f>F181-L181</f>
        <v>-874523.53213229985</v>
      </c>
    </row>
    <row r="182" spans="1:16" x14ac:dyDescent="0.25">
      <c r="A182" s="62"/>
      <c r="B182" s="71"/>
      <c r="C182" s="66"/>
      <c r="D182" s="57"/>
      <c r="E182" s="66"/>
      <c r="F182" s="66"/>
      <c r="G182" s="66"/>
      <c r="H182" s="66"/>
      <c r="I182" s="73"/>
      <c r="J182" s="66"/>
      <c r="K182" s="66"/>
      <c r="L182" s="66"/>
      <c r="M182" s="66"/>
      <c r="N182" s="66"/>
      <c r="O182" s="66"/>
    </row>
    <row r="183" spans="1:16" x14ac:dyDescent="0.25">
      <c r="A183" s="62" t="s">
        <v>43</v>
      </c>
      <c r="B183" s="69">
        <f>SUM(B184)</f>
        <v>6212869.9437425146</v>
      </c>
      <c r="C183" s="64">
        <f>((B184+B185+B186+B187)/(IF(B184=0,0,B178)+IF(B185=0,0,B179)+IF(B186=0,0,B180)+IF(B187=0,0,B181)))*100</f>
        <v>100.45882088973627</v>
      </c>
      <c r="D183" s="63">
        <f>SUM(D184)</f>
        <v>5919381.8154703099</v>
      </c>
      <c r="E183" s="64">
        <f>((D184+D185+D186+D187)/(IF(D184=0,0,D178)+IF(D185=0,0,D179)+IF(D186=0,0,D180)+IF(D187=0,0,D181)))*100</f>
        <v>101.12307531685043</v>
      </c>
      <c r="F183" s="63">
        <f>SUM(F184)</f>
        <v>293488.12827220501</v>
      </c>
      <c r="G183" s="64">
        <f>((F184+F185+F186+F187)/(IF(F184=0,0,F178)+IF(F185=0,0,F179)+IF(F186=0,0,F180)+IF(F187=0,0,F181)))*100</f>
        <v>88.706456814665543</v>
      </c>
      <c r="H183" s="63">
        <f>SUM(H184)</f>
        <v>3767410.2835777965</v>
      </c>
      <c r="I183" s="64">
        <f>((H184+H185+H186+H187)/(IF(H184=0,0,H178)+IF(H185=0,0,H179)+IF(H186=0,0,H180)+IF(H187=0,0,H181)))*100</f>
        <v>107.17926914482476</v>
      </c>
      <c r="J183" s="63">
        <f>SUM(J184)</f>
        <v>2810792.8833456384</v>
      </c>
      <c r="K183" s="64">
        <f>((J184+J185+J186+J187)/(IF(J184=0,0,J178)+IF(J185=0,0,J179)+IF(J186=0,0,J180)+IF(J187=0,0,J181)))*100</f>
        <v>107.54172863611289</v>
      </c>
      <c r="L183" s="63">
        <f>SUM(L184)</f>
        <v>956617.40023215802</v>
      </c>
      <c r="M183" s="64">
        <f>((L184+L185+L186+L187)/(IF(L184=0,0,L178)+IF(L185=0,0,L179)+IF(L186=0,0,L180)+IF(L187=0,0,L181)))*100</f>
        <v>106.12826579494082</v>
      </c>
      <c r="N183" s="63">
        <f>SUM(N184)</f>
        <v>2445459.6601647181</v>
      </c>
      <c r="O183" s="63">
        <f>SUM(O184)</f>
        <v>3108588.9321246715</v>
      </c>
      <c r="P183" s="63">
        <f>SUM(P184)</f>
        <v>-663129.27195995301</v>
      </c>
    </row>
    <row r="184" spans="1:16" ht="12.6" customHeight="1" x14ac:dyDescent="0.25">
      <c r="A184" s="74" t="s">
        <v>29</v>
      </c>
      <c r="B184" s="75">
        <f>D184+F184</f>
        <v>6212869.9437425146</v>
      </c>
      <c r="C184" s="76">
        <f>B184/B178*100</f>
        <v>100.45882088973627</v>
      </c>
      <c r="D184" s="77">
        <v>5919381.8154703099</v>
      </c>
      <c r="E184" s="76">
        <f>D184/D178*100</f>
        <v>101.12307531685043</v>
      </c>
      <c r="F184" s="78">
        <v>293488.12827220501</v>
      </c>
      <c r="G184" s="76">
        <f>F184/F178*100</f>
        <v>88.706456814665543</v>
      </c>
      <c r="H184" s="78">
        <f>J184+L184</f>
        <v>3767410.2835777965</v>
      </c>
      <c r="I184" s="76">
        <f>H184/H178*100</f>
        <v>107.17926914482476</v>
      </c>
      <c r="J184" s="78">
        <v>2810792.8833456384</v>
      </c>
      <c r="K184" s="76">
        <f>J184/J178*100</f>
        <v>107.54172863611289</v>
      </c>
      <c r="L184" s="78">
        <v>956617.40023215802</v>
      </c>
      <c r="M184" s="76">
        <f>L184/L178*100</f>
        <v>106.12826579494082</v>
      </c>
      <c r="N184" s="78">
        <f>B184-H184</f>
        <v>2445459.6601647181</v>
      </c>
      <c r="O184" s="78">
        <f>D184-J184</f>
        <v>3108588.9321246715</v>
      </c>
      <c r="P184" s="77">
        <f>F184-L184</f>
        <v>-663129.27195995301</v>
      </c>
    </row>
    <row r="185" spans="1:16" ht="9" customHeight="1" x14ac:dyDescent="0.25">
      <c r="A185" s="79" t="s">
        <v>44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</row>
    <row r="186" spans="1:16" ht="12" customHeight="1" x14ac:dyDescent="0.25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</row>
    <row r="187" spans="1:16" x14ac:dyDescent="0.25">
      <c r="A187" s="6"/>
    </row>
    <row r="188" spans="1:16" x14ac:dyDescent="0.25">
      <c r="C188" s="6"/>
      <c r="E188" s="6"/>
      <c r="G188" s="6"/>
      <c r="I188" s="6"/>
      <c r="K188" s="6"/>
      <c r="M188" s="6"/>
    </row>
    <row r="189" spans="1:16" x14ac:dyDescent="0.25">
      <c r="B189" s="82"/>
      <c r="C189" s="82"/>
      <c r="D189" s="82"/>
      <c r="E189" s="82"/>
      <c r="F189" s="82"/>
      <c r="G189" s="82"/>
      <c r="H189" s="83"/>
      <c r="I189" s="82"/>
      <c r="J189" s="82"/>
      <c r="K189" s="82"/>
      <c r="L189" s="82"/>
      <c r="M189" s="82"/>
      <c r="N189" s="82"/>
      <c r="O189" s="82"/>
      <c r="P189" s="82"/>
    </row>
  </sheetData>
  <mergeCells count="50">
    <mergeCell ref="M15:M17"/>
    <mergeCell ref="O15:O17"/>
    <mergeCell ref="P15:P17"/>
    <mergeCell ref="A185:P186"/>
    <mergeCell ref="J14:M14"/>
    <mergeCell ref="N14:N17"/>
    <mergeCell ref="O14:P14"/>
    <mergeCell ref="D15:D17"/>
    <mergeCell ref="E15:E17"/>
    <mergeCell ref="F15:F17"/>
    <mergeCell ref="G15:G17"/>
    <mergeCell ref="J15:J17"/>
    <mergeCell ref="K15:K17"/>
    <mergeCell ref="L15:L17"/>
    <mergeCell ref="P8:P12"/>
    <mergeCell ref="A13:A17"/>
    <mergeCell ref="B13:G13"/>
    <mergeCell ref="H13:M13"/>
    <mergeCell ref="N13:P13"/>
    <mergeCell ref="B14:B17"/>
    <mergeCell ref="C14:C17"/>
    <mergeCell ref="D14:G14"/>
    <mergeCell ref="H14:H17"/>
    <mergeCell ref="I14:I17"/>
    <mergeCell ref="O7:P7"/>
    <mergeCell ref="D8:D12"/>
    <mergeCell ref="E8:E12"/>
    <mergeCell ref="F8:F12"/>
    <mergeCell ref="G8:G12"/>
    <mergeCell ref="J8:J12"/>
    <mergeCell ref="K8:K12"/>
    <mergeCell ref="L8:L12"/>
    <mergeCell ref="M8:M12"/>
    <mergeCell ref="O8:O12"/>
    <mergeCell ref="C7:C12"/>
    <mergeCell ref="D7:G7"/>
    <mergeCell ref="H7:H12"/>
    <mergeCell ref="I7:I12"/>
    <mergeCell ref="J7:M7"/>
    <mergeCell ref="N7:N12"/>
    <mergeCell ref="N1:P1"/>
    <mergeCell ref="A2:P2"/>
    <mergeCell ref="A3:P3"/>
    <mergeCell ref="A5:M5"/>
    <mergeCell ref="N5:P5"/>
    <mergeCell ref="A6:A12"/>
    <mergeCell ref="B6:G6"/>
    <mergeCell ref="H6:M6"/>
    <mergeCell ref="N6:P6"/>
    <mergeCell ref="B7:B12"/>
  </mergeCells>
  <pageMargins left="0.17" right="0.17" top="0.52" bottom="0.19" header="0.17" footer="0.17"/>
  <pageSetup scale="2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1.5</vt:lpstr>
      <vt:lpstr>'1.5'!Print_Area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Samid Guluzada</cp:lastModifiedBy>
  <dcterms:created xsi:type="dcterms:W3CDTF">2025-07-21T04:20:09Z</dcterms:created>
  <dcterms:modified xsi:type="dcterms:W3CDTF">2025-07-21T04:20:10Z</dcterms:modified>
</cp:coreProperties>
</file>