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20" yWindow="0" windowWidth="36460" windowHeight="21940" tabRatio="500" activeTab="1"/>
  </bookViews>
  <sheets>
    <sheet name="Birth-Death by Month" sheetId="7" r:id="rId1"/>
    <sheet name="Height-Weight dist" sheetId="13" r:id="rId2"/>
    <sheet name="US Height Distrib" sheetId="12" r:id="rId3"/>
    <sheet name="US NCHS data" sheetId="6" r:id="rId4"/>
    <sheet name="B-D v1" sheetId="1"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13" l="1"/>
  <c r="M4" i="13"/>
  <c r="M5" i="13"/>
  <c r="M6" i="13"/>
  <c r="M7" i="13"/>
  <c r="M8" i="13"/>
  <c r="M9" i="13"/>
  <c r="M10" i="13"/>
  <c r="M11" i="13"/>
  <c r="M12" i="13"/>
  <c r="M13" i="13"/>
  <c r="M15" i="13"/>
  <c r="M16" i="13"/>
  <c r="M17" i="13"/>
  <c r="M18" i="13"/>
  <c r="M19" i="13"/>
  <c r="M20" i="13"/>
  <c r="M21" i="13"/>
  <c r="M22" i="13"/>
  <c r="M23" i="13"/>
  <c r="M24" i="13"/>
  <c r="M25" i="13"/>
  <c r="M26" i="13"/>
  <c r="M40" i="13"/>
  <c r="F5" i="13"/>
  <c r="F6" i="13"/>
  <c r="F7" i="13"/>
  <c r="F8" i="13"/>
  <c r="F9" i="13"/>
  <c r="F10" i="13"/>
  <c r="F11" i="13"/>
  <c r="F12" i="13"/>
  <c r="F13" i="13"/>
  <c r="F14" i="13"/>
  <c r="F15" i="13"/>
  <c r="F16" i="13"/>
  <c r="F17" i="13"/>
  <c r="F18" i="13"/>
  <c r="F19" i="13"/>
  <c r="F20" i="13"/>
  <c r="F21" i="13"/>
  <c r="F22" i="13"/>
  <c r="F23" i="13"/>
  <c r="F24" i="13"/>
  <c r="F25" i="13"/>
  <c r="F26" i="13"/>
  <c r="F27" i="13"/>
  <c r="F28" i="13"/>
  <c r="F29" i="13"/>
  <c r="F4" i="13"/>
  <c r="B30" i="13"/>
  <c r="B29" i="13"/>
  <c r="B28" i="13"/>
  <c r="B27" i="13"/>
  <c r="B26" i="13"/>
  <c r="B25" i="13"/>
  <c r="B24" i="13"/>
  <c r="B23" i="13"/>
  <c r="B22" i="13"/>
  <c r="B21" i="13"/>
  <c r="B20" i="13"/>
  <c r="B19" i="13"/>
  <c r="B18" i="13"/>
  <c r="B17" i="13"/>
  <c r="B16" i="13"/>
  <c r="B15" i="13"/>
  <c r="B14" i="13"/>
  <c r="B13" i="13"/>
  <c r="B12" i="13"/>
  <c r="B11" i="13"/>
  <c r="B10" i="13"/>
  <c r="B9" i="13"/>
  <c r="B8" i="13"/>
  <c r="B7" i="13"/>
  <c r="B6" i="13"/>
  <c r="M27" i="13"/>
  <c r="M28" i="13"/>
  <c r="M29" i="13"/>
  <c r="M30" i="13"/>
  <c r="M31" i="13"/>
  <c r="D3"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4" i="13"/>
  <c r="B5" i="13"/>
  <c r="K3" i="13"/>
  <c r="L5" i="13"/>
  <c r="L6" i="13"/>
  <c r="L7" i="13"/>
  <c r="L8" i="13"/>
  <c r="L9" i="13"/>
  <c r="L10" i="13"/>
  <c r="L11" i="13"/>
  <c r="L12" i="13"/>
  <c r="L13" i="13"/>
  <c r="L14" i="13"/>
  <c r="L15" i="13"/>
  <c r="L16" i="13"/>
  <c r="L17" i="13"/>
  <c r="L18" i="13"/>
  <c r="L19" i="13"/>
  <c r="L20" i="13"/>
  <c r="L21" i="13"/>
  <c r="L22" i="13"/>
  <c r="L23" i="13"/>
  <c r="L24" i="13"/>
  <c r="L25" i="13"/>
  <c r="L26" i="13"/>
  <c r="L4" i="13"/>
  <c r="B4" i="13"/>
  <c r="E121" i="12"/>
  <c r="E122" i="12"/>
  <c r="E123" i="12"/>
  <c r="E124" i="12"/>
  <c r="E125" i="12"/>
  <c r="E126" i="12"/>
  <c r="E127" i="12"/>
  <c r="E128" i="12"/>
  <c r="E129" i="12"/>
  <c r="E130" i="12"/>
  <c r="E131" i="12"/>
  <c r="E132" i="12"/>
  <c r="E120" i="12"/>
  <c r="E119" i="12"/>
  <c r="E133" i="12"/>
  <c r="E118" i="12"/>
  <c r="E117" i="12"/>
  <c r="E116" i="12"/>
  <c r="E115" i="12"/>
  <c r="E114" i="12"/>
  <c r="E113" i="12"/>
  <c r="E112" i="12"/>
  <c r="E111" i="12"/>
  <c r="E110" i="12"/>
  <c r="E109" i="12"/>
  <c r="E108" i="12"/>
  <c r="E107" i="12"/>
  <c r="E106" i="12"/>
  <c r="E105" i="12"/>
  <c r="E104" i="12"/>
  <c r="E103" i="12"/>
  <c r="E102" i="12"/>
  <c r="E101" i="12"/>
  <c r="E100" i="12"/>
  <c r="E99" i="12"/>
  <c r="E98" i="12"/>
  <c r="E75" i="12"/>
  <c r="E76" i="12"/>
  <c r="E77" i="12"/>
  <c r="E78" i="12"/>
  <c r="E79" i="12"/>
  <c r="E80" i="12"/>
  <c r="E81" i="12"/>
  <c r="E82" i="12"/>
  <c r="E83" i="12"/>
  <c r="E84" i="12"/>
  <c r="E85" i="12"/>
  <c r="E86" i="12"/>
  <c r="E87" i="12"/>
  <c r="E88" i="12"/>
  <c r="E89" i="12"/>
  <c r="E90" i="12"/>
  <c r="E91" i="12"/>
  <c r="E92" i="12"/>
  <c r="E93" i="12"/>
  <c r="E94" i="12"/>
  <c r="E74" i="12"/>
  <c r="S3" i="7"/>
  <c r="S4" i="7"/>
  <c r="S5" i="7"/>
  <c r="S6" i="7"/>
  <c r="S7" i="7"/>
  <c r="S8" i="7"/>
  <c r="S9" i="7"/>
  <c r="S10" i="7"/>
  <c r="S11" i="7"/>
  <c r="S12" i="7"/>
  <c r="S13" i="7"/>
  <c r="S14" i="7"/>
  <c r="S15" i="7"/>
  <c r="S16" i="7"/>
  <c r="S17" i="7"/>
  <c r="S18" i="7"/>
  <c r="S19" i="7"/>
  <c r="S20" i="7"/>
  <c r="S21" i="7"/>
  <c r="S22" i="7"/>
  <c r="S23" i="7"/>
  <c r="S24" i="7"/>
  <c r="S25" i="7"/>
  <c r="S2" i="7"/>
  <c r="P26" i="7"/>
  <c r="F25" i="7"/>
  <c r="Q25" i="7"/>
  <c r="F24" i="7"/>
  <c r="Q24" i="7"/>
  <c r="F23" i="7"/>
  <c r="Q23" i="7"/>
  <c r="F22" i="7"/>
  <c r="Q22" i="7"/>
  <c r="F21" i="7"/>
  <c r="Q21" i="7"/>
  <c r="F20" i="7"/>
  <c r="Q20" i="7"/>
  <c r="F19" i="7"/>
  <c r="Q19" i="7"/>
  <c r="F18" i="7"/>
  <c r="Q18" i="7"/>
  <c r="F17" i="7"/>
  <c r="Q17" i="7"/>
  <c r="F16" i="7"/>
  <c r="Q16" i="7"/>
  <c r="F15" i="7"/>
  <c r="Q15" i="7"/>
  <c r="F14" i="7"/>
  <c r="Q14" i="7"/>
  <c r="F13" i="7"/>
  <c r="Q13" i="7"/>
  <c r="F12" i="7"/>
  <c r="Q12" i="7"/>
  <c r="F11" i="7"/>
  <c r="Q11" i="7"/>
  <c r="F10" i="7"/>
  <c r="Q10" i="7"/>
  <c r="F9" i="7"/>
  <c r="Q9" i="7"/>
  <c r="F8" i="7"/>
  <c r="Q8" i="7"/>
  <c r="F7" i="7"/>
  <c r="Q7" i="7"/>
  <c r="F6" i="7"/>
  <c r="Q6" i="7"/>
  <c r="F5" i="7"/>
  <c r="Q5" i="7"/>
  <c r="F4" i="7"/>
  <c r="Q4" i="7"/>
  <c r="F3" i="7"/>
  <c r="Q3" i="7"/>
  <c r="F2" i="7"/>
  <c r="Q2" i="7"/>
  <c r="M26" i="7"/>
  <c r="N25" i="7"/>
  <c r="N24" i="7"/>
  <c r="N23" i="7"/>
  <c r="N22" i="7"/>
  <c r="N21" i="7"/>
  <c r="N20" i="7"/>
  <c r="N19" i="7"/>
  <c r="N18" i="7"/>
  <c r="N17" i="7"/>
  <c r="N16" i="7"/>
  <c r="N15" i="7"/>
  <c r="N14" i="7"/>
  <c r="N13" i="7"/>
  <c r="N12" i="7"/>
  <c r="N11" i="7"/>
  <c r="N10" i="7"/>
  <c r="N9" i="7"/>
  <c r="N8" i="7"/>
  <c r="N7" i="7"/>
  <c r="N6" i="7"/>
  <c r="N5" i="7"/>
  <c r="N4" i="7"/>
  <c r="N3" i="7"/>
  <c r="N2" i="7"/>
  <c r="J26" i="7"/>
  <c r="K25" i="7"/>
  <c r="K24" i="7"/>
  <c r="K23" i="7"/>
  <c r="K22" i="7"/>
  <c r="K21" i="7"/>
  <c r="K20" i="7"/>
  <c r="K19" i="7"/>
  <c r="K18" i="7"/>
  <c r="K17" i="7"/>
  <c r="K16" i="7"/>
  <c r="K15" i="7"/>
  <c r="K14" i="7"/>
  <c r="K13" i="7"/>
  <c r="K12" i="7"/>
  <c r="K11" i="7"/>
  <c r="K10" i="7"/>
  <c r="K9" i="7"/>
  <c r="K8" i="7"/>
  <c r="K7" i="7"/>
  <c r="K6" i="7"/>
  <c r="K5" i="7"/>
  <c r="K4" i="7"/>
  <c r="K3" i="7"/>
  <c r="K2" i="7"/>
  <c r="Q26" i="7"/>
  <c r="N26" i="7"/>
  <c r="K26" i="7"/>
  <c r="G26" i="7"/>
  <c r="H3" i="7"/>
  <c r="H4" i="7"/>
  <c r="H5" i="7"/>
  <c r="H6" i="7"/>
  <c r="H7" i="7"/>
  <c r="H8" i="7"/>
  <c r="H9" i="7"/>
  <c r="H10" i="7"/>
  <c r="H11" i="7"/>
  <c r="H12" i="7"/>
  <c r="H13" i="7"/>
  <c r="H14" i="7"/>
  <c r="H15" i="7"/>
  <c r="H16" i="7"/>
  <c r="H17" i="7"/>
  <c r="H18" i="7"/>
  <c r="H19" i="7"/>
  <c r="H20" i="7"/>
  <c r="H21" i="7"/>
  <c r="H22" i="7"/>
  <c r="H23" i="7"/>
  <c r="H24" i="7"/>
  <c r="H25" i="7"/>
  <c r="H2" i="7"/>
  <c r="D2" i="7"/>
  <c r="D3" i="7"/>
  <c r="D4" i="7"/>
  <c r="D5" i="7"/>
  <c r="D6" i="7"/>
  <c r="D7" i="7"/>
  <c r="D8" i="7"/>
  <c r="D9" i="7"/>
  <c r="D10" i="7"/>
  <c r="D11" i="7"/>
  <c r="D12" i="7"/>
  <c r="D13" i="7"/>
  <c r="D14" i="7"/>
  <c r="D15" i="7"/>
  <c r="D16" i="7"/>
  <c r="D17" i="7"/>
  <c r="D18" i="7"/>
  <c r="D19" i="7"/>
  <c r="D20" i="7"/>
  <c r="D21" i="7"/>
  <c r="D22" i="7"/>
  <c r="D23" i="7"/>
  <c r="D24" i="7"/>
  <c r="D25" i="7"/>
  <c r="D29" i="7"/>
  <c r="D28" i="7"/>
  <c r="E26" i="7"/>
  <c r="H26" i="7"/>
  <c r="F26" i="7"/>
  <c r="R26" i="7"/>
  <c r="R25" i="7"/>
  <c r="R24" i="7"/>
  <c r="R23" i="7"/>
  <c r="R22" i="7"/>
  <c r="R21" i="7"/>
  <c r="R20" i="7"/>
  <c r="R19" i="7"/>
  <c r="R18" i="7"/>
  <c r="R17" i="7"/>
  <c r="R16" i="7"/>
  <c r="R15" i="7"/>
  <c r="R14" i="7"/>
  <c r="R13" i="7"/>
  <c r="R12" i="7"/>
  <c r="R11" i="7"/>
  <c r="R10" i="7"/>
  <c r="R9" i="7"/>
  <c r="R8" i="7"/>
  <c r="R7" i="7"/>
  <c r="R6" i="7"/>
  <c r="R5" i="7"/>
  <c r="R4" i="7"/>
  <c r="R3" i="7"/>
  <c r="R2" i="7"/>
  <c r="O26" i="7"/>
  <c r="O25" i="7"/>
  <c r="O24" i="7"/>
  <c r="O23" i="7"/>
  <c r="O22" i="7"/>
  <c r="O21" i="7"/>
  <c r="O20" i="7"/>
  <c r="O19" i="7"/>
  <c r="O18" i="7"/>
  <c r="O17" i="7"/>
  <c r="O16" i="7"/>
  <c r="O15" i="7"/>
  <c r="O14" i="7"/>
  <c r="O13" i="7"/>
  <c r="O12" i="7"/>
  <c r="O11" i="7"/>
  <c r="O10" i="7"/>
  <c r="O9" i="7"/>
  <c r="O8" i="7"/>
  <c r="O7" i="7"/>
  <c r="O6" i="7"/>
  <c r="O5" i="7"/>
  <c r="O4" i="7"/>
  <c r="O3" i="7"/>
  <c r="O2" i="7"/>
  <c r="L26" i="7"/>
  <c r="L25" i="7"/>
  <c r="L24" i="7"/>
  <c r="L23" i="7"/>
  <c r="L22" i="7"/>
  <c r="L21" i="7"/>
  <c r="L20" i="7"/>
  <c r="L19" i="7"/>
  <c r="L18" i="7"/>
  <c r="L17" i="7"/>
  <c r="L16" i="7"/>
  <c r="L15" i="7"/>
  <c r="L14" i="7"/>
  <c r="L13" i="7"/>
  <c r="L12" i="7"/>
  <c r="L11" i="7"/>
  <c r="L10" i="7"/>
  <c r="L9" i="7"/>
  <c r="L8" i="7"/>
  <c r="L7" i="7"/>
  <c r="L6" i="7"/>
  <c r="L5" i="7"/>
  <c r="L4" i="7"/>
  <c r="L3" i="7"/>
  <c r="L2" i="7"/>
  <c r="I26" i="7"/>
  <c r="I2" i="7"/>
  <c r="I3" i="7"/>
  <c r="I4" i="7"/>
  <c r="I5" i="7"/>
  <c r="I6" i="7"/>
  <c r="I7" i="7"/>
  <c r="I8" i="7"/>
  <c r="I9" i="7"/>
  <c r="I10" i="7"/>
  <c r="I11" i="7"/>
  <c r="I12" i="7"/>
  <c r="I13" i="7"/>
  <c r="I14" i="7"/>
  <c r="I15" i="7"/>
  <c r="I16" i="7"/>
  <c r="I17" i="7"/>
  <c r="I18" i="7"/>
  <c r="I19" i="7"/>
  <c r="I20" i="7"/>
  <c r="I21" i="7"/>
  <c r="I22" i="7"/>
  <c r="I23" i="7"/>
  <c r="I24" i="7"/>
  <c r="I25" i="7"/>
  <c r="C15" i="6"/>
  <c r="C42" i="1"/>
  <c r="D31" i="1"/>
  <c r="D30" i="1"/>
  <c r="D32" i="1"/>
  <c r="D33" i="1"/>
  <c r="D34" i="1"/>
  <c r="D35" i="1"/>
  <c r="D36" i="1"/>
  <c r="D37" i="1"/>
  <c r="D38" i="1"/>
  <c r="D39" i="1"/>
  <c r="D40" i="1"/>
  <c r="D41" i="1"/>
  <c r="E31" i="1"/>
  <c r="E32" i="1"/>
  <c r="E33" i="1"/>
  <c r="E34" i="1"/>
  <c r="E35" i="1"/>
  <c r="E36" i="1"/>
  <c r="E37" i="1"/>
  <c r="E38" i="1"/>
  <c r="E39" i="1"/>
  <c r="E40" i="1"/>
  <c r="E41" i="1"/>
  <c r="E30" i="1"/>
  <c r="G14" i="1"/>
  <c r="H31" i="1"/>
  <c r="H30" i="1"/>
  <c r="H32" i="1"/>
  <c r="H33" i="1"/>
  <c r="H34" i="1"/>
  <c r="H35" i="1"/>
  <c r="H36" i="1"/>
  <c r="H37" i="1"/>
  <c r="H38" i="1"/>
  <c r="H39" i="1"/>
  <c r="H40" i="1"/>
  <c r="H41" i="1"/>
  <c r="I31" i="1"/>
  <c r="I32" i="1"/>
  <c r="I33" i="1"/>
  <c r="I34" i="1"/>
  <c r="I35" i="1"/>
  <c r="I36" i="1"/>
  <c r="I37" i="1"/>
  <c r="I38" i="1"/>
  <c r="I39" i="1"/>
  <c r="I40" i="1"/>
  <c r="I41" i="1"/>
  <c r="I30" i="1"/>
  <c r="G42" i="1"/>
  <c r="H2" i="1"/>
  <c r="H3" i="1"/>
  <c r="H4" i="1"/>
  <c r="H5" i="1"/>
  <c r="H6" i="1"/>
  <c r="H7" i="1"/>
  <c r="H8" i="1"/>
  <c r="H9" i="1"/>
  <c r="H10" i="1"/>
  <c r="H11" i="1"/>
  <c r="H12" i="1"/>
  <c r="H13" i="1"/>
  <c r="C14" i="1"/>
  <c r="D3" i="1"/>
  <c r="D4" i="1"/>
  <c r="D5" i="1"/>
  <c r="D6" i="1"/>
  <c r="D7" i="1"/>
  <c r="D8" i="1"/>
  <c r="D9" i="1"/>
  <c r="D10" i="1"/>
  <c r="D11" i="1"/>
  <c r="D12" i="1"/>
  <c r="D13" i="1"/>
  <c r="D2" i="1"/>
  <c r="I13" i="1"/>
  <c r="I12" i="1"/>
  <c r="I11" i="1"/>
  <c r="I10" i="1"/>
  <c r="I9" i="1"/>
  <c r="I8" i="1"/>
  <c r="I7" i="1"/>
  <c r="I6" i="1"/>
  <c r="I5" i="1"/>
  <c r="I4" i="1"/>
  <c r="I3" i="1"/>
  <c r="I2" i="1"/>
  <c r="C59" i="1"/>
  <c r="E3" i="1"/>
  <c r="E4" i="1"/>
  <c r="E5" i="1"/>
  <c r="E6" i="1"/>
  <c r="E7" i="1"/>
  <c r="E8" i="1"/>
  <c r="E9" i="1"/>
  <c r="E10" i="1"/>
  <c r="E11" i="1"/>
  <c r="E12" i="1"/>
  <c r="E13" i="1"/>
  <c r="E2" i="1"/>
  <c r="S26" i="7"/>
  <c r="F40" i="13"/>
</calcChain>
</file>

<file path=xl/sharedStrings.xml><?xml version="1.0" encoding="utf-8"?>
<sst xmlns="http://schemas.openxmlformats.org/spreadsheetml/2006/main" count="292" uniqueCount="199">
  <si>
    <t>Total Births</t>
  </si>
  <si>
    <t>Avg. per Day</t>
  </si>
  <si>
    <t>January</t>
  </si>
  <si>
    <t>February</t>
  </si>
  <si>
    <t>March</t>
  </si>
  <si>
    <t>April</t>
  </si>
  <si>
    <t>May</t>
  </si>
  <si>
    <t>June</t>
  </si>
  <si>
    <t>July</t>
  </si>
  <si>
    <t>August</t>
  </si>
  <si>
    <t>September</t>
  </si>
  <si>
    <t>October</t>
  </si>
  <si>
    <t>November</t>
  </si>
  <si>
    <t>December</t>
  </si>
  <si>
    <t>1995-2002 Total</t>
  </si>
  <si>
    <t>Total Deaths</t>
  </si>
  <si>
    <t>Calculated from National Center for Health Statistics data</t>
  </si>
  <si>
    <t>total</t>
  </si>
  <si>
    <t>U.S. Births,Deaths by Month, 1995-2002</t>
  </si>
  <si>
    <t>bb diff birth</t>
  </si>
  <si>
    <t>us  diff birth</t>
  </si>
  <si>
    <t>bb diff death</t>
  </si>
  <si>
    <t>us diff death</t>
  </si>
  <si>
    <t>US Deaths</t>
  </si>
  <si>
    <t>Males</t>
  </si>
  <si>
    <t>Females</t>
  </si>
  <si>
    <t>Height</t>
  </si>
  <si>
    <t>Percent under--</t>
  </si>
  <si>
    <t>(B)</t>
  </si>
  <si>
    <t>\1 Figure does not meet standards for reliability or precision.</t>
  </si>
  <si>
    <t>http://www.cdc.gov/nchs/nhanes.htm</t>
  </si>
  <si>
    <t>(taller)</t>
  </si>
  <si>
    <t>mo #</t>
  </si>
  <si>
    <t>month</t>
  </si>
  <si>
    <t>days</t>
  </si>
  <si>
    <t>days/
year</t>
  </si>
  <si>
    <t>births</t>
  </si>
  <si>
    <t>US births</t>
  </si>
  <si>
    <t>us births adj%/mo</t>
  </si>
  <si>
    <t>bb births adj%/mo</t>
  </si>
  <si>
    <t>US deaths</t>
  </si>
  <si>
    <t>BB Deaths</t>
  </si>
  <si>
    <t>bb deaths adj%/mo</t>
  </si>
  <si>
    <t>Table 206. Cumulative Percent Distribution of Population by Weight and Sex: 2007-2008</t>
  </si>
  <si>
    <t>[See headnote, Table 205. Data are based on National Health and Nutrition Examination Survey (NHANES). Weight was measured without shoes. Pregnant females were excluded from the analyses. Based on sample and subject to sampling variability; see source]</t>
  </si>
  <si>
    <t>Weight</t>
  </si>
  <si>
    <t>20 to 29 years</t>
  </si>
  <si>
    <t>30 to 39 years</t>
  </si>
  <si>
    <t>40 to 49 years</t>
  </si>
  <si>
    <t>50 to 59 years</t>
  </si>
  <si>
    <t>60 to 69 years</t>
  </si>
  <si>
    <t>70 to 79 years</t>
  </si>
  <si>
    <t>2007--2008</t>
  </si>
  <si>
    <r>
      <t>..</t>
    </r>
    <r>
      <rPr>
        <sz val="12"/>
        <rFont val="Courier New"/>
      </rPr>
      <t>100 pounds</t>
    </r>
  </si>
  <si>
    <t>-</t>
  </si>
  <si>
    <t>\1 2.0</t>
  </si>
  <si>
    <t>\1 0.4</t>
  </si>
  <si>
    <r>
      <t>..</t>
    </r>
    <r>
      <rPr>
        <sz val="12"/>
        <rFont val="Courier New"/>
      </rPr>
      <t>110 pounds</t>
    </r>
  </si>
  <si>
    <t>\1 4.0</t>
  </si>
  <si>
    <r>
      <t>..</t>
    </r>
    <r>
      <rPr>
        <sz val="12"/>
        <rFont val="Courier New"/>
      </rPr>
      <t>120 pounds</t>
    </r>
  </si>
  <si>
    <t>\1 1.1</t>
  </si>
  <si>
    <r>
      <t>..</t>
    </r>
    <r>
      <rPr>
        <sz val="12"/>
        <rFont val="Courier New"/>
      </rPr>
      <t>130 pounds</t>
    </r>
  </si>
  <si>
    <t>\1 2.1</t>
  </si>
  <si>
    <t>\1 2.5</t>
  </si>
  <si>
    <t>\1 2.3</t>
  </si>
  <si>
    <r>
      <t>..</t>
    </r>
    <r>
      <rPr>
        <sz val="12"/>
        <rFont val="Courier New"/>
      </rPr>
      <t>140 pounds</t>
    </r>
  </si>
  <si>
    <r>
      <t>..</t>
    </r>
    <r>
      <rPr>
        <sz val="12"/>
        <rFont val="Courier New"/>
      </rPr>
      <t>150 pounds</t>
    </r>
  </si>
  <si>
    <r>
      <t>..</t>
    </r>
    <r>
      <rPr>
        <sz val="12"/>
        <rFont val="Courier New"/>
      </rPr>
      <t>160 pounds</t>
    </r>
  </si>
  <si>
    <r>
      <t>..</t>
    </r>
    <r>
      <rPr>
        <sz val="12"/>
        <rFont val="Courier New"/>
      </rPr>
      <t>170 pounds</t>
    </r>
  </si>
  <si>
    <r>
      <t>..</t>
    </r>
    <r>
      <rPr>
        <sz val="12"/>
        <rFont val="Courier New"/>
      </rPr>
      <t>180 pounds</t>
    </r>
  </si>
  <si>
    <r>
      <t>..</t>
    </r>
    <r>
      <rPr>
        <sz val="12"/>
        <rFont val="Courier New"/>
      </rPr>
      <t>190 pounds</t>
    </r>
  </si>
  <si>
    <r>
      <t>..</t>
    </r>
    <r>
      <rPr>
        <sz val="12"/>
        <rFont val="Courier New"/>
      </rPr>
      <t>200 pounds</t>
    </r>
  </si>
  <si>
    <r>
      <t>..</t>
    </r>
    <r>
      <rPr>
        <sz val="12"/>
        <rFont val="Courier New"/>
      </rPr>
      <t>210 pounds</t>
    </r>
  </si>
  <si>
    <r>
      <t>..</t>
    </r>
    <r>
      <rPr>
        <sz val="12"/>
        <rFont val="Courier New"/>
      </rPr>
      <t>220 pounds</t>
    </r>
  </si>
  <si>
    <r>
      <t>..</t>
    </r>
    <r>
      <rPr>
        <sz val="12"/>
        <rFont val="Courier New"/>
      </rPr>
      <t>230 pounds</t>
    </r>
  </si>
  <si>
    <r>
      <t>..</t>
    </r>
    <r>
      <rPr>
        <sz val="12"/>
        <rFont val="Courier New"/>
      </rPr>
      <t>240 pounds</t>
    </r>
  </si>
  <si>
    <r>
      <t>..</t>
    </r>
    <r>
      <rPr>
        <sz val="12"/>
        <rFont val="Courier New"/>
      </rPr>
      <t>250 pounds</t>
    </r>
  </si>
  <si>
    <r>
      <t>..</t>
    </r>
    <r>
      <rPr>
        <sz val="12"/>
        <rFont val="Courier New"/>
      </rPr>
      <t>260 pounds</t>
    </r>
  </si>
  <si>
    <r>
      <t>..</t>
    </r>
    <r>
      <rPr>
        <sz val="12"/>
        <rFont val="Courier New"/>
      </rPr>
      <t>270 pounds</t>
    </r>
  </si>
  <si>
    <r>
      <t>..</t>
    </r>
    <r>
      <rPr>
        <sz val="12"/>
        <rFont val="Courier New"/>
      </rPr>
      <t>280 pounds</t>
    </r>
  </si>
  <si>
    <r>
      <t>..</t>
    </r>
    <r>
      <rPr>
        <sz val="12"/>
        <rFont val="Courier New"/>
      </rPr>
      <t>290 pounds</t>
    </r>
  </si>
  <si>
    <r>
      <t>..</t>
    </r>
    <r>
      <rPr>
        <sz val="12"/>
        <rFont val="Courier New"/>
      </rPr>
      <t>300 pounds</t>
    </r>
  </si>
  <si>
    <r>
      <t>..</t>
    </r>
    <r>
      <rPr>
        <sz val="12"/>
        <rFont val="Courier New"/>
      </rPr>
      <t>320 pounds</t>
    </r>
  </si>
  <si>
    <r>
      <t>..</t>
    </r>
    <r>
      <rPr>
        <sz val="12"/>
        <rFont val="Courier New"/>
      </rPr>
      <t>340 pounds</t>
    </r>
  </si>
  <si>
    <r>
      <t>..</t>
    </r>
    <r>
      <rPr>
        <sz val="12"/>
        <rFont val="Courier New"/>
      </rPr>
      <t>360 pounds</t>
    </r>
  </si>
  <si>
    <r>
      <t>..</t>
    </r>
    <r>
      <rPr>
        <sz val="12"/>
        <rFont val="Courier New"/>
      </rPr>
      <t>380 pounds</t>
    </r>
  </si>
  <si>
    <r>
      <t>..</t>
    </r>
    <r>
      <rPr>
        <sz val="12"/>
        <rFont val="Courier New"/>
      </rPr>
      <t>400 pounds</t>
    </r>
  </si>
  <si>
    <r>
      <t>..</t>
    </r>
    <r>
      <rPr>
        <sz val="12"/>
        <rFont val="Courier New"/>
      </rPr>
      <t>420 pounds</t>
    </r>
  </si>
  <si>
    <r>
      <t>..</t>
    </r>
    <r>
      <rPr>
        <sz val="12"/>
        <rFont val="Courier New"/>
      </rPr>
      <t>440 pounds</t>
    </r>
  </si>
  <si>
    <t>SYMBOLS:</t>
  </si>
  <si>
    <t>- Represents zero.</t>
  </si>
  <si>
    <t>B Base figure too small to meet statistical standards of reliability of a derived figure.</t>
  </si>
  <si>
    <t>Footnotes</t>
  </si>
  <si>
    <t>Source: U.S. National Center for Health Statistics, unpublished data.</t>
  </si>
  <si>
    <t>For more information:</t>
  </si>
  <si>
    <t>http://www.cdc.gov/nchs/</t>
  </si>
  <si>
    <t>Internet release date: 12\15\2010</t>
  </si>
  <si>
    <t>Table with row headers in column A and column headers in rows 4 and 5.  Leading dots indicate sub-parts.</t>
  </si>
  <si>
    <t>Table 209. Cumulative Percent Distribution of Population by Height and Sex: 2007-2008</t>
  </si>
  <si>
    <t>[Data are based on National Health and Nutrition Examination Survey (NHANES), a sample of the civilian noninstitutional population. For this survey, the respondent participates in an interview and a physical examination. For persons 20 years old and over. Height was measured without shoes. Based on sample and subject to sampling variability; see source]</t>
  </si>
  <si>
    <t>80 years and older</t>
  </si>
  <si>
    <r>
      <t>..</t>
    </r>
    <r>
      <rPr>
        <sz val="12"/>
        <rFont val="Courier New"/>
      </rPr>
      <t>4 feet 10 inches</t>
    </r>
  </si>
  <si>
    <t>\1 1.7</t>
  </si>
  <si>
    <t>\1 1.0</t>
  </si>
  <si>
    <t>\1 3.3</t>
  </si>
  <si>
    <r>
      <t>..</t>
    </r>
    <r>
      <rPr>
        <sz val="12"/>
        <rFont val="Courier New"/>
      </rPr>
      <t>4 feet 11 inches</t>
    </r>
  </si>
  <si>
    <t>\1 2.6</t>
  </si>
  <si>
    <t>\1 1.6</t>
  </si>
  <si>
    <t>\1 3.6</t>
  </si>
  <si>
    <r>
      <t>..</t>
    </r>
    <r>
      <rPr>
        <sz val="12"/>
        <rFont val="Courier New"/>
      </rPr>
      <t xml:space="preserve">5 feet </t>
    </r>
  </si>
  <si>
    <r>
      <t>..</t>
    </r>
    <r>
      <rPr>
        <sz val="12"/>
        <rFont val="Courier New"/>
      </rPr>
      <t>5 feet 1 inch</t>
    </r>
  </si>
  <si>
    <r>
      <t>..</t>
    </r>
    <r>
      <rPr>
        <sz val="12"/>
        <rFont val="Courier New"/>
      </rPr>
      <t>5 feet 2 inches</t>
    </r>
  </si>
  <si>
    <r>
      <t>..</t>
    </r>
    <r>
      <rPr>
        <sz val="12"/>
        <rFont val="Courier New"/>
      </rPr>
      <t>5 feet 3 inches</t>
    </r>
  </si>
  <si>
    <t>\1 3.1</t>
  </si>
  <si>
    <t>\1 1.9</t>
  </si>
  <si>
    <r>
      <t>..</t>
    </r>
    <r>
      <rPr>
        <sz val="12"/>
        <rFont val="Courier New"/>
      </rPr>
      <t>5 feet 4 inches</t>
    </r>
  </si>
  <si>
    <t>\1 4.4</t>
  </si>
  <si>
    <t>\1 4.3</t>
  </si>
  <si>
    <r>
      <t>..</t>
    </r>
    <r>
      <rPr>
        <sz val="12"/>
        <rFont val="Courier New"/>
      </rPr>
      <t>5 feet 5 inches</t>
    </r>
  </si>
  <si>
    <r>
      <t>..</t>
    </r>
    <r>
      <rPr>
        <sz val="12"/>
        <rFont val="Courier New"/>
      </rPr>
      <t>5 feet 6 inches</t>
    </r>
  </si>
  <si>
    <r>
      <t>..</t>
    </r>
    <r>
      <rPr>
        <sz val="12"/>
        <rFont val="Courier New"/>
      </rPr>
      <t>5 feet 7 inch</t>
    </r>
  </si>
  <si>
    <r>
      <t>..</t>
    </r>
    <r>
      <rPr>
        <sz val="12"/>
        <rFont val="Courier New"/>
      </rPr>
      <t>5 feet 8 inches</t>
    </r>
  </si>
  <si>
    <r>
      <t>..</t>
    </r>
    <r>
      <rPr>
        <sz val="12"/>
        <rFont val="Courier New"/>
      </rPr>
      <t>5 feet 9 inches</t>
    </r>
  </si>
  <si>
    <r>
      <t>..</t>
    </r>
    <r>
      <rPr>
        <sz val="12"/>
        <rFont val="Courier New"/>
      </rPr>
      <t>5 feet 10 inches</t>
    </r>
  </si>
  <si>
    <r>
      <t>..</t>
    </r>
    <r>
      <rPr>
        <sz val="12"/>
        <rFont val="Courier New"/>
      </rPr>
      <t>5 feet 11 inches</t>
    </r>
  </si>
  <si>
    <r>
      <t>..</t>
    </r>
    <r>
      <rPr>
        <sz val="12"/>
        <rFont val="Courier New"/>
      </rPr>
      <t xml:space="preserve">6 feet </t>
    </r>
  </si>
  <si>
    <r>
      <t>..</t>
    </r>
    <r>
      <rPr>
        <sz val="12"/>
        <rFont val="Courier New"/>
      </rPr>
      <t>6 feet 1 inch</t>
    </r>
  </si>
  <si>
    <r>
      <t>..</t>
    </r>
    <r>
      <rPr>
        <sz val="12"/>
        <rFont val="Courier New"/>
      </rPr>
      <t>6 feet 2 inches</t>
    </r>
  </si>
  <si>
    <r>
      <t>..</t>
    </r>
    <r>
      <rPr>
        <sz val="12"/>
        <rFont val="Courier New"/>
      </rPr>
      <t>6 feet 3 inches</t>
    </r>
  </si>
  <si>
    <r>
      <t>..</t>
    </r>
    <r>
      <rPr>
        <sz val="12"/>
        <rFont val="Courier New"/>
      </rPr>
      <t>6 feet 4 inches</t>
    </r>
  </si>
  <si>
    <r>
      <t>..</t>
    </r>
    <r>
      <rPr>
        <sz val="12"/>
        <rFont val="Courier New"/>
      </rPr>
      <t>6 feet 5 inches</t>
    </r>
  </si>
  <si>
    <r>
      <t>..</t>
    </r>
    <r>
      <rPr>
        <sz val="12"/>
        <rFont val="Courier New"/>
      </rPr>
      <t>6 feet 6 inches</t>
    </r>
  </si>
  <si>
    <t>SYMBOL:</t>
  </si>
  <si>
    <t>B Base figure too small to meet statistical standards of realiability of a derived figure.</t>
  </si>
  <si>
    <t>FOOTNOTE:</t>
  </si>
  <si>
    <t>Internet release date: 09/30/2011</t>
  </si>
  <si>
    <t>≈</t>
  </si>
  <si>
    <t>..4 feet 10 inches</t>
  </si>
  <si>
    <t>..100 pounds</t>
  </si>
  <si>
    <t>..4 feet 11 inches</t>
  </si>
  <si>
    <t>..110 pounds</t>
  </si>
  <si>
    <t xml:space="preserve">..5 feet </t>
  </si>
  <si>
    <t>..120 pounds</t>
  </si>
  <si>
    <t>..130 pounds</t>
  </si>
  <si>
    <t>..5 feet 1 inch</t>
  </si>
  <si>
    <t>..140 pounds</t>
  </si>
  <si>
    <t>..5 feet 2 inches</t>
  </si>
  <si>
    <t>..150 pounds</t>
  </si>
  <si>
    <t>..5 feet 3 inches</t>
  </si>
  <si>
    <t>..160 pounds</t>
  </si>
  <si>
    <t>..5 feet 4 inches</t>
  </si>
  <si>
    <t>..170 pounds</t>
  </si>
  <si>
    <t>..5 feet 5 inches</t>
  </si>
  <si>
    <t>..180 pounds</t>
  </si>
  <si>
    <t>..5 feet 6 inches</t>
  </si>
  <si>
    <t>..190 pounds</t>
  </si>
  <si>
    <t>..200 pounds</t>
  </si>
  <si>
    <t>..5 feet 7 inch</t>
  </si>
  <si>
    <t>..210 pounds</t>
  </si>
  <si>
    <t>..5 feet 8 inches</t>
  </si>
  <si>
    <t>..220 pounds</t>
  </si>
  <si>
    <t>..5 feet 9 inches</t>
  </si>
  <si>
    <t>..230 pounds</t>
  </si>
  <si>
    <t>..5 feet 10 inches</t>
  </si>
  <si>
    <t>..240 pounds</t>
  </si>
  <si>
    <t>..5 feet 11 inches</t>
  </si>
  <si>
    <t>..250 pounds</t>
  </si>
  <si>
    <t xml:space="preserve">..6 feet </t>
  </si>
  <si>
    <t>..260 pounds</t>
  </si>
  <si>
    <t>..270 pounds</t>
  </si>
  <si>
    <t>..6 feet 1 inch</t>
  </si>
  <si>
    <t>..280 pounds</t>
  </si>
  <si>
    <t>..6 feet 2 inches</t>
  </si>
  <si>
    <t>..290 pounds</t>
  </si>
  <si>
    <t>..6 feet 3 inches</t>
  </si>
  <si>
    <t>..300 pounds</t>
  </si>
  <si>
    <t>..6 feet 4 inches</t>
  </si>
  <si>
    <t>..320 pounds</t>
  </si>
  <si>
    <t>..6 feet 5 inches</t>
  </si>
  <si>
    <t>..340 pounds</t>
  </si>
  <si>
    <t>..6 feet 6 inches</t>
  </si>
  <si>
    <t>..360 pounds</t>
  </si>
  <si>
    <t>..380 pounds</t>
  </si>
  <si>
    <t>..400 pounds</t>
  </si>
  <si>
    <t>..420 pounds</t>
  </si>
  <si>
    <t>..440 pounds</t>
  </si>
  <si>
    <t>rest</t>
  </si>
  <si>
    <t>..rest</t>
  </si>
  <si>
    <t>weight</t>
  </si>
  <si>
    <t>height, in</t>
  </si>
  <si>
    <t>height, cm</t>
  </si>
  <si>
    <t>Baseball
% by weight</t>
  </si>
  <si>
    <t>US pop
% by weight</t>
  </si>
  <si>
    <t>Baseball
# by weight</t>
  </si>
  <si>
    <t>US pop
% by height</t>
  </si>
  <si>
    <t>Baseball
# by height</t>
  </si>
  <si>
    <t>Baseball
% by height</t>
  </si>
  <si>
    <t>US norm dist
fit by weight</t>
  </si>
  <si>
    <t>US norm dist
fit by height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</si>
</sst>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5" formatCode="mmm"/>
    <numFmt numFmtId="166" formatCode="0.0%"/>
    <numFmt numFmtId="167" formatCode="0.0"/>
    <numFmt numFmtId="169" formatCode="_(* #,##0_);_(* \(#,##0\);_(* &quot;-&quot;??_);_(@_)"/>
    <numFmt numFmtId="171" formatCode="0.000"/>
    <numFmt numFmtId="172" formatCode="0.00000"/>
    <numFmt numFmtId="175" formatCode="0.000%"/>
    <numFmt numFmtId="183" formatCode="#.0\ %"/>
  </numFmts>
  <fonts count="14" x14ac:knownFonts="1">
    <font>
      <sz val="10"/>
      <color theme="1"/>
      <name val="Trebuchet MS"/>
      <family val="2"/>
    </font>
    <font>
      <sz val="10"/>
      <color theme="1"/>
      <name val="Trebuchet MS"/>
      <family val="2"/>
    </font>
    <font>
      <u/>
      <sz val="10"/>
      <color theme="10"/>
      <name val="Trebuchet MS"/>
      <family val="2"/>
    </font>
    <font>
      <u/>
      <sz val="10"/>
      <color theme="11"/>
      <name val="Trebuchet MS"/>
      <family val="2"/>
    </font>
    <font>
      <sz val="10"/>
      <name val="Trebuchet MS"/>
    </font>
    <font>
      <sz val="12"/>
      <name val="Courier New"/>
    </font>
    <font>
      <b/>
      <sz val="12"/>
      <name val="Courier New"/>
      <family val="3"/>
    </font>
    <font>
      <u/>
      <sz val="9"/>
      <color indexed="12"/>
      <name val="Courier New"/>
    </font>
    <font>
      <u/>
      <sz val="12"/>
      <color indexed="12"/>
      <name val="Courier New"/>
      <family val="3"/>
    </font>
    <font>
      <i/>
      <sz val="10"/>
      <color theme="1"/>
      <name val="Trebuchet MS"/>
    </font>
    <font>
      <sz val="12"/>
      <color indexed="9"/>
      <name val="Courier New"/>
      <family val="3"/>
    </font>
    <font>
      <sz val="12"/>
      <color indexed="12"/>
      <name val="Courier New"/>
      <family val="3"/>
    </font>
    <font>
      <sz val="12"/>
      <color rgb="FFFFFFFF"/>
      <name val="Courier New"/>
      <family val="3"/>
    </font>
    <font>
      <i/>
      <sz val="10"/>
      <color theme="1" tint="0.34998626667073579"/>
      <name val="Trebuchet MS"/>
    </font>
  </fonts>
  <fills count="2">
    <fill>
      <patternFill patternType="none"/>
    </fill>
    <fill>
      <patternFill patternType="gray125"/>
    </fill>
  </fills>
  <borders count="10">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17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7" fillId="0" borderId="0" applyNumberFormat="0" applyFill="0" applyBorder="0" applyAlignment="0" applyProtection="0">
      <alignment vertical="top"/>
      <protection locked="0"/>
    </xf>
  </cellStyleXfs>
  <cellXfs count="93">
    <xf numFmtId="0" fontId="0" fillId="0" borderId="0" xfId="0"/>
    <xf numFmtId="165" fontId="0" fillId="0" borderId="0" xfId="0" applyNumberFormat="1"/>
    <xf numFmtId="166" fontId="0" fillId="0" borderId="0" xfId="2" applyNumberFormat="1" applyFont="1"/>
    <xf numFmtId="2" fontId="0" fillId="0" borderId="0" xfId="0" applyNumberFormat="1"/>
    <xf numFmtId="167" fontId="0" fillId="0" borderId="0" xfId="0" applyNumberFormat="1"/>
    <xf numFmtId="1" fontId="0" fillId="0" borderId="0" xfId="0" applyNumberFormat="1"/>
    <xf numFmtId="3" fontId="0" fillId="0" borderId="0" xfId="0" applyNumberFormat="1"/>
    <xf numFmtId="4" fontId="0" fillId="0" borderId="0" xfId="0" applyNumberFormat="1"/>
    <xf numFmtId="43" fontId="0" fillId="0" borderId="0" xfId="1" applyFont="1"/>
    <xf numFmtId="169" fontId="0" fillId="0" borderId="0" xfId="1" applyNumberFormat="1" applyFont="1"/>
    <xf numFmtId="166" fontId="0" fillId="0" borderId="0" xfId="0" applyNumberFormat="1"/>
    <xf numFmtId="2" fontId="0" fillId="0" borderId="0" xfId="2" applyNumberFormat="1" applyFont="1"/>
    <xf numFmtId="172" fontId="0" fillId="0" borderId="0" xfId="0" applyNumberFormat="1"/>
    <xf numFmtId="175" fontId="0" fillId="0" borderId="0" xfId="2" applyNumberFormat="1" applyFont="1"/>
    <xf numFmtId="0" fontId="0" fillId="0" borderId="0" xfId="0" applyAlignment="1">
      <alignment wrapText="1"/>
    </xf>
    <xf numFmtId="0" fontId="5" fillId="0" borderId="0" xfId="175" applyAlignment="1"/>
    <xf numFmtId="0" fontId="5" fillId="0" borderId="0" xfId="175" applyBorder="1" applyAlignment="1"/>
    <xf numFmtId="0" fontId="5" fillId="0" borderId="0" xfId="0" applyFont="1" applyAlignment="1"/>
    <xf numFmtId="0" fontId="0" fillId="0" borderId="0" xfId="0" applyAlignment="1"/>
    <xf numFmtId="0" fontId="5" fillId="0" borderId="0" xfId="0" applyFont="1" applyBorder="1" applyAlignment="1"/>
    <xf numFmtId="171" fontId="9" fillId="0" borderId="0" xfId="0" applyNumberFormat="1" applyFont="1" applyAlignment="1">
      <alignment wrapText="1"/>
    </xf>
    <xf numFmtId="10" fontId="9" fillId="0" borderId="0" xfId="2" applyNumberFormat="1" applyFont="1" applyAlignment="1">
      <alignment wrapText="1"/>
    </xf>
    <xf numFmtId="0" fontId="0" fillId="0" borderId="0" xfId="0" applyAlignment="1">
      <alignment horizontal="center"/>
    </xf>
    <xf numFmtId="0" fontId="0" fillId="0" borderId="0" xfId="0" applyAlignment="1">
      <alignment horizontal="right"/>
    </xf>
    <xf numFmtId="0" fontId="5" fillId="0" borderId="0" xfId="0" applyFont="1" applyAlignment="1">
      <alignment horizontal="left" wrapText="1"/>
    </xf>
    <xf numFmtId="0" fontId="5" fillId="0" borderId="2" xfId="0" applyNumberFormat="1" applyFont="1" applyBorder="1" applyAlignment="1">
      <alignment horizontal="left"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5" xfId="0" applyFont="1" applyBorder="1" applyAlignment="1">
      <alignment horizontal="right" wrapText="1"/>
    </xf>
    <xf numFmtId="0" fontId="5" fillId="0" borderId="6" xfId="0" applyFont="1" applyBorder="1" applyAlignment="1">
      <alignment horizontal="right" wrapText="1"/>
    </xf>
    <xf numFmtId="0" fontId="5" fillId="0" borderId="7" xfId="0" applyFont="1" applyBorder="1" applyAlignment="1">
      <alignment horizontal="right" wrapText="1"/>
    </xf>
    <xf numFmtId="0" fontId="6" fillId="0" borderId="4" xfId="0" applyFont="1" applyBorder="1" applyAlignment="1">
      <alignment horizontal="center"/>
    </xf>
    <xf numFmtId="0" fontId="5" fillId="0" borderId="4" xfId="0" applyFont="1" applyBorder="1" applyAlignment="1"/>
    <xf numFmtId="0" fontId="5" fillId="0" borderId="9" xfId="0" applyFont="1" applyBorder="1" applyAlignment="1"/>
    <xf numFmtId="0" fontId="5" fillId="0" borderId="0" xfId="0" applyFont="1" applyBorder="1" applyAlignment="1">
      <alignment horizontal="right"/>
    </xf>
    <xf numFmtId="0" fontId="10" fillId="0" borderId="9" xfId="0" applyFont="1" applyBorder="1" applyAlignment="1"/>
    <xf numFmtId="167" fontId="11" fillId="0" borderId="0" xfId="176" applyNumberFormat="1" applyFont="1" applyBorder="1" applyAlignment="1" applyProtection="1">
      <alignment horizontal="right"/>
    </xf>
    <xf numFmtId="1" fontId="11" fillId="0" borderId="0" xfId="176" applyNumberFormat="1" applyFont="1" applyAlignment="1" applyProtection="1">
      <alignment horizontal="right"/>
    </xf>
    <xf numFmtId="167" fontId="11" fillId="0" borderId="9" xfId="176" applyNumberFormat="1" applyFont="1" applyBorder="1" applyAlignment="1" applyProtection="1">
      <alignment horizontal="right"/>
    </xf>
    <xf numFmtId="167" fontId="5" fillId="0" borderId="0" xfId="0" applyNumberFormat="1" applyFont="1" applyBorder="1" applyAlignment="1">
      <alignment horizontal="right"/>
    </xf>
    <xf numFmtId="0" fontId="11" fillId="0" borderId="9" xfId="176" applyFont="1" applyBorder="1" applyAlignment="1" applyProtection="1">
      <alignment horizontal="right"/>
    </xf>
    <xf numFmtId="167" fontId="5" fillId="0" borderId="9" xfId="0" applyNumberFormat="1" applyFont="1" applyBorder="1" applyAlignment="1">
      <alignment horizontal="right"/>
    </xf>
    <xf numFmtId="167" fontId="5" fillId="0" borderId="0" xfId="0" applyNumberFormat="1" applyFont="1" applyAlignment="1">
      <alignment horizontal="right"/>
    </xf>
    <xf numFmtId="167" fontId="11" fillId="0" borderId="0" xfId="176" applyNumberFormat="1" applyFont="1" applyAlignment="1" applyProtection="1">
      <alignment horizontal="right"/>
    </xf>
    <xf numFmtId="167" fontId="5" fillId="0" borderId="0" xfId="0" applyNumberFormat="1" applyFont="1" applyFill="1" applyBorder="1" applyAlignment="1">
      <alignment horizontal="right"/>
    </xf>
    <xf numFmtId="0" fontId="10" fillId="0" borderId="8" xfId="0" applyFont="1" applyBorder="1" applyAlignment="1"/>
    <xf numFmtId="167" fontId="5" fillId="0" borderId="2" xfId="0" applyNumberFormat="1" applyFont="1" applyBorder="1" applyAlignment="1">
      <alignment horizontal="right"/>
    </xf>
    <xf numFmtId="167" fontId="5" fillId="0" borderId="8" xfId="0" applyNumberFormat="1" applyFont="1" applyBorder="1" applyAlignment="1">
      <alignment horizontal="right"/>
    </xf>
    <xf numFmtId="0" fontId="12" fillId="0" borderId="0" xfId="0" applyFont="1" applyAlignment="1"/>
    <xf numFmtId="0" fontId="0" fillId="0" borderId="2" xfId="0" applyNumberFormat="1" applyBorder="1" applyAlignment="1">
      <alignment horizontal="left" wrapText="1"/>
    </xf>
    <xf numFmtId="0" fontId="0" fillId="0" borderId="0" xfId="0" applyBorder="1" applyAlignment="1"/>
    <xf numFmtId="0" fontId="0" fillId="0" borderId="9" xfId="0" applyBorder="1" applyAlignment="1"/>
    <xf numFmtId="167" fontId="0" fillId="0" borderId="1" xfId="0" applyNumberFormat="1" applyBorder="1" applyAlignment="1">
      <alignment horizontal="right"/>
    </xf>
    <xf numFmtId="167" fontId="0" fillId="0" borderId="0" xfId="0" applyNumberFormat="1" applyAlignment="1">
      <alignment horizontal="right"/>
    </xf>
    <xf numFmtId="167" fontId="0" fillId="0" borderId="9" xfId="0" applyNumberFormat="1" applyBorder="1" applyAlignment="1">
      <alignment horizontal="right"/>
    </xf>
    <xf numFmtId="0" fontId="11" fillId="0" borderId="0" xfId="176" applyFont="1" applyAlignment="1" applyProtection="1">
      <alignment horizontal="right"/>
    </xf>
    <xf numFmtId="0" fontId="12" fillId="0" borderId="9" xfId="0" applyFont="1" applyBorder="1" applyAlignment="1"/>
    <xf numFmtId="167" fontId="0" fillId="0" borderId="0" xfId="0" applyNumberFormat="1" applyBorder="1" applyAlignment="1">
      <alignment horizontal="right"/>
    </xf>
    <xf numFmtId="0" fontId="12" fillId="0" borderId="2" xfId="0" applyFont="1" applyBorder="1" applyAlignment="1"/>
    <xf numFmtId="167" fontId="0" fillId="0" borderId="3" xfId="0" applyNumberFormat="1" applyBorder="1" applyAlignment="1">
      <alignment horizontal="right"/>
    </xf>
    <xf numFmtId="167" fontId="0" fillId="0" borderId="2" xfId="0" applyNumberFormat="1" applyBorder="1" applyAlignment="1">
      <alignment horizontal="right"/>
    </xf>
    <xf numFmtId="167" fontId="0" fillId="0" borderId="8" xfId="0" applyNumberFormat="1" applyBorder="1" applyAlignment="1">
      <alignment horizontal="right"/>
    </xf>
    <xf numFmtId="167" fontId="0" fillId="0" borderId="2" xfId="0" applyNumberFormat="1" applyBorder="1"/>
    <xf numFmtId="167" fontId="5" fillId="0" borderId="0" xfId="0" applyNumberFormat="1" applyFont="1" applyBorder="1" applyAlignment="1">
      <alignment horizontal="left" wrapText="1"/>
    </xf>
    <xf numFmtId="167" fontId="5" fillId="0" borderId="0" xfId="0" applyNumberFormat="1" applyFont="1" applyFill="1" applyBorder="1" applyAlignment="1">
      <alignment horizontal="left" wrapText="1"/>
    </xf>
    <xf numFmtId="0" fontId="0" fillId="0" borderId="0" xfId="0" applyBorder="1" applyAlignment="1">
      <alignment horizontal="left" wrapText="1"/>
    </xf>
    <xf numFmtId="0" fontId="5" fillId="0" borderId="0" xfId="0" quotePrefix="1" applyFont="1" applyBorder="1" applyAlignment="1">
      <alignment horizontal="left" wrapText="1"/>
    </xf>
    <xf numFmtId="0" fontId="5" fillId="0" borderId="0" xfId="0" applyFont="1" applyBorder="1" applyAlignment="1">
      <alignment horizontal="left" wrapText="1"/>
    </xf>
    <xf numFmtId="0" fontId="5" fillId="0" borderId="0" xfId="0" applyFont="1" applyBorder="1" applyAlignment="1">
      <alignment horizontal="left" wrapText="1"/>
    </xf>
    <xf numFmtId="0" fontId="11" fillId="0" borderId="0" xfId="176" applyFont="1" applyBorder="1" applyAlignment="1" applyProtection="1"/>
    <xf numFmtId="0" fontId="8" fillId="0" borderId="0" xfId="176" applyFont="1" applyBorder="1" applyAlignment="1" applyProtection="1"/>
    <xf numFmtId="0" fontId="4" fillId="0" borderId="0" xfId="0" applyFont="1" applyBorder="1" applyAlignment="1"/>
    <xf numFmtId="0" fontId="0" fillId="0" borderId="0" xfId="0" applyFont="1" applyBorder="1" applyAlignment="1"/>
    <xf numFmtId="0" fontId="4" fillId="0" borderId="0" xfId="175" applyFont="1" applyBorder="1" applyAlignment="1"/>
    <xf numFmtId="167" fontId="0" fillId="0" borderId="0" xfId="0" applyNumberFormat="1" applyFont="1" applyBorder="1" applyAlignment="1">
      <alignment horizontal="right"/>
    </xf>
    <xf numFmtId="0" fontId="4" fillId="0" borderId="0" xfId="0" applyFont="1" applyBorder="1" applyAlignment="1">
      <alignment horizontal="right"/>
    </xf>
    <xf numFmtId="167" fontId="4" fillId="0" borderId="0" xfId="0" applyNumberFormat="1" applyFont="1" applyBorder="1" applyAlignment="1">
      <alignment horizontal="right"/>
    </xf>
    <xf numFmtId="166" fontId="4" fillId="0" borderId="0" xfId="2" applyNumberFormat="1" applyFont="1" applyBorder="1" applyAlignment="1"/>
    <xf numFmtId="167" fontId="4" fillId="0" borderId="0" xfId="175" applyNumberFormat="1" applyFont="1" applyBorder="1" applyAlignment="1"/>
    <xf numFmtId="10" fontId="4" fillId="0" borderId="0" xfId="2" applyNumberFormat="1" applyFont="1" applyBorder="1" applyAlignment="1"/>
    <xf numFmtId="1" fontId="0" fillId="0" borderId="0" xfId="0" applyNumberForma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66" fontId="0" fillId="0" borderId="0" xfId="0" applyNumberFormat="1" applyAlignment="1">
      <alignment horizontal="center"/>
    </xf>
    <xf numFmtId="1" fontId="13" fillId="0" borderId="0" xfId="0" applyNumberFormat="1" applyFont="1" applyAlignment="1">
      <alignment horizontal="center" wrapText="1"/>
    </xf>
    <xf numFmtId="0" fontId="13" fillId="0" borderId="0" xfId="0" applyFont="1" applyAlignment="1">
      <alignment horizontal="center" wrapText="1"/>
    </xf>
    <xf numFmtId="0" fontId="13" fillId="0" borderId="0" xfId="0" applyFont="1" applyAlignment="1">
      <alignment wrapText="1"/>
    </xf>
    <xf numFmtId="0" fontId="13" fillId="0" borderId="0" xfId="0" applyFont="1"/>
    <xf numFmtId="0" fontId="13" fillId="0" borderId="0" xfId="0" applyFont="1" applyAlignment="1">
      <alignment horizontal="center"/>
    </xf>
    <xf numFmtId="183" fontId="4" fillId="0" borderId="0" xfId="2" applyNumberFormat="1" applyFont="1" applyBorder="1" applyAlignment="1"/>
  </cellXfs>
  <cellStyles count="17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6" builtinId="8"/>
    <cellStyle name="Normal" xfId="0" builtinId="0"/>
    <cellStyle name="Normal 2" xfId="175"/>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Month'!$C$2:$C$25</c:f>
              <c:numCache>
                <c:formatCode>General</c:formatCode>
                <c:ptCount val="24"/>
                <c:pt idx="0">
                  <c:v>8.0</c:v>
                </c:pt>
                <c:pt idx="1">
                  <c:v>9.0</c:v>
                </c:pt>
                <c:pt idx="2">
                  <c:v>10.0</c:v>
                </c:pt>
                <c:pt idx="3">
                  <c:v>11.0</c:v>
                </c:pt>
                <c:pt idx="4">
                  <c:v>12.0</c:v>
                </c:pt>
                <c:pt idx="5">
                  <c:v>1.0</c:v>
                </c:pt>
                <c:pt idx="6">
                  <c:v>2.0</c:v>
                </c:pt>
                <c:pt idx="7">
                  <c:v>3.0</c:v>
                </c:pt>
                <c:pt idx="8">
                  <c:v>4.0</c:v>
                </c:pt>
                <c:pt idx="9">
                  <c:v>5.0</c:v>
                </c:pt>
                <c:pt idx="10">
                  <c:v>6.0</c:v>
                </c:pt>
                <c:pt idx="11">
                  <c:v>7.0</c:v>
                </c:pt>
                <c:pt idx="12">
                  <c:v>8.0</c:v>
                </c:pt>
                <c:pt idx="13">
                  <c:v>9.0</c:v>
                </c:pt>
                <c:pt idx="14">
                  <c:v>10.0</c:v>
                </c:pt>
                <c:pt idx="15">
                  <c:v>11.0</c:v>
                </c:pt>
                <c:pt idx="16">
                  <c:v>12.0</c:v>
                </c:pt>
                <c:pt idx="17">
                  <c:v>1.0</c:v>
                </c:pt>
                <c:pt idx="18">
                  <c:v>2.0</c:v>
                </c:pt>
                <c:pt idx="19">
                  <c:v>3.0</c:v>
                </c:pt>
                <c:pt idx="20">
                  <c:v>4.0</c:v>
                </c:pt>
                <c:pt idx="21">
                  <c:v>5.0</c:v>
                </c:pt>
                <c:pt idx="22">
                  <c:v>6.0</c:v>
                </c:pt>
                <c:pt idx="23">
                  <c:v>7.0</c:v>
                </c:pt>
              </c:numCache>
            </c:numRef>
          </c:cat>
          <c:val>
            <c:numRef>
              <c:f>'Birth-Death by Month'!$O$2:$O$25</c:f>
              <c:numCache>
                <c:formatCode>0.0%</c:formatCode>
                <c:ptCount val="24"/>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pt idx="12">
                  <c:v>0.00188320275945276</c:v>
                </c:pt>
                <c:pt idx="13">
                  <c:v>0.0074778842906603</c:v>
                </c:pt>
                <c:pt idx="14">
                  <c:v>0.0104753153494559</c:v>
                </c:pt>
                <c:pt idx="15">
                  <c:v>0.0118563307063879</c:v>
                </c:pt>
                <c:pt idx="16">
                  <c:v>0.0127116186263061</c:v>
                </c:pt>
                <c:pt idx="17">
                  <c:v>0.0141240206958956</c:v>
                </c:pt>
                <c:pt idx="18">
                  <c:v>0.0108919531280959</c:v>
                </c:pt>
                <c:pt idx="19">
                  <c:v>0.00988681448712694</c:v>
                </c:pt>
                <c:pt idx="20">
                  <c:v>0.0142888009373478</c:v>
                </c:pt>
                <c:pt idx="21">
                  <c:v>0.00765051121027679</c:v>
                </c:pt>
                <c:pt idx="22">
                  <c:v>0.00212644978254875</c:v>
                </c:pt>
                <c:pt idx="23">
                  <c:v>0.0</c:v>
                </c:pt>
              </c:numCache>
            </c:numRef>
          </c:val>
        </c:ser>
        <c:dLbls>
          <c:showLegendKey val="0"/>
          <c:showVal val="0"/>
          <c:showCatName val="0"/>
          <c:showSerName val="0"/>
          <c:showPercent val="0"/>
          <c:showBubbleSize val="0"/>
        </c:dLbls>
        <c:gapWidth val="0"/>
        <c:axId val="-2074115304"/>
        <c:axId val="-2135758312"/>
      </c:barChart>
      <c:catAx>
        <c:axId val="-2074115304"/>
        <c:scaling>
          <c:orientation val="minMax"/>
        </c:scaling>
        <c:delete val="0"/>
        <c:axPos val="b"/>
        <c:numFmt formatCode="General" sourceLinked="1"/>
        <c:majorTickMark val="out"/>
        <c:minorTickMark val="none"/>
        <c:tickLblPos val="nextTo"/>
        <c:crossAx val="-2135758312"/>
        <c:crosses val="autoZero"/>
        <c:auto val="1"/>
        <c:lblAlgn val="ctr"/>
        <c:lblOffset val="100"/>
        <c:noMultiLvlLbl val="1"/>
      </c:catAx>
      <c:valAx>
        <c:axId val="-2135758312"/>
        <c:scaling>
          <c:orientation val="minMax"/>
          <c:max val="0.03"/>
          <c:min val="0.0"/>
        </c:scaling>
        <c:delete val="0"/>
        <c:axPos val="l"/>
        <c:majorGridlines/>
        <c:numFmt formatCode="0.0%" sourceLinked="1"/>
        <c:majorTickMark val="out"/>
        <c:minorTickMark val="none"/>
        <c:tickLblPos val="nextTo"/>
        <c:crossAx val="-2074115304"/>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solidFill>
              <a:schemeClr val="tx2">
                <a:lumMod val="40000"/>
                <a:lumOff val="60000"/>
                <a:alpha val="40000"/>
              </a:schemeClr>
            </a:solidFill>
            <a:ln w="50800">
              <a:solidFill>
                <a:schemeClr val="accent1">
                  <a:lumMod val="7500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dist'!$F$8:$F$30</c:f>
              <c:numCache>
                <c:formatCode>#.0\ %</c:formatCode>
                <c:ptCount val="23"/>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pt idx="19">
                  <c:v>0.000538355705434479</c:v>
                </c:pt>
                <c:pt idx="20">
                  <c:v>0.000169419847167118</c:v>
                </c:pt>
                <c:pt idx="21">
                  <c:v>4.77549349860995E-5</c:v>
                </c:pt>
              </c:numCache>
            </c:numRef>
          </c:val>
          <c:smooth val="1"/>
        </c:ser>
        <c:ser>
          <c:idx val="1"/>
          <c:order val="1"/>
          <c:tx>
            <c:strRef>
              <c:f>'Height-Weight dist'!$E$1</c:f>
              <c:strCache>
                <c:ptCount val="1"/>
                <c:pt idx="0">
                  <c:v>Baseball_x000d_% by height</c:v>
                </c:pt>
              </c:strCache>
            </c:strRef>
          </c:tx>
          <c:spPr>
            <a:solidFill>
              <a:schemeClr val="tx2">
                <a:lumMod val="60000"/>
                <a:lumOff val="40000"/>
              </a:schemeClr>
            </a:solidFill>
            <a:ln>
              <a:solidFill>
                <a:schemeClr val="tx2">
                  <a:alpha val="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mooth val="0"/>
        </c:ser>
        <c:dLbls>
          <c:showLegendKey val="0"/>
          <c:showVal val="0"/>
          <c:showCatName val="0"/>
          <c:showSerName val="0"/>
          <c:showPercent val="0"/>
          <c:showBubbleSize val="0"/>
        </c:dLbls>
        <c:marker val="1"/>
        <c:smooth val="0"/>
        <c:axId val="-2038056136"/>
        <c:axId val="-2052304648"/>
      </c:lineChart>
      <c:catAx>
        <c:axId val="-2038056136"/>
        <c:scaling>
          <c:orientation val="minMax"/>
        </c:scaling>
        <c:delete val="1"/>
        <c:axPos val="b"/>
        <c:numFmt formatCode="0" sourceLinked="1"/>
        <c:majorTickMark val="out"/>
        <c:minorTickMark val="none"/>
        <c:tickLblPos val="nextTo"/>
        <c:crossAx val="-2052304648"/>
        <c:crosses val="autoZero"/>
        <c:auto val="1"/>
        <c:lblAlgn val="ctr"/>
        <c:lblOffset val="100"/>
        <c:tickLblSkip val="2"/>
        <c:noMultiLvlLbl val="0"/>
      </c:catAx>
      <c:valAx>
        <c:axId val="-2052304648"/>
        <c:scaling>
          <c:orientation val="minMax"/>
          <c:max val="0.2"/>
          <c:min val="0.0"/>
        </c:scaling>
        <c:delete val="1"/>
        <c:axPos val="l"/>
        <c:numFmt formatCode="0%" sourceLinked="0"/>
        <c:majorTickMark val="out"/>
        <c:minorTickMark val="none"/>
        <c:tickLblPos val="nextTo"/>
        <c:crossAx val="-2038056136"/>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dist'!$H$4:$H$30</c:f>
              <c:numCache>
                <c:formatCode>General</c:formatCode>
                <c:ptCount val="27"/>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numCache>
            </c:numRef>
          </c:cat>
          <c:val>
            <c:numRef>
              <c:f>'Height-Weight dist'!$M$4:$M$30</c:f>
              <c:numCache>
                <c:formatCode>#.0\ %</c:formatCode>
                <c:ptCount val="27"/>
                <c:pt idx="0">
                  <c:v>0.00866463913291871</c:v>
                </c:pt>
                <c:pt idx="1">
                  <c:v>0.016548336524086</c:v>
                </c:pt>
                <c:pt idx="2">
                  <c:v>0.0288520605933114</c:v>
                </c:pt>
                <c:pt idx="3">
                  <c:v>0.0459218601694705</c:v>
                </c:pt>
                <c:pt idx="4">
                  <c:v>0.0667242238682105</c:v>
                </c:pt>
                <c:pt idx="5">
                  <c:v>0.0885054564559695</c:v>
                </c:pt>
                <c:pt idx="6">
                  <c:v>0.107171621964107</c:v>
                </c:pt>
                <c:pt idx="7">
                  <c:v>0.118471349744091</c:v>
                </c:pt>
                <c:pt idx="8">
                  <c:v>0.119555875800365</c:v>
                </c:pt>
                <c:pt idx="9">
                  <c:v>0.110141907962255</c:v>
                </c:pt>
                <c:pt idx="10">
                  <c:v>0.0926313764831994</c:v>
                </c:pt>
                <c:pt idx="11">
                  <c:v>0.0711192238941857</c:v>
                </c:pt>
                <c:pt idx="12">
                  <c:v>0.0498469434606659</c:v>
                </c:pt>
                <c:pt idx="13">
                  <c:v>0.0318941995334033</c:v>
                </c:pt>
                <c:pt idx="14">
                  <c:v>0.0186296759285293</c:v>
                </c:pt>
                <c:pt idx="15">
                  <c:v>0.00993385561084503</c:v>
                </c:pt>
                <c:pt idx="16">
                  <c:v>0.0048355695177481</c:v>
                </c:pt>
                <c:pt idx="17">
                  <c:v>0.00214878385131745</c:v>
                </c:pt>
                <c:pt idx="18">
                  <c:v>0.000871667774445139</c:v>
                </c:pt>
                <c:pt idx="19">
                  <c:v>0.000322789977543203</c:v>
                </c:pt>
                <c:pt idx="20">
                  <c:v>0.000109118230533167</c:v>
                </c:pt>
                <c:pt idx="21">
                  <c:v>3.36728631165073E-5</c:v>
                </c:pt>
                <c:pt idx="22">
                  <c:v>9.48561037628082E-6</c:v>
                </c:pt>
                <c:pt idx="23">
                  <c:v>2.43921398546121E-6</c:v>
                </c:pt>
                <c:pt idx="24">
                  <c:v>5.7257267072064E-7</c:v>
                </c:pt>
                <c:pt idx="25">
                  <c:v>1.22688535220128E-7</c:v>
                </c:pt>
                <c:pt idx="26">
                  <c:v>2.39975230797995E-8</c:v>
                </c:pt>
              </c:numCache>
            </c:numRef>
          </c:val>
          <c:smooth val="1"/>
        </c:ser>
        <c:dLbls>
          <c:showLegendKey val="0"/>
          <c:showVal val="0"/>
          <c:showCatName val="0"/>
          <c:showSerName val="0"/>
          <c:showPercent val="0"/>
          <c:showBubbleSize val="0"/>
        </c:dLbls>
        <c:marker val="1"/>
        <c:smooth val="0"/>
        <c:axId val="-2035569512"/>
        <c:axId val="-2036879112"/>
      </c:lineChart>
      <c:catAx>
        <c:axId val="-2035569512"/>
        <c:scaling>
          <c:orientation val="minMax"/>
        </c:scaling>
        <c:delete val="1"/>
        <c:axPos val="b"/>
        <c:numFmt formatCode="General" sourceLinked="1"/>
        <c:majorTickMark val="out"/>
        <c:minorTickMark val="none"/>
        <c:tickLblPos val="nextTo"/>
        <c:crossAx val="-2036879112"/>
        <c:crosses val="autoZero"/>
        <c:auto val="1"/>
        <c:lblAlgn val="ctr"/>
        <c:lblOffset val="100"/>
        <c:tickLblSkip val="2"/>
        <c:noMultiLvlLbl val="0"/>
      </c:catAx>
      <c:valAx>
        <c:axId val="-2036879112"/>
        <c:scaling>
          <c:orientation val="minMax"/>
          <c:max val="0.22"/>
          <c:min val="0.0"/>
        </c:scaling>
        <c:delete val="1"/>
        <c:axPos val="l"/>
        <c:numFmt formatCode="0%" sourceLinked="0"/>
        <c:majorTickMark val="out"/>
        <c:minorTickMark val="none"/>
        <c:tickLblPos val="nextTo"/>
        <c:crossAx val="-2035569512"/>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60000"/>
                <a:lumOff val="40000"/>
              </a:schemeClr>
            </a:solidFill>
            <a:ln>
              <a:noFill/>
            </a:ln>
            <a:effectLst/>
          </c:spPr>
          <c:invertIfNegative val="0"/>
          <c:trendline>
            <c:spPr>
              <a:ln w="15875"/>
            </c:spPr>
            <c:trendlineType val="linear"/>
            <c:dispRSqr val="1"/>
            <c:dispEq val="1"/>
            <c:trendlineLbl>
              <c:layout>
                <c:manualLayout>
                  <c:x val="0.0560353730293517"/>
                  <c:y val="-0.724414286098197"/>
                </c:manualLayout>
              </c:layout>
              <c:numFmt formatCode="General" sourceLinked="0"/>
              <c:txPr>
                <a:bodyPr/>
                <a:lstStyle/>
                <a:p>
                  <a:pPr>
                    <a:defRPr sz="1600"/>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v1'!$E$2:$E$13</c:f>
              <c:numCache>
                <c:formatCode>0.0%</c:formatCode>
                <c:ptCount val="12"/>
                <c:pt idx="0">
                  <c:v>0.0251500428693912</c:v>
                </c:pt>
                <c:pt idx="1">
                  <c:v>0.0147470705915976</c:v>
                </c:pt>
                <c:pt idx="2">
                  <c:v>0.021320377250643</c:v>
                </c:pt>
                <c:pt idx="3">
                  <c:v>0.0136038868248071</c:v>
                </c:pt>
                <c:pt idx="4">
                  <c:v>0.0104601314661332</c:v>
                </c:pt>
                <c:pt idx="5">
                  <c:v>0.0138325235781652</c:v>
                </c:pt>
                <c:pt idx="6">
                  <c:v>0.00342955130037154</c:v>
                </c:pt>
                <c:pt idx="7">
                  <c:v>0.00908831094598457</c:v>
                </c:pt>
                <c:pt idx="8">
                  <c:v>0.00440125750214347</c:v>
                </c:pt>
                <c:pt idx="9">
                  <c:v>0.00388682480708774</c:v>
                </c:pt>
                <c:pt idx="10">
                  <c:v>0.0</c:v>
                </c:pt>
                <c:pt idx="11">
                  <c:v>0.0076021720491569</c:v>
                </c:pt>
              </c:numCache>
            </c:numRef>
          </c:val>
        </c:ser>
        <c:dLbls>
          <c:showLegendKey val="0"/>
          <c:showVal val="0"/>
          <c:showCatName val="0"/>
          <c:showSerName val="0"/>
          <c:showPercent val="0"/>
          <c:showBubbleSize val="0"/>
        </c:dLbls>
        <c:gapWidth val="0"/>
        <c:axId val="-2133747720"/>
        <c:axId val="-2133730536"/>
      </c:barChart>
      <c:catAx>
        <c:axId val="-2133747720"/>
        <c:scaling>
          <c:orientation val="minMax"/>
        </c:scaling>
        <c:delete val="0"/>
        <c:axPos val="b"/>
        <c:numFmt formatCode="General" sourceLinked="1"/>
        <c:majorTickMark val="out"/>
        <c:minorTickMark val="none"/>
        <c:tickLblPos val="nextTo"/>
        <c:crossAx val="-2133730536"/>
        <c:crosses val="autoZero"/>
        <c:auto val="1"/>
        <c:lblAlgn val="ctr"/>
        <c:lblOffset val="100"/>
        <c:noMultiLvlLbl val="0"/>
      </c:catAx>
      <c:valAx>
        <c:axId val="-2133730536"/>
        <c:scaling>
          <c:orientation val="minMax"/>
          <c:max val="0.03"/>
        </c:scaling>
        <c:delete val="0"/>
        <c:axPos val="l"/>
        <c:majorGridlines/>
        <c:numFmt formatCode="0.0%" sourceLinked="1"/>
        <c:majorTickMark val="out"/>
        <c:minorTickMark val="none"/>
        <c:tickLblPos val="nextTo"/>
        <c:crossAx val="-2133747720"/>
        <c:crosses val="autoZero"/>
        <c:crossBetween val="between"/>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4"/>
                  <c:y val="-0.727827255381473"/>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v1'!$E$30:$E$41</c:f>
              <c:numCache>
                <c:formatCode>0.0%</c:formatCode>
                <c:ptCount val="12"/>
                <c:pt idx="0">
                  <c:v>0.00227763126348597</c:v>
                </c:pt>
                <c:pt idx="1">
                  <c:v>0.00527451450491488</c:v>
                </c:pt>
                <c:pt idx="2">
                  <c:v>0.0110285303284584</c:v>
                </c:pt>
                <c:pt idx="3">
                  <c:v>0.00959002637257251</c:v>
                </c:pt>
                <c:pt idx="4">
                  <c:v>0.0133061615919444</c:v>
                </c:pt>
                <c:pt idx="5">
                  <c:v>0.0147446655478303</c:v>
                </c:pt>
                <c:pt idx="6">
                  <c:v>0.00371613521937185</c:v>
                </c:pt>
                <c:pt idx="7">
                  <c:v>0.0104291536801726</c:v>
                </c:pt>
                <c:pt idx="8">
                  <c:v>0.0119875329657157</c:v>
                </c:pt>
                <c:pt idx="9">
                  <c:v>0.00815152241668664</c:v>
                </c:pt>
                <c:pt idx="10">
                  <c:v>0.0</c:v>
                </c:pt>
                <c:pt idx="11">
                  <c:v>0.000359625988971462</c:v>
                </c:pt>
              </c:numCache>
            </c:numRef>
          </c:val>
        </c:ser>
        <c:dLbls>
          <c:showLegendKey val="0"/>
          <c:showVal val="0"/>
          <c:showCatName val="0"/>
          <c:showSerName val="0"/>
          <c:showPercent val="0"/>
          <c:showBubbleSize val="0"/>
        </c:dLbls>
        <c:gapWidth val="150"/>
        <c:axId val="-2131303768"/>
        <c:axId val="-2131004168"/>
      </c:barChart>
      <c:catAx>
        <c:axId val="-2131303768"/>
        <c:scaling>
          <c:orientation val="minMax"/>
        </c:scaling>
        <c:delete val="0"/>
        <c:axPos val="b"/>
        <c:numFmt formatCode="General" sourceLinked="1"/>
        <c:majorTickMark val="out"/>
        <c:minorTickMark val="none"/>
        <c:tickLblPos val="nextTo"/>
        <c:crossAx val="-2131004168"/>
        <c:crosses val="autoZero"/>
        <c:auto val="1"/>
        <c:lblAlgn val="ctr"/>
        <c:lblOffset val="100"/>
        <c:noMultiLvlLbl val="1"/>
      </c:catAx>
      <c:valAx>
        <c:axId val="-2131004168"/>
        <c:scaling>
          <c:orientation val="minMax"/>
          <c:max val="0.03"/>
          <c:min val="0.0"/>
        </c:scaling>
        <c:delete val="0"/>
        <c:axPos val="l"/>
        <c:majorGridlines/>
        <c:numFmt formatCode="0.0%" sourceLinked="1"/>
        <c:majorTickMark val="out"/>
        <c:minorTickMark val="none"/>
        <c:tickLblPos val="nextTo"/>
        <c:crossAx val="-2131303768"/>
        <c:crosses val="autoZero"/>
        <c:crossBetween val="between"/>
      </c:valAx>
    </c:plotArea>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5"/>
                  <c:y val="-0.611186477116981"/>
                </c:manualLayout>
              </c:layout>
              <c:numFmt formatCode="General" sourceLinked="0"/>
              <c:txPr>
                <a:bodyPr anchor="ctr" anchorCtr="0"/>
                <a:lstStyle/>
                <a:p>
                  <a:pPr>
                    <a:defRPr sz="1600" kern="1200" baseline="0">
                      <a:latin typeface="Gill Sans"/>
                    </a:defRPr>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v1'!$I$2:$I$13</c:f>
              <c:numCache>
                <c:formatCode>0.0%</c:formatCode>
                <c:ptCount val="12"/>
                <c:pt idx="0">
                  <c:v>0.0127532953570488</c:v>
                </c:pt>
                <c:pt idx="1">
                  <c:v>0.0104568202321886</c:v>
                </c:pt>
                <c:pt idx="2">
                  <c:v>0.00899729224840606</c:v>
                </c:pt>
                <c:pt idx="3">
                  <c:v>0.0038697362514844</c:v>
                </c:pt>
                <c:pt idx="4">
                  <c:v>0.00700669393568443</c:v>
                </c:pt>
                <c:pt idx="5">
                  <c:v>0.00544340773915683</c:v>
                </c:pt>
                <c:pt idx="6">
                  <c:v>0.0</c:v>
                </c:pt>
                <c:pt idx="7">
                  <c:v>0.00744483327030608</c:v>
                </c:pt>
                <c:pt idx="8">
                  <c:v>0.0040484011386572</c:v>
                </c:pt>
                <c:pt idx="9">
                  <c:v>0.00834273481017013</c:v>
                </c:pt>
                <c:pt idx="10">
                  <c:v>0.0069383530380291</c:v>
                </c:pt>
                <c:pt idx="11">
                  <c:v>0.0119677064794747</c:v>
                </c:pt>
              </c:numCache>
            </c:numRef>
          </c:val>
        </c:ser>
        <c:dLbls>
          <c:showLegendKey val="0"/>
          <c:showVal val="0"/>
          <c:showCatName val="0"/>
          <c:showSerName val="0"/>
          <c:showPercent val="0"/>
          <c:showBubbleSize val="0"/>
        </c:dLbls>
        <c:gapWidth val="150"/>
        <c:axId val="-2062234888"/>
        <c:axId val="-2062239400"/>
      </c:barChart>
      <c:catAx>
        <c:axId val="-2062234888"/>
        <c:scaling>
          <c:orientation val="minMax"/>
        </c:scaling>
        <c:delete val="0"/>
        <c:axPos val="b"/>
        <c:numFmt formatCode="General" sourceLinked="1"/>
        <c:majorTickMark val="out"/>
        <c:minorTickMark val="none"/>
        <c:tickLblPos val="nextTo"/>
        <c:crossAx val="-2062239400"/>
        <c:crosses val="autoZero"/>
        <c:auto val="1"/>
        <c:lblAlgn val="ctr"/>
        <c:lblOffset val="100"/>
        <c:noMultiLvlLbl val="0"/>
      </c:catAx>
      <c:valAx>
        <c:axId val="-2062239400"/>
        <c:scaling>
          <c:orientation val="minMax"/>
          <c:max val="0.03"/>
        </c:scaling>
        <c:delete val="0"/>
        <c:axPos val="l"/>
        <c:majorGridlines/>
        <c:numFmt formatCode="0.0%" sourceLinked="1"/>
        <c:majorTickMark val="out"/>
        <c:minorTickMark val="none"/>
        <c:tickLblPos val="nextTo"/>
        <c:crossAx val="-2062234888"/>
        <c:crosses val="autoZero"/>
        <c:crossBetween val="between"/>
      </c:valAx>
    </c:plotArea>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23222342305251"/>
                  <c:y val="-0.73124022466475"/>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v1'!$I$30:$I$41</c:f>
              <c:numCache>
                <c:formatCode>0.0%</c:formatCode>
                <c:ptCount val="12"/>
                <c:pt idx="0">
                  <c:v>0.000867755785932948</c:v>
                </c:pt>
                <c:pt idx="1">
                  <c:v>0.0</c:v>
                </c:pt>
                <c:pt idx="2">
                  <c:v>0.00352026646952501</c:v>
                </c:pt>
                <c:pt idx="3">
                  <c:v>0.00341284657357994</c:v>
                </c:pt>
                <c:pt idx="4">
                  <c:v>0.00876420717298486</c:v>
                </c:pt>
                <c:pt idx="5">
                  <c:v>0.0117469953679707</c:v>
                </c:pt>
                <c:pt idx="6">
                  <c:v>0.00467757932436894</c:v>
                </c:pt>
                <c:pt idx="7">
                  <c:v>0.00763205260702374</c:v>
                </c:pt>
                <c:pt idx="8">
                  <c:v>0.00319084124646221</c:v>
                </c:pt>
                <c:pt idx="9">
                  <c:v>0.00292161283255817</c:v>
                </c:pt>
                <c:pt idx="10">
                  <c:v>0.000303698741959291</c:v>
                </c:pt>
                <c:pt idx="11">
                  <c:v>0.00135965241787886</c:v>
                </c:pt>
              </c:numCache>
            </c:numRef>
          </c:val>
        </c:ser>
        <c:dLbls>
          <c:showLegendKey val="0"/>
          <c:showVal val="0"/>
          <c:showCatName val="0"/>
          <c:showSerName val="0"/>
          <c:showPercent val="0"/>
          <c:showBubbleSize val="0"/>
        </c:dLbls>
        <c:gapWidth val="150"/>
        <c:axId val="-2072952552"/>
        <c:axId val="-2072259128"/>
      </c:barChart>
      <c:catAx>
        <c:axId val="-2072952552"/>
        <c:scaling>
          <c:orientation val="minMax"/>
        </c:scaling>
        <c:delete val="0"/>
        <c:axPos val="b"/>
        <c:numFmt formatCode="General" sourceLinked="1"/>
        <c:majorTickMark val="out"/>
        <c:minorTickMark val="none"/>
        <c:tickLblPos val="nextTo"/>
        <c:crossAx val="-2072259128"/>
        <c:crosses val="autoZero"/>
        <c:auto val="1"/>
        <c:lblAlgn val="ctr"/>
        <c:lblOffset val="100"/>
        <c:noMultiLvlLbl val="1"/>
      </c:catAx>
      <c:valAx>
        <c:axId val="-2072259128"/>
        <c:scaling>
          <c:orientation val="minMax"/>
          <c:max val="0.03"/>
          <c:min val="0.0"/>
        </c:scaling>
        <c:delete val="0"/>
        <c:axPos val="l"/>
        <c:majorGridlines/>
        <c:numFmt formatCode="0.0%" sourceLinked="1"/>
        <c:majorTickMark val="out"/>
        <c:minorTickMark val="none"/>
        <c:tickLblPos val="nextTo"/>
        <c:crossAx val="-207295255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Baseball Births</c:v>
          </c:tx>
          <c:spPr>
            <a:solidFill>
              <a:schemeClr val="accent2">
                <a:lumMod val="60000"/>
                <a:lumOff val="40000"/>
              </a:schemeClr>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Month'!$H$2:$H$25</c:f>
              <c:numCache>
                <c:formatCode>0.0%</c:formatCode>
                <c:ptCount val="24"/>
                <c:pt idx="0">
                  <c:v>0.0960809079091722</c:v>
                </c:pt>
                <c:pt idx="1">
                  <c:v>0.0887289225492998</c:v>
                </c:pt>
                <c:pt idx="2">
                  <c:v>0.0923207321907642</c:v>
                </c:pt>
                <c:pt idx="3">
                  <c:v>0.0875690673525769</c:v>
                </c:pt>
                <c:pt idx="4">
                  <c:v>0.0816575473176668</c:v>
                </c:pt>
                <c:pt idx="5">
                  <c:v>0.0849687468308918</c:v>
                </c:pt>
                <c:pt idx="6">
                  <c:v>0.0820315286036213</c:v>
                </c:pt>
                <c:pt idx="7">
                  <c:v>0.0803106187021176</c:v>
                </c:pt>
                <c:pt idx="8">
                  <c:v>0.0782322330189578</c:v>
                </c:pt>
                <c:pt idx="9">
                  <c:v>0.0752035143681605</c:v>
                </c:pt>
                <c:pt idx="10">
                  <c:v>0.0737667905115747</c:v>
                </c:pt>
                <c:pt idx="11">
                  <c:v>0.0788514460352727</c:v>
                </c:pt>
                <c:pt idx="12">
                  <c:v>0.0960809079091722</c:v>
                </c:pt>
                <c:pt idx="13">
                  <c:v>0.0887289225492998</c:v>
                </c:pt>
                <c:pt idx="14">
                  <c:v>0.0923207321907642</c:v>
                </c:pt>
                <c:pt idx="15">
                  <c:v>0.0875690673525769</c:v>
                </c:pt>
                <c:pt idx="16">
                  <c:v>0.0816575473176668</c:v>
                </c:pt>
                <c:pt idx="17">
                  <c:v>0.0849687468308918</c:v>
                </c:pt>
                <c:pt idx="18">
                  <c:v>0.0820315286036213</c:v>
                </c:pt>
                <c:pt idx="19">
                  <c:v>0.0803106187021176</c:v>
                </c:pt>
                <c:pt idx="20">
                  <c:v>0.0782322330189578</c:v>
                </c:pt>
                <c:pt idx="21">
                  <c:v>0.0752035143681605</c:v>
                </c:pt>
                <c:pt idx="22">
                  <c:v>0.0737667905115747</c:v>
                </c:pt>
                <c:pt idx="23">
                  <c:v>0.0788514460352727</c:v>
                </c:pt>
              </c:numCache>
            </c:numRef>
          </c:val>
        </c:ser>
        <c:ser>
          <c:idx val="1"/>
          <c:order val="1"/>
          <c:tx>
            <c:v>US Births</c:v>
          </c:tx>
          <c:spPr>
            <a:noFill/>
            <a:ln w="25400">
              <a:solidFill>
                <a:schemeClr val="accent2">
                  <a:alpha val="50000"/>
                </a:schemeClr>
              </a:solidFill>
            </a:ln>
            <a:effectLst/>
          </c:spPr>
          <c:invertIfNegative val="0"/>
          <c:trendline>
            <c:name>US Smoothed</c:name>
            <c:spPr>
              <a:ln w="28575">
                <a:solidFill>
                  <a:schemeClr val="accent2">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val>
        </c:ser>
        <c:dLbls>
          <c:showLegendKey val="0"/>
          <c:showVal val="0"/>
          <c:showCatName val="0"/>
          <c:showSerName val="0"/>
          <c:showPercent val="0"/>
          <c:showBubbleSize val="0"/>
        </c:dLbls>
        <c:gapWidth val="0"/>
        <c:overlap val="100"/>
        <c:axId val="2062825672"/>
        <c:axId val="-2138191496"/>
      </c:barChart>
      <c:dateAx>
        <c:axId val="2062825672"/>
        <c:scaling>
          <c:orientation val="minMax"/>
          <c:max val="28307.0"/>
        </c:scaling>
        <c:delete val="0"/>
        <c:axPos val="b"/>
        <c:numFmt formatCode="mmm" sourceLinked="1"/>
        <c:majorTickMark val="out"/>
        <c:minorTickMark val="none"/>
        <c:tickLblPos val="nextTo"/>
        <c:crossAx val="-2138191496"/>
        <c:crosses val="autoZero"/>
        <c:auto val="1"/>
        <c:lblOffset val="100"/>
        <c:baseTimeUnit val="months"/>
        <c:majorUnit val="2.0"/>
        <c:majorTimeUnit val="months"/>
      </c:dateAx>
      <c:valAx>
        <c:axId val="-2138191496"/>
        <c:scaling>
          <c:orientation val="minMax"/>
          <c:max val="0.1"/>
          <c:min val="0.07"/>
        </c:scaling>
        <c:delete val="0"/>
        <c:axPos val="l"/>
        <c:numFmt formatCode="0%" sourceLinked="0"/>
        <c:majorTickMark val="out"/>
        <c:minorTickMark val="none"/>
        <c:tickLblPos val="nextTo"/>
        <c:crossAx val="2062825672"/>
        <c:crosses val="autoZero"/>
        <c:crossBetween val="between"/>
        <c:majorUnit val="0.01"/>
      </c:valAx>
    </c:plotArea>
    <c:legend>
      <c:legendPos val="r"/>
      <c:layout>
        <c:manualLayout>
          <c:xMode val="edge"/>
          <c:yMode val="edge"/>
          <c:x val="0.720224555263925"/>
          <c:y val="0.0183467254306522"/>
          <c:w val="0.279775444736075"/>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'Birth-Death by Month'!$N$1</c:f>
              <c:strCache>
                <c:ptCount val="1"/>
                <c:pt idx="0">
                  <c:v>bb deaths adj%/mo</c:v>
                </c:pt>
              </c:strCache>
            </c:strRef>
          </c:tx>
          <c:spPr>
            <a:solidFill>
              <a:schemeClr val="tx2">
                <a:lumMod val="60000"/>
                <a:lumOff val="40000"/>
              </a:schemeClr>
            </a:solidFill>
            <a:effectLst/>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Month'!$N$2:$N$25</c:f>
              <c:numCache>
                <c:formatCode>0.0%</c:formatCode>
                <c:ptCount val="24"/>
                <c:pt idx="0">
                  <c:v>0.0766228122752338</c:v>
                </c:pt>
                <c:pt idx="1">
                  <c:v>0.0822174938064413</c:v>
                </c:pt>
                <c:pt idx="2">
                  <c:v>0.0852149248652369</c:v>
                </c:pt>
                <c:pt idx="3">
                  <c:v>0.0865959402221689</c:v>
                </c:pt>
                <c:pt idx="4">
                  <c:v>0.087451228142087</c:v>
                </c:pt>
                <c:pt idx="5">
                  <c:v>0.0888636302116766</c:v>
                </c:pt>
                <c:pt idx="6">
                  <c:v>0.0856315626438769</c:v>
                </c:pt>
                <c:pt idx="7">
                  <c:v>0.0846264240029079</c:v>
                </c:pt>
                <c:pt idx="8">
                  <c:v>0.0890284104531287</c:v>
                </c:pt>
                <c:pt idx="9">
                  <c:v>0.0823901207260578</c:v>
                </c:pt>
                <c:pt idx="10">
                  <c:v>0.0768660592983297</c:v>
                </c:pt>
                <c:pt idx="11">
                  <c:v>0.074739609515781</c:v>
                </c:pt>
                <c:pt idx="12">
                  <c:v>0.0766228122752338</c:v>
                </c:pt>
                <c:pt idx="13">
                  <c:v>0.0822174938064413</c:v>
                </c:pt>
                <c:pt idx="14">
                  <c:v>0.0852149248652369</c:v>
                </c:pt>
                <c:pt idx="15">
                  <c:v>0.0865959402221689</c:v>
                </c:pt>
                <c:pt idx="16">
                  <c:v>0.087451228142087</c:v>
                </c:pt>
                <c:pt idx="17">
                  <c:v>0.0888636302116766</c:v>
                </c:pt>
                <c:pt idx="18">
                  <c:v>0.0856315626438769</c:v>
                </c:pt>
                <c:pt idx="19">
                  <c:v>0.0846264240029079</c:v>
                </c:pt>
                <c:pt idx="20">
                  <c:v>0.0890284104531287</c:v>
                </c:pt>
                <c:pt idx="21">
                  <c:v>0.0823901207260578</c:v>
                </c:pt>
                <c:pt idx="22">
                  <c:v>0.0768660592983297</c:v>
                </c:pt>
                <c:pt idx="23">
                  <c:v>0.074739609515781</c:v>
                </c:pt>
              </c:numCache>
            </c:numRef>
          </c:val>
        </c:ser>
        <c:ser>
          <c:idx val="0"/>
          <c:order val="1"/>
          <c:tx>
            <c:strRef>
              <c:f>'Birth-Death by Month'!$Q$1</c:f>
              <c:strCache>
                <c:ptCount val="1"/>
                <c:pt idx="0">
                  <c:v>US Deaths</c:v>
                </c:pt>
              </c:strCache>
            </c:strRef>
          </c:tx>
          <c:spPr>
            <a:noFill/>
            <a:ln w="25400">
              <a:solidFill>
                <a:schemeClr val="accent1">
                  <a:lumMod val="75000"/>
                  <a:alpha val="50000"/>
                </a:schemeClr>
              </a:solidFill>
            </a:ln>
            <a:effectLst/>
          </c:spPr>
          <c:invertIfNegative val="0"/>
          <c:trendline>
            <c:name>US Smoothed</c:name>
            <c:spPr>
              <a:ln w="31750">
                <a:solidFill>
                  <a:schemeClr val="accent1">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Month'!$Q$2:$Q$25</c:f>
              <c:numCache>
                <c:formatCode>0.0%</c:formatCode>
                <c:ptCount val="24"/>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pt idx="12">
                  <c:v>0.0766284863868994</c:v>
                </c:pt>
                <c:pt idx="13">
                  <c:v>0.0777117752226985</c:v>
                </c:pt>
                <c:pt idx="14">
                  <c:v>0.0809798973221665</c:v>
                </c:pt>
                <c:pt idx="15">
                  <c:v>0.0834971321899469</c:v>
                </c:pt>
                <c:pt idx="16">
                  <c:v>0.0895825171201107</c:v>
                </c:pt>
                <c:pt idx="17">
                  <c:v>0.0944757442235999</c:v>
                </c:pt>
                <c:pt idx="18">
                  <c:v>0.0909462689090777</c:v>
                </c:pt>
                <c:pt idx="19">
                  <c:v>0.0877252315720411</c:v>
                </c:pt>
                <c:pt idx="20">
                  <c:v>0.0831207952998125</c:v>
                </c:pt>
                <c:pt idx="21">
                  <c:v>0.0799978134427504</c:v>
                </c:pt>
                <c:pt idx="22">
                  <c:v>0.0782265963829406</c:v>
                </c:pt>
                <c:pt idx="23">
                  <c:v>0.0774354367213546</c:v>
                </c:pt>
              </c:numCache>
            </c:numRef>
          </c:val>
        </c:ser>
        <c:dLbls>
          <c:showLegendKey val="0"/>
          <c:showVal val="0"/>
          <c:showCatName val="0"/>
          <c:showSerName val="0"/>
          <c:showPercent val="0"/>
          <c:showBubbleSize val="0"/>
        </c:dLbls>
        <c:gapWidth val="0"/>
        <c:overlap val="100"/>
        <c:axId val="-2123646792"/>
        <c:axId val="-2124781320"/>
      </c:barChart>
      <c:dateAx>
        <c:axId val="-2123646792"/>
        <c:scaling>
          <c:orientation val="minMax"/>
        </c:scaling>
        <c:delete val="0"/>
        <c:axPos val="b"/>
        <c:numFmt formatCode="mmm" sourceLinked="1"/>
        <c:majorTickMark val="out"/>
        <c:minorTickMark val="none"/>
        <c:tickLblPos val="nextTo"/>
        <c:crossAx val="-2124781320"/>
        <c:crosses val="autoZero"/>
        <c:auto val="1"/>
        <c:lblOffset val="100"/>
        <c:baseTimeUnit val="months"/>
        <c:majorUnit val="2.0"/>
        <c:majorTimeUnit val="months"/>
      </c:dateAx>
      <c:valAx>
        <c:axId val="-2124781320"/>
        <c:scaling>
          <c:orientation val="minMax"/>
          <c:max val="0.1"/>
          <c:min val="0.07"/>
        </c:scaling>
        <c:delete val="0"/>
        <c:axPos val="l"/>
        <c:numFmt formatCode="0%" sourceLinked="0"/>
        <c:majorTickMark val="out"/>
        <c:minorTickMark val="none"/>
        <c:tickLblPos val="nextTo"/>
        <c:crossAx val="-2123646792"/>
        <c:crosses val="autoZero"/>
        <c:crossBetween val="between"/>
        <c:majorUnit val="0.01"/>
      </c:valAx>
    </c:plotArea>
    <c:legend>
      <c:legendPos val="r"/>
      <c:layout>
        <c:manualLayout>
          <c:xMode val="edge"/>
          <c:yMode val="edge"/>
          <c:x val="0.750725644588544"/>
          <c:y val="0.031998602563758"/>
          <c:w val="0.249274355411456"/>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Month'!$I$2:$I$25</c:f>
              <c:numCache>
                <c:formatCode>0.0%</c:formatCode>
                <c:ptCount val="24"/>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pt idx="12">
                  <c:v>0.0223141173975975</c:v>
                </c:pt>
                <c:pt idx="13">
                  <c:v>0.0149621320377251</c:v>
                </c:pt>
                <c:pt idx="14">
                  <c:v>0.0185539416791894</c:v>
                </c:pt>
                <c:pt idx="15">
                  <c:v>0.0138022768410022</c:v>
                </c:pt>
                <c:pt idx="16">
                  <c:v>0.00789075680609206</c:v>
                </c:pt>
                <c:pt idx="17">
                  <c:v>0.011201956319317</c:v>
                </c:pt>
                <c:pt idx="18">
                  <c:v>0.00826473809204653</c:v>
                </c:pt>
                <c:pt idx="19">
                  <c:v>0.00654382819054291</c:v>
                </c:pt>
                <c:pt idx="20">
                  <c:v>0.00446544250738307</c:v>
                </c:pt>
                <c:pt idx="21">
                  <c:v>0.00143672385658575</c:v>
                </c:pt>
                <c:pt idx="22">
                  <c:v>0.0</c:v>
                </c:pt>
                <c:pt idx="23">
                  <c:v>0.00508465552369801</c:v>
                </c:pt>
              </c:numCache>
            </c:numRef>
          </c:val>
        </c:ser>
        <c:dLbls>
          <c:showLegendKey val="0"/>
          <c:showVal val="0"/>
          <c:showCatName val="0"/>
          <c:showSerName val="0"/>
          <c:showPercent val="0"/>
          <c:showBubbleSize val="0"/>
        </c:dLbls>
        <c:gapWidth val="0"/>
        <c:axId val="-2135077896"/>
        <c:axId val="-2135074952"/>
      </c:barChart>
      <c:dateAx>
        <c:axId val="-2135077896"/>
        <c:scaling>
          <c:orientation val="minMax"/>
        </c:scaling>
        <c:delete val="0"/>
        <c:axPos val="b"/>
        <c:numFmt formatCode="mmm" sourceLinked="1"/>
        <c:majorTickMark val="out"/>
        <c:minorTickMark val="none"/>
        <c:tickLblPos val="nextTo"/>
        <c:crossAx val="-2135074952"/>
        <c:crosses val="autoZero"/>
        <c:auto val="1"/>
        <c:lblOffset val="100"/>
        <c:baseTimeUnit val="months"/>
      </c:dateAx>
      <c:valAx>
        <c:axId val="-2135074952"/>
        <c:scaling>
          <c:orientation val="minMax"/>
          <c:max val="0.03"/>
          <c:min val="0.0"/>
        </c:scaling>
        <c:delete val="0"/>
        <c:axPos val="l"/>
        <c:majorGridlines/>
        <c:numFmt formatCode="0.0%" sourceLinked="1"/>
        <c:majorTickMark val="out"/>
        <c:minorTickMark val="none"/>
        <c:tickLblPos val="nextTo"/>
        <c:crossAx val="-2135077896"/>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a:effectLst/>
          </c:spPr>
          <c:marker>
            <c:symbol val="square"/>
            <c:size val="11"/>
            <c:spPr>
              <a:noFill/>
              <a:ln>
                <a:solidFill>
                  <a:schemeClr val="accent3">
                    <a:lumMod val="75000"/>
                  </a:schemeClr>
                </a:solidFill>
              </a:ln>
              <a:effectLst/>
            </c:spPr>
          </c:marker>
          <c:trendline>
            <c:spPr>
              <a:ln w="28575">
                <a:solidFill>
                  <a:schemeClr val="accent3">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Month'!$I$2:$I$13</c:f>
              <c:numCache>
                <c:formatCode>0.0%</c:formatCode>
                <c:ptCount val="12"/>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numCache>
            </c:numRef>
          </c:yVal>
          <c:smooth val="0"/>
        </c:ser>
        <c:ser>
          <c:idx val="2"/>
          <c:order val="1"/>
          <c:spPr>
            <a:ln w="47625">
              <a:noFill/>
            </a:ln>
            <a:effectLst/>
          </c:spPr>
          <c:marker>
            <c:symbol val="circle"/>
            <c:size val="11"/>
            <c:spPr>
              <a:noFill/>
              <a:ln>
                <a:solidFill>
                  <a:schemeClr val="accent5">
                    <a:lumMod val="75000"/>
                  </a:schemeClr>
                </a:solidFill>
              </a:ln>
              <a:effectLst/>
            </c:spPr>
          </c:marker>
          <c:trendline>
            <c:spPr>
              <a:ln w="15875">
                <a:solidFill>
                  <a:schemeClr val="accent5">
                    <a:lumMod val="75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Month'!$O$2:$O$13</c:f>
              <c:numCache>
                <c:formatCode>0.0%</c:formatCode>
                <c:ptCount val="12"/>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numCache>
            </c:numRef>
          </c:yVal>
          <c:smooth val="0"/>
        </c:ser>
        <c:ser>
          <c:idx val="1"/>
          <c:order val="2"/>
          <c:spPr>
            <a:ln w="47625">
              <a:noFill/>
            </a:ln>
          </c:spPr>
          <c:marker>
            <c:symbol val="diamond"/>
            <c:size val="11"/>
            <c:spPr>
              <a:noFill/>
              <a:ln>
                <a:solidFill>
                  <a:schemeClr val="accent4">
                    <a:lumMod val="75000"/>
                  </a:schemeClr>
                </a:solidFill>
              </a:ln>
            </c:spPr>
          </c:marker>
          <c:trendline>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Month'!$L$2:$L$13</c:f>
              <c:numCache>
                <c:formatCode>0.0%</c:formatCode>
                <c:ptCount val="12"/>
                <c:pt idx="0">
                  <c:v>0.00717724852805122</c:v>
                </c:pt>
                <c:pt idx="1">
                  <c:v>0.00775403785300989</c:v>
                </c:pt>
                <c:pt idx="2">
                  <c:v>0.00348939870162174</c:v>
                </c:pt>
                <c:pt idx="3">
                  <c:v>0.00107089223092043</c:v>
                </c:pt>
                <c:pt idx="4">
                  <c:v>0.00153492011634868</c:v>
                </c:pt>
                <c:pt idx="5">
                  <c:v>0.0</c:v>
                </c:pt>
                <c:pt idx="6">
                  <c:v>0.00192517193741344</c:v>
                </c:pt>
                <c:pt idx="7">
                  <c:v>0.00196510934207598</c:v>
                </c:pt>
                <c:pt idx="8">
                  <c:v>0.00125216264769783</c:v>
                </c:pt>
                <c:pt idx="9">
                  <c:v>0.00284671831367637</c:v>
                </c:pt>
                <c:pt idx="10">
                  <c:v>0.00418425967893557</c:v>
                </c:pt>
                <c:pt idx="11">
                  <c:v>0.00640591428736853</c:v>
                </c:pt>
              </c:numCache>
            </c:numRef>
          </c:yVal>
          <c:smooth val="0"/>
        </c:ser>
        <c:ser>
          <c:idx val="3"/>
          <c:order val="3"/>
          <c:spPr>
            <a:ln w="47625">
              <a:noFill/>
            </a:ln>
          </c:spPr>
          <c:marker>
            <c:symbol val="triangle"/>
            <c:size val="11"/>
            <c:spPr>
              <a:noFill/>
              <a:ln>
                <a:solidFill>
                  <a:schemeClr val="accent6">
                    <a:lumMod val="50000"/>
                  </a:schemeClr>
                </a:solidFill>
              </a:ln>
            </c:spPr>
          </c:marker>
          <c:trendline>
            <c:spPr>
              <a:ln>
                <a:solidFill>
                  <a:schemeClr val="accent6">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Month'!$R$2:$R$13</c:f>
              <c:numCache>
                <c:formatCode>0.0%</c:formatCode>
                <c:ptCount val="12"/>
                <c:pt idx="0">
                  <c:v>0.0</c:v>
                </c:pt>
                <c:pt idx="1">
                  <c:v>0.00108328883579907</c:v>
                </c:pt>
                <c:pt idx="2">
                  <c:v>0.00435141093526711</c:v>
                </c:pt>
                <c:pt idx="3">
                  <c:v>0.00686864580304748</c:v>
                </c:pt>
                <c:pt idx="4">
                  <c:v>0.0129540307332113</c:v>
                </c:pt>
                <c:pt idx="5">
                  <c:v>0.0178472578367005</c:v>
                </c:pt>
                <c:pt idx="6">
                  <c:v>0.0143177825221783</c:v>
                </c:pt>
                <c:pt idx="7">
                  <c:v>0.0110967451851417</c:v>
                </c:pt>
                <c:pt idx="8">
                  <c:v>0.00649230891291312</c:v>
                </c:pt>
                <c:pt idx="9">
                  <c:v>0.00336932705585095</c:v>
                </c:pt>
                <c:pt idx="10">
                  <c:v>0.00159810999604118</c:v>
                </c:pt>
                <c:pt idx="11">
                  <c:v>0.000806950334455172</c:v>
                </c:pt>
              </c:numCache>
            </c:numRef>
          </c:yVal>
          <c:smooth val="0"/>
        </c:ser>
        <c:ser>
          <c:idx val="4"/>
          <c:order val="4"/>
          <c:spPr>
            <a:ln w="47625">
              <a:noFill/>
            </a:ln>
          </c:spPr>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Month'!$Q$2:$Q$13</c:f>
              <c:numCache>
                <c:formatCode>0.0%</c:formatCode>
                <c:ptCount val="12"/>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numCache>
            </c:numRef>
          </c:yVal>
          <c:smooth val="0"/>
        </c:ser>
        <c:dLbls>
          <c:showLegendKey val="0"/>
          <c:showVal val="0"/>
          <c:showCatName val="0"/>
          <c:showSerName val="0"/>
          <c:showPercent val="0"/>
          <c:showBubbleSize val="0"/>
        </c:dLbls>
        <c:axId val="-2122576760"/>
        <c:axId val="-2079077400"/>
      </c:scatterChart>
      <c:valAx>
        <c:axId val="-2122576760"/>
        <c:scaling>
          <c:orientation val="minMax"/>
          <c:max val="12.0"/>
          <c:min val="1.0"/>
        </c:scaling>
        <c:delete val="0"/>
        <c:axPos val="b"/>
        <c:numFmt formatCode="0" sourceLinked="1"/>
        <c:majorTickMark val="out"/>
        <c:minorTickMark val="none"/>
        <c:tickLblPos val="nextTo"/>
        <c:crossAx val="-2079077400"/>
        <c:crosses val="autoZero"/>
        <c:crossBetween val="midCat"/>
        <c:majorUnit val="1.0"/>
        <c:minorUnit val="1.0"/>
      </c:valAx>
      <c:valAx>
        <c:axId val="-2079077400"/>
        <c:scaling>
          <c:orientation val="minMax"/>
          <c:max val="0.03"/>
          <c:min val="0.0"/>
        </c:scaling>
        <c:delete val="0"/>
        <c:axPos val="l"/>
        <c:numFmt formatCode="0.0%" sourceLinked="1"/>
        <c:majorTickMark val="out"/>
        <c:minorTickMark val="none"/>
        <c:tickLblPos val="nextTo"/>
        <c:crossAx val="-2122576760"/>
        <c:crosses val="autoZero"/>
        <c:crossBetween val="midCat"/>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0254006078188"/>
          <c:y val="0.0445205479452055"/>
          <c:w val="0.848079327255146"/>
          <c:h val="0.848128033653328"/>
        </c:manualLayout>
      </c:layout>
      <c:scatterChart>
        <c:scatterStyle val="smoothMarker"/>
        <c:varyColors val="0"/>
        <c:ser>
          <c:idx val="0"/>
          <c:order val="0"/>
          <c:spPr>
            <a:ln>
              <a:noFill/>
            </a:ln>
            <a:effectLst/>
          </c:spPr>
          <c:marker>
            <c:symbol val="dash"/>
            <c:size val="15"/>
            <c:spPr>
              <a:solidFill>
                <a:schemeClr val="accent1">
                  <a:lumMod val="75000"/>
                </a:schemeClr>
              </a:solidFill>
              <a:effectLst/>
            </c:spPr>
          </c:marker>
          <c:trendline>
            <c:spPr>
              <a:ln w="31750">
                <a:solidFill>
                  <a:schemeClr val="accent1">
                    <a:lumMod val="75000"/>
                  </a:schemeClr>
                </a:solidFill>
              </a:ln>
            </c:spPr>
            <c:trendlineType val="poly"/>
            <c:order val="6"/>
            <c:dispRSqr val="0"/>
            <c:dispEq val="0"/>
          </c:trendline>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yVal>
          <c:smooth val="0"/>
        </c:ser>
        <c:ser>
          <c:idx val="1"/>
          <c:order val="1"/>
          <c:marker>
            <c:symbol val="none"/>
          </c:marker>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Month'!$S$2:$S$25</c:f>
              <c:numCache>
                <c:formatCode>0.0%</c:formatCode>
                <c:ptCount val="24"/>
                <c:pt idx="0">
                  <c:v>0.086883916609088</c:v>
                </c:pt>
                <c:pt idx="1">
                  <c:v>0.0860449857241928</c:v>
                </c:pt>
                <c:pt idx="2">
                  <c:v>0.084479469771013</c:v>
                </c:pt>
                <c:pt idx="3">
                  <c:v>0.0826068474849409</c:v>
                </c:pt>
                <c:pt idx="4">
                  <c:v>0.0809288864952583</c:v>
                </c:pt>
                <c:pt idx="5">
                  <c:v>0.0798951950940814</c:v>
                </c:pt>
                <c:pt idx="6">
                  <c:v>0.0797827500575787</c:v>
                </c:pt>
                <c:pt idx="7">
                  <c:v>0.0806216809424738</c:v>
                </c:pt>
                <c:pt idx="8">
                  <c:v>0.0821871968956537</c:v>
                </c:pt>
                <c:pt idx="9">
                  <c:v>0.0840598191817257</c:v>
                </c:pt>
                <c:pt idx="10">
                  <c:v>0.0857377801714083</c:v>
                </c:pt>
                <c:pt idx="11">
                  <c:v>0.0867714715725852</c:v>
                </c:pt>
                <c:pt idx="12">
                  <c:v>0.086883916609088</c:v>
                </c:pt>
                <c:pt idx="13">
                  <c:v>0.0860449857241928</c:v>
                </c:pt>
                <c:pt idx="14">
                  <c:v>0.084479469771013</c:v>
                </c:pt>
                <c:pt idx="15">
                  <c:v>0.0826068474849409</c:v>
                </c:pt>
                <c:pt idx="16">
                  <c:v>0.0809288864952583</c:v>
                </c:pt>
                <c:pt idx="17">
                  <c:v>0.0798951950940814</c:v>
                </c:pt>
                <c:pt idx="18">
                  <c:v>0.0797827500575787</c:v>
                </c:pt>
                <c:pt idx="19">
                  <c:v>0.0806216809424738</c:v>
                </c:pt>
                <c:pt idx="20">
                  <c:v>0.0821871968956537</c:v>
                </c:pt>
                <c:pt idx="21">
                  <c:v>0.0840598191817257</c:v>
                </c:pt>
                <c:pt idx="22">
                  <c:v>0.0857377801714083</c:v>
                </c:pt>
                <c:pt idx="23">
                  <c:v>0.0867714715725852</c:v>
                </c:pt>
              </c:numCache>
            </c:numRef>
          </c:yVal>
          <c:smooth val="1"/>
        </c:ser>
        <c:dLbls>
          <c:showLegendKey val="0"/>
          <c:showVal val="0"/>
          <c:showCatName val="0"/>
          <c:showSerName val="0"/>
          <c:showPercent val="0"/>
          <c:showBubbleSize val="0"/>
        </c:dLbls>
        <c:axId val="-2125607496"/>
        <c:axId val="-2123406936"/>
      </c:scatterChart>
      <c:valAx>
        <c:axId val="-2125607496"/>
        <c:scaling>
          <c:orientation val="minMax"/>
          <c:max val="28307.0"/>
          <c:min val="27607.0"/>
        </c:scaling>
        <c:delete val="1"/>
        <c:axPos val="b"/>
        <c:numFmt formatCode="mmm" sourceLinked="1"/>
        <c:majorTickMark val="out"/>
        <c:minorTickMark val="none"/>
        <c:tickLblPos val="nextTo"/>
        <c:crossAx val="-2123406936"/>
        <c:crosses val="autoZero"/>
        <c:crossBetween val="midCat"/>
        <c:majorUnit val="60.7"/>
        <c:minorUnit val="30.6"/>
      </c:valAx>
      <c:valAx>
        <c:axId val="-2123406936"/>
        <c:scaling>
          <c:orientation val="minMax"/>
          <c:max val="0.1"/>
          <c:min val="0.07"/>
        </c:scaling>
        <c:delete val="1"/>
        <c:axPos val="l"/>
        <c:numFmt formatCode="0.0%" sourceLinked="1"/>
        <c:majorTickMark val="out"/>
        <c:minorTickMark val="none"/>
        <c:tickLblPos val="nextTo"/>
        <c:crossAx val="-2125607496"/>
        <c:crosses val="autoZero"/>
        <c:crossBetween val="midCat"/>
      </c:valAx>
      <c:spPr>
        <a:noFill/>
        <a:ln w="25400">
          <a:noFill/>
        </a:ln>
      </c:spPr>
    </c:plotArea>
    <c:plotVisOnly val="1"/>
    <c:dispBlanksAs val="gap"/>
    <c:showDLblsOverMax val="0"/>
  </c:chart>
  <c:spPr>
    <a:noFill/>
    <a:effectLst/>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'Height-Weight dist'!$C$4:$C$39</c:f>
              <c:numCache>
                <c:formatCode>#.0\ %</c:formatCode>
                <c:ptCount val="36"/>
                <c:pt idx="0">
                  <c:v>0.0</c:v>
                </c:pt>
                <c:pt idx="1">
                  <c:v>0.0</c:v>
                </c:pt>
                <c:pt idx="2">
                  <c:v>0.0</c:v>
                </c:pt>
                <c:pt idx="3">
                  <c:v>0.0</c:v>
                </c:pt>
                <c:pt idx="4">
                  <c:v>0.0</c:v>
                </c:pt>
                <c:pt idx="5">
                  <c:v>0.0</c:v>
                </c:pt>
                <c:pt idx="6">
                  <c:v>0.0</c:v>
                </c:pt>
                <c:pt idx="7">
                  <c:v>0.0372098313483865</c:v>
                </c:pt>
                <c:pt idx="8">
                  <c:v>0.0352393277652425</c:v>
                </c:pt>
                <c:pt idx="9">
                  <c:v>0.0439336438750953</c:v>
                </c:pt>
                <c:pt idx="10">
                  <c:v>0.0898336047897456</c:v>
                </c:pt>
                <c:pt idx="11">
                  <c:v>0.125103879244174</c:v>
                </c:pt>
                <c:pt idx="12">
                  <c:v>0.0905939463674838</c:v>
                </c:pt>
                <c:pt idx="13">
                  <c:v>0.163781999954275</c:v>
                </c:pt>
                <c:pt idx="14">
                  <c:v>0.121034710092425</c:v>
                </c:pt>
                <c:pt idx="15">
                  <c:v>0.0922006065965328</c:v>
                </c:pt>
                <c:pt idx="16">
                  <c:v>0.091460307904256</c:v>
                </c:pt>
                <c:pt idx="17">
                  <c:v>0.0505741104959935</c:v>
                </c:pt>
                <c:pt idx="18">
                  <c:v>0.0419726365368126</c:v>
                </c:pt>
                <c:pt idx="19">
                  <c:v>0.0170613950295771</c:v>
                </c:pt>
                <c:pt idx="20">
                  <c:v>0.0</c:v>
                </c:pt>
                <c:pt idx="21">
                  <c:v>0.0</c:v>
                </c:pt>
                <c:pt idx="22">
                  <c:v>0.0</c:v>
                </c:pt>
              </c:numCache>
            </c:numRef>
          </c:cat>
          <c:val>
            <c:numRef>
              <c:f>'Height-Weight dist'!$K$4:$K$39</c:f>
              <c:numCache>
                <c:formatCode>General</c:formatCode>
                <c:ptCount val="36"/>
                <c:pt idx="0">
                  <c:v>1.0</c:v>
                </c:pt>
                <c:pt idx="2">
                  <c:v>3.0</c:v>
                </c:pt>
                <c:pt idx="3">
                  <c:v>21.0</c:v>
                </c:pt>
                <c:pt idx="4">
                  <c:v>94.0</c:v>
                </c:pt>
                <c:pt idx="5">
                  <c:v>458.0</c:v>
                </c:pt>
                <c:pt idx="6">
                  <c:v>1368.0</c:v>
                </c:pt>
                <c:pt idx="7">
                  <c:v>2750.0</c:v>
                </c:pt>
                <c:pt idx="8">
                  <c:v>3681.0</c:v>
                </c:pt>
                <c:pt idx="9">
                  <c:v>3467.0</c:v>
                </c:pt>
                <c:pt idx="10">
                  <c:v>2347.0</c:v>
                </c:pt>
                <c:pt idx="11">
                  <c:v>1309.0</c:v>
                </c:pt>
                <c:pt idx="12">
                  <c:v>864.0</c:v>
                </c:pt>
                <c:pt idx="13">
                  <c:v>454.0</c:v>
                </c:pt>
                <c:pt idx="14">
                  <c:v>186.0</c:v>
                </c:pt>
                <c:pt idx="15">
                  <c:v>82.0</c:v>
                </c:pt>
                <c:pt idx="16">
                  <c:v>35.0</c:v>
                </c:pt>
                <c:pt idx="17">
                  <c:v>9.0</c:v>
                </c:pt>
                <c:pt idx="18">
                  <c:v>10.0</c:v>
                </c:pt>
                <c:pt idx="19">
                  <c:v>7.0</c:v>
                </c:pt>
                <c:pt idx="20">
                  <c:v>2.0</c:v>
                </c:pt>
                <c:pt idx="22">
                  <c:v>1.0</c:v>
                </c:pt>
              </c:numCache>
            </c:numRef>
          </c:val>
        </c:ser>
        <c:dLbls>
          <c:showLegendKey val="0"/>
          <c:showVal val="0"/>
          <c:showCatName val="0"/>
          <c:showSerName val="0"/>
          <c:showPercent val="0"/>
          <c:showBubbleSize val="0"/>
        </c:dLbls>
        <c:gapWidth val="0"/>
        <c:axId val="-2058393720"/>
        <c:axId val="-2123754824"/>
      </c:barChart>
      <c:catAx>
        <c:axId val="-2058393720"/>
        <c:scaling>
          <c:orientation val="minMax"/>
        </c:scaling>
        <c:delete val="0"/>
        <c:axPos val="b"/>
        <c:numFmt formatCode="#.0\ %" sourceLinked="1"/>
        <c:majorTickMark val="out"/>
        <c:minorTickMark val="none"/>
        <c:tickLblPos val="nextTo"/>
        <c:crossAx val="-2123754824"/>
        <c:crosses val="autoZero"/>
        <c:auto val="1"/>
        <c:lblAlgn val="ctr"/>
        <c:lblOffset val="100"/>
        <c:noMultiLvlLbl val="1"/>
      </c:catAx>
      <c:valAx>
        <c:axId val="-2123754824"/>
        <c:scaling>
          <c:orientation val="minMax"/>
          <c:max val="0.03"/>
          <c:min val="0.0"/>
        </c:scaling>
        <c:delete val="0"/>
        <c:axPos val="l"/>
        <c:majorGridlines/>
        <c:numFmt formatCode="General" sourceLinked="1"/>
        <c:majorTickMark val="out"/>
        <c:minorTickMark val="none"/>
        <c:tickLblPos val="nextTo"/>
        <c:crossAx val="-2058393720"/>
        <c:crosses val="autoZero"/>
        <c:crossBetween val="between"/>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dist'!$L$1</c:f>
              <c:strCache>
                <c:ptCount val="1"/>
                <c:pt idx="0">
                  <c:v>Baseball_x000d_% by weight</c:v>
                </c:pt>
              </c:strCache>
            </c:strRef>
          </c:tx>
          <c:spPr>
            <a:solidFill>
              <a:schemeClr val="tx2">
                <a:lumMod val="60000"/>
                <a:lumOff val="40000"/>
              </a:schemeClr>
            </a:solidFill>
            <a:ln>
              <a:noFill/>
            </a:ln>
            <a:effectLst/>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dist'!$L$4:$L$29</c:f>
              <c:numCache>
                <c:formatCode>#.0\ %</c:formatCode>
                <c:ptCount val="26"/>
                <c:pt idx="0">
                  <c:v>5.83124380430346E-5</c:v>
                </c:pt>
                <c:pt idx="1">
                  <c:v>0.0</c:v>
                </c:pt>
                <c:pt idx="2">
                  <c:v>0.000174937314129104</c:v>
                </c:pt>
                <c:pt idx="3">
                  <c:v>0.00122456119890373</c:v>
                </c:pt>
                <c:pt idx="4">
                  <c:v>0.00548136917604525</c:v>
                </c:pt>
                <c:pt idx="5">
                  <c:v>0.0267070966237098</c:v>
                </c:pt>
                <c:pt idx="6">
                  <c:v>0.0797714152428713</c:v>
                </c:pt>
                <c:pt idx="7">
                  <c:v>0.160359204618345</c:v>
                </c:pt>
                <c:pt idx="8">
                  <c:v>0.21464808443641</c:v>
                </c:pt>
                <c:pt idx="9">
                  <c:v>0.202169222695201</c:v>
                </c:pt>
                <c:pt idx="10">
                  <c:v>0.136859292087002</c:v>
                </c:pt>
                <c:pt idx="11">
                  <c:v>0.0763309813983323</c:v>
                </c:pt>
                <c:pt idx="12">
                  <c:v>0.0503819464691819</c:v>
                </c:pt>
                <c:pt idx="13">
                  <c:v>0.0264738468715377</c:v>
                </c:pt>
                <c:pt idx="14">
                  <c:v>0.0108461134760044</c:v>
                </c:pt>
                <c:pt idx="15">
                  <c:v>0.00478161991952883</c:v>
                </c:pt>
                <c:pt idx="16">
                  <c:v>0.00204093533150621</c:v>
                </c:pt>
                <c:pt idx="17">
                  <c:v>0.000524811942387311</c:v>
                </c:pt>
                <c:pt idx="18">
                  <c:v>0.000583124380430346</c:v>
                </c:pt>
                <c:pt idx="19">
                  <c:v>0.000408187066301242</c:v>
                </c:pt>
                <c:pt idx="20">
                  <c:v>0.000116624876086069</c:v>
                </c:pt>
                <c:pt idx="21">
                  <c:v>0.0</c:v>
                </c:pt>
                <c:pt idx="22">
                  <c:v>5.83124380430346E-5</c:v>
                </c:pt>
              </c:numCache>
            </c:numRef>
          </c:val>
        </c:ser>
        <c:ser>
          <c:idx val="0"/>
          <c:order val="1"/>
          <c:tx>
            <c:strRef>
              <c:f>'Height-Weight dist'!$J$1</c:f>
              <c:strCache>
                <c:ptCount val="1"/>
                <c:pt idx="0">
                  <c:v>US pop_x000d_% by weight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dist'!$J$4:$J$29</c:f>
              <c:numCache>
                <c:formatCode>#.0\ %</c:formatCode>
                <c:ptCount val="26"/>
                <c:pt idx="0">
                  <c:v>0.0</c:v>
                </c:pt>
                <c:pt idx="1">
                  <c:v>0.0</c:v>
                </c:pt>
                <c:pt idx="2">
                  <c:v>0.0</c:v>
                </c:pt>
                <c:pt idx="3">
                  <c:v>0.043</c:v>
                </c:pt>
                <c:pt idx="4">
                  <c:v>0.068</c:v>
                </c:pt>
                <c:pt idx="5">
                  <c:v>0.098</c:v>
                </c:pt>
                <c:pt idx="6">
                  <c:v>0.104</c:v>
                </c:pt>
                <c:pt idx="7">
                  <c:v>0.123</c:v>
                </c:pt>
                <c:pt idx="8">
                  <c:v>0.121</c:v>
                </c:pt>
                <c:pt idx="9">
                  <c:v>0.0929999999999999</c:v>
                </c:pt>
                <c:pt idx="10">
                  <c:v>0.085</c:v>
                </c:pt>
                <c:pt idx="11">
                  <c:v>0.059</c:v>
                </c:pt>
                <c:pt idx="12">
                  <c:v>0.0439999999999999</c:v>
                </c:pt>
                <c:pt idx="13">
                  <c:v>0.027</c:v>
                </c:pt>
                <c:pt idx="14">
                  <c:v>0.032</c:v>
                </c:pt>
                <c:pt idx="15">
                  <c:v>0.035</c:v>
                </c:pt>
                <c:pt idx="16">
                  <c:v>0.015</c:v>
                </c:pt>
                <c:pt idx="17">
                  <c:v>0.00399999999999991</c:v>
                </c:pt>
                <c:pt idx="18">
                  <c:v>0.01</c:v>
                </c:pt>
                <c:pt idx="19">
                  <c:v>0.00700000000000003</c:v>
                </c:pt>
                <c:pt idx="20">
                  <c:v>0.00700000000000003</c:v>
                </c:pt>
                <c:pt idx="21">
                  <c:v>0.00299999999999997</c:v>
                </c:pt>
                <c:pt idx="22">
                  <c:v>0.00299999999999997</c:v>
                </c:pt>
                <c:pt idx="23">
                  <c:v>0.00700000000000003</c:v>
                </c:pt>
                <c:pt idx="24">
                  <c:v>0.00700000000000003</c:v>
                </c:pt>
                <c:pt idx="25">
                  <c:v>0.0</c:v>
                </c:pt>
              </c:numCache>
            </c:numRef>
          </c:val>
        </c:ser>
        <c:ser>
          <c:idx val="2"/>
          <c:order val="2"/>
          <c:tx>
            <c:v/>
          </c:tx>
          <c:spPr>
            <a:solidFill>
              <a:schemeClr val="accent2">
                <a:lumMod val="60000"/>
                <a:lumOff val="40000"/>
                <a:alpha val="0"/>
              </a:schemeClr>
            </a:solidFill>
            <a:ln>
              <a:solidFill>
                <a:schemeClr val="tx1">
                  <a:alpha val="0"/>
                </a:schemeClr>
              </a:solidFill>
            </a:ln>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dist'!$M$5:$M$26</c:f>
              <c:numCache>
                <c:formatCode>#.0\ %</c:formatCode>
                <c:ptCount val="22"/>
                <c:pt idx="0">
                  <c:v>0.016548336524086</c:v>
                </c:pt>
                <c:pt idx="1">
                  <c:v>0.0288520605933114</c:v>
                </c:pt>
                <c:pt idx="2">
                  <c:v>0.0459218601694705</c:v>
                </c:pt>
                <c:pt idx="3">
                  <c:v>0.0667242238682105</c:v>
                </c:pt>
                <c:pt idx="4">
                  <c:v>0.0885054564559695</c:v>
                </c:pt>
                <c:pt idx="5">
                  <c:v>0.107171621964107</c:v>
                </c:pt>
                <c:pt idx="6">
                  <c:v>0.118471349744091</c:v>
                </c:pt>
                <c:pt idx="7">
                  <c:v>0.119555875800365</c:v>
                </c:pt>
                <c:pt idx="8">
                  <c:v>0.110141907962255</c:v>
                </c:pt>
                <c:pt idx="9">
                  <c:v>0.0926313764831994</c:v>
                </c:pt>
                <c:pt idx="10">
                  <c:v>0.0711192238941857</c:v>
                </c:pt>
                <c:pt idx="11">
                  <c:v>0.0498469434606659</c:v>
                </c:pt>
                <c:pt idx="12">
                  <c:v>0.0318941995334033</c:v>
                </c:pt>
                <c:pt idx="13">
                  <c:v>0.0186296759285293</c:v>
                </c:pt>
                <c:pt idx="14">
                  <c:v>0.00993385561084503</c:v>
                </c:pt>
                <c:pt idx="15">
                  <c:v>0.0048355695177481</c:v>
                </c:pt>
                <c:pt idx="16">
                  <c:v>0.00214878385131745</c:v>
                </c:pt>
                <c:pt idx="17">
                  <c:v>0.000871667774445139</c:v>
                </c:pt>
                <c:pt idx="18">
                  <c:v>0.000322789977543203</c:v>
                </c:pt>
                <c:pt idx="19">
                  <c:v>0.000109118230533167</c:v>
                </c:pt>
                <c:pt idx="20">
                  <c:v>3.36728631165073E-5</c:v>
                </c:pt>
                <c:pt idx="21">
                  <c:v>9.48561037628082E-6</c:v>
                </c:pt>
              </c:numCache>
            </c:numRef>
          </c:val>
        </c:ser>
        <c:dLbls>
          <c:showLegendKey val="0"/>
          <c:showVal val="0"/>
          <c:showCatName val="0"/>
          <c:showSerName val="0"/>
          <c:showPercent val="0"/>
          <c:showBubbleSize val="0"/>
        </c:dLbls>
        <c:gapWidth val="0"/>
        <c:overlap val="100"/>
        <c:axId val="-2048623000"/>
        <c:axId val="-2048619960"/>
      </c:barChart>
      <c:catAx>
        <c:axId val="-2048623000"/>
        <c:scaling>
          <c:orientation val="minMax"/>
        </c:scaling>
        <c:delete val="0"/>
        <c:axPos val="b"/>
        <c:numFmt formatCode="General" sourceLinked="1"/>
        <c:majorTickMark val="out"/>
        <c:minorTickMark val="none"/>
        <c:tickLblPos val="nextTo"/>
        <c:crossAx val="-2048619960"/>
        <c:crosses val="autoZero"/>
        <c:auto val="1"/>
        <c:lblAlgn val="ctr"/>
        <c:lblOffset val="100"/>
        <c:tickLblSkip val="2"/>
        <c:noMultiLvlLbl val="0"/>
      </c:catAx>
      <c:valAx>
        <c:axId val="-2048619960"/>
        <c:scaling>
          <c:orientation val="minMax"/>
          <c:max val="0.22"/>
          <c:min val="0.0"/>
        </c:scaling>
        <c:delete val="0"/>
        <c:axPos val="l"/>
        <c:numFmt formatCode="0%" sourceLinked="0"/>
        <c:majorTickMark val="out"/>
        <c:minorTickMark val="none"/>
        <c:tickLblPos val="nextTo"/>
        <c:crossAx val="-2048623000"/>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spPr>
    <a:ln>
      <a:solidFill>
        <a:schemeClr val="accent1">
          <a:lumMod val="75000"/>
        </a:schemeClr>
      </a:solidFill>
    </a:ln>
  </c:sp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dist'!$E$1</c:f>
              <c:strCache>
                <c:ptCount val="1"/>
                <c:pt idx="0">
                  <c:v>Baseball_x000d_% by height</c:v>
                </c:pt>
              </c:strCache>
            </c:strRef>
          </c:tx>
          <c:spPr>
            <a:solidFill>
              <a:schemeClr val="tx2">
                <a:lumMod val="60000"/>
                <a:lumOff val="40000"/>
              </a:schemeClr>
            </a:solidFill>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er>
        <c:ser>
          <c:idx val="0"/>
          <c:order val="1"/>
          <c:tx>
            <c:strRef>
              <c:f>'Height-Weight dist'!$C$1</c:f>
              <c:strCache>
                <c:ptCount val="1"/>
                <c:pt idx="0">
                  <c:v>US pop_x000d_% by height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dist'!$C$8:$C$26</c:f>
              <c:numCache>
                <c:formatCode>#.0\ %</c:formatCode>
                <c:ptCount val="19"/>
                <c:pt idx="0">
                  <c:v>0.0</c:v>
                </c:pt>
                <c:pt idx="1">
                  <c:v>0.0</c:v>
                </c:pt>
                <c:pt idx="2">
                  <c:v>0.0</c:v>
                </c:pt>
                <c:pt idx="3">
                  <c:v>0.0372098313483865</c:v>
                </c:pt>
                <c:pt idx="4">
                  <c:v>0.0352393277652425</c:v>
                </c:pt>
                <c:pt idx="5">
                  <c:v>0.0439336438750953</c:v>
                </c:pt>
                <c:pt idx="6">
                  <c:v>0.0898336047897456</c:v>
                </c:pt>
                <c:pt idx="7">
                  <c:v>0.125103879244174</c:v>
                </c:pt>
                <c:pt idx="8">
                  <c:v>0.0905939463674838</c:v>
                </c:pt>
                <c:pt idx="9">
                  <c:v>0.163781999954275</c:v>
                </c:pt>
                <c:pt idx="10">
                  <c:v>0.121034710092425</c:v>
                </c:pt>
                <c:pt idx="11">
                  <c:v>0.0922006065965328</c:v>
                </c:pt>
                <c:pt idx="12">
                  <c:v>0.091460307904256</c:v>
                </c:pt>
                <c:pt idx="13">
                  <c:v>0.0505741104959935</c:v>
                </c:pt>
                <c:pt idx="14">
                  <c:v>0.0419726365368126</c:v>
                </c:pt>
                <c:pt idx="15">
                  <c:v>0.0170613950295771</c:v>
                </c:pt>
                <c:pt idx="16">
                  <c:v>0.0</c:v>
                </c:pt>
                <c:pt idx="17">
                  <c:v>0.0</c:v>
                </c:pt>
                <c:pt idx="18">
                  <c:v>0.0</c:v>
                </c:pt>
              </c:numCache>
            </c:numRef>
          </c:val>
        </c:ser>
        <c:ser>
          <c:idx val="2"/>
          <c:order val="2"/>
          <c:tx>
            <c:v/>
          </c:tx>
          <c:spPr>
            <a:solidFill>
              <a:schemeClr val="tx2">
                <a:lumMod val="40000"/>
                <a:lumOff val="60000"/>
                <a:alpha val="0"/>
              </a:schemeClr>
            </a:solidFill>
            <a:ln w="28575">
              <a:solidFill>
                <a:schemeClr val="tx1">
                  <a:alpha val="0"/>
                </a:schemeClr>
              </a:solidFill>
            </a:ln>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dist'!$F$8:$F$26</c:f>
              <c:numCache>
                <c:formatCode>#.0\ %</c:formatCode>
                <c:ptCount val="19"/>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numCache>
            </c:numRef>
          </c:val>
        </c:ser>
        <c:dLbls>
          <c:showLegendKey val="0"/>
          <c:showVal val="0"/>
          <c:showCatName val="0"/>
          <c:showSerName val="0"/>
          <c:showPercent val="0"/>
          <c:showBubbleSize val="0"/>
        </c:dLbls>
        <c:gapWidth val="0"/>
        <c:overlap val="100"/>
        <c:axId val="-2061173944"/>
        <c:axId val="-2037916840"/>
      </c:barChart>
      <c:catAx>
        <c:axId val="-2061173944"/>
        <c:scaling>
          <c:orientation val="minMax"/>
        </c:scaling>
        <c:delete val="0"/>
        <c:axPos val="b"/>
        <c:numFmt formatCode="0" sourceLinked="1"/>
        <c:majorTickMark val="out"/>
        <c:minorTickMark val="none"/>
        <c:tickLblPos val="nextTo"/>
        <c:crossAx val="-2037916840"/>
        <c:crosses val="autoZero"/>
        <c:auto val="1"/>
        <c:lblAlgn val="ctr"/>
        <c:lblOffset val="100"/>
        <c:tickLblSkip val="2"/>
        <c:noMultiLvlLbl val="0"/>
      </c:catAx>
      <c:valAx>
        <c:axId val="-2037916840"/>
        <c:scaling>
          <c:orientation val="minMax"/>
          <c:max val="0.2"/>
          <c:min val="0.0"/>
        </c:scaling>
        <c:delete val="0"/>
        <c:axPos val="l"/>
        <c:numFmt formatCode="0%" sourceLinked="0"/>
        <c:majorTickMark val="out"/>
        <c:minorTickMark val="none"/>
        <c:tickLblPos val="nextTo"/>
        <c:crossAx val="-2061173944"/>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1" Type="http://schemas.openxmlformats.org/officeDocument/2006/relationships/chart" Target="../charts/chart7.xml"/><Relationship Id="rId2"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4" Type="http://schemas.openxmlformats.org/officeDocument/2006/relationships/chart" Target="../charts/chart15.xml"/><Relationship Id="rId1" Type="http://schemas.openxmlformats.org/officeDocument/2006/relationships/chart" Target="../charts/chart12.xml"/><Relationship Id="rId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38100</xdr:colOff>
      <xdr:row>61</xdr:row>
      <xdr:rowOff>50800</xdr:rowOff>
    </xdr:from>
    <xdr:to>
      <xdr:col>48</xdr:col>
      <xdr:colOff>88900</xdr:colOff>
      <xdr:row>85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88900</xdr:colOff>
      <xdr:row>1</xdr:row>
      <xdr:rowOff>50800</xdr:rowOff>
    </xdr:from>
    <xdr:to>
      <xdr:col>32</xdr:col>
      <xdr:colOff>431800</xdr:colOff>
      <xdr:row>41</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101600</xdr:colOff>
      <xdr:row>42</xdr:row>
      <xdr:rowOff>63500</xdr:rowOff>
    </xdr:from>
    <xdr:to>
      <xdr:col>32</xdr:col>
      <xdr:colOff>431800</xdr:colOff>
      <xdr:row>82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38100</xdr:colOff>
      <xdr:row>61</xdr:row>
      <xdr:rowOff>50800</xdr:rowOff>
    </xdr:from>
    <xdr:to>
      <xdr:col>40</xdr:col>
      <xdr:colOff>88900</xdr:colOff>
      <xdr:row>85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42</xdr:row>
      <xdr:rowOff>38100</xdr:rowOff>
    </xdr:from>
    <xdr:to>
      <xdr:col>18</xdr:col>
      <xdr:colOff>0</xdr:colOff>
      <xdr:row>77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101600</xdr:colOff>
      <xdr:row>75</xdr:row>
      <xdr:rowOff>101600</xdr:rowOff>
    </xdr:from>
    <xdr:to>
      <xdr:col>29</xdr:col>
      <xdr:colOff>114300</xdr:colOff>
      <xdr:row>100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75</xdr:row>
      <xdr:rowOff>50800</xdr:rowOff>
    </xdr:from>
    <xdr:to>
      <xdr:col>41</xdr:col>
      <xdr:colOff>88900</xdr:colOff>
      <xdr:row>99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50800</xdr:colOff>
      <xdr:row>44</xdr:row>
      <xdr:rowOff>63500</xdr:rowOff>
    </xdr:from>
    <xdr:to>
      <xdr:col>25</xdr:col>
      <xdr:colOff>381000</xdr:colOff>
      <xdr:row>84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3</xdr:row>
      <xdr:rowOff>50800</xdr:rowOff>
    </xdr:from>
    <xdr:to>
      <xdr:col>25</xdr:col>
      <xdr:colOff>368300</xdr:colOff>
      <xdr:row>43</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38099</xdr:colOff>
      <xdr:row>3</xdr:row>
      <xdr:rowOff>50800</xdr:rowOff>
    </xdr:from>
    <xdr:to>
      <xdr:col>25</xdr:col>
      <xdr:colOff>368299</xdr:colOff>
      <xdr:row>43</xdr:row>
      <xdr:rowOff>25400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55032</xdr:colOff>
      <xdr:row>44</xdr:row>
      <xdr:rowOff>67734</xdr:rowOff>
    </xdr:from>
    <xdr:to>
      <xdr:col>25</xdr:col>
      <xdr:colOff>385232</xdr:colOff>
      <xdr:row>84</xdr:row>
      <xdr:rowOff>42334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63500</xdr:colOff>
      <xdr:row>2</xdr:row>
      <xdr:rowOff>25400</xdr:rowOff>
    </xdr:from>
    <xdr:to>
      <xdr:col>17</xdr:col>
      <xdr:colOff>114300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2</xdr:row>
      <xdr:rowOff>50800</xdr:rowOff>
    </xdr:from>
    <xdr:to>
      <xdr:col>25</xdr:col>
      <xdr:colOff>88900</xdr:colOff>
      <xdr:row>26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28</xdr:row>
      <xdr:rowOff>38100</xdr:rowOff>
    </xdr:from>
    <xdr:to>
      <xdr:col>17</xdr:col>
      <xdr:colOff>114300</xdr:colOff>
      <xdr:row>52</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28</xdr:row>
      <xdr:rowOff>25400</xdr:rowOff>
    </xdr:from>
    <xdr:to>
      <xdr:col>25</xdr:col>
      <xdr:colOff>88900</xdr:colOff>
      <xdr:row>52</xdr:row>
      <xdr:rowOff>88900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cdc.gov/nchs/" TargetMode="External"/><Relationship Id="rId4" Type="http://schemas.openxmlformats.org/officeDocument/2006/relationships/hyperlink" Target="http://www.cdc.gov/nchs/nhanes.htm" TargetMode="External"/><Relationship Id="rId1" Type="http://schemas.openxmlformats.org/officeDocument/2006/relationships/hyperlink" Target="http://www.cdc.gov/nchs/" TargetMode="External"/><Relationship Id="rId2" Type="http://schemas.openxmlformats.org/officeDocument/2006/relationships/hyperlink" Target="http://www.cdc.gov/nchs/nhanes.ht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T1" sqref="S1:T1"/>
    </sheetView>
  </sheetViews>
  <sheetFormatPr baseColWidth="10" defaultRowHeight="12" x14ac:dyDescent="0"/>
  <cols>
    <col min="1" max="1" width="3.83203125" bestFit="1" customWidth="1"/>
    <col min="2" max="2" width="2.5" bestFit="1" customWidth="1"/>
    <col min="3" max="3" width="5.83203125" bestFit="1" customWidth="1"/>
    <col min="4" max="4" width="10.1640625" bestFit="1" customWidth="1"/>
    <col min="5" max="5" width="8.5" bestFit="1" customWidth="1"/>
    <col min="6" max="6" width="7.1640625" bestFit="1" customWidth="1"/>
    <col min="7" max="7" width="10.1640625" bestFit="1" customWidth="1"/>
    <col min="8" max="8" width="7.83203125" bestFit="1" customWidth="1"/>
    <col min="9" max="9" width="6.33203125" bestFit="1" customWidth="1"/>
    <col min="10" max="10" width="14.83203125" bestFit="1" customWidth="1"/>
    <col min="11" max="11" width="10.33203125" bestFit="1" customWidth="1"/>
    <col min="12" max="12" width="6.33203125" bestFit="1" customWidth="1"/>
    <col min="13" max="13" width="6.5" bestFit="1" customWidth="1"/>
    <col min="14" max="14" width="8.5" bestFit="1" customWidth="1"/>
    <col min="15" max="15" width="6.33203125" bestFit="1" customWidth="1"/>
    <col min="16" max="16" width="14.83203125" bestFit="1" customWidth="1"/>
    <col min="17" max="17" width="9" bestFit="1" customWidth="1"/>
    <col min="18" max="18" width="6.33203125" bestFit="1" customWidth="1"/>
    <col min="19" max="19" width="16" bestFit="1" customWidth="1"/>
    <col min="20" max="20" width="7.6640625" bestFit="1" customWidth="1"/>
    <col min="21" max="21" width="6.33203125" customWidth="1"/>
  </cols>
  <sheetData>
    <row r="1" spans="1:21" s="14" customFormat="1" ht="36">
      <c r="C1" s="14" t="s">
        <v>32</v>
      </c>
      <c r="D1" s="14" t="s">
        <v>33</v>
      </c>
      <c r="E1" s="14" t="s">
        <v>34</v>
      </c>
      <c r="F1" s="14" t="s">
        <v>35</v>
      </c>
      <c r="G1" s="14" t="s">
        <v>36</v>
      </c>
      <c r="H1" s="14" t="s">
        <v>39</v>
      </c>
      <c r="I1" s="14" t="s">
        <v>19</v>
      </c>
      <c r="J1" s="14" t="s">
        <v>37</v>
      </c>
      <c r="K1" s="14" t="s">
        <v>38</v>
      </c>
      <c r="L1" s="14" t="s">
        <v>20</v>
      </c>
      <c r="M1" s="14" t="s">
        <v>41</v>
      </c>
      <c r="N1" s="14" t="s">
        <v>42</v>
      </c>
      <c r="O1" s="14" t="s">
        <v>21</v>
      </c>
      <c r="P1" s="14" t="s">
        <v>40</v>
      </c>
      <c r="Q1" s="14" t="s">
        <v>23</v>
      </c>
      <c r="R1" s="14" t="s">
        <v>22</v>
      </c>
      <c r="S1" s="20">
        <v>-0.61454346756163725</v>
      </c>
      <c r="T1" s="21">
        <v>3.6241444902187681E-3</v>
      </c>
    </row>
    <row r="2" spans="1:21">
      <c r="A2" s="5">
        <v>1</v>
      </c>
      <c r="B2" s="5">
        <v>1</v>
      </c>
      <c r="C2">
        <v>8</v>
      </c>
      <c r="D2" s="1">
        <f>DATE(1974+B2,C2,1)</f>
        <v>27607</v>
      </c>
      <c r="E2" s="5">
        <v>31</v>
      </c>
      <c r="F2" s="11">
        <f>E2*12/365.25</f>
        <v>1.0184804928131417</v>
      </c>
      <c r="G2">
        <v>1712</v>
      </c>
      <c r="H2" s="2">
        <f>(G2/G$26)/$F2</f>
        <v>9.6080907909172203E-2</v>
      </c>
      <c r="I2" s="2">
        <f t="shared" ref="I2:I25" si="0">H2-I$26</f>
        <v>2.2314117397597463E-2</v>
      </c>
      <c r="J2" s="6">
        <v>2813582</v>
      </c>
      <c r="K2" s="2">
        <f>(J2/J$26)/$F2</f>
        <v>8.7202641361693228E-2</v>
      </c>
      <c r="L2" s="2">
        <f t="shared" ref="L2:L25" si="1">K2-L$26</f>
        <v>7.1772485280512249E-3</v>
      </c>
      <c r="M2">
        <v>651</v>
      </c>
      <c r="N2" s="2">
        <f>(M2/M$26)/$F2</f>
        <v>7.6622812275233765E-2</v>
      </c>
      <c r="O2" s="2">
        <f t="shared" ref="O2:O25" si="2">N2-O$26</f>
        <v>1.8832027594527651E-3</v>
      </c>
      <c r="P2" s="6">
        <v>1479771</v>
      </c>
      <c r="Q2" s="2">
        <f>(P2/P$26)/$F2</f>
        <v>7.6628486386899411E-2</v>
      </c>
      <c r="R2" s="2">
        <f t="shared" ref="R2:R25" si="3">Q2-R$26</f>
        <v>0</v>
      </c>
      <c r="S2" s="2">
        <f t="shared" ref="S2:S25" si="4">(1/12)+$T$1*COS(2*PI()*(A2+S$1)/12)</f>
        <v>8.6883916609087994E-2</v>
      </c>
      <c r="U2" s="2"/>
    </row>
    <row r="3" spans="1:21">
      <c r="A3" s="5">
        <v>2</v>
      </c>
      <c r="B3" s="5">
        <v>1</v>
      </c>
      <c r="C3">
        <v>9</v>
      </c>
      <c r="D3" s="1">
        <f t="shared" ref="D3:D25" si="5">DATE(1974+B3,C3,1)</f>
        <v>27638</v>
      </c>
      <c r="E3" s="5">
        <v>30</v>
      </c>
      <c r="F3" s="11">
        <f t="shared" ref="F3:F25" si="6">E3*12/365.25</f>
        <v>0.98562628336755642</v>
      </c>
      <c r="G3">
        <v>1530</v>
      </c>
      <c r="H3" s="2">
        <f t="shared" ref="H3:H25" si="7">(G3/G$26)/$F3</f>
        <v>8.8728922549299802E-2</v>
      </c>
      <c r="I3" s="2">
        <f t="shared" si="0"/>
        <v>1.4962132037725062E-2</v>
      </c>
      <c r="J3" s="6">
        <v>2740831</v>
      </c>
      <c r="K3" s="2">
        <f t="shared" ref="K3:K25" si="8">(J3/J$26)/$F3</f>
        <v>8.7779430686651894E-2</v>
      </c>
      <c r="L3" s="2">
        <f t="shared" si="1"/>
        <v>7.7540378530098902E-3</v>
      </c>
      <c r="M3">
        <v>676</v>
      </c>
      <c r="N3" s="2">
        <f t="shared" ref="N3:N25" si="9">(M3/M$26)/$F3</f>
        <v>8.2217493806441305E-2</v>
      </c>
      <c r="O3" s="2">
        <f t="shared" si="2"/>
        <v>7.4778842906603055E-3</v>
      </c>
      <c r="P3" s="6">
        <v>1452281</v>
      </c>
      <c r="Q3" s="2">
        <f t="shared" ref="Q3:Q25" si="10">(P3/P$26)/$F3</f>
        <v>7.7711775222698481E-2</v>
      </c>
      <c r="R3" s="2">
        <f t="shared" si="3"/>
        <v>1.0832888357990705E-3</v>
      </c>
      <c r="S3" s="2">
        <f t="shared" si="4"/>
        <v>8.6044985724192849E-2</v>
      </c>
      <c r="U3" s="2"/>
    </row>
    <row r="4" spans="1:21">
      <c r="A4" s="5">
        <v>3</v>
      </c>
      <c r="B4" s="5">
        <v>1</v>
      </c>
      <c r="C4">
        <v>10</v>
      </c>
      <c r="D4" s="1">
        <f t="shared" si="5"/>
        <v>27668</v>
      </c>
      <c r="E4" s="5">
        <v>31</v>
      </c>
      <c r="F4" s="11">
        <f t="shared" si="6"/>
        <v>1.0184804928131417</v>
      </c>
      <c r="G4">
        <v>1645</v>
      </c>
      <c r="H4" s="2">
        <f t="shared" si="7"/>
        <v>9.2320732190764185E-2</v>
      </c>
      <c r="I4" s="2">
        <f t="shared" si="0"/>
        <v>1.8553941679189445E-2</v>
      </c>
      <c r="J4" s="6">
        <v>2694594</v>
      </c>
      <c r="K4" s="2">
        <f t="shared" si="8"/>
        <v>8.3514791535263741E-2</v>
      </c>
      <c r="L4" s="2">
        <f t="shared" si="1"/>
        <v>3.4893987016217376E-3</v>
      </c>
      <c r="M4">
        <v>724</v>
      </c>
      <c r="N4" s="2">
        <f t="shared" si="9"/>
        <v>8.5214924865236921E-2</v>
      </c>
      <c r="O4" s="2">
        <f t="shared" si="2"/>
        <v>1.0475315349455921E-2</v>
      </c>
      <c r="P4" s="6">
        <v>1563801</v>
      </c>
      <c r="Q4" s="2">
        <f t="shared" si="10"/>
        <v>8.0979897322166525E-2</v>
      </c>
      <c r="R4" s="2">
        <f t="shared" si="3"/>
        <v>4.3514109352671138E-3</v>
      </c>
      <c r="S4" s="2">
        <f t="shared" si="4"/>
        <v>8.4479469771012977E-2</v>
      </c>
      <c r="U4" s="2"/>
    </row>
    <row r="5" spans="1:21">
      <c r="A5" s="5">
        <v>4</v>
      </c>
      <c r="B5" s="5">
        <v>1</v>
      </c>
      <c r="C5">
        <v>11</v>
      </c>
      <c r="D5" s="1">
        <f t="shared" si="5"/>
        <v>27699</v>
      </c>
      <c r="E5" s="5">
        <v>30</v>
      </c>
      <c r="F5" s="11">
        <f t="shared" si="6"/>
        <v>0.98562628336755642</v>
      </c>
      <c r="G5">
        <v>1510</v>
      </c>
      <c r="H5" s="2">
        <f t="shared" si="7"/>
        <v>8.7569067352576926E-2</v>
      </c>
      <c r="I5" s="2">
        <f t="shared" si="0"/>
        <v>1.3802276841002187E-2</v>
      </c>
      <c r="J5" s="6">
        <v>2532156</v>
      </c>
      <c r="K5" s="2">
        <f t="shared" si="8"/>
        <v>8.1096285064562429E-2</v>
      </c>
      <c r="L5" s="2">
        <f t="shared" si="1"/>
        <v>1.0708922309204255E-3</v>
      </c>
      <c r="M5">
        <v>712</v>
      </c>
      <c r="N5" s="2">
        <f t="shared" si="9"/>
        <v>8.6595940222168946E-2</v>
      </c>
      <c r="O5" s="2">
        <f t="shared" si="2"/>
        <v>1.1856330706387946E-2</v>
      </c>
      <c r="P5" s="6">
        <v>1560398</v>
      </c>
      <c r="Q5" s="2">
        <f t="shared" si="10"/>
        <v>8.3497132189946893E-2</v>
      </c>
      <c r="R5" s="2">
        <f t="shared" si="3"/>
        <v>6.8686458030474823E-3</v>
      </c>
      <c r="S5" s="2">
        <f t="shared" si="4"/>
        <v>8.260684748494096E-2</v>
      </c>
      <c r="U5" s="2"/>
    </row>
    <row r="6" spans="1:21">
      <c r="A6" s="5">
        <v>5</v>
      </c>
      <c r="B6" s="5">
        <v>1</v>
      </c>
      <c r="C6">
        <v>12</v>
      </c>
      <c r="D6" s="1">
        <f t="shared" si="5"/>
        <v>27729</v>
      </c>
      <c r="E6" s="5">
        <v>31</v>
      </c>
      <c r="F6" s="11">
        <f t="shared" si="6"/>
        <v>1.0184804928131417</v>
      </c>
      <c r="G6">
        <v>1455</v>
      </c>
      <c r="H6" s="2">
        <f t="shared" si="7"/>
        <v>8.1657547317666807E-2</v>
      </c>
      <c r="I6" s="2">
        <f t="shared" si="0"/>
        <v>7.8907568060920669E-3</v>
      </c>
      <c r="J6" s="6">
        <v>2631533</v>
      </c>
      <c r="K6" s="2">
        <f t="shared" si="8"/>
        <v>8.1560312949990679E-2</v>
      </c>
      <c r="L6" s="2">
        <f t="shared" si="1"/>
        <v>1.5349201163486759E-3</v>
      </c>
      <c r="M6">
        <v>743</v>
      </c>
      <c r="N6" s="2">
        <f t="shared" si="9"/>
        <v>8.7451228142087056E-2</v>
      </c>
      <c r="O6" s="2">
        <f t="shared" si="2"/>
        <v>1.2711618626306057E-2</v>
      </c>
      <c r="P6" s="6">
        <v>1729926</v>
      </c>
      <c r="Q6" s="2">
        <f t="shared" si="10"/>
        <v>8.9582517120110713E-2</v>
      </c>
      <c r="R6" s="2">
        <f t="shared" si="3"/>
        <v>1.2954030733211302E-2</v>
      </c>
      <c r="S6" s="2">
        <f t="shared" si="4"/>
        <v>8.0928886495258326E-2</v>
      </c>
      <c r="U6" s="2"/>
    </row>
    <row r="7" spans="1:21">
      <c r="A7" s="5">
        <v>6</v>
      </c>
      <c r="B7" s="5">
        <v>2</v>
      </c>
      <c r="C7">
        <v>1</v>
      </c>
      <c r="D7" s="1">
        <f t="shared" si="5"/>
        <v>27760</v>
      </c>
      <c r="E7" s="5">
        <v>31</v>
      </c>
      <c r="F7" s="11">
        <f t="shared" si="6"/>
        <v>1.0184804928131417</v>
      </c>
      <c r="G7">
        <v>1514</v>
      </c>
      <c r="H7" s="2">
        <f t="shared" si="7"/>
        <v>8.496874683089177E-2</v>
      </c>
      <c r="I7" s="2">
        <f t="shared" si="0"/>
        <v>1.120195631931703E-2</v>
      </c>
      <c r="J7" s="6">
        <v>2582009</v>
      </c>
      <c r="K7" s="2">
        <f t="shared" si="8"/>
        <v>8.0025392833642003E-2</v>
      </c>
      <c r="L7" s="2">
        <f t="shared" si="1"/>
        <v>0</v>
      </c>
      <c r="M7">
        <v>755</v>
      </c>
      <c r="N7" s="2">
        <f t="shared" si="9"/>
        <v>8.8863630211676634E-2</v>
      </c>
      <c r="O7" s="2">
        <f t="shared" si="2"/>
        <v>1.4124020695895634E-2</v>
      </c>
      <c r="P7" s="6">
        <v>1824419</v>
      </c>
      <c r="Q7" s="2">
        <f t="shared" si="10"/>
        <v>9.4475744223599903E-2</v>
      </c>
      <c r="R7" s="2">
        <f t="shared" si="3"/>
        <v>1.7847257836700492E-2</v>
      </c>
      <c r="S7" s="2">
        <f t="shared" si="4"/>
        <v>7.9895195094081439E-2</v>
      </c>
      <c r="U7" s="2"/>
    </row>
    <row r="8" spans="1:21">
      <c r="A8" s="5">
        <v>7</v>
      </c>
      <c r="B8" s="5">
        <v>2</v>
      </c>
      <c r="C8">
        <v>2</v>
      </c>
      <c r="D8" s="1">
        <f t="shared" si="5"/>
        <v>27791</v>
      </c>
      <c r="E8" s="5">
        <v>28.25</v>
      </c>
      <c r="F8" s="11">
        <f t="shared" si="6"/>
        <v>0.92813141683778233</v>
      </c>
      <c r="G8">
        <v>1332</v>
      </c>
      <c r="H8" s="2">
        <f t="shared" si="7"/>
        <v>8.203152860362127E-2</v>
      </c>
      <c r="I8" s="2">
        <f t="shared" si="0"/>
        <v>8.2647380920465308E-3</v>
      </c>
      <c r="J8" s="6">
        <v>2409565</v>
      </c>
      <c r="K8" s="2">
        <f t="shared" si="8"/>
        <v>8.1950564771055445E-2</v>
      </c>
      <c r="L8" s="2">
        <f t="shared" si="1"/>
        <v>1.9251719374134418E-3</v>
      </c>
      <c r="M8">
        <v>663</v>
      </c>
      <c r="N8" s="2">
        <f t="shared" si="9"/>
        <v>8.5631562643876918E-2</v>
      </c>
      <c r="O8" s="2">
        <f t="shared" si="2"/>
        <v>1.0891953128095919E-2</v>
      </c>
      <c r="P8" s="6">
        <v>1600464</v>
      </c>
      <c r="Q8" s="2">
        <f t="shared" si="10"/>
        <v>9.0946268909077727E-2</v>
      </c>
      <c r="R8" s="2">
        <f t="shared" si="3"/>
        <v>1.4317782522178316E-2</v>
      </c>
      <c r="S8" s="2">
        <f t="shared" si="4"/>
        <v>7.9782750057578664E-2</v>
      </c>
      <c r="U8" s="2"/>
    </row>
    <row r="9" spans="1:21">
      <c r="A9" s="5">
        <v>8</v>
      </c>
      <c r="B9" s="5">
        <v>2</v>
      </c>
      <c r="C9">
        <v>3</v>
      </c>
      <c r="D9" s="1">
        <f t="shared" si="5"/>
        <v>27820</v>
      </c>
      <c r="E9" s="5">
        <v>31</v>
      </c>
      <c r="F9" s="11">
        <f t="shared" si="6"/>
        <v>1.0184804928131417</v>
      </c>
      <c r="G9">
        <v>1431</v>
      </c>
      <c r="H9" s="2">
        <f t="shared" si="7"/>
        <v>8.0310618702117656E-2</v>
      </c>
      <c r="I9" s="2">
        <f t="shared" si="0"/>
        <v>6.5438281905429163E-3</v>
      </c>
      <c r="J9" s="6">
        <v>2645413</v>
      </c>
      <c r="K9" s="2">
        <f t="shared" si="8"/>
        <v>8.1990502175717989E-2</v>
      </c>
      <c r="L9" s="2">
        <f t="shared" si="1"/>
        <v>1.9651093420759852E-3</v>
      </c>
      <c r="M9">
        <v>719</v>
      </c>
      <c r="N9" s="2">
        <f t="shared" si="9"/>
        <v>8.4626424002907943E-2</v>
      </c>
      <c r="O9" s="2">
        <f t="shared" si="2"/>
        <v>9.8868144871269437E-3</v>
      </c>
      <c r="P9" s="6">
        <v>1694060</v>
      </c>
      <c r="Q9" s="2">
        <f t="shared" si="10"/>
        <v>8.7725231572041096E-2</v>
      </c>
      <c r="R9" s="2">
        <f t="shared" si="3"/>
        <v>1.1096745185141685E-2</v>
      </c>
      <c r="S9" s="2">
        <f t="shared" si="4"/>
        <v>8.0621680942473808E-2</v>
      </c>
      <c r="U9" s="2"/>
    </row>
    <row r="10" spans="1:21">
      <c r="A10" s="5">
        <v>9</v>
      </c>
      <c r="B10" s="5">
        <v>2</v>
      </c>
      <c r="C10">
        <v>4</v>
      </c>
      <c r="D10" s="1">
        <f t="shared" si="5"/>
        <v>27851</v>
      </c>
      <c r="E10" s="5">
        <v>30</v>
      </c>
      <c r="F10" s="11">
        <f t="shared" si="6"/>
        <v>0.98562628336755642</v>
      </c>
      <c r="G10">
        <v>1349</v>
      </c>
      <c r="H10" s="2">
        <f t="shared" si="7"/>
        <v>7.8232233018957806E-2</v>
      </c>
      <c r="I10" s="2">
        <f t="shared" si="0"/>
        <v>4.4654425073830661E-3</v>
      </c>
      <c r="J10" s="6">
        <v>2537816</v>
      </c>
      <c r="K10" s="2">
        <f t="shared" si="8"/>
        <v>8.127755548133983E-2</v>
      </c>
      <c r="L10" s="2">
        <f t="shared" si="1"/>
        <v>1.252162647697827E-3</v>
      </c>
      <c r="M10">
        <v>732</v>
      </c>
      <c r="N10" s="2">
        <f t="shared" si="9"/>
        <v>8.9028410453128759E-2</v>
      </c>
      <c r="O10" s="2">
        <f t="shared" si="2"/>
        <v>1.4288800937347759E-2</v>
      </c>
      <c r="P10" s="6">
        <v>1553365</v>
      </c>
      <c r="Q10" s="2">
        <f t="shared" si="10"/>
        <v>8.3120795299812533E-2</v>
      </c>
      <c r="R10" s="2">
        <f t="shared" si="3"/>
        <v>6.4923089129131223E-3</v>
      </c>
      <c r="S10" s="2">
        <f t="shared" si="4"/>
        <v>8.218719689565368E-2</v>
      </c>
      <c r="U10" s="2"/>
    </row>
    <row r="11" spans="1:21">
      <c r="A11" s="5">
        <v>10</v>
      </c>
      <c r="B11" s="5">
        <v>2</v>
      </c>
      <c r="C11">
        <v>5</v>
      </c>
      <c r="D11" s="1">
        <f t="shared" si="5"/>
        <v>27881</v>
      </c>
      <c r="E11" s="5">
        <v>31</v>
      </c>
      <c r="F11" s="11">
        <f t="shared" si="6"/>
        <v>1.0184804928131417</v>
      </c>
      <c r="G11">
        <v>1340</v>
      </c>
      <c r="H11" s="2">
        <f t="shared" si="7"/>
        <v>7.5203514368160487E-2</v>
      </c>
      <c r="I11" s="2">
        <f t="shared" si="0"/>
        <v>1.4367238565857476E-3</v>
      </c>
      <c r="J11" s="6">
        <v>2673858</v>
      </c>
      <c r="K11" s="2">
        <f t="shared" si="8"/>
        <v>8.2872111147318378E-2</v>
      </c>
      <c r="L11" s="2">
        <f t="shared" si="1"/>
        <v>2.8467183136763746E-3</v>
      </c>
      <c r="M11">
        <v>700</v>
      </c>
      <c r="N11" s="2">
        <f t="shared" si="9"/>
        <v>8.2390120726057794E-2</v>
      </c>
      <c r="O11" s="2">
        <f t="shared" si="2"/>
        <v>7.6505112102767947E-3</v>
      </c>
      <c r="P11" s="6">
        <v>1544836</v>
      </c>
      <c r="Q11" s="2">
        <f t="shared" si="10"/>
        <v>7.9997813442750365E-2</v>
      </c>
      <c r="R11" s="2">
        <f t="shared" si="3"/>
        <v>3.3693270558509542E-3</v>
      </c>
      <c r="S11" s="2">
        <f t="shared" si="4"/>
        <v>8.4059819181725698E-2</v>
      </c>
      <c r="U11" s="2"/>
    </row>
    <row r="12" spans="1:21">
      <c r="A12" s="5">
        <v>11</v>
      </c>
      <c r="B12" s="5">
        <v>2</v>
      </c>
      <c r="C12">
        <v>6</v>
      </c>
      <c r="D12" s="1">
        <f t="shared" si="5"/>
        <v>27912</v>
      </c>
      <c r="E12" s="5">
        <v>30</v>
      </c>
      <c r="F12" s="11">
        <f t="shared" si="6"/>
        <v>0.98562628336755642</v>
      </c>
      <c r="G12">
        <v>1272</v>
      </c>
      <c r="H12" s="2">
        <f t="shared" si="7"/>
        <v>7.376679051157474E-2</v>
      </c>
      <c r="I12" s="2">
        <f t="shared" si="0"/>
        <v>0</v>
      </c>
      <c r="J12" s="6">
        <v>2629368</v>
      </c>
      <c r="K12" s="2">
        <f t="shared" si="8"/>
        <v>8.4209652512577574E-2</v>
      </c>
      <c r="L12" s="2">
        <f t="shared" si="1"/>
        <v>4.1842596789355702E-3</v>
      </c>
      <c r="M12">
        <v>632</v>
      </c>
      <c r="N12" s="2">
        <f t="shared" si="9"/>
        <v>7.686605929832975E-2</v>
      </c>
      <c r="O12" s="2">
        <f t="shared" si="2"/>
        <v>2.1264497825487505E-3</v>
      </c>
      <c r="P12" s="6">
        <v>1461902</v>
      </c>
      <c r="Q12" s="2">
        <f t="shared" si="10"/>
        <v>7.8226596382940591E-2</v>
      </c>
      <c r="R12" s="2">
        <f t="shared" si="3"/>
        <v>1.5981099960411804E-3</v>
      </c>
      <c r="S12" s="2">
        <f t="shared" si="4"/>
        <v>8.5737780171408332E-2</v>
      </c>
      <c r="U12" s="2"/>
    </row>
    <row r="13" spans="1:21">
      <c r="A13" s="5">
        <v>12</v>
      </c>
      <c r="B13" s="5">
        <v>2</v>
      </c>
      <c r="C13">
        <v>7</v>
      </c>
      <c r="D13" s="1">
        <f t="shared" si="5"/>
        <v>27942</v>
      </c>
      <c r="E13" s="5">
        <v>31</v>
      </c>
      <c r="F13" s="11">
        <f t="shared" si="6"/>
        <v>1.0184804928131417</v>
      </c>
      <c r="G13">
        <v>1405</v>
      </c>
      <c r="H13" s="2">
        <f t="shared" si="7"/>
        <v>7.8851446035272749E-2</v>
      </c>
      <c r="I13" s="2">
        <f t="shared" si="0"/>
        <v>5.084655523698009E-3</v>
      </c>
      <c r="J13" s="6">
        <v>2788695</v>
      </c>
      <c r="K13" s="2">
        <f t="shared" si="8"/>
        <v>8.6431307121010534E-2</v>
      </c>
      <c r="L13" s="2">
        <f t="shared" si="1"/>
        <v>6.4059142873685304E-3</v>
      </c>
      <c r="M13">
        <v>635</v>
      </c>
      <c r="N13" s="2">
        <f t="shared" si="9"/>
        <v>7.4739609515781E-2</v>
      </c>
      <c r="O13" s="2">
        <f t="shared" si="2"/>
        <v>0</v>
      </c>
      <c r="P13" s="6">
        <v>1495354</v>
      </c>
      <c r="Q13" s="2">
        <f t="shared" si="10"/>
        <v>7.7435436721354584E-2</v>
      </c>
      <c r="R13" s="2">
        <f t="shared" si="3"/>
        <v>8.0695033445517261E-4</v>
      </c>
      <c r="S13" s="2">
        <f t="shared" si="4"/>
        <v>8.6771471572585218E-2</v>
      </c>
      <c r="U13" s="2"/>
    </row>
    <row r="14" spans="1:21">
      <c r="A14" s="5">
        <v>13</v>
      </c>
      <c r="B14" s="5">
        <v>2</v>
      </c>
      <c r="C14">
        <v>8</v>
      </c>
      <c r="D14" s="1">
        <f t="shared" si="5"/>
        <v>27973</v>
      </c>
      <c r="E14" s="5">
        <v>31</v>
      </c>
      <c r="F14" s="11">
        <f t="shared" si="6"/>
        <v>1.0184804928131417</v>
      </c>
      <c r="G14">
        <v>1712</v>
      </c>
      <c r="H14" s="2">
        <f t="shared" si="7"/>
        <v>9.6080907909172203E-2</v>
      </c>
      <c r="I14" s="2">
        <f t="shared" si="0"/>
        <v>2.2314117397597463E-2</v>
      </c>
      <c r="J14" s="6">
        <v>2813582</v>
      </c>
      <c r="K14" s="2">
        <f t="shared" si="8"/>
        <v>8.7202641361693228E-2</v>
      </c>
      <c r="L14" s="2">
        <f t="shared" si="1"/>
        <v>7.1772485280512249E-3</v>
      </c>
      <c r="M14">
        <v>651</v>
      </c>
      <c r="N14" s="2">
        <f t="shared" si="9"/>
        <v>7.6622812275233765E-2</v>
      </c>
      <c r="O14" s="2">
        <f t="shared" si="2"/>
        <v>1.8832027594527651E-3</v>
      </c>
      <c r="P14" s="6">
        <v>1479771</v>
      </c>
      <c r="Q14" s="2">
        <f t="shared" si="10"/>
        <v>7.6628486386899411E-2</v>
      </c>
      <c r="R14" s="2">
        <f t="shared" si="3"/>
        <v>0</v>
      </c>
      <c r="S14" s="2">
        <f t="shared" si="4"/>
        <v>8.6883916609087994E-2</v>
      </c>
      <c r="U14" s="2"/>
    </row>
    <row r="15" spans="1:21">
      <c r="A15" s="5">
        <v>14</v>
      </c>
      <c r="B15" s="5">
        <v>2</v>
      </c>
      <c r="C15">
        <v>9</v>
      </c>
      <c r="D15" s="1">
        <f t="shared" si="5"/>
        <v>28004</v>
      </c>
      <c r="E15" s="5">
        <v>30</v>
      </c>
      <c r="F15" s="11">
        <f t="shared" si="6"/>
        <v>0.98562628336755642</v>
      </c>
      <c r="G15">
        <v>1530</v>
      </c>
      <c r="H15" s="2">
        <f t="shared" si="7"/>
        <v>8.8728922549299802E-2</v>
      </c>
      <c r="I15" s="2">
        <f t="shared" si="0"/>
        <v>1.4962132037725062E-2</v>
      </c>
      <c r="J15" s="6">
        <v>2740831</v>
      </c>
      <c r="K15" s="2">
        <f t="shared" si="8"/>
        <v>8.7779430686651894E-2</v>
      </c>
      <c r="L15" s="2">
        <f t="shared" si="1"/>
        <v>7.7540378530098902E-3</v>
      </c>
      <c r="M15">
        <v>676</v>
      </c>
      <c r="N15" s="2">
        <f t="shared" si="9"/>
        <v>8.2217493806441305E-2</v>
      </c>
      <c r="O15" s="2">
        <f t="shared" si="2"/>
        <v>7.4778842906603055E-3</v>
      </c>
      <c r="P15" s="6">
        <v>1452281</v>
      </c>
      <c r="Q15" s="2">
        <f t="shared" si="10"/>
        <v>7.7711775222698481E-2</v>
      </c>
      <c r="R15" s="2">
        <f t="shared" si="3"/>
        <v>1.0832888357990705E-3</v>
      </c>
      <c r="S15" s="2">
        <f t="shared" si="4"/>
        <v>8.6044985724192849E-2</v>
      </c>
      <c r="U15" s="2"/>
    </row>
    <row r="16" spans="1:21">
      <c r="A16" s="5">
        <v>15</v>
      </c>
      <c r="B16" s="5">
        <v>2</v>
      </c>
      <c r="C16">
        <v>10</v>
      </c>
      <c r="D16" s="1">
        <f t="shared" si="5"/>
        <v>28034</v>
      </c>
      <c r="E16" s="5">
        <v>31</v>
      </c>
      <c r="F16" s="11">
        <f t="shared" si="6"/>
        <v>1.0184804928131417</v>
      </c>
      <c r="G16">
        <v>1645</v>
      </c>
      <c r="H16" s="2">
        <f t="shared" si="7"/>
        <v>9.2320732190764185E-2</v>
      </c>
      <c r="I16" s="2">
        <f t="shared" si="0"/>
        <v>1.8553941679189445E-2</v>
      </c>
      <c r="J16" s="6">
        <v>2694594</v>
      </c>
      <c r="K16" s="2">
        <f t="shared" si="8"/>
        <v>8.3514791535263741E-2</v>
      </c>
      <c r="L16" s="2">
        <f t="shared" si="1"/>
        <v>3.4893987016217376E-3</v>
      </c>
      <c r="M16">
        <v>724</v>
      </c>
      <c r="N16" s="2">
        <f t="shared" si="9"/>
        <v>8.5214924865236921E-2</v>
      </c>
      <c r="O16" s="2">
        <f t="shared" si="2"/>
        <v>1.0475315349455921E-2</v>
      </c>
      <c r="P16" s="6">
        <v>1563801</v>
      </c>
      <c r="Q16" s="2">
        <f t="shared" si="10"/>
        <v>8.0979897322166525E-2</v>
      </c>
      <c r="R16" s="2">
        <f t="shared" si="3"/>
        <v>4.3514109352671138E-3</v>
      </c>
      <c r="S16" s="2">
        <f t="shared" si="4"/>
        <v>8.4479469771012977E-2</v>
      </c>
      <c r="U16" s="2"/>
    </row>
    <row r="17" spans="1:21">
      <c r="A17" s="5">
        <v>16</v>
      </c>
      <c r="B17" s="5">
        <v>2</v>
      </c>
      <c r="C17">
        <v>11</v>
      </c>
      <c r="D17" s="1">
        <f t="shared" si="5"/>
        <v>28065</v>
      </c>
      <c r="E17" s="5">
        <v>30</v>
      </c>
      <c r="F17" s="11">
        <f t="shared" si="6"/>
        <v>0.98562628336755642</v>
      </c>
      <c r="G17">
        <v>1510</v>
      </c>
      <c r="H17" s="2">
        <f t="shared" si="7"/>
        <v>8.7569067352576926E-2</v>
      </c>
      <c r="I17" s="2">
        <f t="shared" si="0"/>
        <v>1.3802276841002187E-2</v>
      </c>
      <c r="J17" s="6">
        <v>2532156</v>
      </c>
      <c r="K17" s="2">
        <f t="shared" si="8"/>
        <v>8.1096285064562429E-2</v>
      </c>
      <c r="L17" s="2">
        <f t="shared" si="1"/>
        <v>1.0708922309204255E-3</v>
      </c>
      <c r="M17">
        <v>712</v>
      </c>
      <c r="N17" s="2">
        <f t="shared" si="9"/>
        <v>8.6595940222168946E-2</v>
      </c>
      <c r="O17" s="2">
        <f t="shared" si="2"/>
        <v>1.1856330706387946E-2</v>
      </c>
      <c r="P17" s="6">
        <v>1560398</v>
      </c>
      <c r="Q17" s="2">
        <f t="shared" si="10"/>
        <v>8.3497132189946893E-2</v>
      </c>
      <c r="R17" s="2">
        <f t="shared" si="3"/>
        <v>6.8686458030474823E-3</v>
      </c>
      <c r="S17" s="2">
        <f t="shared" si="4"/>
        <v>8.260684748494096E-2</v>
      </c>
      <c r="U17" s="2"/>
    </row>
    <row r="18" spans="1:21">
      <c r="A18" s="5">
        <v>17</v>
      </c>
      <c r="B18" s="5">
        <v>2</v>
      </c>
      <c r="C18">
        <v>12</v>
      </c>
      <c r="D18" s="1">
        <f t="shared" si="5"/>
        <v>28095</v>
      </c>
      <c r="E18" s="5">
        <v>31</v>
      </c>
      <c r="F18" s="11">
        <f t="shared" si="6"/>
        <v>1.0184804928131417</v>
      </c>
      <c r="G18">
        <v>1455</v>
      </c>
      <c r="H18" s="2">
        <f t="shared" si="7"/>
        <v>8.1657547317666807E-2</v>
      </c>
      <c r="I18" s="2">
        <f t="shared" si="0"/>
        <v>7.8907568060920669E-3</v>
      </c>
      <c r="J18" s="6">
        <v>2631533</v>
      </c>
      <c r="K18" s="2">
        <f t="shared" si="8"/>
        <v>8.1560312949990679E-2</v>
      </c>
      <c r="L18" s="2">
        <f t="shared" si="1"/>
        <v>1.5349201163486759E-3</v>
      </c>
      <c r="M18">
        <v>743</v>
      </c>
      <c r="N18" s="2">
        <f t="shared" si="9"/>
        <v>8.7451228142087056E-2</v>
      </c>
      <c r="O18" s="2">
        <f t="shared" si="2"/>
        <v>1.2711618626306057E-2</v>
      </c>
      <c r="P18" s="6">
        <v>1729926</v>
      </c>
      <c r="Q18" s="2">
        <f t="shared" si="10"/>
        <v>8.9582517120110713E-2</v>
      </c>
      <c r="R18" s="2">
        <f t="shared" si="3"/>
        <v>1.2954030733211302E-2</v>
      </c>
      <c r="S18" s="2">
        <f t="shared" si="4"/>
        <v>8.0928886495258326E-2</v>
      </c>
      <c r="U18" s="2"/>
    </row>
    <row r="19" spans="1:21">
      <c r="A19" s="5">
        <v>18</v>
      </c>
      <c r="B19" s="5">
        <v>3</v>
      </c>
      <c r="C19">
        <v>1</v>
      </c>
      <c r="D19" s="1">
        <f t="shared" si="5"/>
        <v>28126</v>
      </c>
      <c r="E19" s="5">
        <v>31</v>
      </c>
      <c r="F19" s="11">
        <f t="shared" si="6"/>
        <v>1.0184804928131417</v>
      </c>
      <c r="G19">
        <v>1514</v>
      </c>
      <c r="H19" s="2">
        <f t="shared" si="7"/>
        <v>8.496874683089177E-2</v>
      </c>
      <c r="I19" s="2">
        <f t="shared" si="0"/>
        <v>1.120195631931703E-2</v>
      </c>
      <c r="J19" s="6">
        <v>2582009</v>
      </c>
      <c r="K19" s="2">
        <f t="shared" si="8"/>
        <v>8.0025392833642003E-2</v>
      </c>
      <c r="L19" s="2">
        <f t="shared" si="1"/>
        <v>0</v>
      </c>
      <c r="M19">
        <v>755</v>
      </c>
      <c r="N19" s="2">
        <f t="shared" si="9"/>
        <v>8.8863630211676634E-2</v>
      </c>
      <c r="O19" s="2">
        <f t="shared" si="2"/>
        <v>1.4124020695895634E-2</v>
      </c>
      <c r="P19" s="6">
        <v>1824419</v>
      </c>
      <c r="Q19" s="2">
        <f t="shared" si="10"/>
        <v>9.4475744223599903E-2</v>
      </c>
      <c r="R19" s="2">
        <f t="shared" si="3"/>
        <v>1.7847257836700492E-2</v>
      </c>
      <c r="S19" s="2">
        <f t="shared" si="4"/>
        <v>7.9895195094081439E-2</v>
      </c>
      <c r="U19" s="2"/>
    </row>
    <row r="20" spans="1:21">
      <c r="A20" s="5">
        <v>19</v>
      </c>
      <c r="B20" s="5">
        <v>3</v>
      </c>
      <c r="C20">
        <v>2</v>
      </c>
      <c r="D20" s="1">
        <f t="shared" si="5"/>
        <v>28157</v>
      </c>
      <c r="E20" s="5">
        <v>28.25</v>
      </c>
      <c r="F20" s="11">
        <f t="shared" si="6"/>
        <v>0.92813141683778233</v>
      </c>
      <c r="G20">
        <v>1332</v>
      </c>
      <c r="H20" s="2">
        <f t="shared" si="7"/>
        <v>8.203152860362127E-2</v>
      </c>
      <c r="I20" s="2">
        <f t="shared" si="0"/>
        <v>8.2647380920465308E-3</v>
      </c>
      <c r="J20" s="6">
        <v>2409565</v>
      </c>
      <c r="K20" s="2">
        <f t="shared" si="8"/>
        <v>8.1950564771055445E-2</v>
      </c>
      <c r="L20" s="2">
        <f t="shared" si="1"/>
        <v>1.9251719374134418E-3</v>
      </c>
      <c r="M20">
        <v>663</v>
      </c>
      <c r="N20" s="2">
        <f t="shared" si="9"/>
        <v>8.5631562643876918E-2</v>
      </c>
      <c r="O20" s="2">
        <f t="shared" si="2"/>
        <v>1.0891953128095919E-2</v>
      </c>
      <c r="P20" s="6">
        <v>1600464</v>
      </c>
      <c r="Q20" s="2">
        <f t="shared" si="10"/>
        <v>9.0946268909077727E-2</v>
      </c>
      <c r="R20" s="2">
        <f t="shared" si="3"/>
        <v>1.4317782522178316E-2</v>
      </c>
      <c r="S20" s="2">
        <f t="shared" si="4"/>
        <v>7.9782750057578664E-2</v>
      </c>
      <c r="U20" s="2"/>
    </row>
    <row r="21" spans="1:21">
      <c r="A21" s="5">
        <v>20</v>
      </c>
      <c r="B21" s="5">
        <v>3</v>
      </c>
      <c r="C21">
        <v>3</v>
      </c>
      <c r="D21" s="1">
        <f t="shared" si="5"/>
        <v>28185</v>
      </c>
      <c r="E21" s="5">
        <v>31</v>
      </c>
      <c r="F21" s="11">
        <f t="shared" si="6"/>
        <v>1.0184804928131417</v>
      </c>
      <c r="G21">
        <v>1431</v>
      </c>
      <c r="H21" s="2">
        <f t="shared" si="7"/>
        <v>8.0310618702117656E-2</v>
      </c>
      <c r="I21" s="2">
        <f t="shared" si="0"/>
        <v>6.5438281905429163E-3</v>
      </c>
      <c r="J21" s="6">
        <v>2645413</v>
      </c>
      <c r="K21" s="2">
        <f t="shared" si="8"/>
        <v>8.1990502175717989E-2</v>
      </c>
      <c r="L21" s="2">
        <f t="shared" si="1"/>
        <v>1.9651093420759852E-3</v>
      </c>
      <c r="M21">
        <v>719</v>
      </c>
      <c r="N21" s="2">
        <f t="shared" si="9"/>
        <v>8.4626424002907943E-2</v>
      </c>
      <c r="O21" s="2">
        <f t="shared" si="2"/>
        <v>9.8868144871269437E-3</v>
      </c>
      <c r="P21" s="6">
        <v>1694060</v>
      </c>
      <c r="Q21" s="2">
        <f t="shared" si="10"/>
        <v>8.7725231572041096E-2</v>
      </c>
      <c r="R21" s="2">
        <f t="shared" si="3"/>
        <v>1.1096745185141685E-2</v>
      </c>
      <c r="S21" s="2">
        <f t="shared" si="4"/>
        <v>8.0621680942473808E-2</v>
      </c>
      <c r="U21" s="2"/>
    </row>
    <row r="22" spans="1:21">
      <c r="A22" s="5">
        <v>21</v>
      </c>
      <c r="B22" s="5">
        <v>3</v>
      </c>
      <c r="C22">
        <v>4</v>
      </c>
      <c r="D22" s="1">
        <f t="shared" si="5"/>
        <v>28216</v>
      </c>
      <c r="E22" s="5">
        <v>30</v>
      </c>
      <c r="F22" s="11">
        <f t="shared" si="6"/>
        <v>0.98562628336755642</v>
      </c>
      <c r="G22">
        <v>1349</v>
      </c>
      <c r="H22" s="2">
        <f t="shared" si="7"/>
        <v>7.8232233018957806E-2</v>
      </c>
      <c r="I22" s="2">
        <f t="shared" si="0"/>
        <v>4.4654425073830661E-3</v>
      </c>
      <c r="J22" s="6">
        <v>2537816</v>
      </c>
      <c r="K22" s="2">
        <f t="shared" si="8"/>
        <v>8.127755548133983E-2</v>
      </c>
      <c r="L22" s="2">
        <f t="shared" si="1"/>
        <v>1.252162647697827E-3</v>
      </c>
      <c r="M22">
        <v>732</v>
      </c>
      <c r="N22" s="2">
        <f t="shared" si="9"/>
        <v>8.9028410453128759E-2</v>
      </c>
      <c r="O22" s="2">
        <f t="shared" si="2"/>
        <v>1.4288800937347759E-2</v>
      </c>
      <c r="P22" s="6">
        <v>1553365</v>
      </c>
      <c r="Q22" s="2">
        <f t="shared" si="10"/>
        <v>8.3120795299812533E-2</v>
      </c>
      <c r="R22" s="2">
        <f t="shared" si="3"/>
        <v>6.4923089129131223E-3</v>
      </c>
      <c r="S22" s="2">
        <f t="shared" si="4"/>
        <v>8.218719689565368E-2</v>
      </c>
      <c r="U22" s="2"/>
    </row>
    <row r="23" spans="1:21">
      <c r="A23" s="5">
        <v>22</v>
      </c>
      <c r="B23" s="5">
        <v>3</v>
      </c>
      <c r="C23">
        <v>5</v>
      </c>
      <c r="D23" s="1">
        <f t="shared" si="5"/>
        <v>28246</v>
      </c>
      <c r="E23" s="5">
        <v>31</v>
      </c>
      <c r="F23" s="11">
        <f t="shared" si="6"/>
        <v>1.0184804928131417</v>
      </c>
      <c r="G23">
        <v>1340</v>
      </c>
      <c r="H23" s="2">
        <f t="shared" si="7"/>
        <v>7.5203514368160487E-2</v>
      </c>
      <c r="I23" s="2">
        <f t="shared" si="0"/>
        <v>1.4367238565857476E-3</v>
      </c>
      <c r="J23" s="6">
        <v>2673858</v>
      </c>
      <c r="K23" s="2">
        <f t="shared" si="8"/>
        <v>8.2872111147318378E-2</v>
      </c>
      <c r="L23" s="2">
        <f t="shared" si="1"/>
        <v>2.8467183136763746E-3</v>
      </c>
      <c r="M23">
        <v>700</v>
      </c>
      <c r="N23" s="2">
        <f t="shared" si="9"/>
        <v>8.2390120726057794E-2</v>
      </c>
      <c r="O23" s="2">
        <f t="shared" si="2"/>
        <v>7.6505112102767947E-3</v>
      </c>
      <c r="P23" s="6">
        <v>1544836</v>
      </c>
      <c r="Q23" s="2">
        <f t="shared" si="10"/>
        <v>7.9997813442750365E-2</v>
      </c>
      <c r="R23" s="2">
        <f t="shared" si="3"/>
        <v>3.3693270558509542E-3</v>
      </c>
      <c r="S23" s="2">
        <f t="shared" si="4"/>
        <v>8.4059819181725684E-2</v>
      </c>
      <c r="U23" s="2"/>
    </row>
    <row r="24" spans="1:21">
      <c r="A24" s="5">
        <v>23</v>
      </c>
      <c r="B24" s="5">
        <v>3</v>
      </c>
      <c r="C24">
        <v>6</v>
      </c>
      <c r="D24" s="1">
        <f t="shared" si="5"/>
        <v>28277</v>
      </c>
      <c r="E24" s="5">
        <v>30</v>
      </c>
      <c r="F24" s="11">
        <f t="shared" si="6"/>
        <v>0.98562628336755642</v>
      </c>
      <c r="G24">
        <v>1272</v>
      </c>
      <c r="H24" s="2">
        <f t="shared" si="7"/>
        <v>7.376679051157474E-2</v>
      </c>
      <c r="I24" s="2">
        <f t="shared" si="0"/>
        <v>0</v>
      </c>
      <c r="J24" s="6">
        <v>2629368</v>
      </c>
      <c r="K24" s="2">
        <f t="shared" si="8"/>
        <v>8.4209652512577574E-2</v>
      </c>
      <c r="L24" s="2">
        <f t="shared" si="1"/>
        <v>4.1842596789355702E-3</v>
      </c>
      <c r="M24">
        <v>632</v>
      </c>
      <c r="N24" s="2">
        <f t="shared" si="9"/>
        <v>7.686605929832975E-2</v>
      </c>
      <c r="O24" s="2">
        <f t="shared" si="2"/>
        <v>2.1264497825487505E-3</v>
      </c>
      <c r="P24" s="6">
        <v>1461902</v>
      </c>
      <c r="Q24" s="2">
        <f t="shared" si="10"/>
        <v>7.8226596382940591E-2</v>
      </c>
      <c r="R24" s="2">
        <f t="shared" si="3"/>
        <v>1.5981099960411804E-3</v>
      </c>
      <c r="S24" s="2">
        <f t="shared" si="4"/>
        <v>8.5737780171408332E-2</v>
      </c>
      <c r="U24" s="2"/>
    </row>
    <row r="25" spans="1:21">
      <c r="A25" s="5">
        <v>24</v>
      </c>
      <c r="B25" s="5">
        <v>3</v>
      </c>
      <c r="C25">
        <v>7</v>
      </c>
      <c r="D25" s="1">
        <f t="shared" si="5"/>
        <v>28307</v>
      </c>
      <c r="E25" s="5">
        <v>31</v>
      </c>
      <c r="F25" s="11">
        <f t="shared" si="6"/>
        <v>1.0184804928131417</v>
      </c>
      <c r="G25">
        <v>1405</v>
      </c>
      <c r="H25" s="2">
        <f t="shared" si="7"/>
        <v>7.8851446035272749E-2</v>
      </c>
      <c r="I25" s="2">
        <f t="shared" si="0"/>
        <v>5.084655523698009E-3</v>
      </c>
      <c r="J25" s="6">
        <v>2788695</v>
      </c>
      <c r="K25" s="2">
        <f t="shared" si="8"/>
        <v>8.6431307121010534E-2</v>
      </c>
      <c r="L25" s="2">
        <f t="shared" si="1"/>
        <v>6.4059142873685304E-3</v>
      </c>
      <c r="M25">
        <v>635</v>
      </c>
      <c r="N25" s="2">
        <f t="shared" si="9"/>
        <v>7.4739609515781E-2</v>
      </c>
      <c r="O25" s="2">
        <f t="shared" si="2"/>
        <v>0</v>
      </c>
      <c r="P25" s="6">
        <v>1495354</v>
      </c>
      <c r="Q25" s="2">
        <f t="shared" si="10"/>
        <v>7.7435436721354584E-2</v>
      </c>
      <c r="R25" s="2">
        <f t="shared" si="3"/>
        <v>8.0695033445517261E-4</v>
      </c>
      <c r="S25" s="2">
        <f t="shared" si="4"/>
        <v>8.6771471572585218E-2</v>
      </c>
      <c r="U25" s="2"/>
    </row>
    <row r="26" spans="1:21">
      <c r="A26" s="5"/>
      <c r="B26" s="5"/>
      <c r="C26" t="s">
        <v>17</v>
      </c>
      <c r="E26" s="3">
        <f>SUM(E2:E13)</f>
        <v>365.25</v>
      </c>
      <c r="F26" s="3">
        <f>SUM(F2:F13)</f>
        <v>12</v>
      </c>
      <c r="G26" s="9">
        <f>SUM(G2:G13)</f>
        <v>17495</v>
      </c>
      <c r="H26" s="2">
        <f>SUM(H2:H13)</f>
        <v>0.9997220553900763</v>
      </c>
      <c r="I26" s="10">
        <f>MIN(H2:H13)</f>
        <v>7.376679051157474E-2</v>
      </c>
      <c r="J26" s="9">
        <f>SUM(J2:J13)</f>
        <v>31679420</v>
      </c>
      <c r="K26" s="13">
        <f>SUM(K2:K13)</f>
        <v>0.99991054764082377</v>
      </c>
      <c r="L26" s="10">
        <f>MIN(K2:K13)</f>
        <v>8.0025392833642003E-2</v>
      </c>
      <c r="M26" s="5">
        <f>SUM(M2:M13)</f>
        <v>8342</v>
      </c>
      <c r="N26" s="2">
        <f>SUM(N2:N13)</f>
        <v>1.0002482161629269</v>
      </c>
      <c r="O26" s="10">
        <f>MIN(N2:N13)</f>
        <v>7.4739609515781E-2</v>
      </c>
      <c r="P26" s="9">
        <f>SUM(P2:P13)</f>
        <v>18960577</v>
      </c>
      <c r="Q26" s="2">
        <f>SUM(Q2:Q13)</f>
        <v>1.000327694793399</v>
      </c>
      <c r="R26" s="10">
        <f>MIN(Q2:Q13)</f>
        <v>7.6628486386899411E-2</v>
      </c>
      <c r="S26" s="8">
        <f>1000000*SUMXMY2(S2:S25,K2:K25)</f>
        <v>36.000029226418562</v>
      </c>
      <c r="U26" s="10"/>
    </row>
    <row r="27" spans="1:21">
      <c r="M27" s="5"/>
    </row>
    <row r="28" spans="1:21">
      <c r="D28" s="9">
        <f>MIN(D2:D25)</f>
        <v>27607</v>
      </c>
    </row>
    <row r="29" spans="1:21">
      <c r="D29" s="9">
        <f>MAX(D2:D25)</f>
        <v>28307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abSelected="1" topLeftCell="O44" zoomScale="150" zoomScaleNormal="150" zoomScalePageLayoutView="150" workbookViewId="0">
      <selection activeCell="AC4" sqref="AC4"/>
    </sheetView>
  </sheetViews>
  <sheetFormatPr baseColWidth="10" defaultRowHeight="12" x14ac:dyDescent="0"/>
  <cols>
    <col min="1" max="1" width="6.6640625" style="85" customWidth="1"/>
    <col min="2" max="2" width="11.5" style="22" customWidth="1"/>
    <col min="3" max="5" width="10.6640625" customWidth="1"/>
    <col min="6" max="6" width="12.1640625" bestFit="1" customWidth="1"/>
    <col min="7" max="7" width="2.1640625" customWidth="1"/>
    <col min="8" max="8" width="6.33203125" bestFit="1" customWidth="1"/>
    <col min="9" max="9" width="6.33203125" customWidth="1"/>
    <col min="10" max="11" width="10.6640625" customWidth="1"/>
    <col min="12" max="13" width="12.1640625" bestFit="1" customWidth="1"/>
    <col min="14" max="14" width="6.33203125" customWidth="1"/>
  </cols>
  <sheetData>
    <row r="1" spans="1:14" s="14" customFormat="1" ht="24">
      <c r="A1" s="83" t="s">
        <v>189</v>
      </c>
      <c r="B1" s="84" t="s">
        <v>190</v>
      </c>
      <c r="C1" s="14" t="s">
        <v>194</v>
      </c>
      <c r="D1" s="14" t="s">
        <v>195</v>
      </c>
      <c r="E1" s="14" t="s">
        <v>196</v>
      </c>
      <c r="F1" s="14" t="s">
        <v>198</v>
      </c>
      <c r="H1" s="14" t="s">
        <v>188</v>
      </c>
      <c r="J1" s="14" t="s">
        <v>192</v>
      </c>
      <c r="K1" s="14" t="s">
        <v>193</v>
      </c>
      <c r="L1" s="14" t="s">
        <v>191</v>
      </c>
      <c r="M1" s="14" t="s">
        <v>197</v>
      </c>
    </row>
    <row r="2" spans="1:14" s="14" customFormat="1">
      <c r="A2" s="87"/>
      <c r="B2" s="88"/>
      <c r="C2" s="89"/>
      <c r="D2" s="89"/>
      <c r="E2" s="89"/>
      <c r="F2" s="90">
        <v>70.5</v>
      </c>
      <c r="G2" s="89"/>
      <c r="H2" s="89"/>
      <c r="I2" s="89"/>
      <c r="J2" s="89"/>
      <c r="K2" s="89"/>
      <c r="L2" s="89"/>
      <c r="M2" s="90">
        <v>181</v>
      </c>
    </row>
    <row r="3" spans="1:14">
      <c r="A3" s="91"/>
      <c r="B3" s="91"/>
      <c r="C3" s="90"/>
      <c r="D3" s="90">
        <f>SUM(D4:D39)</f>
        <v>17198</v>
      </c>
      <c r="E3" s="90"/>
      <c r="F3" s="90">
        <v>3</v>
      </c>
      <c r="G3" s="90"/>
      <c r="H3" s="90"/>
      <c r="I3" s="90"/>
      <c r="J3" s="90"/>
      <c r="K3" s="90">
        <f>SUM(K4:K39)</f>
        <v>17149</v>
      </c>
      <c r="L3" s="90"/>
      <c r="M3" s="90">
        <v>33</v>
      </c>
    </row>
    <row r="4" spans="1:14">
      <c r="A4" s="85">
        <v>57</v>
      </c>
      <c r="B4" s="85">
        <f>A4*2.54</f>
        <v>144.78</v>
      </c>
      <c r="C4" s="92">
        <v>0</v>
      </c>
      <c r="D4">
        <v>1</v>
      </c>
      <c r="E4" s="92">
        <f>D4/D$3</f>
        <v>5.8146296080939641E-5</v>
      </c>
      <c r="F4" s="92">
        <f>_xlfn.NORM.DIST(A5,F$2,F$3,TRUE)-_xlfn.NORM.DIST(A4,F$2,F$3,TRUE)</f>
        <v>1.2056623757565907E-5</v>
      </c>
      <c r="H4" s="76">
        <v>100</v>
      </c>
      <c r="I4" s="76"/>
      <c r="J4" s="92">
        <v>0</v>
      </c>
      <c r="K4">
        <v>1</v>
      </c>
      <c r="L4" s="92">
        <f>K4/K$3</f>
        <v>5.8312438043034578E-5</v>
      </c>
      <c r="M4" s="92">
        <f>_xlfn.NORM.DIST(H5,M$2,M$3,TRUE)-_xlfn.NORM.DIST(H4,M$2,M$3,TRUE)</f>
        <v>8.664639132918716E-3</v>
      </c>
      <c r="N4" s="2"/>
    </row>
    <row r="5" spans="1:14">
      <c r="A5" s="85">
        <v>58</v>
      </c>
      <c r="B5" s="85">
        <f>A5*2.54</f>
        <v>147.32</v>
      </c>
      <c r="C5" s="92">
        <v>0</v>
      </c>
      <c r="E5" s="92">
        <f>D5/D$3</f>
        <v>0</v>
      </c>
      <c r="F5" s="92">
        <f t="shared" ref="F5:F30" si="0">_xlfn.NORM.DIST(A6,F$2,F$3,TRUE)-_xlfn.NORM.DIST(A5,F$2,F$3,TRUE)</f>
        <v>4.7754934986106594E-5</v>
      </c>
      <c r="H5" s="76">
        <v>110</v>
      </c>
      <c r="I5" s="76"/>
      <c r="J5" s="92">
        <v>0</v>
      </c>
      <c r="L5" s="92">
        <f>K5/K$3</f>
        <v>0</v>
      </c>
      <c r="M5" s="92">
        <f t="shared" ref="M5:M31" si="1">_xlfn.NORM.DIST(H6,M$2,M$3,TRUE)-_xlfn.NORM.DIST(H5,M$2,M$3,TRUE)</f>
        <v>1.6548336524085994E-2</v>
      </c>
      <c r="N5" s="2"/>
    </row>
    <row r="6" spans="1:14">
      <c r="A6" s="85">
        <v>59</v>
      </c>
      <c r="B6" s="85">
        <f t="shared" ref="B6:B30" si="2">A6*2.54</f>
        <v>149.86000000000001</v>
      </c>
      <c r="C6" s="92">
        <v>0</v>
      </c>
      <c r="E6" s="92">
        <f>D6/D$3</f>
        <v>0</v>
      </c>
      <c r="F6" s="92">
        <f t="shared" si="0"/>
        <v>1.694198471671225E-4</v>
      </c>
      <c r="H6" s="76">
        <v>120</v>
      </c>
      <c r="I6" s="76"/>
      <c r="J6" s="92">
        <v>0</v>
      </c>
      <c r="K6">
        <v>3</v>
      </c>
      <c r="L6" s="92">
        <f>K6/K$3</f>
        <v>1.7493731412910373E-4</v>
      </c>
      <c r="M6" s="92">
        <f t="shared" si="1"/>
        <v>2.885206059331142E-2</v>
      </c>
      <c r="N6" s="2"/>
    </row>
    <row r="7" spans="1:14">
      <c r="A7" s="85">
        <v>60</v>
      </c>
      <c r="B7" s="85">
        <f t="shared" si="2"/>
        <v>152.4</v>
      </c>
      <c r="C7" s="92">
        <v>0</v>
      </c>
      <c r="E7" s="92">
        <f>D7/D$3</f>
        <v>0</v>
      </c>
      <c r="F7" s="92">
        <f t="shared" si="0"/>
        <v>5.3835570543445056E-4</v>
      </c>
      <c r="H7" s="76">
        <v>130</v>
      </c>
      <c r="I7" s="76"/>
      <c r="J7" s="92">
        <v>4.2999999999999997E-2</v>
      </c>
      <c r="K7">
        <v>21</v>
      </c>
      <c r="L7" s="92">
        <f>K7/K$3</f>
        <v>1.2245611989037263E-3</v>
      </c>
      <c r="M7" s="92">
        <f t="shared" si="1"/>
        <v>4.5921860169470557E-2</v>
      </c>
      <c r="N7" s="2"/>
    </row>
    <row r="8" spans="1:14">
      <c r="A8" s="85">
        <v>61</v>
      </c>
      <c r="B8" s="85">
        <f t="shared" si="2"/>
        <v>154.94</v>
      </c>
      <c r="C8" s="92">
        <v>0</v>
      </c>
      <c r="E8" s="92">
        <f>D8/D$3</f>
        <v>0</v>
      </c>
      <c r="F8" s="92">
        <f t="shared" si="0"/>
        <v>1.5322813472259064E-3</v>
      </c>
      <c r="H8" s="76">
        <v>140</v>
      </c>
      <c r="I8" s="76"/>
      <c r="J8" s="92">
        <v>6.8000000000000005E-2</v>
      </c>
      <c r="K8">
        <v>94</v>
      </c>
      <c r="L8" s="92">
        <f>K8/K$3</f>
        <v>5.4813691760452503E-3</v>
      </c>
      <c r="M8" s="92">
        <f t="shared" si="1"/>
        <v>6.6724223868210489E-2</v>
      </c>
      <c r="N8" s="2"/>
    </row>
    <row r="9" spans="1:14">
      <c r="A9" s="85">
        <v>62</v>
      </c>
      <c r="B9" s="85">
        <f t="shared" si="2"/>
        <v>157.47999999999999</v>
      </c>
      <c r="C9" s="92">
        <v>0</v>
      </c>
      <c r="E9" s="92">
        <f>D9/D$3</f>
        <v>0</v>
      </c>
      <c r="F9" s="92">
        <f t="shared" si="0"/>
        <v>3.9063991940802515E-3</v>
      </c>
      <c r="H9" s="76">
        <v>150</v>
      </c>
      <c r="I9" s="76"/>
      <c r="J9" s="92">
        <v>9.799999999999999E-2</v>
      </c>
      <c r="K9">
        <v>458</v>
      </c>
      <c r="L9" s="92">
        <f>K9/K$3</f>
        <v>2.6707096623709837E-2</v>
      </c>
      <c r="M9" s="92">
        <f t="shared" si="1"/>
        <v>8.8505456455969495E-2</v>
      </c>
      <c r="N9" s="2"/>
    </row>
    <row r="10" spans="1:14">
      <c r="A10" s="85">
        <v>63</v>
      </c>
      <c r="B10" s="85">
        <f t="shared" si="2"/>
        <v>160.02000000000001</v>
      </c>
      <c r="C10" s="92">
        <v>0</v>
      </c>
      <c r="D10">
        <v>12</v>
      </c>
      <c r="E10" s="92">
        <f>D10/D$3</f>
        <v>6.9775555297127575E-4</v>
      </c>
      <c r="F10" s="92">
        <f t="shared" si="0"/>
        <v>8.9204746844596811E-3</v>
      </c>
      <c r="H10" s="76">
        <v>160</v>
      </c>
      <c r="I10" s="76"/>
      <c r="J10" s="92">
        <v>0.10400000000000002</v>
      </c>
      <c r="K10">
        <v>1368</v>
      </c>
      <c r="L10" s="92">
        <f>K10/K$3</f>
        <v>7.9771415242871305E-2</v>
      </c>
      <c r="M10" s="92">
        <f t="shared" si="1"/>
        <v>0.10717162196410718</v>
      </c>
      <c r="N10" s="2"/>
    </row>
    <row r="11" spans="1:14">
      <c r="A11" s="85">
        <v>64</v>
      </c>
      <c r="B11" s="85">
        <f t="shared" si="2"/>
        <v>162.56</v>
      </c>
      <c r="C11" s="92">
        <v>3.7209831348386541E-2</v>
      </c>
      <c r="D11">
        <v>27</v>
      </c>
      <c r="E11" s="92">
        <f>D11/D$3</f>
        <v>1.5699499941853705E-3</v>
      </c>
      <c r="F11" s="92">
        <f t="shared" si="0"/>
        <v>1.8246367574581437E-2</v>
      </c>
      <c r="H11" s="76">
        <v>170</v>
      </c>
      <c r="I11" s="76"/>
      <c r="J11" s="92">
        <v>0.12300000000000001</v>
      </c>
      <c r="K11">
        <v>2750</v>
      </c>
      <c r="L11" s="92">
        <f>K11/K$3</f>
        <v>0.1603592046183451</v>
      </c>
      <c r="M11" s="92">
        <f t="shared" si="1"/>
        <v>0.11847134974409146</v>
      </c>
      <c r="N11" s="2"/>
    </row>
    <row r="12" spans="1:14">
      <c r="A12" s="85">
        <v>65</v>
      </c>
      <c r="B12" s="85">
        <f t="shared" si="2"/>
        <v>165.1</v>
      </c>
      <c r="C12" s="92">
        <v>3.5239327765242495E-2</v>
      </c>
      <c r="D12">
        <v>52</v>
      </c>
      <c r="E12" s="92">
        <f>D12/D$3</f>
        <v>3.0236073962088615E-3</v>
      </c>
      <c r="F12" s="92">
        <f t="shared" si="0"/>
        <v>3.3430693684040808E-2</v>
      </c>
      <c r="H12" s="76">
        <v>180</v>
      </c>
      <c r="I12" s="76"/>
      <c r="J12" s="92">
        <v>0.12100000000000001</v>
      </c>
      <c r="K12">
        <v>3681</v>
      </c>
      <c r="L12" s="92">
        <f>K12/K$3</f>
        <v>0.21464808443641029</v>
      </c>
      <c r="M12" s="92">
        <f t="shared" si="1"/>
        <v>0.11955587580036525</v>
      </c>
      <c r="N12" s="2"/>
    </row>
    <row r="13" spans="1:14">
      <c r="A13" s="85">
        <v>66</v>
      </c>
      <c r="B13" s="85">
        <f t="shared" si="2"/>
        <v>167.64000000000001</v>
      </c>
      <c r="C13" s="92">
        <v>4.3933643875095268E-2</v>
      </c>
      <c r="D13">
        <v>179</v>
      </c>
      <c r="E13" s="92">
        <f>D13/D$3</f>
        <v>1.0408186998488196E-2</v>
      </c>
      <c r="F13" s="92">
        <f t="shared" si="0"/>
        <v>5.4865303305523194E-2</v>
      </c>
      <c r="H13" s="76">
        <v>190</v>
      </c>
      <c r="I13" s="76"/>
      <c r="J13" s="92">
        <v>9.2999999999999972E-2</v>
      </c>
      <c r="K13">
        <v>3467</v>
      </c>
      <c r="L13" s="92">
        <f>K13/K$3</f>
        <v>0.20216922269520088</v>
      </c>
      <c r="M13" s="92">
        <f t="shared" si="1"/>
        <v>0.11014190796225543</v>
      </c>
      <c r="N13" s="2"/>
    </row>
    <row r="14" spans="1:14">
      <c r="A14" s="85">
        <v>67</v>
      </c>
      <c r="B14" s="85">
        <f t="shared" si="2"/>
        <v>170.18</v>
      </c>
      <c r="C14" s="92">
        <v>8.9833604789745641E-2</v>
      </c>
      <c r="D14">
        <v>380</v>
      </c>
      <c r="E14" s="92">
        <f>D14/D$3</f>
        <v>2.2095592510757066E-2</v>
      </c>
      <c r="F14" s="92">
        <f t="shared" si="0"/>
        <v>8.0655876389261777E-2</v>
      </c>
      <c r="H14" s="76">
        <v>200</v>
      </c>
      <c r="I14" s="76"/>
      <c r="J14" s="92">
        <v>8.5000000000000006E-2</v>
      </c>
      <c r="K14">
        <v>2347</v>
      </c>
      <c r="L14" s="92">
        <f>K14/K$3</f>
        <v>0.13685929208700215</v>
      </c>
      <c r="M14" s="92">
        <f t="shared" si="1"/>
        <v>9.2631376483199412E-2</v>
      </c>
      <c r="N14" s="2"/>
    </row>
    <row r="15" spans="1:14">
      <c r="A15" s="85">
        <v>68</v>
      </c>
      <c r="B15" s="85">
        <f t="shared" si="2"/>
        <v>172.72</v>
      </c>
      <c r="C15" s="92">
        <v>0.1251038792441744</v>
      </c>
      <c r="D15">
        <v>681</v>
      </c>
      <c r="E15" s="92">
        <f>D15/D$3</f>
        <v>3.9597627631119896E-2</v>
      </c>
      <c r="F15" s="92">
        <f t="shared" si="0"/>
        <v>0.10620915776234385</v>
      </c>
      <c r="H15" s="76">
        <v>210</v>
      </c>
      <c r="I15" s="76"/>
      <c r="J15" s="92">
        <v>5.9000000000000059E-2</v>
      </c>
      <c r="K15">
        <v>1309</v>
      </c>
      <c r="L15" s="92">
        <f>K15/K$3</f>
        <v>7.6330981398332262E-2</v>
      </c>
      <c r="M15" s="92">
        <f t="shared" si="1"/>
        <v>7.1119223894185679E-2</v>
      </c>
      <c r="N15" s="2"/>
    </row>
    <row r="16" spans="1:14">
      <c r="A16" s="85">
        <v>69</v>
      </c>
      <c r="B16" s="85">
        <f t="shared" si="2"/>
        <v>175.26</v>
      </c>
      <c r="C16" s="92">
        <v>9.0593946367483802E-2</v>
      </c>
      <c r="D16">
        <v>1035</v>
      </c>
      <c r="E16" s="92">
        <f>D16/D$3</f>
        <v>6.0181416443772534E-2</v>
      </c>
      <c r="F16" s="92">
        <f t="shared" si="0"/>
        <v>0.12527862866310946</v>
      </c>
      <c r="H16" s="76">
        <v>220</v>
      </c>
      <c r="I16" s="76"/>
      <c r="J16" s="92">
        <v>4.3999999999999914E-2</v>
      </c>
      <c r="K16">
        <v>864</v>
      </c>
      <c r="L16" s="92">
        <f>K16/K$3</f>
        <v>5.0381946469181878E-2</v>
      </c>
      <c r="M16" s="92">
        <f t="shared" si="1"/>
        <v>4.9846943460665871E-2</v>
      </c>
      <c r="N16" s="2"/>
    </row>
    <row r="17" spans="1:14">
      <c r="A17" s="85">
        <v>70</v>
      </c>
      <c r="B17" s="85">
        <f t="shared" si="2"/>
        <v>177.8</v>
      </c>
      <c r="C17" s="92">
        <v>0.16378199995427464</v>
      </c>
      <c r="D17">
        <v>1833</v>
      </c>
      <c r="E17" s="92">
        <f>D17/D$3</f>
        <v>0.10658216071636237</v>
      </c>
      <c r="F17" s="92">
        <f t="shared" si="0"/>
        <v>0.13236766522180732</v>
      </c>
      <c r="H17" s="76">
        <v>230</v>
      </c>
      <c r="I17" s="76"/>
      <c r="J17" s="92">
        <v>2.7000000000000027E-2</v>
      </c>
      <c r="K17">
        <v>454</v>
      </c>
      <c r="L17" s="92">
        <f>K17/K$3</f>
        <v>2.6473846871537698E-2</v>
      </c>
      <c r="M17" s="92">
        <f t="shared" si="1"/>
        <v>3.1894199533403333E-2</v>
      </c>
      <c r="N17" s="2"/>
    </row>
    <row r="18" spans="1:14">
      <c r="A18" s="85">
        <v>71</v>
      </c>
      <c r="B18" s="85">
        <f t="shared" si="2"/>
        <v>180.34</v>
      </c>
      <c r="C18" s="92">
        <v>0.12103471009242525</v>
      </c>
      <c r="D18">
        <v>2390</v>
      </c>
      <c r="E18" s="92">
        <f>D18/D$3</f>
        <v>0.13896964763344574</v>
      </c>
      <c r="F18" s="92">
        <f t="shared" si="0"/>
        <v>0.12527862866310946</v>
      </c>
      <c r="H18" s="76">
        <v>240</v>
      </c>
      <c r="I18" s="76"/>
      <c r="J18" s="92">
        <v>3.2000000000000028E-2</v>
      </c>
      <c r="K18">
        <v>186</v>
      </c>
      <c r="L18" s="92">
        <f>K18/K$3</f>
        <v>1.0846113476004431E-2</v>
      </c>
      <c r="M18" s="92">
        <f t="shared" si="1"/>
        <v>1.8629675928529266E-2</v>
      </c>
      <c r="N18" s="2"/>
    </row>
    <row r="19" spans="1:14">
      <c r="A19" s="85">
        <v>72</v>
      </c>
      <c r="B19" s="85">
        <f t="shared" si="2"/>
        <v>182.88</v>
      </c>
      <c r="C19" s="92">
        <v>9.2200606596532855E-2</v>
      </c>
      <c r="D19">
        <v>2873</v>
      </c>
      <c r="E19" s="92">
        <f>D19/D$3</f>
        <v>0.16705430864053961</v>
      </c>
      <c r="F19" s="92">
        <f t="shared" si="0"/>
        <v>0.10620915776234385</v>
      </c>
      <c r="H19" s="76">
        <v>250</v>
      </c>
      <c r="I19" s="76"/>
      <c r="J19" s="92">
        <v>3.5000000000000003E-2</v>
      </c>
      <c r="K19">
        <v>82</v>
      </c>
      <c r="L19" s="92">
        <f>K19/K$3</f>
        <v>4.7816199195288359E-3</v>
      </c>
      <c r="M19" s="92">
        <f t="shared" si="1"/>
        <v>9.9338556108450327E-3</v>
      </c>
      <c r="N19" s="2"/>
    </row>
    <row r="20" spans="1:14">
      <c r="A20" s="85">
        <v>73</v>
      </c>
      <c r="B20" s="85">
        <f t="shared" si="2"/>
        <v>185.42000000000002</v>
      </c>
      <c r="C20" s="92">
        <v>9.146030790425598E-2</v>
      </c>
      <c r="D20">
        <v>2346</v>
      </c>
      <c r="E20" s="92">
        <f>D20/D$3</f>
        <v>0.1364112106058844</v>
      </c>
      <c r="F20" s="92">
        <f t="shared" si="0"/>
        <v>8.0655876389261749E-2</v>
      </c>
      <c r="H20" s="76">
        <v>260</v>
      </c>
      <c r="I20" s="76"/>
      <c r="J20" s="92">
        <v>1.4999999999999999E-2</v>
      </c>
      <c r="K20">
        <v>35</v>
      </c>
      <c r="L20" s="92">
        <f>K20/K$3</f>
        <v>2.0409353315062103E-3</v>
      </c>
      <c r="M20" s="92">
        <f t="shared" si="1"/>
        <v>4.8355695177481062E-3</v>
      </c>
      <c r="N20" s="2"/>
    </row>
    <row r="21" spans="1:14">
      <c r="A21" s="85">
        <v>74</v>
      </c>
      <c r="B21" s="85">
        <f t="shared" si="2"/>
        <v>187.96</v>
      </c>
      <c r="C21" s="92">
        <v>5.0574110495993523E-2</v>
      </c>
      <c r="D21">
        <v>2221</v>
      </c>
      <c r="E21" s="92">
        <f>D21/D$3</f>
        <v>0.12914292359576696</v>
      </c>
      <c r="F21" s="92">
        <f t="shared" si="0"/>
        <v>5.4865303305523194E-2</v>
      </c>
      <c r="H21" s="76">
        <v>270</v>
      </c>
      <c r="I21" s="76"/>
      <c r="J21" s="92">
        <v>3.9999999999999151E-3</v>
      </c>
      <c r="K21">
        <v>9</v>
      </c>
      <c r="L21" s="92">
        <f>K21/K$3</f>
        <v>5.2481194238731123E-4</v>
      </c>
      <c r="M21" s="92">
        <f t="shared" si="1"/>
        <v>2.1487838513174484E-3</v>
      </c>
      <c r="N21" s="2"/>
    </row>
    <row r="22" spans="1:14">
      <c r="A22" s="85">
        <v>75</v>
      </c>
      <c r="B22" s="85">
        <f t="shared" si="2"/>
        <v>190.5</v>
      </c>
      <c r="C22" s="92">
        <v>4.1972636536812616E-2</v>
      </c>
      <c r="D22">
        <v>1509</v>
      </c>
      <c r="E22" s="92">
        <f>D22/D$3</f>
        <v>8.7742760786137922E-2</v>
      </c>
      <c r="F22" s="92">
        <f t="shared" si="0"/>
        <v>3.3430693684040835E-2</v>
      </c>
      <c r="H22" s="76">
        <v>280</v>
      </c>
      <c r="I22" s="76"/>
      <c r="J22" s="92">
        <v>0.01</v>
      </c>
      <c r="K22">
        <v>10</v>
      </c>
      <c r="L22" s="92">
        <f>K22/K$3</f>
        <v>5.8312438043034583E-4</v>
      </c>
      <c r="M22" s="92">
        <f t="shared" si="1"/>
        <v>8.7166777444513954E-4</v>
      </c>
      <c r="N22" s="2"/>
    </row>
    <row r="23" spans="1:14">
      <c r="A23" s="85">
        <v>76</v>
      </c>
      <c r="B23" s="85">
        <f t="shared" si="2"/>
        <v>193.04</v>
      </c>
      <c r="C23" s="92">
        <v>1.7061395029577112E-2</v>
      </c>
      <c r="D23">
        <v>893</v>
      </c>
      <c r="E23" s="92">
        <f>D23/D$3</f>
        <v>5.1924642400279102E-2</v>
      </c>
      <c r="F23" s="92">
        <f t="shared" si="0"/>
        <v>1.8246367574581424E-2</v>
      </c>
      <c r="H23" s="76">
        <v>290</v>
      </c>
      <c r="I23" s="76"/>
      <c r="J23" s="92">
        <v>7.0000000000000288E-3</v>
      </c>
      <c r="K23">
        <v>7</v>
      </c>
      <c r="L23" s="92">
        <f>K23/K$3</f>
        <v>4.0818706630124207E-4</v>
      </c>
      <c r="M23" s="92">
        <f t="shared" si="1"/>
        <v>3.2278997754320304E-4</v>
      </c>
      <c r="N23" s="2"/>
    </row>
    <row r="24" spans="1:14">
      <c r="A24" s="85">
        <v>77</v>
      </c>
      <c r="B24" s="85">
        <f t="shared" si="2"/>
        <v>195.58</v>
      </c>
      <c r="C24" s="92">
        <v>0</v>
      </c>
      <c r="D24">
        <v>473</v>
      </c>
      <c r="E24" s="92">
        <f>D24/D$3</f>
        <v>2.7503198046284452E-2</v>
      </c>
      <c r="F24" s="92">
        <f t="shared" si="0"/>
        <v>8.9204746844596672E-3</v>
      </c>
      <c r="H24" s="76">
        <v>300</v>
      </c>
      <c r="I24" s="76"/>
      <c r="J24" s="92">
        <v>7.0000000000000288E-3</v>
      </c>
      <c r="K24">
        <v>2</v>
      </c>
      <c r="L24" s="92">
        <f>K24/K$3</f>
        <v>1.1662487608606916E-4</v>
      </c>
      <c r="M24" s="92">
        <f t="shared" si="1"/>
        <v>1.0911823053316727E-4</v>
      </c>
      <c r="N24" s="2"/>
    </row>
    <row r="25" spans="1:14">
      <c r="A25" s="85">
        <v>78</v>
      </c>
      <c r="B25" s="85">
        <f t="shared" si="2"/>
        <v>198.12</v>
      </c>
      <c r="C25" s="92">
        <v>0</v>
      </c>
      <c r="D25">
        <v>179</v>
      </c>
      <c r="E25" s="92">
        <f>D25/D$3</f>
        <v>1.0408186998488196E-2</v>
      </c>
      <c r="F25" s="92">
        <f t="shared" si="0"/>
        <v>3.9063991940803122E-3</v>
      </c>
      <c r="H25" s="76">
        <v>310</v>
      </c>
      <c r="I25" s="76"/>
      <c r="J25" s="92">
        <v>2.9999999999999714E-3</v>
      </c>
      <c r="L25" s="92">
        <f>K25/K$3</f>
        <v>0</v>
      </c>
      <c r="M25" s="92">
        <f t="shared" si="1"/>
        <v>3.3672863116507301E-5</v>
      </c>
      <c r="N25" s="2"/>
    </row>
    <row r="26" spans="1:14">
      <c r="A26" s="85">
        <v>79</v>
      </c>
      <c r="B26" s="85">
        <f t="shared" si="2"/>
        <v>200.66</v>
      </c>
      <c r="C26" s="92">
        <v>0</v>
      </c>
      <c r="D26">
        <v>76</v>
      </c>
      <c r="E26" s="92">
        <f>D26/D$3</f>
        <v>4.419118502151413E-3</v>
      </c>
      <c r="F26" s="92">
        <f t="shared" si="0"/>
        <v>1.5322813472258279E-3</v>
      </c>
      <c r="H26" s="76">
        <v>320</v>
      </c>
      <c r="I26" s="76"/>
      <c r="J26" s="92">
        <v>2.9999999999999714E-3</v>
      </c>
      <c r="K26">
        <v>1</v>
      </c>
      <c r="L26" s="92">
        <f>K26/K$3</f>
        <v>5.8312438043034578E-5</v>
      </c>
      <c r="M26" s="92">
        <f t="shared" si="1"/>
        <v>9.4856103762808175E-6</v>
      </c>
      <c r="N26" s="2"/>
    </row>
    <row r="27" spans="1:14">
      <c r="A27" s="85">
        <v>80</v>
      </c>
      <c r="B27" s="85">
        <f t="shared" si="2"/>
        <v>203.2</v>
      </c>
      <c r="C27" s="92"/>
      <c r="D27">
        <v>26</v>
      </c>
      <c r="E27" s="92">
        <f>D27/D$3</f>
        <v>1.5118036981044307E-3</v>
      </c>
      <c r="F27" s="92">
        <f t="shared" si="0"/>
        <v>5.3835570543447897E-4</v>
      </c>
      <c r="H27" s="76">
        <v>330</v>
      </c>
      <c r="I27" s="76"/>
      <c r="J27" s="92">
        <v>7.0000000000000288E-3</v>
      </c>
      <c r="L27" s="92"/>
      <c r="M27" s="92">
        <f t="shared" si="1"/>
        <v>2.4392139854612083E-6</v>
      </c>
      <c r="N27" s="2"/>
    </row>
    <row r="28" spans="1:14">
      <c r="A28" s="85">
        <v>81</v>
      </c>
      <c r="B28" s="85">
        <f t="shared" si="2"/>
        <v>205.74</v>
      </c>
      <c r="C28" s="92"/>
      <c r="D28">
        <v>7</v>
      </c>
      <c r="E28" s="92">
        <f>D28/D$3</f>
        <v>4.070240725665775E-4</v>
      </c>
      <c r="F28" s="92">
        <f t="shared" si="0"/>
        <v>1.6941984716711822E-4</v>
      </c>
      <c r="H28" s="76">
        <v>340</v>
      </c>
      <c r="I28" s="76"/>
      <c r="J28" s="92">
        <v>7.0000000000000288E-3</v>
      </c>
      <c r="L28" s="92"/>
      <c r="M28" s="92">
        <f t="shared" si="1"/>
        <v>5.7257267072063911E-7</v>
      </c>
      <c r="N28" s="2"/>
    </row>
    <row r="29" spans="1:14">
      <c r="A29" s="85">
        <v>82</v>
      </c>
      <c r="B29" s="85">
        <f t="shared" si="2"/>
        <v>208.28</v>
      </c>
      <c r="C29" s="92"/>
      <c r="D29">
        <v>4</v>
      </c>
      <c r="E29" s="92">
        <f>D29/D$3</f>
        <v>2.3258518432375856E-4</v>
      </c>
      <c r="F29" s="92">
        <f t="shared" si="0"/>
        <v>4.7754934986099506E-5</v>
      </c>
      <c r="H29" s="76">
        <v>350</v>
      </c>
      <c r="I29" s="76"/>
      <c r="J29" s="92">
        <v>0</v>
      </c>
      <c r="L29" s="92"/>
      <c r="M29" s="92">
        <f t="shared" si="1"/>
        <v>1.226885352201279E-7</v>
      </c>
      <c r="N29" s="2"/>
    </row>
    <row r="30" spans="1:14">
      <c r="A30" s="85">
        <v>83</v>
      </c>
      <c r="B30" s="85">
        <f t="shared" si="2"/>
        <v>210.82</v>
      </c>
      <c r="C30" s="92"/>
      <c r="D30">
        <v>1</v>
      </c>
      <c r="E30" s="92">
        <f>D30/D$3</f>
        <v>5.8146296080939641E-5</v>
      </c>
      <c r="F30" s="92"/>
      <c r="H30" s="76">
        <v>360</v>
      </c>
      <c r="I30" s="76"/>
      <c r="J30" s="92">
        <v>0</v>
      </c>
      <c r="L30" s="92"/>
      <c r="M30" s="92">
        <f t="shared" si="1"/>
        <v>2.3997523079799521E-8</v>
      </c>
      <c r="N30" s="2"/>
    </row>
    <row r="31" spans="1:14">
      <c r="C31" s="92"/>
      <c r="E31" s="92"/>
      <c r="F31" s="92"/>
      <c r="H31" s="76">
        <v>370</v>
      </c>
      <c r="I31" s="76"/>
      <c r="J31" s="92">
        <v>1.0000000000000141E-3</v>
      </c>
      <c r="L31" s="92"/>
      <c r="M31" s="92">
        <f t="shared" si="1"/>
        <v>4.2846387549033693E-9</v>
      </c>
      <c r="N31" s="2"/>
    </row>
    <row r="32" spans="1:14">
      <c r="C32" s="92"/>
      <c r="E32" s="92"/>
      <c r="F32" s="92"/>
      <c r="H32" s="76">
        <v>380</v>
      </c>
      <c r="I32" s="76"/>
      <c r="J32" s="92">
        <v>1.0000000000000141E-3</v>
      </c>
      <c r="L32" s="92"/>
      <c r="M32" s="92"/>
      <c r="N32" s="2"/>
    </row>
    <row r="33" spans="1:14">
      <c r="C33" s="92"/>
      <c r="E33" s="92"/>
      <c r="F33" s="92"/>
      <c r="H33" s="76">
        <v>390</v>
      </c>
      <c r="I33" s="76"/>
      <c r="J33" s="92">
        <v>9.999999999998011E-5</v>
      </c>
      <c r="L33" s="92"/>
      <c r="M33" s="92"/>
      <c r="N33" s="2"/>
    </row>
    <row r="34" spans="1:14">
      <c r="C34" s="92"/>
      <c r="E34" s="92"/>
      <c r="F34" s="92"/>
      <c r="H34" s="76">
        <v>400</v>
      </c>
      <c r="I34" s="76"/>
      <c r="J34" s="92">
        <v>9.999999999998011E-5</v>
      </c>
      <c r="L34" s="92"/>
      <c r="M34" s="92"/>
      <c r="N34" s="2"/>
    </row>
    <row r="35" spans="1:14">
      <c r="C35" s="92"/>
      <c r="E35" s="92"/>
      <c r="F35" s="92"/>
      <c r="H35" s="76">
        <v>410</v>
      </c>
      <c r="I35" s="76"/>
      <c r="J35" s="92">
        <v>9.999999999998011E-5</v>
      </c>
      <c r="L35" s="92"/>
      <c r="M35" s="92"/>
      <c r="N35" s="2"/>
    </row>
    <row r="36" spans="1:14">
      <c r="C36" s="92"/>
      <c r="E36" s="92"/>
      <c r="F36" s="92"/>
      <c r="H36" s="76">
        <v>420</v>
      </c>
      <c r="I36" s="76"/>
      <c r="J36" s="92">
        <v>9.999999999998011E-5</v>
      </c>
      <c r="L36" s="92"/>
      <c r="M36" s="92"/>
      <c r="N36" s="2"/>
    </row>
    <row r="37" spans="1:14">
      <c r="C37" s="92"/>
      <c r="E37" s="92"/>
      <c r="F37" s="92"/>
      <c r="H37" s="76">
        <v>430</v>
      </c>
      <c r="I37" s="76"/>
      <c r="J37" s="92">
        <v>3.0000000000001136E-4</v>
      </c>
      <c r="L37" s="92"/>
      <c r="M37" s="92"/>
      <c r="N37" s="2"/>
    </row>
    <row r="38" spans="1:14">
      <c r="C38" s="92"/>
      <c r="E38" s="92"/>
      <c r="F38" s="92"/>
      <c r="H38" s="76">
        <v>440</v>
      </c>
      <c r="I38" s="76"/>
      <c r="J38" s="92">
        <v>3.0000000000001136E-4</v>
      </c>
      <c r="L38" s="92"/>
      <c r="M38" s="92"/>
      <c r="N38" s="2"/>
    </row>
    <row r="39" spans="1:14">
      <c r="A39" s="22"/>
      <c r="C39" s="92"/>
      <c r="H39" s="76" t="s">
        <v>186</v>
      </c>
      <c r="I39" s="76"/>
      <c r="J39" s="92">
        <v>2.0000000000000018E-3</v>
      </c>
      <c r="L39" s="92"/>
      <c r="M39" s="92"/>
    </row>
    <row r="40" spans="1:14">
      <c r="F40" s="12">
        <f>100000*SUMXMY2(F4:F26,C4:C26)</f>
        <v>373.19698534863761</v>
      </c>
      <c r="M40" s="12">
        <f>100000*SUMXMY2(M4:M26,J4:J26)</f>
        <v>297.83857522749861</v>
      </c>
    </row>
    <row r="41" spans="1:14">
      <c r="A41" s="22"/>
    </row>
    <row r="42" spans="1:14">
      <c r="A42" s="22"/>
      <c r="B42" s="86"/>
    </row>
    <row r="43" spans="1:14">
      <c r="A43" s="22"/>
    </row>
    <row r="44" spans="1:14">
      <c r="A44">
        <v>58</v>
      </c>
      <c r="B44" s="80">
        <v>0</v>
      </c>
      <c r="C44" s="76">
        <v>100</v>
      </c>
      <c r="D44" s="82">
        <v>0</v>
      </c>
      <c r="E44">
        <v>70</v>
      </c>
      <c r="F44">
        <v>1</v>
      </c>
    </row>
    <row r="45" spans="1:14">
      <c r="A45">
        <v>59</v>
      </c>
      <c r="B45" s="80">
        <v>0</v>
      </c>
      <c r="C45" s="76">
        <v>110</v>
      </c>
      <c r="D45" s="82">
        <v>0</v>
      </c>
    </row>
    <row r="46" spans="1:14">
      <c r="A46">
        <v>60</v>
      </c>
      <c r="B46" s="80">
        <v>0</v>
      </c>
      <c r="C46" s="76">
        <v>120</v>
      </c>
      <c r="D46" s="82">
        <v>0</v>
      </c>
      <c r="E46">
        <v>120</v>
      </c>
      <c r="F46">
        <v>3</v>
      </c>
    </row>
    <row r="47" spans="1:14">
      <c r="A47">
        <v>61</v>
      </c>
      <c r="B47" s="80">
        <v>0</v>
      </c>
      <c r="C47" s="76">
        <v>130</v>
      </c>
      <c r="D47" s="82">
        <v>4.2999999999999997E-2</v>
      </c>
      <c r="E47">
        <v>130</v>
      </c>
      <c r="F47">
        <v>21</v>
      </c>
    </row>
    <row r="48" spans="1:14">
      <c r="A48">
        <v>62</v>
      </c>
      <c r="B48" s="80">
        <v>0</v>
      </c>
      <c r="C48" s="76">
        <v>140</v>
      </c>
      <c r="D48" s="82">
        <v>6.8000000000000005E-2</v>
      </c>
      <c r="E48">
        <v>140</v>
      </c>
      <c r="F48">
        <v>94</v>
      </c>
    </row>
    <row r="49" spans="1:6">
      <c r="A49">
        <v>63</v>
      </c>
      <c r="B49" s="80">
        <v>0</v>
      </c>
      <c r="C49" s="76">
        <v>150</v>
      </c>
      <c r="D49" s="82">
        <v>9.799999999999999E-2</v>
      </c>
      <c r="E49">
        <v>150</v>
      </c>
      <c r="F49">
        <v>458</v>
      </c>
    </row>
    <row r="50" spans="1:6">
      <c r="A50">
        <v>64</v>
      </c>
      <c r="B50" s="80">
        <v>3.7209831348386541E-2</v>
      </c>
      <c r="C50" s="76">
        <v>160</v>
      </c>
      <c r="D50" s="82">
        <v>0.10400000000000002</v>
      </c>
      <c r="E50">
        <v>160</v>
      </c>
      <c r="F50">
        <v>1368</v>
      </c>
    </row>
    <row r="51" spans="1:6">
      <c r="A51">
        <v>65</v>
      </c>
      <c r="B51" s="80">
        <v>3.5239327765242495E-2</v>
      </c>
      <c r="C51" s="76">
        <v>170</v>
      </c>
      <c r="D51" s="82">
        <v>0.12300000000000001</v>
      </c>
      <c r="E51">
        <v>170</v>
      </c>
      <c r="F51">
        <v>2750</v>
      </c>
    </row>
    <row r="52" spans="1:6">
      <c r="A52">
        <v>66</v>
      </c>
      <c r="B52" s="80">
        <v>4.3933643875095268E-2</v>
      </c>
      <c r="C52" s="76">
        <v>180</v>
      </c>
      <c r="D52" s="82">
        <v>0.12100000000000001</v>
      </c>
      <c r="E52">
        <v>180</v>
      </c>
      <c r="F52">
        <v>3681</v>
      </c>
    </row>
    <row r="53" spans="1:6">
      <c r="A53">
        <v>67</v>
      </c>
      <c r="B53" s="80">
        <v>8.9833604789745641E-2</v>
      </c>
      <c r="C53" s="76">
        <v>190</v>
      </c>
      <c r="D53" s="82">
        <v>9.2999999999999972E-2</v>
      </c>
      <c r="E53">
        <v>190</v>
      </c>
      <c r="F53">
        <v>3467</v>
      </c>
    </row>
    <row r="54" spans="1:6">
      <c r="A54">
        <v>68</v>
      </c>
      <c r="B54" s="80">
        <v>0.1251038792441744</v>
      </c>
      <c r="C54" s="76">
        <v>200</v>
      </c>
      <c r="D54" s="82">
        <v>8.5000000000000006E-2</v>
      </c>
      <c r="E54">
        <v>200</v>
      </c>
      <c r="F54">
        <v>2347</v>
      </c>
    </row>
    <row r="55" spans="1:6">
      <c r="A55">
        <v>69</v>
      </c>
      <c r="B55" s="80">
        <v>9.0593946367483802E-2</v>
      </c>
      <c r="C55" s="76">
        <v>210</v>
      </c>
      <c r="D55" s="82">
        <v>5.9000000000000059E-2</v>
      </c>
      <c r="E55">
        <v>210</v>
      </c>
      <c r="F55">
        <v>1309</v>
      </c>
    </row>
    <row r="56" spans="1:6">
      <c r="A56">
        <v>70</v>
      </c>
      <c r="B56" s="80">
        <v>0.16378199995427464</v>
      </c>
      <c r="C56" s="76">
        <v>220</v>
      </c>
      <c r="D56" s="82">
        <v>4.3999999999999914E-2</v>
      </c>
      <c r="E56">
        <v>220</v>
      </c>
      <c r="F56">
        <v>864</v>
      </c>
    </row>
    <row r="57" spans="1:6">
      <c r="A57">
        <v>71</v>
      </c>
      <c r="B57" s="80">
        <v>0.12103471009242525</v>
      </c>
      <c r="C57" s="76">
        <v>230</v>
      </c>
      <c r="D57" s="82">
        <v>2.7000000000000027E-2</v>
      </c>
      <c r="E57">
        <v>230</v>
      </c>
      <c r="F57">
        <v>454</v>
      </c>
    </row>
    <row r="58" spans="1:6">
      <c r="A58">
        <v>72</v>
      </c>
      <c r="B58" s="80">
        <v>9.2200606596532855E-2</v>
      </c>
      <c r="C58" s="76">
        <v>240</v>
      </c>
      <c r="D58" s="82">
        <v>3.2000000000000028E-2</v>
      </c>
      <c r="E58">
        <v>240</v>
      </c>
      <c r="F58">
        <v>186</v>
      </c>
    </row>
    <row r="59" spans="1:6">
      <c r="A59">
        <v>73</v>
      </c>
      <c r="B59" s="80">
        <v>9.146030790425598E-2</v>
      </c>
      <c r="C59" s="76">
        <v>250</v>
      </c>
      <c r="D59" s="82">
        <v>3.5000000000000003E-2</v>
      </c>
      <c r="E59">
        <v>250</v>
      </c>
      <c r="F59">
        <v>82</v>
      </c>
    </row>
    <row r="60" spans="1:6">
      <c r="A60">
        <v>74</v>
      </c>
      <c r="B60" s="80">
        <v>5.0574110495993523E-2</v>
      </c>
      <c r="C60" s="76">
        <v>260</v>
      </c>
      <c r="D60" s="82">
        <v>1.4999999999999999E-2</v>
      </c>
      <c r="E60">
        <v>260</v>
      </c>
      <c r="F60">
        <v>35</v>
      </c>
    </row>
    <row r="61" spans="1:6">
      <c r="A61">
        <v>75</v>
      </c>
      <c r="B61" s="80">
        <v>4.1972636536812616E-2</v>
      </c>
      <c r="C61" s="76">
        <v>270</v>
      </c>
      <c r="D61" s="82">
        <v>3.9999999999999151E-3</v>
      </c>
      <c r="E61">
        <v>270</v>
      </c>
      <c r="F61">
        <v>9</v>
      </c>
    </row>
    <row r="62" spans="1:6">
      <c r="A62">
        <v>76</v>
      </c>
      <c r="B62" s="80">
        <v>1.7061395029577112E-2</v>
      </c>
      <c r="C62" s="76">
        <v>280</v>
      </c>
      <c r="D62" s="82">
        <v>0.01</v>
      </c>
      <c r="E62">
        <v>280</v>
      </c>
      <c r="F62">
        <v>10</v>
      </c>
    </row>
    <row r="63" spans="1:6">
      <c r="A63">
        <v>77</v>
      </c>
      <c r="B63" s="80">
        <v>0</v>
      </c>
      <c r="C63" s="76">
        <v>290</v>
      </c>
      <c r="D63" s="82">
        <v>7.0000000000000288E-3</v>
      </c>
      <c r="E63">
        <v>290</v>
      </c>
      <c r="F63">
        <v>7</v>
      </c>
    </row>
    <row r="64" spans="1:6">
      <c r="A64">
        <v>78</v>
      </c>
      <c r="B64" s="80">
        <v>0</v>
      </c>
      <c r="C64" s="76">
        <v>300</v>
      </c>
      <c r="D64" s="82">
        <v>7.0000000000000288E-3</v>
      </c>
      <c r="E64">
        <v>300</v>
      </c>
      <c r="F64">
        <v>2</v>
      </c>
    </row>
    <row r="65" spans="1:6">
      <c r="A65" s="23" t="s">
        <v>31</v>
      </c>
      <c r="B65" s="76"/>
      <c r="C65" s="76">
        <v>310</v>
      </c>
      <c r="D65" s="82">
        <v>2.9999999999999714E-3</v>
      </c>
    </row>
    <row r="66" spans="1:6">
      <c r="C66" s="76">
        <v>320</v>
      </c>
      <c r="D66" s="82">
        <v>2.9999999999999714E-3</v>
      </c>
      <c r="E66">
        <v>320</v>
      </c>
      <c r="F66">
        <v>1</v>
      </c>
    </row>
    <row r="67" spans="1:6">
      <c r="C67" s="76">
        <v>330</v>
      </c>
      <c r="D67" s="82">
        <v>7.0000000000000288E-3</v>
      </c>
    </row>
    <row r="68" spans="1:6">
      <c r="C68" s="76">
        <v>340</v>
      </c>
      <c r="D68" s="82">
        <v>7.0000000000000288E-3</v>
      </c>
    </row>
    <row r="69" spans="1:6">
      <c r="C69" s="76">
        <v>350</v>
      </c>
      <c r="D69" s="82">
        <v>0</v>
      </c>
    </row>
    <row r="70" spans="1:6">
      <c r="C70" s="76">
        <v>360</v>
      </c>
      <c r="D70" s="82">
        <v>0</v>
      </c>
    </row>
    <row r="71" spans="1:6">
      <c r="C71" s="76">
        <v>370</v>
      </c>
      <c r="D71" s="82">
        <v>1.0000000000000141E-3</v>
      </c>
    </row>
    <row r="72" spans="1:6">
      <c r="C72" s="76">
        <v>380</v>
      </c>
      <c r="D72" s="82">
        <v>1.0000000000000141E-3</v>
      </c>
    </row>
    <row r="73" spans="1:6">
      <c r="C73" s="76">
        <v>390</v>
      </c>
      <c r="D73" s="82">
        <v>9.999999999998011E-5</v>
      </c>
    </row>
    <row r="74" spans="1:6">
      <c r="C74" s="76">
        <v>400</v>
      </c>
      <c r="D74" s="82">
        <v>9.999999999998011E-5</v>
      </c>
    </row>
    <row r="75" spans="1:6">
      <c r="C75" s="76">
        <v>410</v>
      </c>
      <c r="D75" s="82">
        <v>9.999999999998011E-5</v>
      </c>
    </row>
    <row r="76" spans="1:6">
      <c r="C76" s="76">
        <v>420</v>
      </c>
      <c r="D76" s="82">
        <v>9.999999999998011E-5</v>
      </c>
    </row>
    <row r="77" spans="1:6">
      <c r="C77" s="76">
        <v>430</v>
      </c>
      <c r="D77" s="82">
        <v>3.0000000000001136E-4</v>
      </c>
    </row>
    <row r="78" spans="1:6">
      <c r="C78" s="76">
        <v>440</v>
      </c>
      <c r="D78" s="82">
        <v>3.0000000000001136E-4</v>
      </c>
    </row>
    <row r="79" spans="1:6">
      <c r="C79" s="76" t="s">
        <v>186</v>
      </c>
      <c r="D79" s="82">
        <v>2.0000000000000018E-3</v>
      </c>
    </row>
  </sheetData>
  <scenarios current="0">
    <scenario name="hi" locked="1" count="1" user="Philip Kromer" comment="Created by Philip Kromer on 6/6/2014">
      <inputCells r="F2" val="70.5"/>
    </scenario>
  </scenario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7"/>
  <sheetViews>
    <sheetView showGridLines="0" workbookViewId="0">
      <pane xSplit="1" topLeftCell="B1" activePane="topRight" state="frozen"/>
      <selection pane="topRight" activeCell="F85" sqref="F85"/>
    </sheetView>
  </sheetViews>
  <sheetFormatPr baseColWidth="10" defaultColWidth="13" defaultRowHeight="15" x14ac:dyDescent="0"/>
  <cols>
    <col min="1" max="1" width="41.83203125" style="15" customWidth="1"/>
    <col min="2" max="2" width="7.6640625" style="15" customWidth="1"/>
    <col min="3" max="4" width="11.6640625" style="15" customWidth="1"/>
    <col min="5" max="5" width="8" style="15" customWidth="1"/>
    <col min="6" max="6" width="11.6640625" style="15" customWidth="1"/>
    <col min="7" max="7" width="7.83203125" style="15" customWidth="1"/>
    <col min="8" max="8" width="11.6640625" style="15" customWidth="1"/>
    <col min="9" max="9" width="8" style="15" customWidth="1"/>
    <col min="10" max="10" width="11.6640625" style="15" customWidth="1"/>
    <col min="11" max="11" width="8" style="15" customWidth="1"/>
    <col min="12" max="13" width="11.6640625" style="15" customWidth="1"/>
    <col min="14" max="14" width="8" style="15" customWidth="1"/>
    <col min="15" max="15" width="11.6640625" style="15" customWidth="1"/>
    <col min="16" max="16" width="7.6640625" style="15" customWidth="1"/>
    <col min="17" max="17" width="14.5" style="15" customWidth="1"/>
    <col min="18" max="19" width="11.6640625" style="15" customWidth="1"/>
    <col min="20" max="20" width="7.83203125" style="15" customWidth="1"/>
    <col min="21" max="21" width="11.6640625" style="15" customWidth="1"/>
    <col min="22" max="16384" width="13" style="15"/>
  </cols>
  <sheetData>
    <row r="1" spans="1:36">
      <c r="A1" s="18"/>
      <c r="B1" s="18"/>
      <c r="C1" s="18"/>
      <c r="D1" s="18"/>
      <c r="E1" s="18"/>
      <c r="F1" s="18"/>
      <c r="G1" s="18"/>
      <c r="H1" s="18"/>
    </row>
    <row r="2" spans="1:36">
      <c r="A2" s="18"/>
      <c r="B2" s="18"/>
      <c r="C2" s="18"/>
      <c r="D2" s="18"/>
      <c r="E2" s="18"/>
      <c r="F2" s="18"/>
      <c r="G2" s="18"/>
      <c r="H2" s="18"/>
      <c r="AH2" s="17"/>
      <c r="AI2" s="17"/>
      <c r="AJ2" s="17"/>
    </row>
    <row r="3" spans="1:36" ht="15" customHeight="1">
      <c r="A3" s="24" t="s">
        <v>43</v>
      </c>
      <c r="B3" s="24"/>
      <c r="C3" s="24"/>
      <c r="D3" s="24"/>
      <c r="E3" s="24"/>
      <c r="F3" s="24"/>
      <c r="G3" s="24"/>
      <c r="H3" s="24"/>
      <c r="I3" s="24"/>
      <c r="J3" s="24"/>
      <c r="K3" s="24"/>
      <c r="L3" s="24"/>
      <c r="M3" s="24"/>
      <c r="N3" s="17"/>
      <c r="AH3" s="17"/>
      <c r="AI3" s="17"/>
      <c r="AJ3" s="17"/>
    </row>
    <row r="4" spans="1:36" ht="15" customHeight="1">
      <c r="A4" s="25" t="s">
        <v>44</v>
      </c>
      <c r="B4" s="25"/>
      <c r="C4" s="25"/>
      <c r="D4" s="25"/>
      <c r="E4" s="25"/>
      <c r="F4" s="25"/>
      <c r="G4" s="25"/>
      <c r="H4" s="25"/>
      <c r="I4" s="25"/>
      <c r="J4" s="25"/>
      <c r="K4" s="25"/>
      <c r="L4" s="25"/>
      <c r="M4" s="25"/>
      <c r="N4" s="17"/>
      <c r="AH4" s="17"/>
      <c r="AI4" s="17"/>
      <c r="AJ4" s="17"/>
    </row>
    <row r="5" spans="1:36">
      <c r="A5" s="26" t="s">
        <v>45</v>
      </c>
      <c r="B5" s="27" t="s">
        <v>24</v>
      </c>
      <c r="C5" s="28"/>
      <c r="D5" s="28"/>
      <c r="E5" s="28"/>
      <c r="F5" s="28"/>
      <c r="G5" s="29"/>
      <c r="H5" s="27" t="s">
        <v>25</v>
      </c>
      <c r="I5" s="28"/>
      <c r="J5" s="28"/>
      <c r="K5" s="28"/>
      <c r="L5" s="28"/>
      <c r="M5" s="28"/>
      <c r="N5" s="17"/>
      <c r="AH5" s="17"/>
      <c r="AI5" s="17"/>
      <c r="AJ5" s="17"/>
    </row>
    <row r="6" spans="1:36" ht="45">
      <c r="A6" s="30"/>
      <c r="B6" s="31" t="s">
        <v>46</v>
      </c>
      <c r="C6" s="32" t="s">
        <v>47</v>
      </c>
      <c r="D6" s="32" t="s">
        <v>48</v>
      </c>
      <c r="E6" s="32" t="s">
        <v>49</v>
      </c>
      <c r="F6" s="32" t="s">
        <v>50</v>
      </c>
      <c r="G6" s="33" t="s">
        <v>51</v>
      </c>
      <c r="H6" s="32" t="s">
        <v>46</v>
      </c>
      <c r="I6" s="32" t="s">
        <v>47</v>
      </c>
      <c r="J6" s="32" t="s">
        <v>48</v>
      </c>
      <c r="K6" s="32" t="s">
        <v>49</v>
      </c>
      <c r="L6" s="32" t="s">
        <v>50</v>
      </c>
      <c r="M6" s="32" t="s">
        <v>51</v>
      </c>
      <c r="N6" s="17"/>
      <c r="P6" s="16"/>
      <c r="Q6" s="16"/>
      <c r="R6" s="16"/>
      <c r="S6" s="16"/>
      <c r="T6" s="16"/>
      <c r="U6" s="16"/>
      <c r="V6" s="16"/>
      <c r="W6" s="16"/>
      <c r="X6" s="16"/>
      <c r="Y6" s="16"/>
      <c r="Z6" s="16"/>
      <c r="AA6" s="16"/>
      <c r="AB6" s="16"/>
      <c r="AC6" s="16"/>
      <c r="AD6" s="16"/>
      <c r="AH6" s="17"/>
      <c r="AI6" s="17"/>
      <c r="AJ6" s="17"/>
    </row>
    <row r="7" spans="1:36">
      <c r="A7" s="34" t="s">
        <v>52</v>
      </c>
      <c r="B7" s="19"/>
      <c r="C7" s="17"/>
      <c r="D7" s="17"/>
      <c r="E7" s="17"/>
      <c r="F7" s="17"/>
      <c r="G7" s="35"/>
      <c r="H7" s="19"/>
      <c r="I7" s="19"/>
      <c r="J7" s="19"/>
      <c r="K7" s="19"/>
      <c r="L7" s="19"/>
      <c r="M7" s="19"/>
      <c r="N7" s="17"/>
      <c r="P7" s="16"/>
      <c r="Q7" s="16"/>
      <c r="R7" s="16"/>
      <c r="S7" s="16"/>
      <c r="T7" s="16"/>
      <c r="U7" s="16"/>
      <c r="V7" s="16"/>
      <c r="W7" s="16"/>
      <c r="X7" s="16"/>
      <c r="Y7" s="16"/>
      <c r="Z7" s="16"/>
      <c r="AA7" s="16"/>
      <c r="AB7" s="16"/>
      <c r="AC7" s="16"/>
      <c r="AD7" s="16"/>
      <c r="AH7" s="17"/>
      <c r="AI7" s="17"/>
      <c r="AJ7" s="17"/>
    </row>
    <row r="8" spans="1:36">
      <c r="A8" s="36" t="s">
        <v>27</v>
      </c>
      <c r="B8" s="37"/>
      <c r="C8" s="17"/>
      <c r="D8" s="17"/>
      <c r="E8" s="17"/>
      <c r="F8" s="17"/>
      <c r="G8" s="36"/>
      <c r="H8" s="19"/>
      <c r="I8" s="19"/>
      <c r="J8" s="19"/>
      <c r="K8" s="19"/>
      <c r="L8" s="19"/>
      <c r="M8" s="19"/>
      <c r="N8" s="17"/>
      <c r="P8" s="16"/>
      <c r="Q8" s="16"/>
      <c r="R8" s="16"/>
      <c r="S8" s="16"/>
      <c r="T8" s="16"/>
      <c r="U8" s="16"/>
      <c r="V8" s="16"/>
      <c r="W8" s="16"/>
      <c r="X8" s="16"/>
      <c r="Y8" s="16"/>
      <c r="Z8" s="16"/>
      <c r="AA8" s="16"/>
      <c r="AB8" s="16"/>
      <c r="AC8" s="16"/>
      <c r="AD8" s="16"/>
      <c r="AH8" s="17"/>
      <c r="AI8" s="17"/>
      <c r="AJ8" s="17"/>
    </row>
    <row r="9" spans="1:36">
      <c r="A9" s="38" t="s">
        <v>53</v>
      </c>
      <c r="B9" s="39" t="s">
        <v>54</v>
      </c>
      <c r="C9" s="39" t="s">
        <v>54</v>
      </c>
      <c r="D9" s="40" t="s">
        <v>28</v>
      </c>
      <c r="E9" s="40" t="s">
        <v>28</v>
      </c>
      <c r="F9" s="39" t="s">
        <v>54</v>
      </c>
      <c r="G9" s="41" t="s">
        <v>54</v>
      </c>
      <c r="H9" s="39" t="s">
        <v>55</v>
      </c>
      <c r="I9" s="42">
        <v>1.3</v>
      </c>
      <c r="J9" s="39" t="s">
        <v>28</v>
      </c>
      <c r="K9" s="39" t="s">
        <v>56</v>
      </c>
      <c r="L9" s="42">
        <v>0.2</v>
      </c>
      <c r="M9" s="39" t="s">
        <v>28</v>
      </c>
      <c r="N9" s="17"/>
      <c r="P9" s="16"/>
      <c r="Q9" s="16"/>
      <c r="R9" s="16"/>
      <c r="S9" s="16"/>
      <c r="T9" s="16"/>
      <c r="U9" s="16"/>
      <c r="V9" s="16"/>
      <c r="W9" s="16"/>
      <c r="X9" s="16"/>
      <c r="Y9" s="16"/>
      <c r="Z9" s="16"/>
      <c r="AA9" s="16"/>
      <c r="AB9" s="16"/>
      <c r="AC9" s="16"/>
      <c r="AD9" s="16"/>
      <c r="AH9" s="17"/>
      <c r="AI9" s="17"/>
      <c r="AJ9" s="17"/>
    </row>
    <row r="10" spans="1:36">
      <c r="A10" s="38" t="s">
        <v>57</v>
      </c>
      <c r="B10" s="39" t="s">
        <v>28</v>
      </c>
      <c r="C10" s="39" t="s">
        <v>54</v>
      </c>
      <c r="D10" s="40" t="s">
        <v>28</v>
      </c>
      <c r="E10" s="40" t="s">
        <v>28</v>
      </c>
      <c r="F10" s="40" t="s">
        <v>28</v>
      </c>
      <c r="G10" s="43" t="s">
        <v>28</v>
      </c>
      <c r="H10" s="42">
        <v>4.9000000000000004</v>
      </c>
      <c r="I10" s="42">
        <v>4.7</v>
      </c>
      <c r="J10" s="42">
        <v>3.7</v>
      </c>
      <c r="K10" s="39" t="s">
        <v>58</v>
      </c>
      <c r="L10" s="39" t="s">
        <v>28</v>
      </c>
      <c r="M10" s="42">
        <v>6.1</v>
      </c>
      <c r="N10" s="17"/>
      <c r="P10" s="16"/>
      <c r="Q10" s="16"/>
      <c r="R10" s="16"/>
      <c r="S10" s="16"/>
      <c r="T10" s="16"/>
      <c r="U10" s="16"/>
      <c r="V10" s="16"/>
      <c r="W10" s="16"/>
      <c r="X10" s="16"/>
      <c r="Y10" s="16"/>
      <c r="Z10" s="16"/>
      <c r="AA10" s="16"/>
      <c r="AB10" s="16"/>
      <c r="AC10" s="16"/>
      <c r="AD10" s="16"/>
      <c r="AH10" s="17"/>
      <c r="AI10" s="17"/>
      <c r="AJ10" s="17"/>
    </row>
    <row r="11" spans="1:36">
      <c r="A11" s="38" t="s">
        <v>59</v>
      </c>
      <c r="B11" s="39" t="s">
        <v>28</v>
      </c>
      <c r="C11" s="39" t="s">
        <v>28</v>
      </c>
      <c r="D11" s="39" t="s">
        <v>28</v>
      </c>
      <c r="E11" s="39" t="s">
        <v>60</v>
      </c>
      <c r="F11" s="40" t="s">
        <v>28</v>
      </c>
      <c r="G11" s="44">
        <v>1.5</v>
      </c>
      <c r="H11" s="42">
        <v>16.3</v>
      </c>
      <c r="I11" s="42">
        <v>10.5</v>
      </c>
      <c r="J11" s="42">
        <v>7.8</v>
      </c>
      <c r="K11" s="42">
        <v>7.9</v>
      </c>
      <c r="L11" s="45">
        <v>7.2</v>
      </c>
      <c r="M11" s="42">
        <v>12.4</v>
      </c>
      <c r="N11" s="17"/>
      <c r="P11" s="16"/>
      <c r="Q11" s="16"/>
      <c r="R11" s="16"/>
      <c r="S11" s="16"/>
      <c r="T11" s="16"/>
      <c r="U11" s="16"/>
      <c r="V11" s="16"/>
      <c r="W11" s="16"/>
      <c r="X11" s="16"/>
      <c r="Y11" s="16"/>
      <c r="Z11" s="16"/>
      <c r="AA11" s="16"/>
      <c r="AB11" s="16"/>
      <c r="AC11" s="16"/>
      <c r="AD11" s="16"/>
      <c r="AH11" s="17"/>
      <c r="AI11" s="17"/>
      <c r="AJ11" s="17"/>
    </row>
    <row r="12" spans="1:36">
      <c r="A12" s="38" t="s">
        <v>61</v>
      </c>
      <c r="B12" s="42">
        <v>4.3</v>
      </c>
      <c r="C12" s="46" t="s">
        <v>62</v>
      </c>
      <c r="D12" s="46" t="s">
        <v>63</v>
      </c>
      <c r="E12" s="46" t="s">
        <v>64</v>
      </c>
      <c r="F12" s="45">
        <v>2.8</v>
      </c>
      <c r="G12" s="44">
        <v>3.5</v>
      </c>
      <c r="H12" s="42">
        <v>27.8</v>
      </c>
      <c r="I12" s="42">
        <v>18.899999999999999</v>
      </c>
      <c r="J12" s="42">
        <v>16</v>
      </c>
      <c r="K12" s="42">
        <v>17.100000000000001</v>
      </c>
      <c r="L12" s="45">
        <v>13.5</v>
      </c>
      <c r="M12" s="42">
        <v>22.5</v>
      </c>
      <c r="N12" s="17"/>
      <c r="P12" s="16"/>
      <c r="Q12" s="16"/>
      <c r="R12" s="16"/>
      <c r="S12" s="16"/>
      <c r="T12" s="16"/>
      <c r="U12" s="16"/>
      <c r="V12" s="16"/>
      <c r="W12" s="16"/>
      <c r="X12" s="16"/>
      <c r="Y12" s="16"/>
      <c r="Z12" s="16"/>
      <c r="AA12" s="16"/>
      <c r="AB12" s="16"/>
      <c r="AC12" s="16"/>
      <c r="AD12" s="16"/>
      <c r="AH12" s="17"/>
      <c r="AI12" s="17"/>
      <c r="AJ12" s="17"/>
    </row>
    <row r="13" spans="1:36">
      <c r="A13" s="38" t="s">
        <v>65</v>
      </c>
      <c r="B13" s="42">
        <v>11.1</v>
      </c>
      <c r="C13" s="45">
        <v>6.4</v>
      </c>
      <c r="D13" s="45">
        <v>4.7</v>
      </c>
      <c r="E13" s="45">
        <v>5.6</v>
      </c>
      <c r="F13" s="45">
        <v>5.3</v>
      </c>
      <c r="G13" s="44">
        <v>5.2</v>
      </c>
      <c r="H13" s="42">
        <v>39.4</v>
      </c>
      <c r="I13" s="42">
        <v>29.8</v>
      </c>
      <c r="J13" s="42">
        <v>26.4</v>
      </c>
      <c r="K13" s="42">
        <v>27.3</v>
      </c>
      <c r="L13" s="45">
        <v>27.4</v>
      </c>
      <c r="M13" s="42">
        <v>30.1</v>
      </c>
      <c r="N13" s="17"/>
      <c r="P13" s="16"/>
      <c r="Q13" s="16"/>
      <c r="R13" s="16"/>
      <c r="S13" s="16"/>
      <c r="T13" s="16"/>
      <c r="U13" s="16"/>
      <c r="V13" s="16"/>
      <c r="W13" s="16"/>
      <c r="X13" s="16"/>
      <c r="Y13" s="16"/>
      <c r="Z13" s="16"/>
      <c r="AA13" s="16"/>
      <c r="AB13" s="16"/>
      <c r="AC13" s="16"/>
      <c r="AD13" s="16"/>
    </row>
    <row r="14" spans="1:36">
      <c r="A14" s="38" t="s">
        <v>66</v>
      </c>
      <c r="B14" s="42">
        <v>20.9</v>
      </c>
      <c r="C14" s="45">
        <v>11.5</v>
      </c>
      <c r="D14" s="45">
        <v>7.6</v>
      </c>
      <c r="E14" s="45">
        <v>8.6</v>
      </c>
      <c r="F14" s="45">
        <v>10</v>
      </c>
      <c r="G14" s="44">
        <v>9.6999999999999993</v>
      </c>
      <c r="H14" s="42">
        <v>49.7</v>
      </c>
      <c r="I14" s="42">
        <v>40.6</v>
      </c>
      <c r="J14" s="42">
        <v>37.5</v>
      </c>
      <c r="K14" s="42">
        <v>38.700000000000003</v>
      </c>
      <c r="L14" s="45">
        <v>37.4</v>
      </c>
      <c r="M14" s="42">
        <v>43.1</v>
      </c>
      <c r="N14" s="17"/>
      <c r="P14" s="16"/>
      <c r="Q14" s="19" t="s">
        <v>89</v>
      </c>
      <c r="R14" s="19"/>
      <c r="S14" s="19"/>
      <c r="T14" s="19"/>
      <c r="U14" s="19"/>
      <c r="V14" s="19"/>
      <c r="W14" s="19"/>
      <c r="X14" s="19"/>
      <c r="Y14" s="19"/>
      <c r="Z14" s="19"/>
      <c r="AA14" s="19"/>
      <c r="AB14" s="16"/>
      <c r="AC14" s="16"/>
      <c r="AD14" s="16"/>
    </row>
    <row r="15" spans="1:36" ht="15" customHeight="1">
      <c r="A15" s="38" t="s">
        <v>67</v>
      </c>
      <c r="B15" s="42">
        <v>31.3</v>
      </c>
      <c r="C15" s="45">
        <v>20.399999999999999</v>
      </c>
      <c r="D15" s="45">
        <v>15.1</v>
      </c>
      <c r="E15" s="45">
        <v>13.9</v>
      </c>
      <c r="F15" s="45">
        <v>16.5</v>
      </c>
      <c r="G15" s="44">
        <v>17.7</v>
      </c>
      <c r="H15" s="42">
        <v>57.5</v>
      </c>
      <c r="I15" s="47">
        <v>51.1</v>
      </c>
      <c r="J15" s="47">
        <v>49.8</v>
      </c>
      <c r="K15" s="47">
        <v>49.7</v>
      </c>
      <c r="L15" s="47">
        <v>46.1</v>
      </c>
      <c r="M15" s="47">
        <v>53.7</v>
      </c>
      <c r="N15" s="17"/>
      <c r="P15" s="16"/>
      <c r="Q15" s="69" t="s">
        <v>90</v>
      </c>
      <c r="R15" s="69"/>
      <c r="S15" s="69"/>
      <c r="T15" s="69"/>
      <c r="U15" s="69"/>
      <c r="V15" s="69"/>
      <c r="W15" s="69"/>
      <c r="X15" s="69"/>
      <c r="Y15" s="69"/>
      <c r="Z15" s="69"/>
      <c r="AA15" s="69"/>
      <c r="AB15" s="16"/>
      <c r="AC15" s="16"/>
      <c r="AD15" s="16"/>
    </row>
    <row r="16" spans="1:36" ht="15" customHeight="1">
      <c r="A16" s="38" t="s">
        <v>68</v>
      </c>
      <c r="B16" s="42">
        <v>43.6</v>
      </c>
      <c r="C16" s="45">
        <v>30.5</v>
      </c>
      <c r="D16" s="45">
        <v>21.3</v>
      </c>
      <c r="E16" s="45">
        <v>22</v>
      </c>
      <c r="F16" s="45">
        <v>24.9</v>
      </c>
      <c r="G16" s="44">
        <v>27.4</v>
      </c>
      <c r="H16" s="42">
        <v>63.2</v>
      </c>
      <c r="I16" s="47">
        <v>59.8</v>
      </c>
      <c r="J16" s="47">
        <v>59.3</v>
      </c>
      <c r="K16" s="47">
        <v>56.9</v>
      </c>
      <c r="L16" s="47">
        <v>58.9</v>
      </c>
      <c r="M16" s="47">
        <v>65.599999999999994</v>
      </c>
      <c r="N16" s="17"/>
      <c r="P16" s="16"/>
      <c r="Q16" s="70" t="s">
        <v>91</v>
      </c>
      <c r="R16" s="70"/>
      <c r="S16" s="70"/>
      <c r="T16" s="70"/>
      <c r="U16" s="70"/>
      <c r="V16" s="70"/>
      <c r="W16" s="70"/>
      <c r="X16" s="70"/>
      <c r="Y16" s="70"/>
      <c r="Z16" s="70"/>
      <c r="AA16" s="70"/>
      <c r="AB16" s="16"/>
      <c r="AC16" s="16"/>
      <c r="AD16" s="16"/>
    </row>
    <row r="17" spans="1:30">
      <c r="A17" s="38" t="s">
        <v>69</v>
      </c>
      <c r="B17" s="42">
        <v>55.7</v>
      </c>
      <c r="C17" s="45">
        <v>40.9</v>
      </c>
      <c r="D17" s="45">
        <v>33.6</v>
      </c>
      <c r="E17" s="45">
        <v>33.200000000000003</v>
      </c>
      <c r="F17" s="45">
        <v>33.4</v>
      </c>
      <c r="G17" s="44">
        <v>40.1</v>
      </c>
      <c r="H17" s="42">
        <v>72.599999999999994</v>
      </c>
      <c r="I17" s="47">
        <v>68.7</v>
      </c>
      <c r="J17" s="47">
        <v>65.599999999999994</v>
      </c>
      <c r="K17" s="47">
        <v>63.7</v>
      </c>
      <c r="L17" s="47">
        <v>72.400000000000006</v>
      </c>
      <c r="M17" s="47">
        <v>74</v>
      </c>
      <c r="N17" s="17"/>
      <c r="P17" s="16"/>
      <c r="Q17" s="71" t="s">
        <v>92</v>
      </c>
      <c r="R17" s="71"/>
      <c r="S17" s="71"/>
      <c r="T17" s="71"/>
      <c r="U17" s="71"/>
      <c r="V17" s="71"/>
      <c r="W17" s="71"/>
      <c r="X17" s="71"/>
      <c r="Y17" s="71"/>
      <c r="Z17" s="71"/>
      <c r="AA17" s="71"/>
      <c r="AB17" s="16"/>
      <c r="AC17" s="16"/>
      <c r="AD17" s="16"/>
    </row>
    <row r="18" spans="1:30" ht="15" customHeight="1">
      <c r="A18" s="38" t="s">
        <v>70</v>
      </c>
      <c r="B18" s="42">
        <v>65</v>
      </c>
      <c r="C18" s="45">
        <v>50.6</v>
      </c>
      <c r="D18" s="45">
        <v>43.7</v>
      </c>
      <c r="E18" s="45">
        <v>44.5</v>
      </c>
      <c r="F18" s="45">
        <v>42.6</v>
      </c>
      <c r="G18" s="44">
        <v>50.1</v>
      </c>
      <c r="H18" s="42">
        <v>76.3</v>
      </c>
      <c r="I18" s="47">
        <v>73.599999999999994</v>
      </c>
      <c r="J18" s="47">
        <v>75</v>
      </c>
      <c r="K18" s="47">
        <v>70.3</v>
      </c>
      <c r="L18" s="47">
        <v>79.400000000000006</v>
      </c>
      <c r="M18" s="47">
        <v>81.2</v>
      </c>
      <c r="N18" s="17"/>
      <c r="P18" s="16"/>
      <c r="Q18" s="70" t="s">
        <v>29</v>
      </c>
      <c r="R18" s="70"/>
      <c r="S18" s="70"/>
      <c r="T18" s="70"/>
      <c r="U18" s="70"/>
      <c r="V18" s="70"/>
      <c r="W18" s="70"/>
      <c r="X18" s="70"/>
      <c r="Y18" s="70"/>
      <c r="Z18" s="70"/>
      <c r="AA18" s="70"/>
      <c r="AB18" s="16"/>
      <c r="AC18" s="16"/>
      <c r="AD18" s="16"/>
    </row>
    <row r="19" spans="1:30" ht="15" customHeight="1">
      <c r="A19" s="38" t="s">
        <v>71</v>
      </c>
      <c r="B19" s="42">
        <v>73.5</v>
      </c>
      <c r="C19" s="45">
        <v>59.3</v>
      </c>
      <c r="D19" s="45">
        <v>58</v>
      </c>
      <c r="E19" s="45">
        <v>55.7</v>
      </c>
      <c r="F19" s="45">
        <v>55.5</v>
      </c>
      <c r="G19" s="44">
        <v>65.7</v>
      </c>
      <c r="H19" s="42">
        <v>80</v>
      </c>
      <c r="I19" s="47">
        <v>79.400000000000006</v>
      </c>
      <c r="J19" s="47">
        <v>80</v>
      </c>
      <c r="K19" s="47">
        <v>75.3</v>
      </c>
      <c r="L19" s="47">
        <v>84.6</v>
      </c>
      <c r="M19" s="47">
        <v>87.3</v>
      </c>
      <c r="N19" s="17"/>
      <c r="P19" s="16"/>
      <c r="Q19" s="70" t="s">
        <v>93</v>
      </c>
      <c r="R19" s="70"/>
      <c r="S19" s="70"/>
      <c r="T19" s="70"/>
      <c r="U19" s="70"/>
      <c r="V19" s="70"/>
      <c r="W19" s="70"/>
      <c r="X19" s="70"/>
      <c r="Y19" s="70"/>
      <c r="Z19" s="70"/>
      <c r="AA19" s="70"/>
      <c r="AB19" s="16"/>
      <c r="AC19" s="16"/>
      <c r="AD19" s="16"/>
    </row>
    <row r="20" spans="1:30">
      <c r="A20" s="38" t="s">
        <v>72</v>
      </c>
      <c r="B20" s="42">
        <v>79.400000000000006</v>
      </c>
      <c r="C20" s="45">
        <v>70</v>
      </c>
      <c r="D20" s="45">
        <v>66.2</v>
      </c>
      <c r="E20" s="45">
        <v>64.599999999999994</v>
      </c>
      <c r="F20" s="45">
        <v>64.400000000000006</v>
      </c>
      <c r="G20" s="44">
        <v>71.599999999999994</v>
      </c>
      <c r="H20" s="42">
        <v>82.8</v>
      </c>
      <c r="I20" s="42">
        <v>83.7</v>
      </c>
      <c r="J20" s="42">
        <v>82.8</v>
      </c>
      <c r="K20" s="42">
        <v>81.900000000000006</v>
      </c>
      <c r="L20" s="45">
        <v>88.4</v>
      </c>
      <c r="M20" s="42">
        <v>90.5</v>
      </c>
      <c r="N20" s="17"/>
      <c r="P20" s="16"/>
      <c r="Q20" s="19" t="s">
        <v>94</v>
      </c>
      <c r="R20" s="19"/>
      <c r="S20" s="19"/>
      <c r="T20" s="19"/>
      <c r="U20" s="19"/>
      <c r="V20" s="19"/>
      <c r="W20" s="19"/>
      <c r="X20" s="19"/>
      <c r="Y20" s="19"/>
      <c r="Z20" s="19"/>
      <c r="AA20" s="19"/>
      <c r="AB20" s="16"/>
      <c r="AC20" s="16"/>
      <c r="AD20" s="16"/>
    </row>
    <row r="21" spans="1:30">
      <c r="A21" s="38" t="s">
        <v>73</v>
      </c>
      <c r="B21" s="42">
        <v>83.8</v>
      </c>
      <c r="C21" s="45">
        <v>76.099999999999994</v>
      </c>
      <c r="D21" s="45">
        <v>75.599999999999994</v>
      </c>
      <c r="E21" s="45">
        <v>74</v>
      </c>
      <c r="F21" s="45">
        <v>73.400000000000006</v>
      </c>
      <c r="G21" s="44">
        <v>80</v>
      </c>
      <c r="H21" s="42">
        <v>84.9</v>
      </c>
      <c r="I21" s="47">
        <v>89</v>
      </c>
      <c r="J21" s="47">
        <v>87.2</v>
      </c>
      <c r="K21" s="47">
        <v>85.9</v>
      </c>
      <c r="L21" s="47">
        <v>91.1</v>
      </c>
      <c r="M21" s="47">
        <v>93.4</v>
      </c>
      <c r="N21" s="17"/>
      <c r="P21" s="16"/>
      <c r="Q21" s="72" t="s">
        <v>30</v>
      </c>
      <c r="R21" s="19"/>
      <c r="S21" s="19"/>
      <c r="T21" s="19"/>
      <c r="U21" s="19"/>
      <c r="V21" s="19"/>
      <c r="W21" s="19"/>
      <c r="X21" s="19"/>
      <c r="Y21" s="19"/>
      <c r="Z21" s="19"/>
      <c r="AA21" s="19"/>
      <c r="AB21" s="16"/>
      <c r="AC21" s="16"/>
      <c r="AD21" s="16"/>
    </row>
    <row r="22" spans="1:30">
      <c r="A22" s="38" t="s">
        <v>74</v>
      </c>
      <c r="B22" s="42">
        <v>86.5</v>
      </c>
      <c r="C22" s="45">
        <v>81.7</v>
      </c>
      <c r="D22" s="45">
        <v>84.6</v>
      </c>
      <c r="E22" s="45">
        <v>78.8</v>
      </c>
      <c r="F22" s="45">
        <v>81.2</v>
      </c>
      <c r="G22" s="44">
        <v>83.5</v>
      </c>
      <c r="H22" s="42">
        <v>88.6</v>
      </c>
      <c r="I22" s="47">
        <v>91.3</v>
      </c>
      <c r="J22" s="47">
        <v>90.6</v>
      </c>
      <c r="K22" s="47">
        <v>89.5</v>
      </c>
      <c r="L22" s="47">
        <v>93.7</v>
      </c>
      <c r="M22" s="47">
        <v>96.4</v>
      </c>
      <c r="N22" s="17"/>
      <c r="P22" s="16"/>
      <c r="Q22" s="72" t="s">
        <v>95</v>
      </c>
      <c r="R22" s="19"/>
      <c r="S22" s="19"/>
      <c r="T22" s="19"/>
      <c r="U22" s="19"/>
      <c r="V22" s="19"/>
      <c r="W22" s="19"/>
      <c r="X22" s="19"/>
      <c r="Y22" s="19"/>
      <c r="Z22" s="19"/>
      <c r="AA22" s="19"/>
      <c r="AB22" s="16"/>
      <c r="AC22" s="16"/>
      <c r="AD22" s="16"/>
    </row>
    <row r="23" spans="1:30">
      <c r="A23" s="38" t="s">
        <v>75</v>
      </c>
      <c r="B23" s="42">
        <v>89.7</v>
      </c>
      <c r="C23" s="45">
        <v>85.5</v>
      </c>
      <c r="D23" s="45">
        <v>88.1</v>
      </c>
      <c r="E23" s="45">
        <v>85.6</v>
      </c>
      <c r="F23" s="45">
        <v>85.1</v>
      </c>
      <c r="G23" s="44">
        <v>87.3</v>
      </c>
      <c r="H23" s="42">
        <v>90</v>
      </c>
      <c r="I23" s="47">
        <v>94.1</v>
      </c>
      <c r="J23" s="47">
        <v>93</v>
      </c>
      <c r="K23" s="47">
        <v>91.4</v>
      </c>
      <c r="L23" s="47">
        <v>95.6</v>
      </c>
      <c r="M23" s="47">
        <v>97</v>
      </c>
      <c r="N23" s="17"/>
      <c r="P23" s="16"/>
      <c r="Q23" s="19" t="s">
        <v>96</v>
      </c>
      <c r="R23" s="19"/>
      <c r="S23" s="19"/>
      <c r="T23" s="19"/>
      <c r="U23" s="19"/>
      <c r="V23" s="19"/>
      <c r="W23" s="19"/>
      <c r="X23" s="19"/>
      <c r="Y23" s="19"/>
      <c r="Z23" s="19"/>
      <c r="AA23" s="19"/>
      <c r="AB23" s="16"/>
      <c r="AC23" s="16"/>
      <c r="AD23" s="16"/>
    </row>
    <row r="24" spans="1:30">
      <c r="A24" s="38" t="s">
        <v>76</v>
      </c>
      <c r="B24" s="42">
        <v>93.2</v>
      </c>
      <c r="C24" s="45">
        <v>89.6</v>
      </c>
      <c r="D24" s="45">
        <v>89.7</v>
      </c>
      <c r="E24" s="45">
        <v>88</v>
      </c>
      <c r="F24" s="45">
        <v>88.2</v>
      </c>
      <c r="G24" s="44">
        <v>90.6</v>
      </c>
      <c r="H24" s="42">
        <v>92.3</v>
      </c>
      <c r="I24" s="47">
        <v>95.2</v>
      </c>
      <c r="J24" s="47">
        <v>95.5</v>
      </c>
      <c r="K24" s="47">
        <v>92.9</v>
      </c>
      <c r="L24" s="47">
        <v>96.7</v>
      </c>
      <c r="M24" s="47">
        <v>98.4</v>
      </c>
      <c r="N24" s="17"/>
      <c r="P24" s="16"/>
      <c r="Q24" s="19"/>
      <c r="R24" s="19"/>
      <c r="S24" s="19"/>
      <c r="T24" s="19"/>
      <c r="U24" s="19"/>
      <c r="V24" s="19"/>
      <c r="W24" s="19"/>
      <c r="X24" s="19"/>
      <c r="Y24" s="19"/>
      <c r="Z24" s="19"/>
      <c r="AA24" s="19"/>
      <c r="AB24" s="16"/>
      <c r="AC24" s="16"/>
      <c r="AD24" s="16"/>
    </row>
    <row r="25" spans="1:30">
      <c r="A25" s="38" t="s">
        <v>77</v>
      </c>
      <c r="B25" s="42">
        <v>94.7</v>
      </c>
      <c r="C25" s="45">
        <v>92</v>
      </c>
      <c r="D25" s="45">
        <v>92.8</v>
      </c>
      <c r="E25" s="45">
        <v>91.3</v>
      </c>
      <c r="F25" s="45">
        <v>90.7</v>
      </c>
      <c r="G25" s="44">
        <v>93.1</v>
      </c>
      <c r="H25" s="42">
        <v>93.3</v>
      </c>
      <c r="I25" s="47">
        <v>95.8</v>
      </c>
      <c r="J25" s="47">
        <v>96.7</v>
      </c>
      <c r="K25" s="47">
        <v>96.5</v>
      </c>
      <c r="L25" s="47">
        <v>97.6</v>
      </c>
      <c r="M25" s="47">
        <v>98.6</v>
      </c>
      <c r="N25" s="17"/>
      <c r="P25" s="16"/>
      <c r="Q25" s="16"/>
      <c r="R25" s="16"/>
      <c r="S25" s="16"/>
      <c r="T25" s="16"/>
      <c r="U25" s="16"/>
      <c r="V25" s="16"/>
      <c r="W25" s="16"/>
      <c r="X25" s="16"/>
      <c r="Y25" s="16"/>
      <c r="Z25" s="16"/>
      <c r="AA25" s="16"/>
      <c r="AB25" s="16"/>
      <c r="AC25" s="16"/>
      <c r="AD25" s="16"/>
    </row>
    <row r="26" spans="1:30">
      <c r="A26" s="38" t="s">
        <v>78</v>
      </c>
      <c r="B26" s="42">
        <v>95.1</v>
      </c>
      <c r="C26" s="45">
        <v>93.3</v>
      </c>
      <c r="D26" s="45">
        <v>94.6</v>
      </c>
      <c r="E26" s="45">
        <v>93.5</v>
      </c>
      <c r="F26" s="45">
        <v>93</v>
      </c>
      <c r="G26" s="44">
        <v>96.4</v>
      </c>
      <c r="H26" s="42">
        <v>95.7</v>
      </c>
      <c r="I26" s="47">
        <v>96.4</v>
      </c>
      <c r="J26" s="47">
        <v>97.5</v>
      </c>
      <c r="K26" s="47">
        <v>97.2</v>
      </c>
      <c r="L26" s="47">
        <v>98</v>
      </c>
      <c r="M26" s="47">
        <v>98.6</v>
      </c>
      <c r="N26" s="17"/>
      <c r="P26" s="16"/>
      <c r="Q26" s="16"/>
      <c r="R26" s="16"/>
      <c r="S26" s="16"/>
      <c r="T26" s="16"/>
      <c r="U26" s="16"/>
      <c r="V26" s="16"/>
      <c r="W26" s="16"/>
      <c r="X26" s="16"/>
      <c r="Y26" s="16"/>
      <c r="Z26" s="16"/>
      <c r="AA26" s="16"/>
      <c r="AB26" s="16"/>
      <c r="AC26" s="16"/>
      <c r="AD26" s="16"/>
    </row>
    <row r="27" spans="1:30">
      <c r="A27" s="38" t="s">
        <v>79</v>
      </c>
      <c r="B27" s="42">
        <v>96.1</v>
      </c>
      <c r="C27" s="45">
        <v>95.1</v>
      </c>
      <c r="D27" s="45">
        <v>95.4</v>
      </c>
      <c r="E27" s="45">
        <v>94.2</v>
      </c>
      <c r="F27" s="45">
        <v>94.8</v>
      </c>
      <c r="G27" s="44">
        <v>97.5</v>
      </c>
      <c r="H27" s="42">
        <v>97</v>
      </c>
      <c r="I27" s="42">
        <v>97.2</v>
      </c>
      <c r="J27" s="42">
        <v>97.8</v>
      </c>
      <c r="K27" s="42">
        <v>98.2</v>
      </c>
      <c r="L27" s="45">
        <v>99</v>
      </c>
      <c r="M27" s="42">
        <v>99.4</v>
      </c>
      <c r="N27" s="17"/>
      <c r="P27" s="16"/>
      <c r="Q27" s="16"/>
      <c r="R27" s="16"/>
      <c r="S27" s="16"/>
      <c r="T27" s="16"/>
      <c r="U27" s="16"/>
      <c r="V27" s="16"/>
      <c r="W27" s="16"/>
      <c r="X27" s="16"/>
      <c r="Y27" s="16"/>
      <c r="Z27" s="16"/>
      <c r="AA27" s="16"/>
      <c r="AB27" s="16"/>
      <c r="AC27" s="16"/>
      <c r="AD27" s="16"/>
    </row>
    <row r="28" spans="1:30">
      <c r="A28" s="38" t="s">
        <v>80</v>
      </c>
      <c r="B28" s="42">
        <v>96.8</v>
      </c>
      <c r="C28" s="45">
        <v>96.4</v>
      </c>
      <c r="D28" s="45">
        <v>96.4</v>
      </c>
      <c r="E28" s="45">
        <v>95.8</v>
      </c>
      <c r="F28" s="45">
        <v>97.2</v>
      </c>
      <c r="G28" s="44">
        <v>98.5</v>
      </c>
      <c r="H28" s="42">
        <v>97.2</v>
      </c>
      <c r="I28" s="47">
        <v>97.5</v>
      </c>
      <c r="J28" s="47">
        <v>98.2</v>
      </c>
      <c r="K28" s="47">
        <v>98.9</v>
      </c>
      <c r="L28" s="47">
        <v>99</v>
      </c>
      <c r="M28" s="47">
        <v>99.6</v>
      </c>
      <c r="N28" s="17"/>
      <c r="P28" s="16"/>
      <c r="Q28" s="16"/>
      <c r="R28" s="16"/>
      <c r="S28" s="16"/>
      <c r="T28" s="16"/>
      <c r="U28" s="16"/>
      <c r="V28" s="16"/>
      <c r="W28" s="16"/>
      <c r="X28" s="16"/>
      <c r="Y28" s="16"/>
      <c r="Z28" s="16"/>
      <c r="AA28" s="16"/>
      <c r="AB28" s="16"/>
      <c r="AC28" s="16"/>
      <c r="AD28" s="16"/>
    </row>
    <row r="29" spans="1:30">
      <c r="A29" s="38" t="s">
        <v>81</v>
      </c>
      <c r="B29" s="42">
        <v>97.5</v>
      </c>
      <c r="C29" s="45">
        <v>96.9</v>
      </c>
      <c r="D29" s="45">
        <v>98.1</v>
      </c>
      <c r="E29" s="45">
        <v>98.1</v>
      </c>
      <c r="F29" s="45">
        <v>97.8</v>
      </c>
      <c r="G29" s="44">
        <v>99.4</v>
      </c>
      <c r="H29" s="42">
        <v>97.7</v>
      </c>
      <c r="I29" s="47">
        <v>98.4</v>
      </c>
      <c r="J29" s="47">
        <v>98.3</v>
      </c>
      <c r="K29" s="47">
        <v>99.4</v>
      </c>
      <c r="L29" s="47">
        <v>99.3</v>
      </c>
      <c r="M29" s="47">
        <v>100</v>
      </c>
      <c r="N29" s="17"/>
      <c r="P29" s="16"/>
      <c r="Q29" s="16"/>
      <c r="R29" s="16"/>
      <c r="S29" s="16"/>
      <c r="T29" s="16"/>
      <c r="U29" s="16"/>
      <c r="V29" s="16"/>
      <c r="W29" s="16"/>
      <c r="X29" s="16"/>
      <c r="Y29" s="16"/>
      <c r="Z29" s="16"/>
      <c r="AA29" s="16"/>
      <c r="AB29" s="16"/>
      <c r="AC29" s="16"/>
      <c r="AD29" s="16"/>
    </row>
    <row r="30" spans="1:30">
      <c r="A30" s="38" t="s">
        <v>82</v>
      </c>
      <c r="B30" s="42">
        <v>98.1</v>
      </c>
      <c r="C30" s="42">
        <v>98.2</v>
      </c>
      <c r="D30" s="42">
        <v>98.8</v>
      </c>
      <c r="E30" s="42">
        <v>99</v>
      </c>
      <c r="F30" s="42">
        <v>98.5</v>
      </c>
      <c r="G30" s="44">
        <v>99.4</v>
      </c>
      <c r="H30" s="42">
        <v>98.9</v>
      </c>
      <c r="I30" s="47">
        <v>99.1</v>
      </c>
      <c r="J30" s="47">
        <v>98.7</v>
      </c>
      <c r="K30" s="47">
        <v>99.7</v>
      </c>
      <c r="L30" s="47">
        <v>99.9</v>
      </c>
      <c r="M30" s="47">
        <v>100</v>
      </c>
      <c r="N30" s="17"/>
      <c r="P30" s="16"/>
      <c r="Q30" s="16"/>
      <c r="R30" s="16"/>
      <c r="S30" s="16"/>
      <c r="T30" s="16"/>
      <c r="U30" s="16"/>
      <c r="V30" s="16"/>
      <c r="W30" s="16"/>
      <c r="X30" s="16"/>
      <c r="Y30" s="16"/>
      <c r="Z30" s="16"/>
      <c r="AA30" s="16"/>
      <c r="AB30" s="16"/>
      <c r="AC30" s="16"/>
      <c r="AD30" s="16"/>
    </row>
    <row r="31" spans="1:30">
      <c r="A31" s="38" t="s">
        <v>83</v>
      </c>
      <c r="B31" s="42">
        <v>99.5</v>
      </c>
      <c r="C31" s="42">
        <v>98.8</v>
      </c>
      <c r="D31" s="42">
        <v>98.8</v>
      </c>
      <c r="E31" s="42">
        <v>99.1</v>
      </c>
      <c r="F31" s="42">
        <v>99</v>
      </c>
      <c r="G31" s="44">
        <v>100</v>
      </c>
      <c r="H31" s="42">
        <v>99.6</v>
      </c>
      <c r="I31" s="47">
        <v>99.5</v>
      </c>
      <c r="J31" s="47">
        <v>99.4</v>
      </c>
      <c r="K31" s="47">
        <v>99.8</v>
      </c>
      <c r="L31" s="47">
        <v>99.9</v>
      </c>
      <c r="M31" s="47">
        <v>100</v>
      </c>
      <c r="N31" s="17"/>
      <c r="P31" s="16"/>
      <c r="Q31" s="16"/>
      <c r="R31" s="16"/>
      <c r="S31" s="16"/>
      <c r="T31" s="16"/>
      <c r="U31" s="16"/>
      <c r="V31" s="16"/>
      <c r="W31" s="16"/>
      <c r="X31" s="16"/>
      <c r="Y31" s="16"/>
      <c r="Z31" s="16"/>
      <c r="AA31" s="16"/>
      <c r="AB31" s="16"/>
      <c r="AC31" s="16"/>
      <c r="AD31" s="16"/>
    </row>
    <row r="32" spans="1:30">
      <c r="A32" s="38" t="s">
        <v>84</v>
      </c>
      <c r="B32" s="42">
        <v>99.5</v>
      </c>
      <c r="C32" s="42">
        <v>99.4</v>
      </c>
      <c r="D32" s="42">
        <v>99.3</v>
      </c>
      <c r="E32" s="42">
        <v>99.8</v>
      </c>
      <c r="F32" s="42">
        <v>99</v>
      </c>
      <c r="G32" s="44">
        <v>100</v>
      </c>
      <c r="H32" s="42">
        <v>99.6</v>
      </c>
      <c r="I32" s="47">
        <v>99.7</v>
      </c>
      <c r="J32" s="47">
        <v>99.8</v>
      </c>
      <c r="K32" s="47">
        <v>99.9</v>
      </c>
      <c r="L32" s="47">
        <v>99.9</v>
      </c>
      <c r="M32" s="47">
        <v>100</v>
      </c>
      <c r="N32" s="17"/>
      <c r="P32" s="16"/>
      <c r="Q32" s="16"/>
      <c r="R32" s="16"/>
      <c r="S32" s="16"/>
      <c r="T32" s="16"/>
      <c r="U32" s="16"/>
      <c r="V32" s="16"/>
      <c r="W32" s="16"/>
      <c r="X32" s="16"/>
      <c r="Y32" s="16"/>
      <c r="Z32" s="16"/>
      <c r="AA32" s="16"/>
      <c r="AB32" s="16"/>
      <c r="AC32" s="16"/>
      <c r="AD32" s="16"/>
    </row>
    <row r="33" spans="1:31">
      <c r="A33" s="38" t="s">
        <v>85</v>
      </c>
      <c r="B33" s="42">
        <v>99.7</v>
      </c>
      <c r="C33" s="42">
        <v>99.7</v>
      </c>
      <c r="D33" s="42">
        <v>99.5</v>
      </c>
      <c r="E33" s="42">
        <v>99.8</v>
      </c>
      <c r="F33" s="42">
        <v>99.1</v>
      </c>
      <c r="G33" s="44">
        <v>100</v>
      </c>
      <c r="H33" s="42">
        <v>99.6</v>
      </c>
      <c r="I33" s="42">
        <v>99.9</v>
      </c>
      <c r="J33" s="42">
        <v>99.8</v>
      </c>
      <c r="K33" s="42">
        <v>100</v>
      </c>
      <c r="L33" s="42">
        <v>100</v>
      </c>
      <c r="M33" s="42">
        <v>100</v>
      </c>
      <c r="N33" s="17"/>
      <c r="P33" s="16"/>
      <c r="Q33" s="16"/>
      <c r="R33" s="16"/>
      <c r="S33" s="16"/>
      <c r="T33" s="16"/>
      <c r="U33" s="16"/>
      <c r="V33" s="16"/>
      <c r="W33" s="16"/>
      <c r="X33" s="16"/>
      <c r="Y33" s="16"/>
      <c r="Z33" s="16"/>
      <c r="AA33" s="16"/>
      <c r="AB33" s="16"/>
      <c r="AC33" s="16"/>
      <c r="AD33" s="16"/>
    </row>
    <row r="34" spans="1:31">
      <c r="A34" s="38" t="s">
        <v>86</v>
      </c>
      <c r="B34" s="42">
        <v>99.7</v>
      </c>
      <c r="C34" s="42">
        <v>99.7</v>
      </c>
      <c r="D34" s="42">
        <v>99.5</v>
      </c>
      <c r="E34" s="42">
        <v>99.9</v>
      </c>
      <c r="F34" s="42">
        <v>99.5</v>
      </c>
      <c r="G34" s="44">
        <v>100</v>
      </c>
      <c r="H34" s="42">
        <v>99.6</v>
      </c>
      <c r="I34" s="42">
        <v>100</v>
      </c>
      <c r="J34" s="42">
        <v>99.8</v>
      </c>
      <c r="K34" s="42">
        <v>100</v>
      </c>
      <c r="L34" s="42">
        <v>100</v>
      </c>
      <c r="M34" s="42">
        <v>100</v>
      </c>
      <c r="N34" s="17"/>
      <c r="P34" s="16"/>
      <c r="Q34" s="16"/>
      <c r="R34" s="16"/>
      <c r="S34" s="16"/>
      <c r="T34" s="16"/>
      <c r="U34" s="16"/>
      <c r="V34" s="16"/>
      <c r="W34" s="16"/>
      <c r="X34" s="16"/>
      <c r="Y34" s="16"/>
      <c r="Z34" s="16"/>
      <c r="AA34" s="16"/>
      <c r="AB34" s="16"/>
      <c r="AC34" s="16"/>
      <c r="AD34" s="16"/>
    </row>
    <row r="35" spans="1:31">
      <c r="A35" s="38" t="s">
        <v>87</v>
      </c>
      <c r="B35" s="42">
        <v>99.7</v>
      </c>
      <c r="C35" s="42">
        <v>99.7</v>
      </c>
      <c r="D35" s="42">
        <v>99.5</v>
      </c>
      <c r="E35" s="42">
        <v>100</v>
      </c>
      <c r="F35" s="42">
        <v>99.5</v>
      </c>
      <c r="G35" s="44">
        <v>100</v>
      </c>
      <c r="H35" s="42">
        <v>99.6</v>
      </c>
      <c r="I35" s="42">
        <v>100</v>
      </c>
      <c r="J35" s="42">
        <v>99.9</v>
      </c>
      <c r="K35" s="42">
        <v>100</v>
      </c>
      <c r="L35" s="42">
        <v>100</v>
      </c>
      <c r="M35" s="42">
        <v>100</v>
      </c>
      <c r="N35" s="17"/>
      <c r="P35" s="16"/>
      <c r="Q35" s="16"/>
      <c r="R35" s="16"/>
      <c r="S35" s="16"/>
      <c r="T35" s="16"/>
      <c r="U35" s="16"/>
      <c r="V35" s="16"/>
      <c r="W35" s="16"/>
      <c r="X35" s="16"/>
      <c r="Y35" s="16"/>
      <c r="Z35" s="16"/>
      <c r="AA35" s="16"/>
      <c r="AB35" s="16"/>
      <c r="AC35" s="16"/>
      <c r="AD35" s="16"/>
    </row>
    <row r="36" spans="1:31">
      <c r="A36" s="48" t="s">
        <v>88</v>
      </c>
      <c r="B36" s="49">
        <v>99.8</v>
      </c>
      <c r="C36" s="49">
        <v>99.9</v>
      </c>
      <c r="D36" s="49">
        <v>99.5</v>
      </c>
      <c r="E36" s="49">
        <v>100</v>
      </c>
      <c r="F36" s="49">
        <v>99.5</v>
      </c>
      <c r="G36" s="50">
        <v>100</v>
      </c>
      <c r="H36" s="49">
        <v>99.6</v>
      </c>
      <c r="I36" s="49">
        <v>100</v>
      </c>
      <c r="J36" s="49">
        <v>100</v>
      </c>
      <c r="K36" s="49">
        <v>100</v>
      </c>
      <c r="L36" s="49">
        <v>100</v>
      </c>
      <c r="M36" s="49">
        <v>100</v>
      </c>
      <c r="N36" s="17"/>
      <c r="P36" s="16"/>
      <c r="Q36" s="16"/>
      <c r="R36" s="16"/>
      <c r="S36" s="16"/>
      <c r="T36" s="16"/>
      <c r="U36" s="16"/>
      <c r="V36" s="16"/>
      <c r="W36" s="16"/>
      <c r="X36" s="16"/>
      <c r="Y36" s="16"/>
      <c r="Z36" s="16"/>
      <c r="AA36" s="16"/>
      <c r="AB36" s="16"/>
      <c r="AC36" s="16"/>
      <c r="AD36" s="16"/>
    </row>
    <row r="37" spans="1:31">
      <c r="P37" s="16"/>
      <c r="Q37" s="16"/>
      <c r="R37" s="16"/>
      <c r="S37" s="16"/>
      <c r="T37" s="16"/>
      <c r="U37" s="16"/>
      <c r="V37" s="16"/>
      <c r="W37" s="16"/>
      <c r="X37" s="16"/>
      <c r="Y37" s="16"/>
      <c r="Z37" s="16"/>
      <c r="AA37" s="16"/>
      <c r="AB37" s="16"/>
      <c r="AC37" s="16"/>
      <c r="AD37" s="16"/>
    </row>
    <row r="38" spans="1:31">
      <c r="P38" s="16"/>
      <c r="Q38" s="16"/>
      <c r="R38" s="16"/>
      <c r="S38" s="16"/>
      <c r="T38" s="16"/>
      <c r="U38" s="16"/>
      <c r="V38" s="16"/>
      <c r="W38" s="16"/>
      <c r="X38" s="16"/>
      <c r="Y38" s="16"/>
      <c r="Z38" s="16"/>
      <c r="AA38" s="16"/>
      <c r="AB38" s="16"/>
      <c r="AC38" s="16"/>
      <c r="AD38" s="16"/>
    </row>
    <row r="39" spans="1:31">
      <c r="A39" s="51" t="s">
        <v>97</v>
      </c>
      <c r="B39" s="18"/>
      <c r="C39" s="18"/>
      <c r="D39" s="18"/>
      <c r="E39" s="18"/>
      <c r="F39" s="18"/>
      <c r="G39" s="18"/>
      <c r="H39" s="18"/>
      <c r="I39" s="18"/>
      <c r="J39" s="18"/>
      <c r="K39" s="18"/>
      <c r="L39" s="18"/>
      <c r="M39" s="18"/>
      <c r="N39" s="18"/>
      <c r="O39" s="18"/>
      <c r="P39" s="16"/>
      <c r="Q39" s="16"/>
      <c r="R39" s="16"/>
      <c r="S39" s="16"/>
      <c r="T39" s="16"/>
      <c r="U39" s="16"/>
      <c r="V39" s="16"/>
      <c r="W39" s="16"/>
      <c r="X39" s="16"/>
      <c r="Y39" s="16"/>
      <c r="Z39" s="16"/>
      <c r="AA39" s="16"/>
      <c r="AB39" s="16"/>
      <c r="AC39" s="16"/>
      <c r="AD39" s="16"/>
    </row>
    <row r="40" spans="1:31">
      <c r="A40" s="24" t="s">
        <v>98</v>
      </c>
      <c r="B40" s="24"/>
      <c r="C40" s="24"/>
      <c r="D40" s="24"/>
      <c r="E40" s="24"/>
      <c r="F40" s="24"/>
      <c r="G40" s="24"/>
      <c r="H40" s="24"/>
      <c r="I40" s="24"/>
      <c r="J40" s="24"/>
      <c r="K40" s="24"/>
      <c r="L40" s="24"/>
      <c r="M40" s="24"/>
      <c r="N40" s="24"/>
      <c r="O40" s="18"/>
      <c r="P40" s="16"/>
      <c r="Q40" s="16"/>
      <c r="R40" s="16"/>
      <c r="S40" s="16"/>
      <c r="T40" s="16"/>
      <c r="U40" s="16"/>
      <c r="V40" s="16"/>
      <c r="W40" s="16"/>
      <c r="X40" s="16"/>
      <c r="Y40" s="16"/>
      <c r="Z40" s="16"/>
      <c r="AA40" s="16"/>
      <c r="AB40" s="16"/>
      <c r="AC40" s="16"/>
      <c r="AD40" s="16"/>
    </row>
    <row r="41" spans="1:31">
      <c r="A41" s="52" t="s">
        <v>99</v>
      </c>
      <c r="B41" s="52"/>
      <c r="C41" s="52"/>
      <c r="D41" s="52"/>
      <c r="E41" s="52"/>
      <c r="F41" s="52"/>
      <c r="G41" s="52"/>
      <c r="H41" s="52"/>
      <c r="I41" s="52"/>
      <c r="J41" s="52"/>
      <c r="K41" s="52"/>
      <c r="L41" s="52"/>
      <c r="M41" s="52"/>
      <c r="N41" s="52"/>
      <c r="O41" s="18"/>
      <c r="P41" s="16"/>
      <c r="Q41" s="19" t="s">
        <v>132</v>
      </c>
      <c r="R41" s="53"/>
      <c r="S41" s="53"/>
      <c r="T41" s="53"/>
      <c r="U41" s="53"/>
      <c r="V41" s="53"/>
      <c r="W41" s="53"/>
      <c r="X41" s="53"/>
      <c r="Y41" s="53"/>
      <c r="Z41" s="53"/>
      <c r="AA41" s="53"/>
      <c r="AB41" s="53"/>
      <c r="AC41" s="53"/>
      <c r="AD41" s="53"/>
      <c r="AE41" s="18"/>
    </row>
    <row r="42" spans="1:31">
      <c r="A42" s="26" t="s">
        <v>26</v>
      </c>
      <c r="B42" s="27" t="s">
        <v>24</v>
      </c>
      <c r="C42" s="28"/>
      <c r="D42" s="28"/>
      <c r="E42" s="28"/>
      <c r="F42" s="28"/>
      <c r="G42" s="29"/>
      <c r="H42" s="27" t="s">
        <v>25</v>
      </c>
      <c r="I42" s="28"/>
      <c r="J42" s="28"/>
      <c r="K42" s="28"/>
      <c r="L42" s="28"/>
      <c r="M42" s="28"/>
      <c r="N42" s="28"/>
      <c r="O42" s="18"/>
      <c r="P42" s="16"/>
      <c r="Q42" s="70" t="s">
        <v>133</v>
      </c>
      <c r="R42" s="70"/>
      <c r="S42" s="70"/>
      <c r="T42" s="70"/>
      <c r="U42" s="70"/>
      <c r="V42" s="70"/>
      <c r="W42" s="70"/>
      <c r="X42" s="70"/>
      <c r="Y42" s="70"/>
      <c r="Z42" s="70"/>
      <c r="AA42" s="70"/>
      <c r="AB42" s="70"/>
      <c r="AC42" s="70"/>
      <c r="AD42" s="70"/>
      <c r="AE42" s="18"/>
    </row>
    <row r="43" spans="1:31" ht="60">
      <c r="A43" s="30"/>
      <c r="B43" s="31" t="s">
        <v>46</v>
      </c>
      <c r="C43" s="32" t="s">
        <v>47</v>
      </c>
      <c r="D43" s="32" t="s">
        <v>48</v>
      </c>
      <c r="E43" s="32" t="s">
        <v>49</v>
      </c>
      <c r="F43" s="32" t="s">
        <v>50</v>
      </c>
      <c r="G43" s="33" t="s">
        <v>51</v>
      </c>
      <c r="H43" s="32" t="s">
        <v>46</v>
      </c>
      <c r="I43" s="32" t="s">
        <v>47</v>
      </c>
      <c r="J43" s="32" t="s">
        <v>48</v>
      </c>
      <c r="K43" s="32" t="s">
        <v>49</v>
      </c>
      <c r="L43" s="32" t="s">
        <v>50</v>
      </c>
      <c r="M43" s="32" t="s">
        <v>51</v>
      </c>
      <c r="N43" s="32" t="s">
        <v>100</v>
      </c>
      <c r="O43" s="18"/>
      <c r="P43" s="16"/>
      <c r="Q43" s="71" t="s">
        <v>134</v>
      </c>
      <c r="R43" s="66"/>
      <c r="S43" s="66"/>
      <c r="T43" s="66"/>
      <c r="U43" s="66"/>
      <c r="V43" s="66"/>
      <c r="W43" s="66"/>
      <c r="X43" s="66"/>
      <c r="Y43" s="67"/>
      <c r="Z43" s="67"/>
      <c r="AA43" s="67"/>
      <c r="AB43" s="67"/>
      <c r="AC43" s="67"/>
      <c r="AD43" s="68"/>
      <c r="AE43" s="18"/>
    </row>
    <row r="44" spans="1:31">
      <c r="A44" s="36" t="s">
        <v>27</v>
      </c>
      <c r="B44" s="53"/>
      <c r="C44" s="53"/>
      <c r="D44" s="53"/>
      <c r="E44" s="53"/>
      <c r="F44" s="53"/>
      <c r="G44" s="54"/>
      <c r="H44" s="53"/>
      <c r="I44" s="18"/>
      <c r="J44" s="18"/>
      <c r="K44" s="18"/>
      <c r="L44" s="18"/>
      <c r="M44" s="18"/>
      <c r="N44" s="18"/>
      <c r="O44" s="18"/>
      <c r="P44" s="16"/>
      <c r="Q44" s="70" t="s">
        <v>29</v>
      </c>
      <c r="R44" s="70"/>
      <c r="S44" s="70"/>
      <c r="T44" s="70"/>
      <c r="U44" s="70"/>
      <c r="V44" s="70"/>
      <c r="W44" s="70"/>
      <c r="X44" s="70"/>
      <c r="Y44" s="70"/>
      <c r="Z44" s="70"/>
      <c r="AA44" s="70"/>
      <c r="AB44" s="70"/>
      <c r="AC44" s="70"/>
      <c r="AD44" s="70"/>
      <c r="AE44" s="18"/>
    </row>
    <row r="45" spans="1:31">
      <c r="A45" s="51" t="s">
        <v>101</v>
      </c>
      <c r="B45" s="55">
        <v>0</v>
      </c>
      <c r="C45" s="56">
        <v>0</v>
      </c>
      <c r="D45" s="56">
        <v>0</v>
      </c>
      <c r="E45" s="46" t="s">
        <v>28</v>
      </c>
      <c r="F45" s="56">
        <v>0</v>
      </c>
      <c r="G45" s="57">
        <v>0</v>
      </c>
      <c r="H45" s="56">
        <v>0</v>
      </c>
      <c r="I45" s="46" t="s">
        <v>102</v>
      </c>
      <c r="J45" s="56">
        <v>0</v>
      </c>
      <c r="K45" s="46" t="s">
        <v>103</v>
      </c>
      <c r="L45" s="56">
        <v>0</v>
      </c>
      <c r="M45" s="46" t="s">
        <v>104</v>
      </c>
      <c r="N45" s="4">
        <v>3.2524331674197655</v>
      </c>
      <c r="O45" s="18"/>
      <c r="P45" s="16"/>
      <c r="Q45" s="70" t="s">
        <v>93</v>
      </c>
      <c r="R45" s="70"/>
      <c r="S45" s="70"/>
      <c r="T45" s="70"/>
      <c r="U45" s="70"/>
      <c r="V45" s="70"/>
      <c r="W45" s="70"/>
      <c r="X45" s="70"/>
      <c r="Y45" s="70"/>
      <c r="Z45" s="70"/>
      <c r="AA45" s="70"/>
      <c r="AB45" s="70"/>
      <c r="AC45" s="70"/>
      <c r="AD45" s="70"/>
      <c r="AE45" s="18"/>
    </row>
    <row r="46" spans="1:31">
      <c r="A46" s="51" t="s">
        <v>105</v>
      </c>
      <c r="B46" s="55">
        <v>0</v>
      </c>
      <c r="C46" s="56">
        <v>0</v>
      </c>
      <c r="D46" s="56">
        <v>0</v>
      </c>
      <c r="E46" s="46" t="s">
        <v>28</v>
      </c>
      <c r="F46" s="46" t="s">
        <v>28</v>
      </c>
      <c r="G46" s="57">
        <v>0</v>
      </c>
      <c r="H46" s="58" t="s">
        <v>106</v>
      </c>
      <c r="I46" s="56">
        <v>3.1465781590443407</v>
      </c>
      <c r="J46" s="46" t="s">
        <v>107</v>
      </c>
      <c r="K46" s="56">
        <v>2.1488933112403532</v>
      </c>
      <c r="L46" s="46" t="s">
        <v>108</v>
      </c>
      <c r="M46" s="56">
        <v>8.6596007109272009</v>
      </c>
      <c r="N46" s="4">
        <v>8.6596007109272009</v>
      </c>
      <c r="O46" s="18"/>
      <c r="P46" s="16"/>
      <c r="Q46" s="19" t="s">
        <v>94</v>
      </c>
      <c r="R46" s="53"/>
      <c r="S46" s="53"/>
      <c r="T46" s="53"/>
      <c r="U46" s="53"/>
      <c r="V46" s="53"/>
      <c r="W46" s="53"/>
      <c r="X46" s="53"/>
      <c r="Y46" s="53"/>
      <c r="Z46" s="53"/>
      <c r="AA46" s="53"/>
      <c r="AB46" s="53"/>
      <c r="AC46" s="53"/>
      <c r="AD46" s="53"/>
      <c r="AE46" s="18"/>
    </row>
    <row r="47" spans="1:31">
      <c r="A47" s="59" t="s">
        <v>109</v>
      </c>
      <c r="B47" s="46" t="s">
        <v>28</v>
      </c>
      <c r="C47" s="56">
        <v>0</v>
      </c>
      <c r="D47" s="56">
        <v>0</v>
      </c>
      <c r="E47" s="46" t="s">
        <v>28</v>
      </c>
      <c r="F47" s="46" t="s">
        <v>28</v>
      </c>
      <c r="G47" s="57">
        <v>0</v>
      </c>
      <c r="H47" s="56">
        <v>5.6673599015821994</v>
      </c>
      <c r="I47" s="56">
        <v>5.9630139908131987</v>
      </c>
      <c r="J47" s="56">
        <v>4.9601213268886255</v>
      </c>
      <c r="K47" s="56">
        <v>8.0400870313816135</v>
      </c>
      <c r="L47" s="56">
        <v>9.0245632658044457</v>
      </c>
      <c r="M47" s="56">
        <v>16.020028272923433</v>
      </c>
      <c r="N47" s="4">
        <v>16.020028272923433</v>
      </c>
      <c r="O47" s="18"/>
      <c r="P47" s="16"/>
      <c r="Q47" s="73" t="s">
        <v>95</v>
      </c>
      <c r="R47" s="53"/>
      <c r="S47" s="53"/>
      <c r="T47" s="53"/>
      <c r="U47" s="53"/>
      <c r="V47" s="53"/>
      <c r="W47" s="53"/>
      <c r="X47" s="53"/>
      <c r="Y47" s="53"/>
      <c r="Z47" s="53"/>
      <c r="AA47" s="53"/>
      <c r="AB47" s="53"/>
      <c r="AC47" s="53"/>
      <c r="AD47" s="53"/>
      <c r="AE47" s="18"/>
    </row>
    <row r="48" spans="1:31">
      <c r="A48" s="59"/>
      <c r="B48" s="60"/>
      <c r="C48" s="56"/>
      <c r="D48" s="56"/>
      <c r="E48" s="56"/>
      <c r="F48" s="56"/>
      <c r="G48" s="57"/>
      <c r="H48" s="56"/>
      <c r="I48" s="56"/>
      <c r="J48" s="56"/>
      <c r="K48" s="56"/>
      <c r="L48" s="56"/>
      <c r="M48" s="56"/>
      <c r="N48" s="4"/>
      <c r="O48" s="18"/>
      <c r="P48" s="16"/>
      <c r="Q48" s="73" t="s">
        <v>30</v>
      </c>
      <c r="R48" s="53"/>
      <c r="S48" s="53"/>
      <c r="T48" s="53"/>
      <c r="U48" s="53"/>
      <c r="V48" s="53"/>
      <c r="W48" s="53"/>
      <c r="X48" s="53"/>
      <c r="Y48" s="53"/>
      <c r="Z48" s="53"/>
      <c r="AA48" s="53"/>
      <c r="AB48" s="53"/>
      <c r="AC48" s="53"/>
      <c r="AD48" s="53"/>
      <c r="AE48" s="18"/>
    </row>
    <row r="49" spans="1:31">
      <c r="A49" s="59" t="s">
        <v>110</v>
      </c>
      <c r="B49" s="46" t="s">
        <v>28</v>
      </c>
      <c r="C49" s="46" t="s">
        <v>28</v>
      </c>
      <c r="D49" s="46" t="s">
        <v>28</v>
      </c>
      <c r="E49" s="46" t="s">
        <v>28</v>
      </c>
      <c r="F49" s="46" t="s">
        <v>56</v>
      </c>
      <c r="G49" s="41" t="s">
        <v>28</v>
      </c>
      <c r="H49" s="56">
        <v>12.301745536725463</v>
      </c>
      <c r="I49" s="56">
        <v>11.586553522495937</v>
      </c>
      <c r="J49" s="56">
        <v>10.806702495190159</v>
      </c>
      <c r="K49" s="56">
        <v>16.748662455337623</v>
      </c>
      <c r="L49" s="56">
        <v>14.743543050236591</v>
      </c>
      <c r="M49" s="56">
        <v>25.976882272961213</v>
      </c>
      <c r="N49" s="4">
        <v>25.976882272961213</v>
      </c>
      <c r="O49" s="18"/>
      <c r="P49" s="16"/>
      <c r="Q49" s="19" t="s">
        <v>135</v>
      </c>
      <c r="R49" s="53"/>
      <c r="S49" s="53"/>
      <c r="T49" s="53"/>
      <c r="U49" s="53"/>
      <c r="V49" s="53"/>
      <c r="W49" s="53"/>
      <c r="X49" s="53"/>
      <c r="Y49" s="53"/>
      <c r="Z49" s="53"/>
      <c r="AA49" s="53"/>
      <c r="AB49" s="53"/>
      <c r="AC49" s="53"/>
      <c r="AD49" s="53"/>
      <c r="AE49" s="18" t="s">
        <v>136</v>
      </c>
    </row>
    <row r="50" spans="1:31">
      <c r="A50" s="59" t="s">
        <v>111</v>
      </c>
      <c r="B50" s="46" t="s">
        <v>28</v>
      </c>
      <c r="C50" s="46" t="s">
        <v>28</v>
      </c>
      <c r="D50" s="46" t="s">
        <v>28</v>
      </c>
      <c r="E50" s="46" t="s">
        <v>28</v>
      </c>
      <c r="F50" s="46" t="s">
        <v>28</v>
      </c>
      <c r="G50" s="41" t="s">
        <v>28</v>
      </c>
      <c r="H50" s="56">
        <v>20.797890404056517</v>
      </c>
      <c r="I50" s="56">
        <v>19.722816310956578</v>
      </c>
      <c r="J50" s="56">
        <v>19.765928592875699</v>
      </c>
      <c r="K50" s="56">
        <v>23.283258393824134</v>
      </c>
      <c r="L50" s="56">
        <v>23.415532285748917</v>
      </c>
      <c r="M50" s="56">
        <v>36.870640425323337</v>
      </c>
      <c r="N50" s="4">
        <v>36.870640425323337</v>
      </c>
      <c r="O50" s="18"/>
      <c r="P50" s="16"/>
      <c r="Q50" s="16"/>
      <c r="R50" s="16"/>
      <c r="S50" s="16"/>
      <c r="T50" s="16"/>
      <c r="U50" s="16"/>
      <c r="V50" s="16"/>
      <c r="W50" s="16"/>
      <c r="X50" s="16"/>
      <c r="Y50" s="16"/>
      <c r="Z50" s="16"/>
      <c r="AA50" s="16"/>
      <c r="AB50" s="16"/>
      <c r="AC50" s="16"/>
      <c r="AD50" s="16"/>
    </row>
    <row r="51" spans="1:31">
      <c r="A51" s="51" t="s">
        <v>112</v>
      </c>
      <c r="B51" s="55" t="s">
        <v>28</v>
      </c>
      <c r="C51" s="46" t="s">
        <v>113</v>
      </c>
      <c r="D51" s="56" t="s">
        <v>114</v>
      </c>
      <c r="E51" s="56" t="s">
        <v>28</v>
      </c>
      <c r="F51" s="46" t="s">
        <v>64</v>
      </c>
      <c r="G51" s="41" t="s">
        <v>28</v>
      </c>
      <c r="H51" s="56">
        <v>30.367826746769843</v>
      </c>
      <c r="I51" s="56">
        <v>31.252464735637709</v>
      </c>
      <c r="J51" s="56">
        <v>30.784079610117981</v>
      </c>
      <c r="K51" s="56">
        <v>36.338481748315751</v>
      </c>
      <c r="L51" s="56">
        <v>38.377318428650376</v>
      </c>
      <c r="M51" s="56">
        <v>51.858853190480929</v>
      </c>
      <c r="N51" s="4">
        <v>51.858853190480929</v>
      </c>
      <c r="O51" s="18"/>
      <c r="P51" s="16"/>
      <c r="Q51" s="16"/>
      <c r="R51" s="16"/>
      <c r="S51" s="16"/>
      <c r="T51" s="16"/>
      <c r="U51" s="16"/>
      <c r="V51" s="16"/>
      <c r="W51" s="16"/>
      <c r="X51" s="16"/>
      <c r="Y51" s="16"/>
      <c r="Z51" s="16"/>
      <c r="AA51" s="16"/>
      <c r="AB51" s="16"/>
      <c r="AC51" s="16"/>
      <c r="AD51" s="16"/>
    </row>
    <row r="52" spans="1:31">
      <c r="A52" s="51" t="s">
        <v>115</v>
      </c>
      <c r="B52" s="55">
        <v>3.7209831348386544</v>
      </c>
      <c r="C52" s="46" t="s">
        <v>116</v>
      </c>
      <c r="D52" s="56">
        <v>3.790186364476257</v>
      </c>
      <c r="E52" s="46" t="s">
        <v>117</v>
      </c>
      <c r="F52" s="56">
        <v>4.4066762570019007</v>
      </c>
      <c r="G52" s="57">
        <v>5.8448563847852189</v>
      </c>
      <c r="H52" s="56">
        <v>43.538539283342608</v>
      </c>
      <c r="I52" s="56">
        <v>46.627733240738102</v>
      </c>
      <c r="J52" s="56">
        <v>46.04577298243715</v>
      </c>
      <c r="K52" s="56">
        <v>50.720197610492264</v>
      </c>
      <c r="L52" s="56">
        <v>52.82587029294897</v>
      </c>
      <c r="M52" s="56">
        <v>69.937639926855866</v>
      </c>
      <c r="N52" s="4">
        <v>69.937639926855866</v>
      </c>
      <c r="O52" s="18"/>
      <c r="P52" s="16"/>
      <c r="Q52" s="16"/>
      <c r="R52" s="16"/>
      <c r="S52" s="16"/>
      <c r="T52" s="16"/>
      <c r="U52" s="16"/>
      <c r="V52" s="16"/>
      <c r="W52" s="16"/>
      <c r="X52" s="16"/>
      <c r="Y52" s="16"/>
      <c r="Z52" s="16"/>
      <c r="AA52" s="16"/>
      <c r="AB52" s="16"/>
      <c r="AC52" s="16"/>
      <c r="AD52" s="16"/>
    </row>
    <row r="53" spans="1:31">
      <c r="A53" s="51" t="s">
        <v>118</v>
      </c>
      <c r="B53" s="55">
        <v>7.244915911362904</v>
      </c>
      <c r="C53" s="56">
        <v>6.7034540525989641</v>
      </c>
      <c r="D53" s="56">
        <v>5.6146777356404591</v>
      </c>
      <c r="E53" s="56">
        <v>7.6402337877899749</v>
      </c>
      <c r="F53" s="56">
        <v>7.7675202346678516</v>
      </c>
      <c r="G53" s="57">
        <v>12.804813922979989</v>
      </c>
      <c r="H53" s="56">
        <v>54.093040003855023</v>
      </c>
      <c r="I53" s="56">
        <v>61.190636804155368</v>
      </c>
      <c r="J53" s="56">
        <v>58.014462247729981</v>
      </c>
      <c r="K53" s="56">
        <v>68.444361584317463</v>
      </c>
      <c r="L53" s="56">
        <v>66.628226305363171</v>
      </c>
      <c r="M53" s="56">
        <v>82.829897450452847</v>
      </c>
      <c r="N53" s="4">
        <v>82.829897450452847</v>
      </c>
      <c r="O53" s="18"/>
      <c r="P53" s="16"/>
      <c r="Q53" s="16"/>
      <c r="R53" s="16"/>
      <c r="S53" s="16"/>
      <c r="T53" s="16"/>
      <c r="U53" s="16"/>
      <c r="V53" s="16"/>
      <c r="W53" s="16"/>
      <c r="X53" s="16"/>
      <c r="Y53" s="16"/>
      <c r="Z53" s="16"/>
      <c r="AA53" s="16"/>
      <c r="AB53" s="16"/>
      <c r="AC53" s="16"/>
      <c r="AD53" s="16"/>
    </row>
    <row r="54" spans="1:31">
      <c r="A54" s="51" t="s">
        <v>119</v>
      </c>
      <c r="B54" s="55">
        <v>11.638280298872431</v>
      </c>
      <c r="C54" s="56">
        <v>13.130765982626359</v>
      </c>
      <c r="D54" s="56">
        <v>9.823954706537581</v>
      </c>
      <c r="E54" s="56">
        <v>12.230955686487338</v>
      </c>
      <c r="F54" s="56">
        <v>14.666894965034906</v>
      </c>
      <c r="G54" s="57">
        <v>22.989913051620711</v>
      </c>
      <c r="H54" s="56">
        <v>72.368893640294843</v>
      </c>
      <c r="I54" s="56">
        <v>74.003313578234938</v>
      </c>
      <c r="J54" s="56">
        <v>72.208449550865907</v>
      </c>
      <c r="K54" s="56">
        <v>79.659594769824935</v>
      </c>
      <c r="L54" s="56">
        <v>83.332893640642283</v>
      </c>
      <c r="M54" s="56">
        <v>89.279377750427372</v>
      </c>
      <c r="N54" s="4">
        <v>89.279377750427372</v>
      </c>
      <c r="O54" s="18"/>
      <c r="P54" s="16"/>
      <c r="Q54" s="16"/>
      <c r="R54" s="16"/>
      <c r="S54" s="16"/>
      <c r="T54" s="16"/>
      <c r="U54" s="16"/>
      <c r="V54" s="16"/>
      <c r="W54" s="16"/>
      <c r="X54" s="16"/>
      <c r="Y54" s="16"/>
      <c r="Z54" s="16"/>
      <c r="AA54" s="16"/>
      <c r="AB54" s="16"/>
      <c r="AC54" s="16"/>
      <c r="AD54" s="16"/>
    </row>
    <row r="55" spans="1:31">
      <c r="A55" s="51"/>
      <c r="B55" s="55"/>
      <c r="C55" s="56"/>
      <c r="D55" s="56"/>
      <c r="E55" s="56"/>
      <c r="F55" s="56"/>
      <c r="G55" s="57"/>
      <c r="H55" s="56"/>
      <c r="I55" s="56"/>
      <c r="J55" s="56"/>
      <c r="K55" s="56"/>
      <c r="L55" s="56"/>
      <c r="M55" s="56"/>
      <c r="N55" s="4"/>
      <c r="O55" s="18"/>
      <c r="P55" s="16"/>
      <c r="Q55" s="16"/>
      <c r="R55" s="16"/>
      <c r="S55" s="16"/>
      <c r="T55" s="16"/>
      <c r="U55" s="16"/>
      <c r="V55" s="16"/>
      <c r="W55" s="16"/>
      <c r="X55" s="16"/>
      <c r="Y55" s="16"/>
      <c r="Z55" s="16"/>
      <c r="AA55" s="16"/>
      <c r="AB55" s="16"/>
      <c r="AC55" s="16"/>
      <c r="AD55" s="16"/>
    </row>
    <row r="56" spans="1:31">
      <c r="A56" s="51" t="s">
        <v>120</v>
      </c>
      <c r="B56" s="55">
        <v>20.621640777846995</v>
      </c>
      <c r="C56" s="56">
        <v>19.577037861825886</v>
      </c>
      <c r="D56" s="56">
        <v>19.355790507254525</v>
      </c>
      <c r="E56" s="56">
        <v>18.636878904422993</v>
      </c>
      <c r="F56" s="56">
        <v>23.702394407085897</v>
      </c>
      <c r="G56" s="57">
        <v>35.090967266541995</v>
      </c>
      <c r="H56" s="56">
        <v>82.28160954633293</v>
      </c>
      <c r="I56" s="56">
        <v>84.856515787384225</v>
      </c>
      <c r="J56" s="56">
        <v>82.950559886371607</v>
      </c>
      <c r="K56" s="56">
        <v>88.449413448108089</v>
      </c>
      <c r="L56" s="56">
        <v>93.299581966842851</v>
      </c>
      <c r="M56" s="56">
        <v>95.371541450472307</v>
      </c>
      <c r="N56" s="4">
        <v>95.371541450472307</v>
      </c>
      <c r="O56" s="18"/>
      <c r="P56" s="16"/>
      <c r="Q56" s="16"/>
      <c r="R56" s="16"/>
      <c r="S56" s="16"/>
      <c r="T56" s="16"/>
      <c r="U56" s="16"/>
      <c r="V56" s="16"/>
      <c r="W56" s="16"/>
      <c r="X56" s="16"/>
      <c r="Y56" s="16"/>
      <c r="Z56" s="16"/>
      <c r="AA56" s="16"/>
      <c r="AB56" s="16"/>
      <c r="AC56" s="16"/>
      <c r="AD56" s="16"/>
    </row>
    <row r="57" spans="1:31">
      <c r="A57" s="51" t="s">
        <v>121</v>
      </c>
      <c r="B57" s="55">
        <v>33.132028702264435</v>
      </c>
      <c r="C57" s="56">
        <v>32.188576724888819</v>
      </c>
      <c r="D57" s="56">
        <v>30.282552836229137</v>
      </c>
      <c r="E57" s="56">
        <v>30.287772795342573</v>
      </c>
      <c r="F57" s="56">
        <v>37.732882310405927</v>
      </c>
      <c r="G57" s="57">
        <v>47.740264458339333</v>
      </c>
      <c r="H57" s="56">
        <v>90.327041955009662</v>
      </c>
      <c r="I57" s="56">
        <v>91.815719291120146</v>
      </c>
      <c r="J57" s="56">
        <v>91.228774587549296</v>
      </c>
      <c r="K57" s="56">
        <v>95.196066490967283</v>
      </c>
      <c r="L57" s="56">
        <v>96.976294460330266</v>
      </c>
      <c r="M57" s="56">
        <v>98.365779209868663</v>
      </c>
      <c r="N57" s="4">
        <v>98.365779209868663</v>
      </c>
      <c r="O57" s="18"/>
      <c r="P57" s="16"/>
      <c r="Q57" s="16"/>
      <c r="R57" s="16"/>
      <c r="S57" s="16"/>
      <c r="T57" s="16"/>
      <c r="U57" s="16"/>
      <c r="V57" s="16"/>
      <c r="W57" s="16"/>
      <c r="X57" s="16"/>
      <c r="Y57" s="16"/>
      <c r="Z57" s="16"/>
      <c r="AA57" s="16"/>
      <c r="AB57" s="16"/>
      <c r="AC57" s="16"/>
      <c r="AD57" s="16"/>
    </row>
    <row r="58" spans="1:31">
      <c r="A58" s="51" t="s">
        <v>122</v>
      </c>
      <c r="B58" s="55">
        <v>42.191423339012815</v>
      </c>
      <c r="C58" s="56">
        <v>45.427872520968094</v>
      </c>
      <c r="D58" s="56">
        <v>40.420896422857922</v>
      </c>
      <c r="E58" s="56">
        <v>41.223339017067474</v>
      </c>
      <c r="F58" s="56">
        <v>50.155956135069651</v>
      </c>
      <c r="G58" s="57">
        <v>60.317228819585388</v>
      </c>
      <c r="H58" s="56">
        <v>94.110393646585138</v>
      </c>
      <c r="I58" s="56">
        <v>96.098598192392842</v>
      </c>
      <c r="J58" s="56">
        <v>94.681405562167384</v>
      </c>
      <c r="K58" s="56">
        <v>97.334006502619246</v>
      </c>
      <c r="L58" s="56">
        <v>97.800949928761028</v>
      </c>
      <c r="M58" s="56">
        <v>99.634259027591042</v>
      </c>
      <c r="N58" s="4">
        <v>99.634259027591042</v>
      </c>
      <c r="O58" s="18"/>
      <c r="P58" s="16"/>
      <c r="Q58" s="16"/>
      <c r="R58" s="16"/>
      <c r="S58" s="16"/>
      <c r="T58" s="16"/>
      <c r="U58" s="16"/>
      <c r="V58" s="16"/>
      <c r="W58" s="16"/>
      <c r="X58" s="16"/>
      <c r="Y58" s="16"/>
      <c r="Z58" s="16"/>
      <c r="AA58" s="16"/>
      <c r="AB58" s="16"/>
      <c r="AC58" s="16"/>
      <c r="AD58" s="16"/>
    </row>
    <row r="59" spans="1:31">
      <c r="A59" s="51" t="s">
        <v>123</v>
      </c>
      <c r="B59" s="55">
        <v>58.56962333444028</v>
      </c>
      <c r="C59" s="56">
        <v>58.114193605293401</v>
      </c>
      <c r="D59" s="56">
        <v>54.409184443854564</v>
      </c>
      <c r="E59" s="56">
        <v>54.278569926122785</v>
      </c>
      <c r="F59" s="56">
        <v>65.218619615250589</v>
      </c>
      <c r="G59" s="57">
        <v>75.158791642147705</v>
      </c>
      <c r="H59" s="56">
        <v>97.649751275824556</v>
      </c>
      <c r="I59" s="56">
        <v>98.892629937028687</v>
      </c>
      <c r="J59" s="56">
        <v>97.818994621432012</v>
      </c>
      <c r="K59" s="56">
        <v>98.920018621435773</v>
      </c>
      <c r="L59" s="56">
        <v>99.577036645049375</v>
      </c>
      <c r="M59" s="56">
        <v>99.634259027591042</v>
      </c>
      <c r="N59" s="4">
        <v>99.634259027591042</v>
      </c>
      <c r="O59" s="18"/>
      <c r="P59" s="16"/>
      <c r="Q59" s="16"/>
      <c r="R59" s="16"/>
      <c r="S59" s="16"/>
      <c r="T59" s="16"/>
      <c r="U59" s="16"/>
      <c r="V59" s="16"/>
      <c r="W59" s="16"/>
      <c r="X59" s="16"/>
      <c r="Y59" s="16"/>
      <c r="Z59" s="16"/>
      <c r="AA59" s="16"/>
      <c r="AB59" s="16"/>
      <c r="AC59" s="16"/>
      <c r="AD59" s="16"/>
    </row>
    <row r="60" spans="1:31">
      <c r="A60" s="51" t="s">
        <v>124</v>
      </c>
      <c r="B60" s="55">
        <v>70.673094343682806</v>
      </c>
      <c r="C60" s="56">
        <v>69.448139648950047</v>
      </c>
      <c r="D60" s="56">
        <v>69.611642107106476</v>
      </c>
      <c r="E60" s="56">
        <v>69.962778211834021</v>
      </c>
      <c r="F60" s="56">
        <v>75.037464323883881</v>
      </c>
      <c r="G60" s="57">
        <v>85.752848500642742</v>
      </c>
      <c r="H60" s="56">
        <v>99.613960810817602</v>
      </c>
      <c r="I60" s="56">
        <v>98.946186829280506</v>
      </c>
      <c r="J60" s="56">
        <v>99.425600343924046</v>
      </c>
      <c r="K60" s="56">
        <v>100</v>
      </c>
      <c r="L60" s="56">
        <v>99.830320084465342</v>
      </c>
      <c r="M60" s="56">
        <v>99.999999999999986</v>
      </c>
      <c r="N60" s="4">
        <v>99.999999999999986</v>
      </c>
      <c r="O60" s="18"/>
      <c r="P60" s="16"/>
      <c r="Q60" s="16"/>
      <c r="R60" s="16"/>
      <c r="S60" s="16"/>
      <c r="T60" s="16"/>
      <c r="U60" s="16"/>
      <c r="V60" s="16"/>
      <c r="W60" s="16"/>
      <c r="X60" s="16"/>
      <c r="Y60" s="16"/>
      <c r="Z60" s="16"/>
      <c r="AA60" s="16"/>
      <c r="AB60" s="16"/>
      <c r="AC60" s="16"/>
      <c r="AD60" s="16"/>
    </row>
    <row r="61" spans="1:31">
      <c r="A61" s="51" t="s">
        <v>125</v>
      </c>
      <c r="B61" s="55">
        <v>79.893155003336091</v>
      </c>
      <c r="C61" s="56">
        <v>78.498104368376971</v>
      </c>
      <c r="D61" s="56">
        <v>79.120710253023589</v>
      </c>
      <c r="E61" s="56">
        <v>81.177977804708945</v>
      </c>
      <c r="F61" s="56">
        <v>84.293984428257488</v>
      </c>
      <c r="G61" s="57">
        <v>91.021452810198809</v>
      </c>
      <c r="H61" s="56">
        <v>99.999999999999915</v>
      </c>
      <c r="I61" s="56">
        <v>99.38256932755489</v>
      </c>
      <c r="J61" s="56">
        <v>99.548497760026223</v>
      </c>
      <c r="K61" s="56">
        <v>100</v>
      </c>
      <c r="L61" s="56">
        <v>99.923012942550315</v>
      </c>
      <c r="M61" s="56">
        <v>99.999999999999986</v>
      </c>
      <c r="N61" s="4">
        <v>99.999999999999986</v>
      </c>
      <c r="O61" s="18"/>
      <c r="P61" s="16"/>
      <c r="Q61" s="16"/>
      <c r="R61" s="16"/>
      <c r="S61" s="16"/>
      <c r="T61" s="16"/>
      <c r="U61" s="16"/>
      <c r="V61" s="16"/>
      <c r="W61" s="16"/>
      <c r="X61" s="16"/>
      <c r="Y61" s="16"/>
      <c r="Z61" s="16"/>
      <c r="AA61" s="16"/>
      <c r="AB61" s="16"/>
      <c r="AC61" s="16"/>
      <c r="AD61" s="16"/>
    </row>
    <row r="62" spans="1:31">
      <c r="A62" s="51"/>
      <c r="B62" s="55"/>
      <c r="C62" s="56"/>
      <c r="D62" s="56"/>
      <c r="E62" s="56"/>
      <c r="F62" s="56"/>
      <c r="G62" s="57"/>
      <c r="H62" s="56"/>
      <c r="I62" s="56"/>
      <c r="J62" s="56"/>
      <c r="K62" s="56"/>
      <c r="L62" s="56"/>
      <c r="M62" s="56"/>
      <c r="N62" s="4"/>
      <c r="O62" s="18"/>
      <c r="P62" s="16"/>
      <c r="Q62" s="16"/>
      <c r="R62" s="16"/>
      <c r="S62" s="16"/>
      <c r="T62" s="16"/>
      <c r="U62" s="16"/>
      <c r="V62" s="16"/>
      <c r="W62" s="16"/>
      <c r="X62" s="16"/>
      <c r="Y62" s="16"/>
      <c r="Z62" s="16"/>
      <c r="AA62" s="16"/>
      <c r="AB62" s="16"/>
      <c r="AC62" s="16"/>
      <c r="AD62" s="16"/>
    </row>
    <row r="63" spans="1:31">
      <c r="A63" s="51" t="s">
        <v>126</v>
      </c>
      <c r="B63" s="55">
        <v>89.039185793761689</v>
      </c>
      <c r="C63" s="56">
        <v>88.970508359117574</v>
      </c>
      <c r="D63" s="56">
        <v>87.417566869348491</v>
      </c>
      <c r="E63" s="56">
        <v>91.583888516025993</v>
      </c>
      <c r="F63" s="56">
        <v>93.564806629128583</v>
      </c>
      <c r="G63" s="57">
        <v>94.905094742125442</v>
      </c>
      <c r="H63" s="56">
        <v>99.999999999999915</v>
      </c>
      <c r="I63" s="56">
        <v>99.856855305711804</v>
      </c>
      <c r="J63" s="56">
        <v>99.548497760026223</v>
      </c>
      <c r="K63" s="56">
        <v>100</v>
      </c>
      <c r="L63" s="56">
        <v>99.923012942550315</v>
      </c>
      <c r="M63" s="56">
        <v>99.999999999999986</v>
      </c>
      <c r="N63" s="4">
        <v>99.999999999999986</v>
      </c>
      <c r="O63" s="18"/>
    </row>
    <row r="64" spans="1:31">
      <c r="A64" s="51" t="s">
        <v>127</v>
      </c>
      <c r="B64" s="55">
        <v>94.096596843361041</v>
      </c>
      <c r="C64" s="56">
        <v>94.048083700722259</v>
      </c>
      <c r="D64" s="56">
        <v>92.529788679792546</v>
      </c>
      <c r="E64" s="56">
        <v>93.727408875791966</v>
      </c>
      <c r="F64" s="56">
        <v>97.801988726948522</v>
      </c>
      <c r="G64" s="57">
        <v>98.579774454938729</v>
      </c>
      <c r="H64" s="56">
        <v>99.999999999999915</v>
      </c>
      <c r="I64" s="56">
        <v>100.00000000000013</v>
      </c>
      <c r="J64" s="56">
        <v>99.548497760026223</v>
      </c>
      <c r="K64" s="56">
        <v>100</v>
      </c>
      <c r="L64" s="56">
        <v>100.00000000000013</v>
      </c>
      <c r="M64" s="56">
        <v>99.999999999999986</v>
      </c>
      <c r="N64" s="4">
        <v>99.999999999999986</v>
      </c>
      <c r="O64" s="18"/>
    </row>
    <row r="65" spans="1:15">
      <c r="A65" s="51" t="s">
        <v>128</v>
      </c>
      <c r="B65" s="55">
        <v>98.293860497042303</v>
      </c>
      <c r="C65" s="56">
        <v>95.807265004226267</v>
      </c>
      <c r="D65" s="56">
        <v>97.730673928963967</v>
      </c>
      <c r="E65" s="56">
        <v>96.628878533667688</v>
      </c>
      <c r="F65" s="56">
        <v>99.937613518149064</v>
      </c>
      <c r="G65" s="57">
        <v>100.0000000000001</v>
      </c>
      <c r="H65" s="56">
        <v>99.999999999999915</v>
      </c>
      <c r="I65" s="56">
        <v>100.00000000000013</v>
      </c>
      <c r="J65" s="56">
        <v>99.548497760026223</v>
      </c>
      <c r="K65" s="56">
        <v>100</v>
      </c>
      <c r="L65" s="56">
        <v>100.00000000000013</v>
      </c>
      <c r="M65" s="56">
        <v>99.999999999999986</v>
      </c>
      <c r="N65" s="4">
        <v>99.999999999999986</v>
      </c>
      <c r="O65" s="18"/>
    </row>
    <row r="66" spans="1:15">
      <c r="A66" s="51" t="s">
        <v>129</v>
      </c>
      <c r="B66" s="55">
        <v>100.00000000000001</v>
      </c>
      <c r="C66" s="56">
        <v>97.649561315415809</v>
      </c>
      <c r="D66" s="56">
        <v>98.978096239070737</v>
      </c>
      <c r="E66" s="56">
        <v>99.503355079580018</v>
      </c>
      <c r="F66" s="56">
        <v>99.999999999999929</v>
      </c>
      <c r="G66" s="57">
        <v>100.0000000000001</v>
      </c>
      <c r="H66" s="56">
        <v>99.999999999999915</v>
      </c>
      <c r="I66" s="56">
        <v>100.00000000000013</v>
      </c>
      <c r="J66" s="56">
        <v>99.548497760026223</v>
      </c>
      <c r="K66" s="56">
        <v>100</v>
      </c>
      <c r="L66" s="56">
        <v>100.00000000000013</v>
      </c>
      <c r="M66" s="56">
        <v>99.999999999999986</v>
      </c>
      <c r="N66" s="4">
        <v>99.999999999999986</v>
      </c>
      <c r="O66" s="18"/>
    </row>
    <row r="67" spans="1:15">
      <c r="A67" s="51" t="s">
        <v>130</v>
      </c>
      <c r="B67" s="55">
        <v>100.00000000000001</v>
      </c>
      <c r="C67" s="56">
        <v>99.414129509931144</v>
      </c>
      <c r="D67" s="56">
        <v>99.402826135170301</v>
      </c>
      <c r="E67" s="56">
        <v>99.610870745101096</v>
      </c>
      <c r="F67" s="56">
        <v>99.999999999999929</v>
      </c>
      <c r="G67" s="57">
        <v>100.0000000000001</v>
      </c>
      <c r="H67" s="56">
        <v>99.999999999999915</v>
      </c>
      <c r="I67" s="56">
        <v>100.00000000000013</v>
      </c>
      <c r="J67" s="56">
        <v>100.00000000000006</v>
      </c>
      <c r="K67" s="56">
        <v>100</v>
      </c>
      <c r="L67" s="56">
        <v>100.00000000000013</v>
      </c>
      <c r="M67" s="56">
        <v>99.999999999999986</v>
      </c>
      <c r="N67" s="4">
        <v>99.999999999999986</v>
      </c>
      <c r="O67" s="18"/>
    </row>
    <row r="68" spans="1:15">
      <c r="A68" s="61" t="s">
        <v>131</v>
      </c>
      <c r="B68" s="62">
        <v>100.00000000000001</v>
      </c>
      <c r="C68" s="63">
        <v>99.533397542862872</v>
      </c>
      <c r="D68" s="63">
        <v>99.874664403575537</v>
      </c>
      <c r="E68" s="63">
        <v>100.0000000000001</v>
      </c>
      <c r="F68" s="63">
        <v>99.999999999999929</v>
      </c>
      <c r="G68" s="64">
        <v>100.0000000000001</v>
      </c>
      <c r="H68" s="63">
        <v>99.999999999999915</v>
      </c>
      <c r="I68" s="63">
        <v>100.00000000000013</v>
      </c>
      <c r="J68" s="63">
        <v>100.00000000000006</v>
      </c>
      <c r="K68" s="63">
        <v>100</v>
      </c>
      <c r="L68" s="63">
        <v>100.00000000000013</v>
      </c>
      <c r="M68" s="63">
        <v>99.999999999999986</v>
      </c>
      <c r="N68" s="65">
        <v>99.999999999999986</v>
      </c>
      <c r="O68" s="18"/>
    </row>
    <row r="73" spans="1:15" s="76" customFormat="1" ht="12">
      <c r="A73" s="74" t="s">
        <v>27</v>
      </c>
      <c r="B73" s="75"/>
      <c r="E73"/>
    </row>
    <row r="74" spans="1:15" s="76" customFormat="1" ht="12">
      <c r="A74" s="74" t="s">
        <v>137</v>
      </c>
      <c r="C74" s="77">
        <v>0</v>
      </c>
      <c r="D74">
        <v>58</v>
      </c>
      <c r="E74" s="80">
        <f t="shared" ref="E74:E94" si="0">(C74-C73)/100</f>
        <v>0</v>
      </c>
      <c r="F74"/>
    </row>
    <row r="75" spans="1:15" s="76" customFormat="1" ht="12">
      <c r="A75" s="74" t="s">
        <v>139</v>
      </c>
      <c r="C75" s="77">
        <v>0</v>
      </c>
      <c r="D75">
        <v>59</v>
      </c>
      <c r="E75" s="80">
        <f t="shared" si="0"/>
        <v>0</v>
      </c>
      <c r="F75"/>
    </row>
    <row r="76" spans="1:15" s="76" customFormat="1" ht="12">
      <c r="A76" s="74" t="s">
        <v>141</v>
      </c>
      <c r="C76" s="77">
        <v>0</v>
      </c>
      <c r="D76">
        <v>60</v>
      </c>
      <c r="E76" s="80">
        <f t="shared" si="0"/>
        <v>0</v>
      </c>
      <c r="F76"/>
    </row>
    <row r="77" spans="1:15" s="76" customFormat="1" ht="12">
      <c r="A77" s="74" t="s">
        <v>144</v>
      </c>
      <c r="C77" s="77">
        <v>0</v>
      </c>
      <c r="D77">
        <v>61</v>
      </c>
      <c r="E77" s="80">
        <f t="shared" si="0"/>
        <v>0</v>
      </c>
      <c r="F77"/>
    </row>
    <row r="78" spans="1:15" s="76" customFormat="1" ht="12">
      <c r="A78" s="74" t="s">
        <v>146</v>
      </c>
      <c r="C78" s="77">
        <v>0</v>
      </c>
      <c r="D78">
        <v>62</v>
      </c>
      <c r="E78" s="80">
        <f t="shared" si="0"/>
        <v>0</v>
      </c>
      <c r="F78"/>
    </row>
    <row r="79" spans="1:15" s="76" customFormat="1" ht="12">
      <c r="A79" s="74" t="s">
        <v>148</v>
      </c>
      <c r="C79" s="77">
        <v>0</v>
      </c>
      <c r="D79">
        <v>63</v>
      </c>
      <c r="E79" s="80">
        <f t="shared" si="0"/>
        <v>0</v>
      </c>
      <c r="F79"/>
    </row>
    <row r="80" spans="1:15" s="76" customFormat="1" ht="12">
      <c r="A80" s="74" t="s">
        <v>150</v>
      </c>
      <c r="C80" s="77">
        <v>3.7209831348386544</v>
      </c>
      <c r="D80">
        <v>64</v>
      </c>
      <c r="E80" s="80">
        <f t="shared" si="0"/>
        <v>3.7209831348386541E-2</v>
      </c>
      <c r="F80"/>
    </row>
    <row r="81" spans="1:6" s="76" customFormat="1" ht="12">
      <c r="A81" s="74" t="s">
        <v>152</v>
      </c>
      <c r="C81" s="77">
        <v>7.244915911362904</v>
      </c>
      <c r="D81">
        <v>65</v>
      </c>
      <c r="E81" s="80">
        <f t="shared" si="0"/>
        <v>3.5239327765242495E-2</v>
      </c>
      <c r="F81"/>
    </row>
    <row r="82" spans="1:6" s="76" customFormat="1" ht="12">
      <c r="A82" s="74" t="s">
        <v>154</v>
      </c>
      <c r="C82" s="77">
        <v>11.638280298872431</v>
      </c>
      <c r="D82">
        <v>66</v>
      </c>
      <c r="E82" s="80">
        <f t="shared" si="0"/>
        <v>4.3933643875095268E-2</v>
      </c>
      <c r="F82"/>
    </row>
    <row r="83" spans="1:6" s="76" customFormat="1" ht="12">
      <c r="A83" s="74" t="s">
        <v>157</v>
      </c>
      <c r="C83" s="77">
        <v>20.621640777846995</v>
      </c>
      <c r="D83">
        <v>67</v>
      </c>
      <c r="E83" s="80">
        <f t="shared" si="0"/>
        <v>8.9833604789745641E-2</v>
      </c>
      <c r="F83"/>
    </row>
    <row r="84" spans="1:6" s="76" customFormat="1" ht="12">
      <c r="A84" s="74" t="s">
        <v>159</v>
      </c>
      <c r="C84" s="77">
        <v>33.132028702264435</v>
      </c>
      <c r="D84">
        <v>68</v>
      </c>
      <c r="E84" s="80">
        <f t="shared" si="0"/>
        <v>0.1251038792441744</v>
      </c>
      <c r="F84"/>
    </row>
    <row r="85" spans="1:6" s="76" customFormat="1" ht="12">
      <c r="A85" s="74" t="s">
        <v>161</v>
      </c>
      <c r="C85" s="77">
        <v>42.191423339012815</v>
      </c>
      <c r="D85">
        <v>69</v>
      </c>
      <c r="E85" s="80">
        <f t="shared" si="0"/>
        <v>9.0593946367483802E-2</v>
      </c>
      <c r="F85"/>
    </row>
    <row r="86" spans="1:6" s="76" customFormat="1" ht="12">
      <c r="A86" s="74" t="s">
        <v>163</v>
      </c>
      <c r="C86" s="77">
        <v>58.56962333444028</v>
      </c>
      <c r="D86">
        <v>70</v>
      </c>
      <c r="E86" s="80">
        <f t="shared" si="0"/>
        <v>0.16378199995427464</v>
      </c>
      <c r="F86"/>
    </row>
    <row r="87" spans="1:6" s="76" customFormat="1" ht="12">
      <c r="A87" s="74" t="s">
        <v>165</v>
      </c>
      <c r="C87" s="77">
        <v>70.673094343682806</v>
      </c>
      <c r="D87">
        <v>71</v>
      </c>
      <c r="E87" s="80">
        <f t="shared" si="0"/>
        <v>0.12103471009242525</v>
      </c>
      <c r="F87"/>
    </row>
    <row r="88" spans="1:6" s="76" customFormat="1" ht="12">
      <c r="A88" s="74" t="s">
        <v>167</v>
      </c>
      <c r="C88" s="77">
        <v>79.893155003336091</v>
      </c>
      <c r="D88">
        <v>72</v>
      </c>
      <c r="E88" s="80">
        <f t="shared" si="0"/>
        <v>9.2200606596532855E-2</v>
      </c>
      <c r="F88"/>
    </row>
    <row r="89" spans="1:6" s="76" customFormat="1" ht="12">
      <c r="A89" s="74" t="s">
        <v>170</v>
      </c>
      <c r="C89" s="77">
        <v>89.039185793761689</v>
      </c>
      <c r="D89">
        <v>73</v>
      </c>
      <c r="E89" s="80">
        <f t="shared" si="0"/>
        <v>9.146030790425598E-2</v>
      </c>
      <c r="F89"/>
    </row>
    <row r="90" spans="1:6" s="76" customFormat="1" ht="12">
      <c r="A90" s="74" t="s">
        <v>172</v>
      </c>
      <c r="C90" s="77">
        <v>94.096596843361041</v>
      </c>
      <c r="D90">
        <v>74</v>
      </c>
      <c r="E90" s="80">
        <f t="shared" si="0"/>
        <v>5.0574110495993523E-2</v>
      </c>
      <c r="F90"/>
    </row>
    <row r="91" spans="1:6" s="76" customFormat="1" ht="12">
      <c r="A91" s="74" t="s">
        <v>174</v>
      </c>
      <c r="C91" s="77">
        <v>98.293860497042303</v>
      </c>
      <c r="D91">
        <v>75</v>
      </c>
      <c r="E91" s="80">
        <f t="shared" si="0"/>
        <v>4.1972636536812616E-2</v>
      </c>
      <c r="F91"/>
    </row>
    <row r="92" spans="1:6" s="76" customFormat="1" ht="12">
      <c r="A92" s="74" t="s">
        <v>176</v>
      </c>
      <c r="C92" s="77">
        <v>100.00000000000001</v>
      </c>
      <c r="D92">
        <v>76</v>
      </c>
      <c r="E92" s="80">
        <f t="shared" si="0"/>
        <v>1.7061395029577112E-2</v>
      </c>
      <c r="F92"/>
    </row>
    <row r="93" spans="1:6" s="76" customFormat="1" ht="12">
      <c r="A93" s="74" t="s">
        <v>178</v>
      </c>
      <c r="C93" s="77">
        <v>100.00000000000001</v>
      </c>
      <c r="D93">
        <v>77</v>
      </c>
      <c r="E93" s="80">
        <f t="shared" si="0"/>
        <v>0</v>
      </c>
      <c r="F93"/>
    </row>
    <row r="94" spans="1:6" s="76" customFormat="1" ht="12">
      <c r="A94" s="74" t="s">
        <v>180</v>
      </c>
      <c r="C94" s="77">
        <v>100.00000000000001</v>
      </c>
      <c r="D94">
        <v>78</v>
      </c>
      <c r="E94" s="80">
        <f t="shared" si="0"/>
        <v>0</v>
      </c>
      <c r="F94"/>
    </row>
    <row r="95" spans="1:6" s="76" customFormat="1" ht="12">
      <c r="A95" s="74" t="s">
        <v>187</v>
      </c>
      <c r="C95" s="77"/>
      <c r="D95" s="23" t="s">
        <v>31</v>
      </c>
      <c r="F95"/>
    </row>
    <row r="96" spans="1:6" s="76" customFormat="1" ht="12"/>
    <row r="97" spans="1:5" s="76" customFormat="1" ht="12">
      <c r="A97" s="74" t="s">
        <v>27</v>
      </c>
      <c r="C97" s="78"/>
    </row>
    <row r="98" spans="1:5" s="76" customFormat="1" ht="12">
      <c r="A98" s="74" t="s">
        <v>138</v>
      </c>
      <c r="C98" s="76">
        <v>0</v>
      </c>
      <c r="D98" s="76">
        <v>100</v>
      </c>
      <c r="E98" s="82">
        <f t="shared" ref="E98:E118" si="1">(C98-C97)/100</f>
        <v>0</v>
      </c>
    </row>
    <row r="99" spans="1:5" s="76" customFormat="1" ht="12">
      <c r="A99" s="74" t="s">
        <v>140</v>
      </c>
      <c r="C99" s="76">
        <v>0</v>
      </c>
      <c r="D99" s="76">
        <v>110</v>
      </c>
      <c r="E99" s="82">
        <f t="shared" si="1"/>
        <v>0</v>
      </c>
    </row>
    <row r="100" spans="1:5" s="76" customFormat="1" ht="12">
      <c r="A100" s="74" t="s">
        <v>142</v>
      </c>
      <c r="C100" s="76">
        <v>0</v>
      </c>
      <c r="D100" s="76">
        <v>120</v>
      </c>
      <c r="E100" s="82">
        <f t="shared" si="1"/>
        <v>0</v>
      </c>
    </row>
    <row r="101" spans="1:5" s="76" customFormat="1" ht="12">
      <c r="A101" s="74" t="s">
        <v>143</v>
      </c>
      <c r="C101" s="79">
        <v>4.3</v>
      </c>
      <c r="D101" s="76">
        <v>130</v>
      </c>
      <c r="E101" s="82">
        <f t="shared" si="1"/>
        <v>4.2999999999999997E-2</v>
      </c>
    </row>
    <row r="102" spans="1:5" s="76" customFormat="1" ht="12">
      <c r="A102" s="74" t="s">
        <v>145</v>
      </c>
      <c r="C102" s="79">
        <v>11.1</v>
      </c>
      <c r="D102" s="76">
        <v>140</v>
      </c>
      <c r="E102" s="82">
        <f t="shared" si="1"/>
        <v>6.8000000000000005E-2</v>
      </c>
    </row>
    <row r="103" spans="1:5" s="76" customFormat="1" ht="12">
      <c r="A103" s="74" t="s">
        <v>147</v>
      </c>
      <c r="C103" s="79">
        <v>20.9</v>
      </c>
      <c r="D103" s="76">
        <v>150</v>
      </c>
      <c r="E103" s="82">
        <f t="shared" si="1"/>
        <v>9.799999999999999E-2</v>
      </c>
    </row>
    <row r="104" spans="1:5" s="76" customFormat="1" ht="12">
      <c r="A104" s="74" t="s">
        <v>149</v>
      </c>
      <c r="C104" s="79">
        <v>31.3</v>
      </c>
      <c r="D104" s="76">
        <v>160</v>
      </c>
      <c r="E104" s="82">
        <f t="shared" si="1"/>
        <v>0.10400000000000002</v>
      </c>
    </row>
    <row r="105" spans="1:5" s="76" customFormat="1" ht="12">
      <c r="A105" s="74" t="s">
        <v>151</v>
      </c>
      <c r="C105" s="79">
        <v>43.6</v>
      </c>
      <c r="D105" s="76">
        <v>170</v>
      </c>
      <c r="E105" s="82">
        <f t="shared" si="1"/>
        <v>0.12300000000000001</v>
      </c>
    </row>
    <row r="106" spans="1:5" s="76" customFormat="1" ht="12">
      <c r="A106" s="74" t="s">
        <v>153</v>
      </c>
      <c r="C106" s="79">
        <v>55.7</v>
      </c>
      <c r="D106" s="76">
        <v>180</v>
      </c>
      <c r="E106" s="82">
        <f t="shared" si="1"/>
        <v>0.12100000000000001</v>
      </c>
    </row>
    <row r="107" spans="1:5" s="76" customFormat="1" ht="12">
      <c r="A107" s="74" t="s">
        <v>155</v>
      </c>
      <c r="C107" s="79">
        <v>65</v>
      </c>
      <c r="D107" s="76">
        <v>190</v>
      </c>
      <c r="E107" s="82">
        <f t="shared" si="1"/>
        <v>9.2999999999999972E-2</v>
      </c>
    </row>
    <row r="108" spans="1:5" s="76" customFormat="1" ht="12">
      <c r="A108" s="74" t="s">
        <v>156</v>
      </c>
      <c r="C108" s="79">
        <v>73.5</v>
      </c>
      <c r="D108" s="76">
        <v>200</v>
      </c>
      <c r="E108" s="82">
        <f t="shared" si="1"/>
        <v>8.5000000000000006E-2</v>
      </c>
    </row>
    <row r="109" spans="1:5" s="76" customFormat="1" ht="12">
      <c r="A109" s="74" t="s">
        <v>158</v>
      </c>
      <c r="C109" s="79">
        <v>79.400000000000006</v>
      </c>
      <c r="D109" s="76">
        <v>210</v>
      </c>
      <c r="E109" s="82">
        <f t="shared" si="1"/>
        <v>5.9000000000000059E-2</v>
      </c>
    </row>
    <row r="110" spans="1:5" s="76" customFormat="1" ht="12">
      <c r="A110" s="74" t="s">
        <v>160</v>
      </c>
      <c r="C110" s="79">
        <v>83.8</v>
      </c>
      <c r="D110" s="76">
        <v>220</v>
      </c>
      <c r="E110" s="82">
        <f t="shared" si="1"/>
        <v>4.3999999999999914E-2</v>
      </c>
    </row>
    <row r="111" spans="1:5" s="76" customFormat="1" ht="12">
      <c r="A111" s="74" t="s">
        <v>162</v>
      </c>
      <c r="C111" s="79">
        <v>86.5</v>
      </c>
      <c r="D111" s="76">
        <v>230</v>
      </c>
      <c r="E111" s="82">
        <f t="shared" si="1"/>
        <v>2.7000000000000027E-2</v>
      </c>
    </row>
    <row r="112" spans="1:5" s="76" customFormat="1" ht="12">
      <c r="A112" s="74" t="s">
        <v>164</v>
      </c>
      <c r="C112" s="79">
        <v>89.7</v>
      </c>
      <c r="D112" s="76">
        <v>240</v>
      </c>
      <c r="E112" s="82">
        <f t="shared" si="1"/>
        <v>3.2000000000000028E-2</v>
      </c>
    </row>
    <row r="113" spans="1:5" s="76" customFormat="1" ht="12">
      <c r="A113" s="74" t="s">
        <v>166</v>
      </c>
      <c r="C113" s="79">
        <v>93.2</v>
      </c>
      <c r="D113" s="76">
        <v>250</v>
      </c>
      <c r="E113" s="82">
        <f t="shared" si="1"/>
        <v>3.5000000000000003E-2</v>
      </c>
    </row>
    <row r="114" spans="1:5" s="76" customFormat="1" ht="12">
      <c r="A114" s="74" t="s">
        <v>168</v>
      </c>
      <c r="C114" s="79">
        <v>94.7</v>
      </c>
      <c r="D114" s="76">
        <v>260</v>
      </c>
      <c r="E114" s="82">
        <f t="shared" si="1"/>
        <v>1.4999999999999999E-2</v>
      </c>
    </row>
    <row r="115" spans="1:5" s="76" customFormat="1" ht="12">
      <c r="A115" s="74" t="s">
        <v>169</v>
      </c>
      <c r="C115" s="79">
        <v>95.1</v>
      </c>
      <c r="D115" s="76">
        <v>270</v>
      </c>
      <c r="E115" s="82">
        <f t="shared" si="1"/>
        <v>3.9999999999999151E-3</v>
      </c>
    </row>
    <row r="116" spans="1:5" s="76" customFormat="1" ht="12">
      <c r="A116" s="74" t="s">
        <v>171</v>
      </c>
      <c r="C116" s="79">
        <v>96.1</v>
      </c>
      <c r="D116" s="76">
        <v>280</v>
      </c>
      <c r="E116" s="82">
        <f t="shared" si="1"/>
        <v>0.01</v>
      </c>
    </row>
    <row r="117" spans="1:5" s="76" customFormat="1" ht="12">
      <c r="A117" s="74" t="s">
        <v>173</v>
      </c>
      <c r="C117" s="79">
        <v>96.8</v>
      </c>
      <c r="D117" s="76">
        <v>290</v>
      </c>
      <c r="E117" s="82">
        <f t="shared" si="1"/>
        <v>7.0000000000000288E-3</v>
      </c>
    </row>
    <row r="118" spans="1:5" s="76" customFormat="1" ht="12">
      <c r="A118" s="74" t="s">
        <v>175</v>
      </c>
      <c r="C118" s="79">
        <v>97.5</v>
      </c>
      <c r="D118" s="76">
        <v>300</v>
      </c>
      <c r="E118" s="82">
        <f t="shared" si="1"/>
        <v>7.0000000000000288E-3</v>
      </c>
    </row>
    <row r="119" spans="1:5" s="76" customFormat="1" ht="12">
      <c r="A119" s="74"/>
      <c r="C119" s="79"/>
      <c r="D119" s="76">
        <v>310</v>
      </c>
      <c r="E119" s="82">
        <f>0.5*(C120-C118)/100</f>
        <v>2.9999999999999714E-3</v>
      </c>
    </row>
    <row r="120" spans="1:5" s="76" customFormat="1" ht="12">
      <c r="A120" s="74" t="s">
        <v>177</v>
      </c>
      <c r="C120" s="79">
        <v>98.1</v>
      </c>
      <c r="D120" s="76">
        <v>320</v>
      </c>
      <c r="E120" s="82">
        <f>0.5*(C120-C118)/100</f>
        <v>2.9999999999999714E-3</v>
      </c>
    </row>
    <row r="121" spans="1:5" s="76" customFormat="1" ht="12">
      <c r="A121" s="74"/>
      <c r="C121" s="79"/>
      <c r="D121" s="76">
        <v>330</v>
      </c>
      <c r="E121" s="82">
        <f>0.5*(C122-C120)/100</f>
        <v>7.0000000000000288E-3</v>
      </c>
    </row>
    <row r="122" spans="1:5" s="76" customFormat="1" ht="12">
      <c r="A122" s="74" t="s">
        <v>179</v>
      </c>
      <c r="C122" s="79">
        <v>99.5</v>
      </c>
      <c r="D122" s="76">
        <v>340</v>
      </c>
      <c r="E122" s="82">
        <f>0.5*(C122-C120)/100</f>
        <v>7.0000000000000288E-3</v>
      </c>
    </row>
    <row r="123" spans="1:5" s="76" customFormat="1" ht="12">
      <c r="A123" s="74"/>
      <c r="C123" s="79"/>
      <c r="D123" s="76">
        <v>350</v>
      </c>
      <c r="E123" s="82">
        <f>0.5*(C124-C122)/100</f>
        <v>0</v>
      </c>
    </row>
    <row r="124" spans="1:5" s="76" customFormat="1" ht="12">
      <c r="A124" s="74" t="s">
        <v>181</v>
      </c>
      <c r="C124" s="79">
        <v>99.5</v>
      </c>
      <c r="D124" s="76">
        <v>360</v>
      </c>
      <c r="E124" s="82">
        <f>0.5*(C124-C122)/100</f>
        <v>0</v>
      </c>
    </row>
    <row r="125" spans="1:5" s="76" customFormat="1" ht="12">
      <c r="A125" s="74"/>
      <c r="C125" s="79"/>
      <c r="D125" s="76">
        <v>370</v>
      </c>
      <c r="E125" s="82">
        <f>0.5*(C126-C124)/100</f>
        <v>1.0000000000000141E-3</v>
      </c>
    </row>
    <row r="126" spans="1:5" s="76" customFormat="1" ht="12">
      <c r="A126" s="74" t="s">
        <v>182</v>
      </c>
      <c r="C126" s="79">
        <v>99.7</v>
      </c>
      <c r="D126" s="76">
        <v>380</v>
      </c>
      <c r="E126" s="82">
        <f>0.5*(C126-C124)/100</f>
        <v>1.0000000000000141E-3</v>
      </c>
    </row>
    <row r="127" spans="1:5" s="76" customFormat="1" ht="12">
      <c r="A127" s="74"/>
      <c r="C127" s="79"/>
      <c r="D127" s="76">
        <v>390</v>
      </c>
      <c r="E127" s="82">
        <f>0.5*(C128-C126)/100</f>
        <v>9.999999999998011E-5</v>
      </c>
    </row>
    <row r="128" spans="1:5" s="76" customFormat="1" ht="12">
      <c r="A128" s="74" t="s">
        <v>183</v>
      </c>
      <c r="C128" s="79">
        <v>99.72</v>
      </c>
      <c r="D128" s="76">
        <v>400</v>
      </c>
      <c r="E128" s="82">
        <f>0.5*(C128-C126)/100</f>
        <v>9.999999999998011E-5</v>
      </c>
    </row>
    <row r="129" spans="1:5" s="76" customFormat="1" ht="12">
      <c r="A129" s="74"/>
      <c r="C129" s="79"/>
      <c r="D129" s="76">
        <v>410</v>
      </c>
      <c r="E129" s="82">
        <f>0.5*(C130-C128)/100</f>
        <v>9.999999999998011E-5</v>
      </c>
    </row>
    <row r="130" spans="1:5" s="76" customFormat="1" ht="12">
      <c r="A130" s="74" t="s">
        <v>184</v>
      </c>
      <c r="C130" s="79">
        <v>99.74</v>
      </c>
      <c r="D130" s="76">
        <v>420</v>
      </c>
      <c r="E130" s="82">
        <f>0.5*(C130-C128)/100</f>
        <v>9.999999999998011E-5</v>
      </c>
    </row>
    <row r="131" spans="1:5" s="76" customFormat="1" ht="12">
      <c r="A131" s="74"/>
      <c r="C131" s="79"/>
      <c r="D131" s="76">
        <v>430</v>
      </c>
      <c r="E131" s="82">
        <f>0.5*(C132-C130)/100</f>
        <v>3.0000000000001136E-4</v>
      </c>
    </row>
    <row r="132" spans="1:5" s="76" customFormat="1" ht="12">
      <c r="A132" s="74" t="s">
        <v>185</v>
      </c>
      <c r="C132" s="79">
        <v>99.8</v>
      </c>
      <c r="D132" s="76">
        <v>440</v>
      </c>
      <c r="E132" s="82">
        <f>0.5*(C132-C130)/100</f>
        <v>3.0000000000001136E-4</v>
      </c>
    </row>
    <row r="133" spans="1:5" s="76" customFormat="1" ht="12">
      <c r="A133" s="76" t="s">
        <v>186</v>
      </c>
      <c r="C133" s="81"/>
      <c r="D133" s="76" t="s">
        <v>186</v>
      </c>
      <c r="E133" s="82">
        <f>1-(C132/100)</f>
        <v>2.0000000000000018E-3</v>
      </c>
    </row>
    <row r="134" spans="1:5" s="76" customFormat="1" ht="12"/>
    <row r="135" spans="1:5" s="76" customFormat="1" ht="12"/>
    <row r="136" spans="1:5" s="76" customFormat="1" ht="12"/>
    <row r="137" spans="1:5" s="76" customFormat="1" ht="12"/>
  </sheetData>
  <mergeCells count="17">
    <mergeCell ref="Q42:AD42"/>
    <mergeCell ref="Q44:AD44"/>
    <mergeCell ref="Q45:AD45"/>
    <mergeCell ref="A4:M4"/>
    <mergeCell ref="A3:M3"/>
    <mergeCell ref="A40:N40"/>
    <mergeCell ref="A41:N41"/>
    <mergeCell ref="A42:A43"/>
    <mergeCell ref="B42:G42"/>
    <mergeCell ref="H42:N42"/>
    <mergeCell ref="Q15:AA15"/>
    <mergeCell ref="Q16:AA16"/>
    <mergeCell ref="Q18:AA18"/>
    <mergeCell ref="Q19:AA19"/>
    <mergeCell ref="H5:M5"/>
    <mergeCell ref="B5:G5"/>
    <mergeCell ref="A5:A6"/>
  </mergeCells>
  <hyperlinks>
    <hyperlink ref="Q22" r:id="rId1"/>
    <hyperlink ref="B10:B11" location="'2007-2008'!A38" display="(B)"/>
    <hyperlink ref="B9:C9" location="'2007-2008'!A37" display="-"/>
    <hyperlink ref="C10" location="'2007-2008'!A37" display="-"/>
    <hyperlink ref="D9:D11" location="'2007-2008'!A38" display="(B)"/>
    <hyperlink ref="E9:E10" location="'2007-2008'!A38" display="(B)"/>
    <hyperlink ref="F10:F11" location="'2007-2008'!A38" display="(B)"/>
    <hyperlink ref="F9:G9" location="'2007-2008'!A37" display="-"/>
    <hyperlink ref="G10" location="'2007-2008'!A38" display="(B)"/>
    <hyperlink ref="J9" location="'2007-2008'!A38" display="(B)"/>
    <hyperlink ref="L10" location="'2007-2008'!A38" display="(B)"/>
    <hyperlink ref="M9" location="'2007-2008'!A38" display="(B)"/>
    <hyperlink ref="C11" location="'2007-2008'!A38" display="(B)"/>
    <hyperlink ref="C12" location="'2007-2008'!A40" display="\1 2.1"/>
    <hyperlink ref="D12:E12" location="'2007-2008'!A40" display="\1 2.5"/>
    <hyperlink ref="E11" location="'2007-2008'!A40" display="\1 1.1"/>
    <hyperlink ref="H9" location="'2007-2008'!A40" display="\1 2.0"/>
    <hyperlink ref="K9:K10" location="'2007-2008'!A40" display="\1 0.4"/>
    <hyperlink ref="Q21" r:id="rId2"/>
    <hyperlink ref="Q47" r:id="rId3"/>
    <hyperlink ref="Q48" r:id="rId4"/>
    <hyperlink ref="E45" location="'2007-2008'!A32" display="(B)"/>
    <hyperlink ref="E46:E47" location="'2007-2008'!A32" display="(B)"/>
    <hyperlink ref="B49:E50" location="'2007-2008'!A32" display="(B)"/>
    <hyperlink ref="B47" location="'2007-2008'!A32" display="(B)"/>
    <hyperlink ref="F46:F47" location="'2007-2008'!A32" display="(B)"/>
    <hyperlink ref="G49:G51" location="'2007-2008'!A32" display="(B)"/>
    <hyperlink ref="F50" location="'2007-2008'!A32" display="(B)"/>
    <hyperlink ref="F49" location="'2007-2008'!A34" display="\1 0.4"/>
    <hyperlink ref="E52" location="'2007-2008'!A34" display="\1 4.3"/>
    <hyperlink ref="F51" location="'2007-2008'!A34" display="\1 2.3"/>
    <hyperlink ref="H46" location="'2007-2008'!A34" display="\1 2.6"/>
    <hyperlink ref="I45" location="'2007-2008'!A34" display="\1 1.7"/>
    <hyperlink ref="J46" location="'2007-2008'!A34" display="\1 1.6"/>
    <hyperlink ref="K45" location="'2007-2008'!A34" display="\1 1.0"/>
    <hyperlink ref="M45" location="'2007-2008'!A34" display="\1 3.3"/>
    <hyperlink ref="L46" location="'2007-2008'!A34" display="\1 3.6"/>
    <hyperlink ref="C51" location="'2007-2008'!A34" display="\1 3.1"/>
    <hyperlink ref="C52" location="'2007-2008'!A34" display="\1 4.4"/>
  </hyperlinks>
  <pageMargins left="0.75" right="0.75" top="1" bottom="1" header="0.5" footer="0.5"/>
  <pageSetup paperSize="17" scale="75"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7"/>
    </sheetView>
  </sheetViews>
  <sheetFormatPr baseColWidth="10" defaultRowHeight="12" x14ac:dyDescent="0"/>
  <sheetData>
    <row r="1" spans="1:6">
      <c r="A1" t="s">
        <v>18</v>
      </c>
    </row>
    <row r="2" spans="1:6">
      <c r="C2" t="s">
        <v>0</v>
      </c>
      <c r="D2" t="s">
        <v>1</v>
      </c>
      <c r="E2" t="s">
        <v>15</v>
      </c>
      <c r="F2" t="s">
        <v>1</v>
      </c>
    </row>
    <row r="3" spans="1:6">
      <c r="A3" t="s">
        <v>2</v>
      </c>
      <c r="B3">
        <v>1</v>
      </c>
      <c r="C3" s="6">
        <v>2582009</v>
      </c>
      <c r="D3" s="7">
        <v>10411.33</v>
      </c>
      <c r="E3" s="6">
        <v>1824419</v>
      </c>
      <c r="F3" s="7">
        <v>7356.53</v>
      </c>
    </row>
    <row r="4" spans="1:6">
      <c r="A4" t="s">
        <v>3</v>
      </c>
      <c r="B4">
        <v>2</v>
      </c>
      <c r="C4" s="6">
        <v>2409565</v>
      </c>
      <c r="D4" s="7">
        <v>10661.79</v>
      </c>
      <c r="E4" s="6">
        <v>1600464</v>
      </c>
      <c r="F4" s="7">
        <v>7081.7</v>
      </c>
    </row>
    <row r="5" spans="1:6">
      <c r="A5" t="s">
        <v>4</v>
      </c>
      <c r="B5">
        <v>3</v>
      </c>
      <c r="C5" s="6">
        <v>2645413</v>
      </c>
      <c r="D5" s="7">
        <v>10666.99</v>
      </c>
      <c r="E5" s="6">
        <v>1694060</v>
      </c>
      <c r="F5" s="7">
        <v>6830.89</v>
      </c>
    </row>
    <row r="6" spans="1:6">
      <c r="A6" t="s">
        <v>5</v>
      </c>
      <c r="B6">
        <v>4</v>
      </c>
      <c r="C6" s="6">
        <v>2537816</v>
      </c>
      <c r="D6" s="7">
        <v>10574.23</v>
      </c>
      <c r="E6" s="6">
        <v>1553365</v>
      </c>
      <c r="F6" s="7">
        <v>6472.35</v>
      </c>
    </row>
    <row r="7" spans="1:6">
      <c r="A7" t="s">
        <v>6</v>
      </c>
      <c r="B7">
        <v>5</v>
      </c>
      <c r="C7" s="6">
        <v>2673858</v>
      </c>
      <c r="D7" s="7">
        <v>10781.69</v>
      </c>
      <c r="E7" s="6">
        <v>1544836</v>
      </c>
      <c r="F7" s="7">
        <v>6229.18</v>
      </c>
    </row>
    <row r="8" spans="1:6">
      <c r="A8" t="s">
        <v>7</v>
      </c>
      <c r="B8">
        <v>6</v>
      </c>
      <c r="C8" s="6">
        <v>2629368</v>
      </c>
      <c r="D8" s="7">
        <v>10955.7</v>
      </c>
      <c r="E8" s="6">
        <v>1461902</v>
      </c>
      <c r="F8" s="7">
        <v>6091.26</v>
      </c>
    </row>
    <row r="9" spans="1:6">
      <c r="A9" t="s">
        <v>8</v>
      </c>
      <c r="B9">
        <v>7</v>
      </c>
      <c r="C9" s="6">
        <v>2788695</v>
      </c>
      <c r="D9" s="7">
        <v>11244.74</v>
      </c>
      <c r="E9" s="6">
        <v>1495354</v>
      </c>
      <c r="F9" s="7">
        <v>6029.65</v>
      </c>
    </row>
    <row r="10" spans="1:6">
      <c r="A10" t="s">
        <v>9</v>
      </c>
      <c r="B10">
        <v>8</v>
      </c>
      <c r="C10" s="6">
        <v>2813582</v>
      </c>
      <c r="D10" s="7">
        <v>11345.09</v>
      </c>
      <c r="E10" s="6">
        <v>1479771</v>
      </c>
      <c r="F10" s="7">
        <v>5966.82</v>
      </c>
    </row>
    <row r="11" spans="1:6">
      <c r="A11" t="s">
        <v>10</v>
      </c>
      <c r="B11">
        <v>9</v>
      </c>
      <c r="C11" s="6">
        <v>2740831</v>
      </c>
      <c r="D11" s="7">
        <v>11420.13</v>
      </c>
      <c r="E11" s="6">
        <v>1452281</v>
      </c>
      <c r="F11" s="7">
        <v>6051.17</v>
      </c>
    </row>
    <row r="12" spans="1:6">
      <c r="A12" t="s">
        <v>11</v>
      </c>
      <c r="B12">
        <v>10</v>
      </c>
      <c r="C12" s="6">
        <v>2694594</v>
      </c>
      <c r="D12" s="7">
        <v>10865.3</v>
      </c>
      <c r="E12" s="6">
        <v>1563801</v>
      </c>
      <c r="F12" s="7">
        <v>6305.65</v>
      </c>
    </row>
    <row r="13" spans="1:6">
      <c r="A13" t="s">
        <v>12</v>
      </c>
      <c r="B13">
        <v>11</v>
      </c>
      <c r="C13" s="6">
        <v>2532156</v>
      </c>
      <c r="D13" s="7">
        <v>10550.65</v>
      </c>
      <c r="E13" s="6">
        <v>1560398</v>
      </c>
      <c r="F13" s="7">
        <v>6501.66</v>
      </c>
    </row>
    <row r="14" spans="1:6">
      <c r="A14" t="s">
        <v>13</v>
      </c>
      <c r="B14">
        <v>12</v>
      </c>
      <c r="C14" s="6">
        <v>2631533</v>
      </c>
      <c r="D14" s="7">
        <v>10611.02</v>
      </c>
      <c r="E14" s="6">
        <v>1729926</v>
      </c>
      <c r="F14" s="7">
        <v>6975.51</v>
      </c>
    </row>
    <row r="15" spans="1:6">
      <c r="A15" t="s">
        <v>14</v>
      </c>
      <c r="C15" s="6">
        <f>SUM(C3:C14)</f>
        <v>31679420</v>
      </c>
      <c r="D15" s="7">
        <v>10841.69</v>
      </c>
      <c r="E15" s="6">
        <v>18960577</v>
      </c>
      <c r="F15" s="7">
        <v>6488.9</v>
      </c>
    </row>
    <row r="16" spans="1:6">
      <c r="A16" t="s">
        <v>16</v>
      </c>
      <c r="C16" s="6"/>
      <c r="E16" s="7"/>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workbookViewId="0">
      <selection activeCell="G71" sqref="G71"/>
    </sheetView>
  </sheetViews>
  <sheetFormatPr baseColWidth="10" defaultRowHeight="12" x14ac:dyDescent="0"/>
  <cols>
    <col min="7" max="7" width="10.6640625" bestFit="1" customWidth="1"/>
    <col min="10" max="10" width="3.6640625" customWidth="1"/>
  </cols>
  <sheetData>
    <row r="2" spans="1:9">
      <c r="A2" s="5">
        <v>1</v>
      </c>
      <c r="B2">
        <v>8</v>
      </c>
      <c r="C2">
        <v>1712</v>
      </c>
      <c r="D2" s="2">
        <f>(C2/C$14)</f>
        <v>9.7856530437267789E-2</v>
      </c>
      <c r="E2" s="2">
        <f>D2-MIN(D$2:D$13)</f>
        <v>2.5150042869391251E-2</v>
      </c>
      <c r="F2">
        <v>8</v>
      </c>
      <c r="G2" s="6">
        <v>2813582</v>
      </c>
      <c r="H2" s="2">
        <f>(G2/G$14)</f>
        <v>8.8814189148664971E-2</v>
      </c>
      <c r="I2" s="2">
        <f>H2-MIN(H$2:H$13)</f>
        <v>1.2753295357048833E-2</v>
      </c>
    </row>
    <row r="3" spans="1:9">
      <c r="A3" s="5">
        <v>2</v>
      </c>
      <c r="B3">
        <v>9</v>
      </c>
      <c r="C3">
        <v>1530</v>
      </c>
      <c r="D3" s="2">
        <f t="shared" ref="D3:D13" si="0">(C3/C$14)</f>
        <v>8.7453558159474129E-2</v>
      </c>
      <c r="E3" s="2">
        <f t="shared" ref="E3:E13" si="1">D3-MIN(D$2:D$13)</f>
        <v>1.4747070591597591E-2</v>
      </c>
      <c r="F3">
        <v>9</v>
      </c>
      <c r="G3" s="6">
        <v>2740831</v>
      </c>
      <c r="H3" s="2">
        <f t="shared" ref="H3:H13" si="2">(G3/G$14)</f>
        <v>8.6517714023804732E-2</v>
      </c>
      <c r="I3" s="2">
        <f t="shared" ref="I3:I13" si="3">H3-MIN(H$2:H$13)</f>
        <v>1.0456820232188593E-2</v>
      </c>
    </row>
    <row r="4" spans="1:9">
      <c r="A4" s="5">
        <v>3</v>
      </c>
      <c r="B4">
        <v>10</v>
      </c>
      <c r="C4">
        <v>1645</v>
      </c>
      <c r="D4" s="2">
        <f t="shared" si="0"/>
        <v>9.4026864818519573E-2</v>
      </c>
      <c r="E4" s="2">
        <f t="shared" si="1"/>
        <v>2.1320377250643036E-2</v>
      </c>
      <c r="F4">
        <v>10</v>
      </c>
      <c r="G4" s="6">
        <v>2694594</v>
      </c>
      <c r="H4" s="2">
        <f t="shared" si="2"/>
        <v>8.5058186040022202E-2</v>
      </c>
      <c r="I4" s="2">
        <f t="shared" si="3"/>
        <v>8.9972922484060636E-3</v>
      </c>
    </row>
    <row r="5" spans="1:9">
      <c r="A5" s="5">
        <v>4</v>
      </c>
      <c r="B5">
        <v>11</v>
      </c>
      <c r="C5">
        <v>1510</v>
      </c>
      <c r="D5" s="2">
        <f t="shared" si="0"/>
        <v>8.6310374392683617E-2</v>
      </c>
      <c r="E5" s="2">
        <f t="shared" si="1"/>
        <v>1.3603886824807079E-2</v>
      </c>
      <c r="F5">
        <v>11</v>
      </c>
      <c r="G5" s="6">
        <v>2532156</v>
      </c>
      <c r="H5" s="2">
        <f t="shared" si="2"/>
        <v>7.993063004310054E-2</v>
      </c>
      <c r="I5" s="2">
        <f t="shared" si="3"/>
        <v>3.8697362514844014E-3</v>
      </c>
    </row>
    <row r="6" spans="1:9">
      <c r="A6" s="5">
        <v>5</v>
      </c>
      <c r="B6">
        <v>12</v>
      </c>
      <c r="C6">
        <v>1455</v>
      </c>
      <c r="D6" s="2">
        <f t="shared" si="0"/>
        <v>8.3166619034009723E-2</v>
      </c>
      <c r="E6" s="2">
        <f t="shared" si="1"/>
        <v>1.0460131466133185E-2</v>
      </c>
      <c r="F6">
        <v>12</v>
      </c>
      <c r="G6" s="6">
        <v>2631533</v>
      </c>
      <c r="H6" s="2">
        <f t="shared" si="2"/>
        <v>8.3067587727300565E-2</v>
      </c>
      <c r="I6" s="2">
        <f t="shared" si="3"/>
        <v>7.0066939356844271E-3</v>
      </c>
    </row>
    <row r="7" spans="1:9">
      <c r="A7" s="5">
        <v>6</v>
      </c>
      <c r="B7">
        <v>1</v>
      </c>
      <c r="C7">
        <v>1514</v>
      </c>
      <c r="D7" s="2">
        <f t="shared" si="0"/>
        <v>8.6539011146041719E-2</v>
      </c>
      <c r="E7" s="2">
        <f t="shared" si="1"/>
        <v>1.3832523578165182E-2</v>
      </c>
      <c r="F7">
        <v>1</v>
      </c>
      <c r="G7" s="6">
        <v>2582009</v>
      </c>
      <c r="H7" s="2">
        <f t="shared" si="2"/>
        <v>8.1504301530772968E-2</v>
      </c>
      <c r="I7" s="2">
        <f t="shared" si="3"/>
        <v>5.4434077391568303E-3</v>
      </c>
    </row>
    <row r="8" spans="1:9">
      <c r="A8" s="5">
        <v>7</v>
      </c>
      <c r="B8">
        <v>2</v>
      </c>
      <c r="C8">
        <v>1332</v>
      </c>
      <c r="D8" s="2">
        <f t="shared" si="0"/>
        <v>7.6136038868248074E-2</v>
      </c>
      <c r="E8" s="2">
        <f t="shared" si="1"/>
        <v>3.4295513003715361E-3</v>
      </c>
      <c r="F8">
        <v>2</v>
      </c>
      <c r="G8" s="6">
        <v>2409565</v>
      </c>
      <c r="H8" s="2">
        <f t="shared" si="2"/>
        <v>7.6060893791616138E-2</v>
      </c>
      <c r="I8" s="2">
        <f t="shared" si="3"/>
        <v>0</v>
      </c>
    </row>
    <row r="9" spans="1:9">
      <c r="A9" s="5">
        <v>8</v>
      </c>
      <c r="B9">
        <v>3</v>
      </c>
      <c r="C9">
        <v>1431</v>
      </c>
      <c r="D9" s="2">
        <f t="shared" si="0"/>
        <v>8.1794798513861108E-2</v>
      </c>
      <c r="E9" s="2">
        <f t="shared" si="1"/>
        <v>9.0883109459845707E-3</v>
      </c>
      <c r="F9">
        <v>3</v>
      </c>
      <c r="G9" s="6">
        <v>2645413</v>
      </c>
      <c r="H9" s="2">
        <f t="shared" si="2"/>
        <v>8.3505727061922219E-2</v>
      </c>
      <c r="I9" s="2">
        <f t="shared" si="3"/>
        <v>7.444833270306081E-3</v>
      </c>
    </row>
    <row r="10" spans="1:9">
      <c r="A10" s="5">
        <v>9</v>
      </c>
      <c r="B10">
        <v>4</v>
      </c>
      <c r="C10">
        <v>1349</v>
      </c>
      <c r="D10" s="2">
        <f t="shared" si="0"/>
        <v>7.7107745070020009E-2</v>
      </c>
      <c r="E10" s="2">
        <f t="shared" si="1"/>
        <v>4.4012575021434713E-3</v>
      </c>
      <c r="F10">
        <v>4</v>
      </c>
      <c r="G10" s="6">
        <v>2537816</v>
      </c>
      <c r="H10" s="2">
        <f t="shared" si="2"/>
        <v>8.0109294930273342E-2</v>
      </c>
      <c r="I10" s="2">
        <f t="shared" si="3"/>
        <v>4.0484011386572039E-3</v>
      </c>
    </row>
    <row r="11" spans="1:9">
      <c r="A11" s="5">
        <v>10</v>
      </c>
      <c r="B11">
        <v>5</v>
      </c>
      <c r="C11">
        <v>1340</v>
      </c>
      <c r="D11" s="2">
        <f t="shared" si="0"/>
        <v>7.6593312374964279E-2</v>
      </c>
      <c r="E11" s="2">
        <f t="shared" si="1"/>
        <v>3.8868248070877409E-3</v>
      </c>
      <c r="F11">
        <v>5</v>
      </c>
      <c r="G11" s="6">
        <v>2673858</v>
      </c>
      <c r="H11" s="2">
        <f t="shared" si="2"/>
        <v>8.4403628601786268E-2</v>
      </c>
      <c r="I11" s="2">
        <f t="shared" si="3"/>
        <v>8.3427348101701299E-3</v>
      </c>
    </row>
    <row r="12" spans="1:9">
      <c r="A12" s="5">
        <v>11</v>
      </c>
      <c r="B12">
        <v>6</v>
      </c>
      <c r="C12">
        <v>1272</v>
      </c>
      <c r="D12" s="2">
        <f t="shared" si="0"/>
        <v>7.2706487567876538E-2</v>
      </c>
      <c r="E12" s="2">
        <f t="shared" si="1"/>
        <v>0</v>
      </c>
      <c r="F12">
        <v>6</v>
      </c>
      <c r="G12" s="6">
        <v>2629368</v>
      </c>
      <c r="H12" s="2">
        <f t="shared" si="2"/>
        <v>8.299924682964524E-2</v>
      </c>
      <c r="I12" s="2">
        <f t="shared" si="3"/>
        <v>6.938353038029102E-3</v>
      </c>
    </row>
    <row r="13" spans="1:9">
      <c r="A13" s="5">
        <v>12</v>
      </c>
      <c r="B13">
        <v>7</v>
      </c>
      <c r="C13">
        <v>1405</v>
      </c>
      <c r="D13" s="2">
        <f t="shared" si="0"/>
        <v>8.0308659617033443E-2</v>
      </c>
      <c r="E13" s="2">
        <f t="shared" si="1"/>
        <v>7.602172049156905E-3</v>
      </c>
      <c r="F13">
        <v>7</v>
      </c>
      <c r="G13" s="6">
        <v>2788695</v>
      </c>
      <c r="H13" s="2">
        <f t="shared" si="2"/>
        <v>8.8028600271090815E-2</v>
      </c>
      <c r="I13" s="2">
        <f t="shared" si="3"/>
        <v>1.1967706479474677E-2</v>
      </c>
    </row>
    <row r="14" spans="1:9">
      <c r="A14" s="5"/>
      <c r="B14" t="s">
        <v>17</v>
      </c>
      <c r="C14">
        <f>SUM(C2:C13)</f>
        <v>17495</v>
      </c>
      <c r="D14" s="2"/>
      <c r="E14" s="2"/>
      <c r="G14" s="9">
        <f>SUM(G2:G13)</f>
        <v>31679420</v>
      </c>
    </row>
    <row r="30" spans="1:9">
      <c r="A30">
        <v>1</v>
      </c>
      <c r="B30">
        <v>8</v>
      </c>
      <c r="C30">
        <v>651</v>
      </c>
      <c r="D30" s="2">
        <f t="shared" ref="D30:D41" si="4">C30/C$42</f>
        <v>7.8038839606808921E-2</v>
      </c>
      <c r="E30" s="2">
        <f t="shared" ref="E30:E41" si="5">D30-MIN(D$30:D$41)</f>
        <v>2.2776312634859713E-3</v>
      </c>
      <c r="F30">
        <v>8</v>
      </c>
      <c r="G30" s="6">
        <v>1479771</v>
      </c>
      <c r="H30" s="2">
        <f t="shared" ref="H30:H41" si="6">(G30/G$14)</f>
        <v>4.6710798366889295E-2</v>
      </c>
      <c r="I30" s="2">
        <f t="shared" ref="I30:I41" si="7">H30-MIN(H$30:H$41)</f>
        <v>8.677557859329485E-4</v>
      </c>
    </row>
    <row r="31" spans="1:9">
      <c r="A31">
        <v>2</v>
      </c>
      <c r="B31">
        <v>9</v>
      </c>
      <c r="C31">
        <v>676</v>
      </c>
      <c r="D31" s="2">
        <f t="shared" si="4"/>
        <v>8.1035722848237832E-2</v>
      </c>
      <c r="E31" s="2">
        <f t="shared" si="5"/>
        <v>5.2745145049148817E-3</v>
      </c>
      <c r="F31">
        <v>9</v>
      </c>
      <c r="G31" s="6">
        <v>1452281</v>
      </c>
      <c r="H31" s="2">
        <f t="shared" si="6"/>
        <v>4.5843042580956346E-2</v>
      </c>
      <c r="I31" s="2">
        <f t="shared" si="7"/>
        <v>0</v>
      </c>
    </row>
    <row r="32" spans="1:9">
      <c r="A32">
        <v>3</v>
      </c>
      <c r="B32">
        <v>10</v>
      </c>
      <c r="C32">
        <v>724</v>
      </c>
      <c r="D32" s="2">
        <f t="shared" si="4"/>
        <v>8.6789738671781344E-2</v>
      </c>
      <c r="E32" s="2">
        <f t="shared" si="5"/>
        <v>1.1028530328458394E-2</v>
      </c>
      <c r="F32">
        <v>10</v>
      </c>
      <c r="G32" s="6">
        <v>1563801</v>
      </c>
      <c r="H32" s="2">
        <f t="shared" si="6"/>
        <v>4.9363309050481356E-2</v>
      </c>
      <c r="I32" s="2">
        <f t="shared" si="7"/>
        <v>3.5202664695250102E-3</v>
      </c>
    </row>
    <row r="33" spans="1:9">
      <c r="A33">
        <v>4</v>
      </c>
      <c r="B33">
        <v>11</v>
      </c>
      <c r="C33">
        <v>712</v>
      </c>
      <c r="D33" s="2">
        <f t="shared" si="4"/>
        <v>8.5351234715895466E-2</v>
      </c>
      <c r="E33" s="2">
        <f t="shared" si="5"/>
        <v>9.590026372572516E-3</v>
      </c>
      <c r="F33">
        <v>11</v>
      </c>
      <c r="G33" s="6">
        <v>1560398</v>
      </c>
      <c r="H33" s="2">
        <f t="shared" si="6"/>
        <v>4.9255889154536291E-2</v>
      </c>
      <c r="I33" s="2">
        <f t="shared" si="7"/>
        <v>3.4128465735799446E-3</v>
      </c>
    </row>
    <row r="34" spans="1:9">
      <c r="A34">
        <v>5</v>
      </c>
      <c r="B34">
        <v>12</v>
      </c>
      <c r="C34">
        <v>743</v>
      </c>
      <c r="D34" s="2">
        <f t="shared" si="4"/>
        <v>8.9067369935267315E-2</v>
      </c>
      <c r="E34" s="2">
        <f t="shared" si="5"/>
        <v>1.3306161591944365E-2</v>
      </c>
      <c r="F34">
        <v>12</v>
      </c>
      <c r="G34" s="6">
        <v>1729926</v>
      </c>
      <c r="H34" s="2">
        <f t="shared" si="6"/>
        <v>5.4607249753941205E-2</v>
      </c>
      <c r="I34" s="2">
        <f t="shared" si="7"/>
        <v>8.7642071729848586E-3</v>
      </c>
    </row>
    <row r="35" spans="1:9">
      <c r="A35">
        <v>6</v>
      </c>
      <c r="B35">
        <v>1</v>
      </c>
      <c r="C35">
        <v>755</v>
      </c>
      <c r="D35" s="2">
        <f t="shared" si="4"/>
        <v>9.0505873891153207E-2</v>
      </c>
      <c r="E35" s="2">
        <f t="shared" si="5"/>
        <v>1.4744665547830257E-2</v>
      </c>
      <c r="F35">
        <v>1</v>
      </c>
      <c r="G35" s="6">
        <v>1824419</v>
      </c>
      <c r="H35" s="2">
        <f t="shared" si="6"/>
        <v>5.7590037948927093E-2</v>
      </c>
      <c r="I35" s="2">
        <f t="shared" si="7"/>
        <v>1.1746995367970747E-2</v>
      </c>
    </row>
    <row r="36" spans="1:9">
      <c r="A36">
        <v>7</v>
      </c>
      <c r="B36">
        <v>2</v>
      </c>
      <c r="C36">
        <v>663</v>
      </c>
      <c r="D36" s="2">
        <f t="shared" si="4"/>
        <v>7.9477343562694799E-2</v>
      </c>
      <c r="E36" s="2">
        <f t="shared" si="5"/>
        <v>3.7161352193718494E-3</v>
      </c>
      <c r="F36">
        <v>2</v>
      </c>
      <c r="G36" s="6">
        <v>1600464</v>
      </c>
      <c r="H36" s="2">
        <f t="shared" si="6"/>
        <v>5.0520621905325289E-2</v>
      </c>
      <c r="I36" s="2">
        <f t="shared" si="7"/>
        <v>4.6775793243689426E-3</v>
      </c>
    </row>
    <row r="37" spans="1:9">
      <c r="A37">
        <v>8</v>
      </c>
      <c r="B37">
        <v>3</v>
      </c>
      <c r="C37">
        <v>719</v>
      </c>
      <c r="D37" s="2">
        <f t="shared" si="4"/>
        <v>8.6190362023495559E-2</v>
      </c>
      <c r="E37" s="2">
        <f t="shared" si="5"/>
        <v>1.0429153680172609E-2</v>
      </c>
      <c r="F37">
        <v>3</v>
      </c>
      <c r="G37" s="6">
        <v>1694060</v>
      </c>
      <c r="H37" s="2">
        <f t="shared" si="6"/>
        <v>5.3475095187980083E-2</v>
      </c>
      <c r="I37" s="2">
        <f t="shared" si="7"/>
        <v>7.6320526070237371E-3</v>
      </c>
    </row>
    <row r="38" spans="1:9">
      <c r="A38">
        <v>9</v>
      </c>
      <c r="B38">
        <v>4</v>
      </c>
      <c r="C38">
        <v>732</v>
      </c>
      <c r="D38" s="2">
        <f t="shared" si="4"/>
        <v>8.7748741309038605E-2</v>
      </c>
      <c r="E38" s="2">
        <f t="shared" si="5"/>
        <v>1.1987532965715655E-2</v>
      </c>
      <c r="F38">
        <v>4</v>
      </c>
      <c r="G38" s="6">
        <v>1553365</v>
      </c>
      <c r="H38" s="2">
        <f t="shared" si="6"/>
        <v>4.9033883827418558E-2</v>
      </c>
      <c r="I38" s="2">
        <f t="shared" si="7"/>
        <v>3.1908412464622116E-3</v>
      </c>
    </row>
    <row r="39" spans="1:9">
      <c r="A39">
        <v>10</v>
      </c>
      <c r="B39">
        <v>5</v>
      </c>
      <c r="C39">
        <v>700</v>
      </c>
      <c r="D39" s="2">
        <f t="shared" si="4"/>
        <v>8.3912730760009588E-2</v>
      </c>
      <c r="E39" s="2">
        <f t="shared" si="5"/>
        <v>8.1515224166866379E-3</v>
      </c>
      <c r="F39">
        <v>5</v>
      </c>
      <c r="G39" s="6">
        <v>1544836</v>
      </c>
      <c r="H39" s="2">
        <f t="shared" si="6"/>
        <v>4.8764655413514518E-2</v>
      </c>
      <c r="I39" s="2">
        <f t="shared" si="7"/>
        <v>2.9216128325581722E-3</v>
      </c>
    </row>
    <row r="40" spans="1:9">
      <c r="A40">
        <v>11</v>
      </c>
      <c r="B40">
        <v>6</v>
      </c>
      <c r="C40">
        <v>632</v>
      </c>
      <c r="D40" s="2">
        <f t="shared" si="4"/>
        <v>7.576120834332295E-2</v>
      </c>
      <c r="E40" s="2">
        <f t="shared" si="5"/>
        <v>0</v>
      </c>
      <c r="F40">
        <v>6</v>
      </c>
      <c r="G40" s="6">
        <v>1461902</v>
      </c>
      <c r="H40" s="2">
        <f t="shared" si="6"/>
        <v>4.6146741322915637E-2</v>
      </c>
      <c r="I40" s="2">
        <f t="shared" si="7"/>
        <v>3.036987419592907E-4</v>
      </c>
    </row>
    <row r="41" spans="1:9">
      <c r="A41">
        <v>12</v>
      </c>
      <c r="B41">
        <v>7</v>
      </c>
      <c r="C41">
        <v>635</v>
      </c>
      <c r="D41" s="2">
        <f t="shared" si="4"/>
        <v>7.6120834332294413E-2</v>
      </c>
      <c r="E41" s="2">
        <f t="shared" si="5"/>
        <v>3.5962598897146258E-4</v>
      </c>
      <c r="F41">
        <v>7</v>
      </c>
      <c r="G41" s="6">
        <v>1495354</v>
      </c>
      <c r="H41" s="2">
        <f t="shared" si="6"/>
        <v>4.7202694998835205E-2</v>
      </c>
      <c r="I41" s="2">
        <f t="shared" si="7"/>
        <v>1.3596524178788594E-3</v>
      </c>
    </row>
    <row r="42" spans="1:9">
      <c r="B42" t="s">
        <v>17</v>
      </c>
      <c r="C42">
        <f>SUM(C30:C41)</f>
        <v>8342</v>
      </c>
      <c r="G42" s="9">
        <f>SUM(G30:G41)</f>
        <v>18960577</v>
      </c>
    </row>
    <row r="45" spans="1:9">
      <c r="A45" t="s">
        <v>18</v>
      </c>
    </row>
    <row r="46" spans="1:9">
      <c r="C46" t="s">
        <v>0</v>
      </c>
      <c r="D46" t="s">
        <v>1</v>
      </c>
      <c r="E46" t="s">
        <v>15</v>
      </c>
      <c r="F46" t="s">
        <v>1</v>
      </c>
    </row>
    <row r="47" spans="1:9">
      <c r="A47" t="s">
        <v>2</v>
      </c>
      <c r="B47">
        <v>1</v>
      </c>
      <c r="C47" s="6">
        <v>2582009</v>
      </c>
      <c r="D47" s="7">
        <v>10411.33</v>
      </c>
      <c r="E47" s="6">
        <v>1824419</v>
      </c>
      <c r="F47" s="7">
        <v>7356.53</v>
      </c>
    </row>
    <row r="48" spans="1:9">
      <c r="A48" t="s">
        <v>3</v>
      </c>
      <c r="B48">
        <v>2</v>
      </c>
      <c r="C48" s="6">
        <v>2409565</v>
      </c>
      <c r="D48" s="7">
        <v>10661.79</v>
      </c>
      <c r="E48" s="6">
        <v>1600464</v>
      </c>
      <c r="F48" s="7">
        <v>7081.7</v>
      </c>
    </row>
    <row r="49" spans="1:6">
      <c r="A49" t="s">
        <v>4</v>
      </c>
      <c r="B49">
        <v>3</v>
      </c>
      <c r="C49" s="6">
        <v>2645413</v>
      </c>
      <c r="D49" s="7">
        <v>10666.99</v>
      </c>
      <c r="E49" s="6">
        <v>1694060</v>
      </c>
      <c r="F49" s="7">
        <v>6830.89</v>
      </c>
    </row>
    <row r="50" spans="1:6">
      <c r="A50" t="s">
        <v>5</v>
      </c>
      <c r="B50">
        <v>4</v>
      </c>
      <c r="C50" s="6">
        <v>2537816</v>
      </c>
      <c r="D50" s="7">
        <v>10574.23</v>
      </c>
      <c r="E50" s="6">
        <v>1553365</v>
      </c>
      <c r="F50" s="7">
        <v>6472.35</v>
      </c>
    </row>
    <row r="51" spans="1:6">
      <c r="A51" t="s">
        <v>6</v>
      </c>
      <c r="B51">
        <v>5</v>
      </c>
      <c r="C51" s="6">
        <v>2673858</v>
      </c>
      <c r="D51" s="7">
        <v>10781.69</v>
      </c>
      <c r="E51" s="6">
        <v>1544836</v>
      </c>
      <c r="F51" s="7">
        <v>6229.18</v>
      </c>
    </row>
    <row r="52" spans="1:6">
      <c r="A52" t="s">
        <v>7</v>
      </c>
      <c r="B52">
        <v>6</v>
      </c>
      <c r="C52" s="6">
        <v>2629368</v>
      </c>
      <c r="D52" s="7">
        <v>10955.7</v>
      </c>
      <c r="E52" s="6">
        <v>1461902</v>
      </c>
      <c r="F52" s="7">
        <v>6091.26</v>
      </c>
    </row>
    <row r="53" spans="1:6">
      <c r="A53" t="s">
        <v>8</v>
      </c>
      <c r="B53">
        <v>7</v>
      </c>
      <c r="C53" s="6">
        <v>2788695</v>
      </c>
      <c r="D53" s="7">
        <v>11244.74</v>
      </c>
      <c r="E53" s="6">
        <v>1495354</v>
      </c>
      <c r="F53" s="7">
        <v>6029.65</v>
      </c>
    </row>
    <row r="54" spans="1:6">
      <c r="A54" t="s">
        <v>9</v>
      </c>
      <c r="B54">
        <v>8</v>
      </c>
      <c r="C54" s="6">
        <v>2813582</v>
      </c>
      <c r="D54" s="7">
        <v>11345.09</v>
      </c>
      <c r="E54" s="6">
        <v>1479771</v>
      </c>
      <c r="F54" s="7">
        <v>5966.82</v>
      </c>
    </row>
    <row r="55" spans="1:6">
      <c r="A55" t="s">
        <v>10</v>
      </c>
      <c r="B55">
        <v>9</v>
      </c>
      <c r="C55" s="6">
        <v>2740831</v>
      </c>
      <c r="D55" s="7">
        <v>11420.13</v>
      </c>
      <c r="E55" s="6">
        <v>1452281</v>
      </c>
      <c r="F55" s="7">
        <v>6051.17</v>
      </c>
    </row>
    <row r="56" spans="1:6">
      <c r="A56" t="s">
        <v>11</v>
      </c>
      <c r="B56">
        <v>10</v>
      </c>
      <c r="C56" s="6">
        <v>2694594</v>
      </c>
      <c r="D56" s="7">
        <v>10865.3</v>
      </c>
      <c r="E56" s="6">
        <v>1563801</v>
      </c>
      <c r="F56" s="7">
        <v>6305.65</v>
      </c>
    </row>
    <row r="57" spans="1:6">
      <c r="A57" t="s">
        <v>12</v>
      </c>
      <c r="B57">
        <v>11</v>
      </c>
      <c r="C57" s="6">
        <v>2532156</v>
      </c>
      <c r="D57" s="7">
        <v>10550.65</v>
      </c>
      <c r="E57" s="6">
        <v>1560398</v>
      </c>
      <c r="F57" s="7">
        <v>6501.66</v>
      </c>
    </row>
    <row r="58" spans="1:6">
      <c r="A58" t="s">
        <v>13</v>
      </c>
      <c r="B58">
        <v>12</v>
      </c>
      <c r="C58" s="6">
        <v>2631533</v>
      </c>
      <c r="D58" s="7">
        <v>10611.02</v>
      </c>
      <c r="E58" s="6">
        <v>1729926</v>
      </c>
      <c r="F58" s="7">
        <v>6975.51</v>
      </c>
    </row>
    <row r="59" spans="1:6">
      <c r="A59" t="s">
        <v>14</v>
      </c>
      <c r="C59" s="6">
        <f>SUM(C47:C58)</f>
        <v>31679420</v>
      </c>
      <c r="D59" s="7">
        <v>10841.69</v>
      </c>
      <c r="E59" s="6">
        <v>18960577</v>
      </c>
      <c r="F59" s="7">
        <v>6488.9</v>
      </c>
    </row>
    <row r="60" spans="1:6">
      <c r="A60" t="s">
        <v>16</v>
      </c>
      <c r="C60" s="6"/>
      <c r="E60"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Birth-Death by Month</vt:lpstr>
      <vt:lpstr>Height-Weight dist</vt:lpstr>
      <vt:lpstr>US Height Distrib</vt:lpstr>
      <vt:lpstr>US NCHS data</vt:lpstr>
      <vt:lpstr>B-D v1</vt:lpstr>
    </vt:vector>
  </TitlesOfParts>
  <Company>Infochimps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Kromer</dc:creator>
  <cp:lastModifiedBy>Philip Kromer</cp:lastModifiedBy>
  <dcterms:created xsi:type="dcterms:W3CDTF">2014-06-06T15:37:23Z</dcterms:created>
  <dcterms:modified xsi:type="dcterms:W3CDTF">2014-06-07T05:25:48Z</dcterms:modified>
</cp:coreProperties>
</file>