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Volumes/GoogleDrive/My Drive/Work/teaching/RSM 2020/modules/05-causality/tutorial/"/>
    </mc:Choice>
  </mc:AlternateContent>
  <xr:revisionPtr revIDLastSave="0" documentId="13_ncr:1_{7F36C4BC-76DA-514F-B95D-88FA1AEF2347}" xr6:coauthVersionLast="45" xr6:coauthVersionMax="45" xr10:uidLastSave="{00000000-0000-0000-0000-000000000000}"/>
  <bookViews>
    <workbookView xWindow="35600" yWindow="3220" windowWidth="23260" windowHeight="12580" activeTab="4" xr2:uid="{00000000-000D-0000-FFFF-FFFF00000000}"/>
  </bookViews>
  <sheets>
    <sheet name="1a" sheetId="1" r:id="rId1"/>
    <sheet name="1b" sheetId="2" r:id="rId2"/>
    <sheet name="1b_plot1" sheetId="5" r:id="rId3"/>
    <sheet name="1b_plot2" sheetId="6" r:id="rId4"/>
    <sheet name="2" sheetId="9" r:id="rId5"/>
    <sheet name="error_bars" sheetId="10" r:id="rId6"/>
    <sheet name="3b" sheetId="11" r:id="rId7"/>
  </sheet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F3" i="11" s="1"/>
  <c r="G3" i="11" s="1"/>
  <c r="H3" i="11" s="1"/>
  <c r="E2" i="11"/>
  <c r="F2" i="11" s="1"/>
  <c r="G2" i="11" s="1"/>
  <c r="H2" i="11" s="1"/>
  <c r="F5" i="10"/>
  <c r="F4" i="10"/>
  <c r="G8" i="9" l="1"/>
  <c r="E13" i="9"/>
  <c r="C10" i="9"/>
  <c r="C6" i="9"/>
  <c r="G3" i="9"/>
  <c r="E3" i="9"/>
  <c r="E15" i="9" l="1"/>
  <c r="G5" i="9" s="1"/>
  <c r="E16" i="9" s="1"/>
  <c r="I13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2" i="2"/>
  <c r="H7" i="2"/>
  <c r="I7" i="2" s="1"/>
  <c r="H6" i="2"/>
  <c r="I6" i="2" s="1"/>
  <c r="H5" i="2"/>
  <c r="I5" i="2" s="1"/>
  <c r="H4" i="2"/>
  <c r="I4" i="2" s="1"/>
  <c r="H3" i="2"/>
  <c r="I3" i="2" s="1"/>
  <c r="H2" i="2"/>
</calcChain>
</file>

<file path=xl/sharedStrings.xml><?xml version="1.0" encoding="utf-8"?>
<sst xmlns="http://schemas.openxmlformats.org/spreadsheetml/2006/main" count="101" uniqueCount="50">
  <si>
    <t>test_condition</t>
  </si>
  <si>
    <t>exposed</t>
  </si>
  <si>
    <t>CR</t>
  </si>
  <si>
    <t>control</t>
  </si>
  <si>
    <t>test</t>
  </si>
  <si>
    <t>Control, not exposed</t>
  </si>
  <si>
    <t>Test, not exposed</t>
  </si>
  <si>
    <t>Test, exposed</t>
  </si>
  <si>
    <t>variable</t>
  </si>
  <si>
    <t>age</t>
  </si>
  <si>
    <t>gender</t>
  </si>
  <si>
    <t>friends</t>
  </si>
  <si>
    <t>count</t>
  </si>
  <si>
    <t>min</t>
  </si>
  <si>
    <t>max</t>
  </si>
  <si>
    <t>avg</t>
  </si>
  <si>
    <t>std</t>
  </si>
  <si>
    <t>Row Labels</t>
  </si>
  <si>
    <t>Grand Total</t>
  </si>
  <si>
    <t>Column Labels</t>
  </si>
  <si>
    <t>overall mean</t>
  </si>
  <si>
    <t>deviation</t>
  </si>
  <si>
    <t>Sum of deviation</t>
  </si>
  <si>
    <t>N</t>
  </si>
  <si>
    <t>Test group</t>
  </si>
  <si>
    <t>Control group</t>
  </si>
  <si>
    <t>Exposed</t>
  </si>
  <si>
    <t>Unexposed</t>
  </si>
  <si>
    <t>in % of all users</t>
  </si>
  <si>
    <t>Counterfactual CR</t>
  </si>
  <si>
    <t>(in % of all users in test group)</t>
  </si>
  <si>
    <t>CR for test group</t>
  </si>
  <si>
    <t>CR for control group</t>
  </si>
  <si>
    <t>ITT</t>
  </si>
  <si>
    <t>Lift (in %)</t>
  </si>
  <si>
    <t>ATT/ICR</t>
  </si>
  <si>
    <t>mean</t>
  </si>
  <si>
    <t>se</t>
  </si>
  <si>
    <t>1.96x SE</t>
  </si>
  <si>
    <t>Group 1</t>
  </si>
  <si>
    <t>Group 2</t>
  </si>
  <si>
    <t>Creating error bars</t>
  </si>
  <si>
    <t>exposure status</t>
  </si>
  <si>
    <t>Standarddev</t>
  </si>
  <si>
    <t>STD^2</t>
  </si>
  <si>
    <t>ratioSTD/N</t>
  </si>
  <si>
    <t>SE</t>
  </si>
  <si>
    <t>95%-conf</t>
  </si>
  <si>
    <t>not exposed</t>
  </si>
  <si>
    <r>
      <t>·</t>
    </r>
    <r>
      <rPr>
        <sz val="7"/>
        <color theme="1"/>
        <rFont val="Times New Roman"/>
        <family val="1"/>
      </rPr>
      <t xml:space="preserve">       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</si>
</sst>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65" fontId="0" fillId="2" borderId="0" xfId="0" applyNumberFormat="1" applyFill="1"/>
    <xf numFmtId="165" fontId="0" fillId="0" borderId="0" xfId="0" applyNumberFormat="1"/>
    <xf numFmtId="164" fontId="1" fillId="2" borderId="0" xfId="1" applyNumberFormat="1" applyFont="1" applyFill="1"/>
    <xf numFmtId="10" fontId="0" fillId="2" borderId="1" xfId="1" applyNumberFormat="1" applyFont="1" applyFill="1" applyBorder="1"/>
    <xf numFmtId="0" fontId="3" fillId="0" borderId="0" xfId="0" applyFont="1" applyAlignment="1">
      <alignment horizontal="left" vertical="center" indent="10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rates in Facebook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'1a'!$D$1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'1a'!$C$2:$C$4</c:f>
              <c:strCache>
                <c:ptCount val="3"/>
                <c:pt idx="0">
                  <c:v>Control, not exposed</c:v>
                </c:pt>
                <c:pt idx="1">
                  <c:v>Test, not exposed</c:v>
                </c:pt>
                <c:pt idx="2">
                  <c:v>Test, exposed</c:v>
                </c:pt>
              </c:strCache>
            </c:strRef>
          </c:cat>
          <c:val>
            <c:numRef>
              <c:f>'1a'!$D$2:$D$4</c:f>
              <c:numCache>
                <c:formatCode>General</c:formatCode>
                <c:ptCount val="3"/>
                <c:pt idx="0">
                  <c:v>9.7000000000000003E-3</c:v>
                </c:pt>
                <c:pt idx="1">
                  <c:v>1.77E-2</c:v>
                </c:pt>
                <c:pt idx="2">
                  <c:v>2.46E-2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7-4B8C-9FD5-7DCDFAF5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212344"/>
        <c:axId val="282212736"/>
      </c:barChart>
      <c:catAx>
        <c:axId val="28221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2212736"/>
        <c:crosses val="autoZero"/>
        <c:auto val="1"/>
        <c:lblAlgn val="ctr"/>
        <c:lblOffset val="100"/>
        <c:noMultiLvlLbl val="0"/>
      </c:catAx>
      <c:valAx>
        <c:axId val="28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221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[solution_2020.xlsx]1b_plot1!PivotTable2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'1b_plot1'!$B$3:$B$4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'1b_plot1'!$A$5:$A$7</c:f>
              <c:strCache>
                <c:ptCount val="2"/>
                <c:pt idx="0">
                  <c:v>control</c:v>
                </c:pt>
                <c:pt idx="1">
                  <c:v>test</c:v>
                </c:pt>
              </c:strCache>
            </c:strRef>
          </c:cat>
          <c:val>
            <c:numRef>
              <c:f>'1b_plot1'!$B$5:$B$7</c:f>
              <c:numCache>
                <c:formatCode>General</c:formatCode>
                <c:ptCount val="2"/>
                <c:pt idx="0">
                  <c:v>-8.418625280624427E-4</c:v>
                </c:pt>
                <c:pt idx="1">
                  <c:v>3.3746181293674246E-3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E2D-BD5D-6364FAC2E98F}"/>
            </c:ext>
          </c:extLst>
        </c:ser>
        <c:ser>
          <c:idx val="1"/>
          <c:order val="1"/>
          <c:tx>
            <c:strRef>
              <c:f>'1b_plot1'!$C$3:$C$4</c:f>
              <c:strCache>
                <c:ptCount val="1"/>
                <c:pt idx="0">
                  <c:v>friends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'1b_plot1'!$A$5:$A$7</c:f>
              <c:strCache>
                <c:ptCount val="2"/>
                <c:pt idx="0">
                  <c:v>control</c:v>
                </c:pt>
                <c:pt idx="1">
                  <c:v>test</c:v>
                </c:pt>
              </c:strCache>
            </c:strRef>
          </c:cat>
          <c:val>
            <c:numRef>
              <c:f>'1b_plot1'!$C$5:$C$7</c:f>
              <c:numCache>
                <c:formatCode>General</c:formatCode>
                <c:ptCount val="2"/>
                <c:pt idx="0">
                  <c:v>5.9157471350166292E-5</c:v>
                </c:pt>
                <c:pt idx="1">
                  <c:v>-2.3713358018880598E-4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E2D-BD5D-6364FAC2E98F}"/>
            </c:ext>
          </c:extLst>
        </c:ser>
        <c:ser>
          <c:idx val="2"/>
          <c:order val="2"/>
          <c:tx>
            <c:strRef>
              <c:f>'1b_plot1'!$D$3:$D$4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'1b_plot1'!$A$5:$A$7</c:f>
              <c:strCache>
                <c:ptCount val="2"/>
                <c:pt idx="0">
                  <c:v>control</c:v>
                </c:pt>
                <c:pt idx="1">
                  <c:v>test</c:v>
                </c:pt>
              </c:strCache>
            </c:strRef>
          </c:cat>
          <c:val>
            <c:numRef>
              <c:f>'1b_plot1'!$D$5:$D$7</c:f>
              <c:numCache>
                <c:formatCode>General</c:formatCode>
                <c:ptCount val="2"/>
                <c:pt idx="0">
                  <c:v>6.4669753471099402E-4</c:v>
                </c:pt>
                <c:pt idx="1">
                  <c:v>-2.5922964285815973E-3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E2D-BD5D-6364FAC2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213520"/>
        <c:axId val="191300840"/>
      </c:barChart>
      <c:catAx>
        <c:axId val="2822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1300840"/>
        <c:crosses val="autoZero"/>
        <c:auto val="1"/>
        <c:lblAlgn val="ctr"/>
        <c:lblOffset val="100"/>
        <c:noMultiLvlLbl val="0"/>
      </c:catAx>
      <c:valAx>
        <c:axId val="1913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22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[solution_2020.xlsx]1b_plot2!PivotTable3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'1b_plot2'!$B$3:$B$4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'1b_plot2'!$A$5:$A$8</c:f>
              <c:strCache>
                <c:ptCount val="3"/>
                <c:pt idx="0">
                  <c:v>age</c:v>
                </c:pt>
                <c:pt idx="1">
                  <c:v>friends</c:v>
                </c:pt>
                <c:pt idx="2">
                  <c:v>gender</c:v>
                </c:pt>
              </c:strCache>
            </c:strRef>
          </c:cat>
          <c:val>
            <c:numRef>
              <c:f>'1b_plot2'!$B$5:$B$8</c:f>
              <c:numCache>
                <c:formatCode>General</c:formatCode>
                <c:ptCount val="3"/>
                <c:pt idx="0">
                  <c:v>4.6315104291795549E-2</c:v>
                </c:pt>
                <c:pt idx="1">
                  <c:v>9.7895908645639166E-6</c:v>
                </c:pt>
                <c:pt idx="2">
                  <c:v>-2.6839763069150497E-2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0-4CD3-A526-018CC5FA98A3}"/>
            </c:ext>
          </c:extLst>
        </c:ser>
        <c:ser>
          <c:idx val="1"/>
          <c:order val="1"/>
          <c:tx>
            <c:strRef>
              <c:f>'1b_plot2'!$C$3:$C$4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'1b_plot2'!$A$5:$A$8</c:f>
              <c:strCache>
                <c:ptCount val="3"/>
                <c:pt idx="0">
                  <c:v>age</c:v>
                </c:pt>
                <c:pt idx="1">
                  <c:v>friends</c:v>
                </c:pt>
                <c:pt idx="2">
                  <c:v>gender</c:v>
                </c:pt>
              </c:strCache>
            </c:strRef>
          </c:cat>
          <c:val>
            <c:numRef>
              <c:f>'1b_plot2'!$C$5:$C$8</c:f>
              <c:numCache>
                <c:formatCode>General</c:formatCode>
                <c:ptCount val="3"/>
                <c:pt idx="0">
                  <c:v>-0.28359120048522535</c:v>
                </c:pt>
                <c:pt idx="1">
                  <c:v>-5.9942471641134008E-5</c:v>
                </c:pt>
                <c:pt idx="2">
                  <c:v>0.16434208118295801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0-4CD3-A526-018CC5FA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72400"/>
        <c:axId val="389372792"/>
      </c:barChart>
      <c:catAx>
        <c:axId val="3893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372792"/>
        <c:crosses val="autoZero"/>
        <c:auto val="1"/>
        <c:lblAlgn val="ctr"/>
        <c:lblOffset val="100"/>
        <c:noMultiLvlLbl val="0"/>
      </c:catAx>
      <c:valAx>
        <c:axId val="3893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3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error_bars!$F$4:$F$5</c:f>
                <c:numCache>
                  <c:formatCode>General</c:formatCode>
                  <c:ptCount val="2"/>
                  <c:pt idx="0">
                    <c:v>0.58799999999999997</c:v>
                  </c:pt>
                  <c:pt idx="1">
                    <c:v>0.19600000000000001</c:v>
                  </c:pt>
                </c:numCache>
              </c:numRef>
            </c:plus>
            <c:minus>
              <c:numRef>
                <c:f>error_bars!$F$4:$F$5</c:f>
                <c:numCache>
                  <c:formatCode>General</c:formatCode>
                  <c:ptCount val="2"/>
                  <c:pt idx="0">
                    <c:v>0.58799999999999997</c:v>
                  </c:pt>
                  <c:pt idx="1">
                    <c:v>0.19600000000000001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error_bars!$C$4:$C$5</c:f>
              <c:strCache>
                <c:ptCount val="2"/>
                <c:pt idx="0">
                  <c:v>Group 1</c:v>
                </c:pt>
                <c:pt idx="1">
                  <c:v>Group 2</c:v>
                </c:pt>
              </c:strCache>
            </c:strRef>
          </c:cat>
          <c:val>
            <c:numRef>
              <c:f>error_bars!$D$4:$D$5</c:f>
              <c:numCache>
                <c:formatCode>General</c:formatCode>
                <c:ptCount val="2"/>
                <c:pt idx="0">
                  <c:v>1.5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4543-AA79-DA20E202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62680"/>
        <c:axId val="501261896"/>
      </c:barChart>
      <c:catAx>
        <c:axId val="5012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261896"/>
        <c:crosses val="autoZero"/>
        <c:auto val="1"/>
        <c:lblAlgn val="ctr"/>
        <c:lblOffset val="100"/>
        <c:noMultiLvlLbl val="0"/>
      </c:catAx>
      <c:valAx>
        <c:axId val="5012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2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'3b'!$B$1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'3b'!$H$2:$H$3</c:f>
                <c:numCache>
                  <c:formatCode>General</c:formatCode>
                  <c:ptCount val="2"/>
                  <c:pt idx="0">
                    <c:v>1.9702274567266588E-3</c:v>
                  </c:pt>
                  <c:pt idx="1">
                    <c:v>5.7364765845777602E-3</c:v>
                  </c:pt>
                </c:numCache>
              </c:numRef>
            </c:plus>
            <c:minus>
              <c:numRef>
                <c:f>'3b'!$H$2:$H$3</c:f>
                <c:numCache>
                  <c:formatCode>General</c:formatCode>
                  <c:ptCount val="2"/>
                  <c:pt idx="0">
                    <c:v>1.9702274567266588E-3</c:v>
                  </c:pt>
                  <c:pt idx="1">
                    <c:v>5.7364765845777602E-3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'3b'!$A$2:$A$3</c:f>
              <c:strCache>
                <c:ptCount val="2"/>
                <c:pt idx="0">
                  <c:v>not exposed</c:v>
                </c:pt>
                <c:pt idx="1">
                  <c:v>exposed</c:v>
                </c:pt>
              </c:strCache>
            </c:strRef>
          </c:cat>
          <c:val>
            <c:numRef>
              <c:f>'3b'!$B$2:$B$3</c:f>
              <c:numCache>
                <c:formatCode>General</c:formatCode>
                <c:ptCount val="2"/>
                <c:pt idx="0">
                  <c:v>1.77E-2</c:v>
                </c:pt>
                <c:pt idx="1">
                  <c:v>2.46E-2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1-4FD4-8D50-DED35A97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79456"/>
        <c:axId val="501279064"/>
      </c:barChart>
      <c:catAx>
        <c:axId val="5012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279064"/>
        <c:crosses val="autoZero"/>
        <c:auto val="1"/>
        <c:lblAlgn val="ctr"/>
        <c:lblOffset val="100"/>
        <c:noMultiLvlLbl val="0"/>
      </c:catAx>
      <c:valAx>
        <c:axId val="5012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2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6</xdr:row>
      <xdr:rowOff>114300</xdr:rowOff>
    </xdr:from>
    <xdr:to>
      <xdr:col>7</xdr:col>
      <xdr:colOff>209550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123825</xdr:rowOff>
    </xdr:from>
    <xdr:to>
      <xdr:col>6</xdr:col>
      <xdr:colOff>485775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152400</xdr:rowOff>
    </xdr:from>
    <xdr:to>
      <xdr:col>6</xdr:col>
      <xdr:colOff>476250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104775</xdr:rowOff>
    </xdr:from>
    <xdr:to>
      <xdr:col>9</xdr:col>
      <xdr:colOff>219075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5611E-0B0E-44FA-A422-D77371A13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990599</xdr:colOff>
      <xdr:row>9</xdr:row>
      <xdr:rowOff>190499</xdr:rowOff>
    </xdr:from>
    <xdr:to>
      <xdr:col>4</xdr:col>
      <xdr:colOff>9524</xdr:colOff>
      <xdr:row>15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4CB73-2EF1-40A5-A827-DBD4E77CD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099" y="1828799"/>
          <a:ext cx="59626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6</xdr:row>
      <xdr:rowOff>66675</xdr:rowOff>
    </xdr:from>
    <xdr:to>
      <xdr:col>7</xdr:col>
      <xdr:colOff>9525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ED4E7-6F7A-4B3A-8DF3-E1D41ABB7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. Datta" refreshedDate="42865.40966759259" createdVersion="5" refreshedVersion="5" minRefreshableVersion="3" recordCount="6" xr:uid="{00000000-000A-0000-FFFF-FFFF00000000}">
  <cacheSource type="worksheet">
    <worksheetSource ref="A1:I7" sheet="1b"/>
  </cacheSource>
  <cacheFields count="9">
    <cacheField name="test_condition" numFmtId="0">
      <sharedItems count="2">
        <s v="control"/>
        <s v="test"/>
      </sharedItems>
    </cacheField>
    <cacheField name="count" numFmtId="0">
      <sharedItems containsSemiMixedTypes="0" containsString="0" containsNumber="1" containsInteger="1" minValue="19966" maxValue="80034"/>
    </cacheField>
    <cacheField name="min" numFmtId="0">
      <sharedItems containsSemiMixedTypes="0" containsString="0" containsNumber="1" containsInteger="1" minValue="0" maxValue="285"/>
    </cacheField>
    <cacheField name="max" numFmtId="0">
      <sharedItems containsSemiMixedTypes="0" containsString="0" containsNumber="1" containsInteger="1" minValue="1" maxValue="432"/>
    </cacheField>
    <cacheField name="avg" numFmtId="0">
      <sharedItems containsSemiMixedTypes="0" containsString="0" containsNumber="1" minValue="0.49270000000000003" maxValue="350.01440000000002"/>
    </cacheField>
    <cacheField name="std" numFmtId="0">
      <sharedItems containsSemiMixedTypes="0" containsString="0" containsNumber="1" minValue="0.49994725554877001" maxValue="20.1552312318235"/>
    </cacheField>
    <cacheField name="variable" numFmtId="0">
      <sharedItems count="3">
        <s v="age"/>
        <s v="gender"/>
        <s v="friends"/>
      </sharedItems>
    </cacheField>
    <cacheField name="overall mean" numFmtId="0">
      <sharedItems containsSemiMixedTypes="0" containsString="0" containsNumber="1" minValue="0.49398054400000002" maxValue="349.99369525800006"/>
    </cacheField>
    <cacheField name="deviation" numFmtId="10">
      <sharedItems containsSemiMixedTypes="0" containsString="0" containsNumber="1" minValue="-2.5922964285815973E-3" maxValue="3.374618129367424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. Datta" refreshedDate="42865.412476967591" createdVersion="5" refreshedVersion="5" minRefreshableVersion="3" recordCount="6" xr:uid="{00000000-000A-0000-FFFF-FFFF01000000}">
  <cacheSource type="worksheet">
    <worksheetSource ref="A12:I18" sheet="1b"/>
  </cacheSource>
  <cacheFields count="9">
    <cacheField name="exposed" numFmtId="0">
      <sharedItems containsSemiMixedTypes="0" containsString="0" containsNumber="1" containsInteger="1" minValue="0" maxValue="1" count="2">
        <n v="0"/>
        <n v="1"/>
      </sharedItems>
    </cacheField>
    <cacheField name="count" numFmtId="0">
      <sharedItems containsSemiMixedTypes="0" containsString="0" containsNumber="1" containsInteger="1" minValue="2803" maxValue="17163"/>
    </cacheField>
    <cacheField name="min" numFmtId="0">
      <sharedItems containsSemiMixedTypes="0" containsString="0" containsNumber="1" containsInteger="1" minValue="0" maxValue="291"/>
    </cacheField>
    <cacheField name="max" numFmtId="0">
      <sharedItems containsSemiMixedTypes="0" containsString="0" containsNumber="1" containsInteger="1" minValue="1" maxValue="423"/>
    </cacheField>
    <cacheField name="avg" numFmtId="0">
      <sharedItems containsSemiMixedTypes="0" containsString="0" containsNumber="1" minValue="0.47949999999999998" maxValue="349.91419999999999"/>
    </cacheField>
    <cacheField name="std" numFmtId="0">
      <sharedItems containsSemiMixedTypes="0" containsString="0" containsNumber="1" minValue="0.49454279281897001" maxValue="19.4856577234528"/>
    </cacheField>
    <cacheField name="variable" numFmtId="0">
      <sharedItems count="3">
        <s v="friends"/>
        <s v="gender"/>
        <s v="age"/>
      </sharedItems>
    </cacheField>
    <cacheField name="overall mean" numFmtId="0">
      <sharedItems containsSemiMixedTypes="0" containsString="0" containsNumber="1" minValue="0.49272461184012817" maxValue="349.91077451667837"/>
    </cacheField>
    <cacheField name="deviation" numFmtId="9">
      <sharedItems containsSemiMixedTypes="0" containsString="0" containsNumber="1" minValue="-0.28359120048522535" maxValue="0.1643420811829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80034"/>
    <n v="5"/>
    <n v="99"/>
    <n v="52.061199999999999"/>
    <n v="20.1552312318235"/>
    <x v="0"/>
    <n v="52.105065302"/>
    <n v="-8.418625280624427E-4"/>
  </r>
  <r>
    <x v="1"/>
    <n v="19966"/>
    <n v="6"/>
    <n v="96"/>
    <n v="52.280900000000003"/>
    <n v="20.060642906710999"/>
    <x v="0"/>
    <n v="52.105065302"/>
    <n v="3.3746181293674246E-3"/>
  </r>
  <r>
    <x v="0"/>
    <n v="80034"/>
    <n v="0"/>
    <n v="1"/>
    <n v="0.49430000000000002"/>
    <n v="0.49996696449387301"/>
    <x v="1"/>
    <n v="0.49398054400000002"/>
    <n v="6.4669753471099402E-4"/>
  </r>
  <r>
    <x v="1"/>
    <n v="19966"/>
    <n v="0"/>
    <n v="1"/>
    <n v="0.49270000000000003"/>
    <n v="0.49994725554877001"/>
    <x v="1"/>
    <n v="0.49398054400000002"/>
    <n v="-2.5922964285815973E-3"/>
  </r>
  <r>
    <x v="0"/>
    <n v="80034"/>
    <n v="273"/>
    <n v="432"/>
    <n v="350.01440000000002"/>
    <n v="18.724669097829398"/>
    <x v="2"/>
    <n v="349.99369525800006"/>
    <n v="5.9157471350166292E-5"/>
  </r>
  <r>
    <x v="1"/>
    <n v="19966"/>
    <n v="285"/>
    <n v="423"/>
    <n v="349.91070000000002"/>
    <n v="18.9142994557469"/>
    <x v="2"/>
    <n v="349.99369525800006"/>
    <n v="-2.3713358018880598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17163"/>
    <n v="285"/>
    <n v="422"/>
    <n v="349.91419999999999"/>
    <n v="18.927893147970501"/>
    <x v="0"/>
    <n v="349.91077451667837"/>
    <n v="9.7895908645639166E-6"/>
  </r>
  <r>
    <x v="1"/>
    <n v="2803"/>
    <n v="291"/>
    <n v="423"/>
    <n v="349.88979999999998"/>
    <n v="18.830836554172201"/>
    <x v="0"/>
    <n v="349.91077451667837"/>
    <n v="-5.9942471641134008E-5"/>
  </r>
  <r>
    <x v="0"/>
    <n v="17163"/>
    <n v="0"/>
    <n v="1"/>
    <n v="0.47949999999999998"/>
    <n v="0.49958038932658"/>
    <x v="1"/>
    <n v="0.49272461184012817"/>
    <n v="-2.6839763069150497E-2"/>
  </r>
  <r>
    <x v="1"/>
    <n v="2803"/>
    <n v="0"/>
    <n v="1"/>
    <n v="0.57369999999999999"/>
    <n v="0.49454279281897001"/>
    <x v="1"/>
    <n v="0.49272461184012817"/>
    <n v="0.16434208118295801"/>
  </r>
  <r>
    <x v="0"/>
    <n v="17163"/>
    <n v="7"/>
    <n v="96"/>
    <n v="54.702300000000001"/>
    <n v="19.4856577234528"/>
    <x v="2"/>
    <n v="52.280904457577883"/>
    <n v="4.6315104291795549E-2"/>
  </r>
  <r>
    <x v="1"/>
    <n v="2803"/>
    <n v="6"/>
    <n v="93"/>
    <n v="37.454500000000003"/>
    <n v="16.909645831846898"/>
    <x v="2"/>
    <n v="52.280904457577883"/>
    <n v="-0.28359120048522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7" firstHeaderRow="1" firstDataRow="2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deviation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8" firstHeaderRow="1" firstDataRow="2" firstDataCol="1"/>
  <pivotFields count="9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9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eviation" fld="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8.5" bestFit="1" customWidth="1"/>
    <col min="3" max="3" width="19.83203125" bestFit="1" customWidth="1"/>
  </cols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3</v>
      </c>
      <c r="B2">
        <v>0</v>
      </c>
      <c r="C2" t="s">
        <v>5</v>
      </c>
      <c r="D2">
        <v>9.7000000000000003E-3</v>
      </c>
    </row>
    <row r="3" spans="1:4" x14ac:dyDescent="0.2">
      <c r="A3" t="s">
        <v>4</v>
      </c>
      <c r="B3">
        <v>0</v>
      </c>
      <c r="C3" t="s">
        <v>6</v>
      </c>
      <c r="D3">
        <v>1.77E-2</v>
      </c>
    </row>
    <row r="4" spans="1:4" x14ac:dyDescent="0.2">
      <c r="A4" t="s">
        <v>4</v>
      </c>
      <c r="B4">
        <v>1</v>
      </c>
      <c r="C4" t="s">
        <v>7</v>
      </c>
      <c r="D4">
        <v>2.46E-2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baseColWidth="10" defaultColWidth="8.83203125" defaultRowHeight="15" x14ac:dyDescent="0.2"/>
  <cols>
    <col min="1" max="1" width="14" bestFit="1" customWidth="1"/>
    <col min="2" max="2" width="17.5" bestFit="1" customWidth="1"/>
    <col min="3" max="3" width="23.5" bestFit="1" customWidth="1"/>
    <col min="4" max="5" width="21.5" bestFit="1" customWidth="1"/>
    <col min="6" max="6" width="21" bestFit="1" customWidth="1"/>
    <col min="7" max="7" width="20.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8</v>
      </c>
      <c r="H1" s="1" t="s">
        <v>20</v>
      </c>
      <c r="I1" s="1" t="s">
        <v>21</v>
      </c>
    </row>
    <row r="2" spans="1:9" x14ac:dyDescent="0.2">
      <c r="A2" t="s">
        <v>3</v>
      </c>
      <c r="B2">
        <v>80034</v>
      </c>
      <c r="C2">
        <v>5</v>
      </c>
      <c r="D2">
        <v>99</v>
      </c>
      <c r="E2">
        <v>52.061199999999999</v>
      </c>
      <c r="F2">
        <v>20.1552312318235</v>
      </c>
      <c r="G2" t="s">
        <v>9</v>
      </c>
      <c r="H2">
        <f>(B2*E2+B3*E3)/SUM(B2:B3)</f>
        <v>52.105065302</v>
      </c>
      <c r="I2" s="6">
        <f>(E2-H2)/H2</f>
        <v>-8.418625280624427E-4</v>
      </c>
    </row>
    <row r="3" spans="1:9" x14ac:dyDescent="0.2">
      <c r="A3" t="s">
        <v>4</v>
      </c>
      <c r="B3">
        <v>19966</v>
      </c>
      <c r="C3">
        <v>6</v>
      </c>
      <c r="D3">
        <v>96</v>
      </c>
      <c r="E3">
        <v>52.280900000000003</v>
      </c>
      <c r="F3">
        <v>20.060642906710999</v>
      </c>
      <c r="G3" t="s">
        <v>9</v>
      </c>
      <c r="H3">
        <f>(B2*E2+B3*E3)/SUM(B2:B3)</f>
        <v>52.105065302</v>
      </c>
      <c r="I3" s="6">
        <f>(E3-H3)/H3</f>
        <v>3.3746181293674246E-3</v>
      </c>
    </row>
    <row r="4" spans="1:9" x14ac:dyDescent="0.2">
      <c r="A4" t="s">
        <v>3</v>
      </c>
      <c r="B4">
        <v>80034</v>
      </c>
      <c r="C4">
        <v>0</v>
      </c>
      <c r="D4">
        <v>1</v>
      </c>
      <c r="E4">
        <v>0.49430000000000002</v>
      </c>
      <c r="F4">
        <v>0.49996696449387301</v>
      </c>
      <c r="G4" t="s">
        <v>10</v>
      </c>
      <c r="H4">
        <f>(B4*E4+B5*E5)/SUM(B4:B5)</f>
        <v>0.49398054400000002</v>
      </c>
      <c r="I4" s="6">
        <f t="shared" ref="I4:I7" si="0">(E4-H4)/H4</f>
        <v>6.4669753471099402E-4</v>
      </c>
    </row>
    <row r="5" spans="1:9" x14ac:dyDescent="0.2">
      <c r="A5" t="s">
        <v>4</v>
      </c>
      <c r="B5">
        <v>19966</v>
      </c>
      <c r="C5">
        <v>0</v>
      </c>
      <c r="D5">
        <v>1</v>
      </c>
      <c r="E5">
        <v>0.49270000000000003</v>
      </c>
      <c r="F5">
        <v>0.49994725554877001</v>
      </c>
      <c r="G5" t="s">
        <v>10</v>
      </c>
      <c r="H5">
        <f>(B4*E4+B5*E5)/SUM(B4:B5)</f>
        <v>0.49398054400000002</v>
      </c>
      <c r="I5" s="6">
        <f t="shared" si="0"/>
        <v>-2.5922964285815973E-3</v>
      </c>
    </row>
    <row r="6" spans="1:9" x14ac:dyDescent="0.2">
      <c r="A6" t="s">
        <v>3</v>
      </c>
      <c r="B6">
        <v>80034</v>
      </c>
      <c r="C6">
        <v>273</v>
      </c>
      <c r="D6">
        <v>432</v>
      </c>
      <c r="E6">
        <v>350.01440000000002</v>
      </c>
      <c r="F6">
        <v>18.724669097829398</v>
      </c>
      <c r="G6" t="s">
        <v>11</v>
      </c>
      <c r="H6">
        <f>(B6*E6+B7*E7)/SUM(B6:B7)</f>
        <v>349.99369525800006</v>
      </c>
      <c r="I6" s="6">
        <f t="shared" si="0"/>
        <v>5.9157471350166292E-5</v>
      </c>
    </row>
    <row r="7" spans="1:9" x14ac:dyDescent="0.2">
      <c r="A7" t="s">
        <v>4</v>
      </c>
      <c r="B7">
        <v>19966</v>
      </c>
      <c r="C7">
        <v>285</v>
      </c>
      <c r="D7">
        <v>423</v>
      </c>
      <c r="E7">
        <v>349.91070000000002</v>
      </c>
      <c r="F7">
        <v>18.9142994557469</v>
      </c>
      <c r="G7" t="s">
        <v>11</v>
      </c>
      <c r="H7">
        <f>(B6*E6+B7*E7)/SUM(B6:B7)</f>
        <v>349.99369525800006</v>
      </c>
      <c r="I7" s="6">
        <f t="shared" si="0"/>
        <v>-2.3713358018880598E-4</v>
      </c>
    </row>
    <row r="12" spans="1:9" x14ac:dyDescent="0.2">
      <c r="A12" s="1" t="s">
        <v>1</v>
      </c>
      <c r="B12" s="1" t="s">
        <v>12</v>
      </c>
      <c r="C12" s="1" t="s">
        <v>13</v>
      </c>
      <c r="D12" s="1" t="s">
        <v>14</v>
      </c>
      <c r="E12" s="1" t="s">
        <v>15</v>
      </c>
      <c r="F12" s="1" t="s">
        <v>16</v>
      </c>
      <c r="G12" s="1" t="s">
        <v>8</v>
      </c>
      <c r="H12" s="1" t="s">
        <v>20</v>
      </c>
      <c r="I12" s="1" t="s">
        <v>21</v>
      </c>
    </row>
    <row r="13" spans="1:9" x14ac:dyDescent="0.2">
      <c r="A13">
        <v>0</v>
      </c>
      <c r="B13">
        <v>17163</v>
      </c>
      <c r="C13">
        <v>285</v>
      </c>
      <c r="D13">
        <v>422</v>
      </c>
      <c r="E13">
        <v>349.91419999999999</v>
      </c>
      <c r="F13">
        <v>18.927893147970501</v>
      </c>
      <c r="G13" t="s">
        <v>11</v>
      </c>
      <c r="H13">
        <f>(B13*E13+B14*E14)/SUM(B13:B14)</f>
        <v>349.91077451667837</v>
      </c>
      <c r="I13" s="5">
        <f>(E13-H13)/H13</f>
        <v>9.7895908645639166E-6</v>
      </c>
    </row>
    <row r="14" spans="1:9" x14ac:dyDescent="0.2">
      <c r="A14">
        <v>1</v>
      </c>
      <c r="B14">
        <v>2803</v>
      </c>
      <c r="C14">
        <v>291</v>
      </c>
      <c r="D14">
        <v>423</v>
      </c>
      <c r="E14">
        <v>349.88979999999998</v>
      </c>
      <c r="F14">
        <v>18.830836554172201</v>
      </c>
      <c r="G14" t="s">
        <v>11</v>
      </c>
      <c r="H14">
        <f>(B13*E13+B14*E14)/SUM(B13:B14)</f>
        <v>349.91077451667837</v>
      </c>
      <c r="I14" s="5">
        <f t="shared" ref="I14:I18" si="1">(E14-H14)/H14</f>
        <v>-5.9942471641134008E-5</v>
      </c>
    </row>
    <row r="15" spans="1:9" x14ac:dyDescent="0.2">
      <c r="A15">
        <v>0</v>
      </c>
      <c r="B15">
        <v>17163</v>
      </c>
      <c r="C15">
        <v>0</v>
      </c>
      <c r="D15">
        <v>1</v>
      </c>
      <c r="E15">
        <v>0.47949999999999998</v>
      </c>
      <c r="F15">
        <v>0.49958038932658</v>
      </c>
      <c r="G15" t="s">
        <v>10</v>
      </c>
      <c r="H15">
        <f>(B15*E15+B16*E16)/SUM(B15:B16)</f>
        <v>0.49272461184012817</v>
      </c>
      <c r="I15" s="5">
        <f t="shared" si="1"/>
        <v>-2.6839763069150497E-2</v>
      </c>
    </row>
    <row r="16" spans="1:9" x14ac:dyDescent="0.2">
      <c r="A16">
        <v>1</v>
      </c>
      <c r="B16">
        <v>2803</v>
      </c>
      <c r="C16">
        <v>0</v>
      </c>
      <c r="D16">
        <v>1</v>
      </c>
      <c r="E16">
        <v>0.57369999999999999</v>
      </c>
      <c r="F16">
        <v>0.49454279281897001</v>
      </c>
      <c r="G16" t="s">
        <v>10</v>
      </c>
      <c r="H16">
        <f>(B15*E15+B16*E16)/SUM(B15:B16)</f>
        <v>0.49272461184012817</v>
      </c>
      <c r="I16" s="5">
        <f t="shared" si="1"/>
        <v>0.16434208118295801</v>
      </c>
    </row>
    <row r="17" spans="1:9" x14ac:dyDescent="0.2">
      <c r="A17">
        <v>0</v>
      </c>
      <c r="B17">
        <v>17163</v>
      </c>
      <c r="C17">
        <v>7</v>
      </c>
      <c r="D17">
        <v>96</v>
      </c>
      <c r="E17">
        <v>54.702300000000001</v>
      </c>
      <c r="F17">
        <v>19.4856577234528</v>
      </c>
      <c r="G17" t="s">
        <v>9</v>
      </c>
      <c r="H17">
        <f>(B17*E17+B18*E18)/SUM(B17:B18)</f>
        <v>52.280904457577883</v>
      </c>
      <c r="I17" s="5">
        <f t="shared" si="1"/>
        <v>4.6315104291795549E-2</v>
      </c>
    </row>
    <row r="18" spans="1:9" x14ac:dyDescent="0.2">
      <c r="A18">
        <v>1</v>
      </c>
      <c r="B18">
        <v>2803</v>
      </c>
      <c r="C18">
        <v>6</v>
      </c>
      <c r="D18">
        <v>93</v>
      </c>
      <c r="E18">
        <v>37.454500000000003</v>
      </c>
      <c r="F18">
        <v>16.909645831846898</v>
      </c>
      <c r="G18" t="s">
        <v>9</v>
      </c>
      <c r="H18">
        <f>(B17*E17+B18*E18)/SUM(B17:B18)</f>
        <v>52.280904457577883</v>
      </c>
      <c r="I18" s="5">
        <f t="shared" si="1"/>
        <v>-0.28359120048522535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.1640625" bestFit="1" customWidth="1"/>
    <col min="2" max="2" width="16.33203125" bestFit="1" customWidth="1"/>
    <col min="3" max="5" width="12.6640625" bestFit="1" customWidth="1"/>
  </cols>
  <sheetData>
    <row r="3" spans="1:5" x14ac:dyDescent="0.2">
      <c r="A3" s="2" t="s">
        <v>22</v>
      </c>
      <c r="B3" s="2" t="s">
        <v>19</v>
      </c>
    </row>
    <row r="4" spans="1:5" x14ac:dyDescent="0.2">
      <c r="A4" s="2" t="s">
        <v>17</v>
      </c>
      <c r="B4" t="s">
        <v>9</v>
      </c>
      <c r="C4" t="s">
        <v>11</v>
      </c>
      <c r="D4" t="s">
        <v>10</v>
      </c>
      <c r="E4" t="s">
        <v>18</v>
      </c>
    </row>
    <row r="5" spans="1:5" x14ac:dyDescent="0.2">
      <c r="A5" s="3" t="s">
        <v>3</v>
      </c>
      <c r="B5" s="4">
        <v>-8.418625280624427E-4</v>
      </c>
      <c r="C5" s="4">
        <v>5.9157471350166292E-5</v>
      </c>
      <c r="D5" s="4">
        <v>6.4669753471099402E-4</v>
      </c>
      <c r="E5" s="4">
        <v>-1.3600752200128242E-4</v>
      </c>
    </row>
    <row r="6" spans="1:5" x14ac:dyDescent="0.2">
      <c r="A6" s="3" t="s">
        <v>4</v>
      </c>
      <c r="B6" s="4">
        <v>3.3746181293674246E-3</v>
      </c>
      <c r="C6" s="4">
        <v>-2.3713358018880598E-4</v>
      </c>
      <c r="D6" s="4">
        <v>-2.5922964285815973E-3</v>
      </c>
      <c r="E6" s="4">
        <v>5.4518812059702135E-4</v>
      </c>
    </row>
    <row r="7" spans="1:5" x14ac:dyDescent="0.2">
      <c r="A7" s="3" t="s">
        <v>18</v>
      </c>
      <c r="B7" s="4">
        <v>2.5327556013049818E-3</v>
      </c>
      <c r="C7" s="4">
        <v>-1.779761088386397E-4</v>
      </c>
      <c r="D7" s="4">
        <v>-1.9455988938706032E-3</v>
      </c>
      <c r="E7" s="4">
        <v>4.0918059859573893E-4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8"/>
  <sheetViews>
    <sheetView topLeftCell="A4" workbookViewId="0">
      <selection activeCell="A3" sqref="A3"/>
    </sheetView>
  </sheetViews>
  <sheetFormatPr baseColWidth="10" defaultColWidth="8.83203125" defaultRowHeight="15" x14ac:dyDescent="0.2"/>
  <cols>
    <col min="1" max="1" width="16.1640625" customWidth="1"/>
    <col min="2" max="2" width="16.33203125" customWidth="1"/>
    <col min="3" max="3" width="12.6640625" customWidth="1"/>
    <col min="4" max="4" width="12.6640625" bestFit="1" customWidth="1"/>
    <col min="5" max="5" width="12.6640625" customWidth="1"/>
    <col min="6" max="6" width="10.6640625" customWidth="1"/>
    <col min="7" max="7" width="12.6640625" bestFit="1" customWidth="1"/>
    <col min="8" max="8" width="12" customWidth="1"/>
    <col min="9" max="11" width="12.6640625" bestFit="1" customWidth="1"/>
  </cols>
  <sheetData>
    <row r="3" spans="1:4" x14ac:dyDescent="0.2">
      <c r="A3" s="2" t="s">
        <v>22</v>
      </c>
      <c r="B3" s="2" t="s">
        <v>19</v>
      </c>
    </row>
    <row r="4" spans="1:4" x14ac:dyDescent="0.2">
      <c r="A4" s="2" t="s">
        <v>17</v>
      </c>
      <c r="B4">
        <v>0</v>
      </c>
      <c r="C4">
        <v>1</v>
      </c>
      <c r="D4" t="s">
        <v>18</v>
      </c>
    </row>
    <row r="5" spans="1:4" x14ac:dyDescent="0.2">
      <c r="A5" s="3" t="s">
        <v>9</v>
      </c>
      <c r="B5" s="4">
        <v>4.6315104291795549E-2</v>
      </c>
      <c r="C5" s="4">
        <v>-0.28359120048522535</v>
      </c>
      <c r="D5" s="4">
        <v>-0.23727609619342979</v>
      </c>
    </row>
    <row r="6" spans="1:4" x14ac:dyDescent="0.2">
      <c r="A6" s="3" t="s">
        <v>11</v>
      </c>
      <c r="B6" s="4">
        <v>9.7895908645639166E-6</v>
      </c>
      <c r="C6" s="4">
        <v>-5.9942471641134008E-5</v>
      </c>
      <c r="D6" s="4">
        <v>-5.015288077657009E-5</v>
      </c>
    </row>
    <row r="7" spans="1:4" x14ac:dyDescent="0.2">
      <c r="A7" s="3" t="s">
        <v>10</v>
      </c>
      <c r="B7" s="4">
        <v>-2.6839763069150497E-2</v>
      </c>
      <c r="C7" s="4">
        <v>0.16434208118295801</v>
      </c>
      <c r="D7" s="4">
        <v>0.1375023181138075</v>
      </c>
    </row>
    <row r="8" spans="1:4" x14ac:dyDescent="0.2">
      <c r="A8" s="3" t="s">
        <v>18</v>
      </c>
      <c r="B8" s="4">
        <v>1.9485130813509614E-2</v>
      </c>
      <c r="C8" s="4">
        <v>-0.11930906177390849</v>
      </c>
      <c r="D8" s="4">
        <v>-9.9823930960398849E-2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tabSelected="1" zoomScaleNormal="100" workbookViewId="0">
      <selection activeCell="D18" sqref="D18"/>
    </sheetView>
  </sheetViews>
  <sheetFormatPr baseColWidth="10" defaultColWidth="40.83203125" defaultRowHeight="15" x14ac:dyDescent="0.2"/>
  <cols>
    <col min="1" max="1" width="3.1640625" customWidth="1"/>
    <col min="2" max="2" width="25.6640625" bestFit="1" customWidth="1"/>
    <col min="3" max="3" width="10.33203125" customWidth="1"/>
    <col min="5" max="5" width="12.83203125" customWidth="1"/>
    <col min="6" max="6" width="25.33203125" customWidth="1"/>
    <col min="7" max="7" width="13.5" customWidth="1"/>
  </cols>
  <sheetData>
    <row r="1" spans="1:7" x14ac:dyDescent="0.2">
      <c r="C1" s="7"/>
      <c r="D1" s="1" t="s">
        <v>24</v>
      </c>
      <c r="F1" s="1" t="s">
        <v>25</v>
      </c>
    </row>
    <row r="2" spans="1:7" x14ac:dyDescent="0.2">
      <c r="C2" s="7"/>
      <c r="D2" t="s">
        <v>23</v>
      </c>
      <c r="E2" s="8">
        <v>19966</v>
      </c>
      <c r="F2" t="s">
        <v>23</v>
      </c>
      <c r="G2" s="8">
        <v>80034</v>
      </c>
    </row>
    <row r="3" spans="1:7" x14ac:dyDescent="0.2">
      <c r="A3" s="9"/>
      <c r="B3" s="9"/>
      <c r="C3" s="10"/>
      <c r="D3" s="9" t="s">
        <v>28</v>
      </c>
      <c r="E3" s="15">
        <f>E2/SUM(E2+G2)</f>
        <v>0.19966</v>
      </c>
      <c r="F3" s="9" t="s">
        <v>28</v>
      </c>
      <c r="G3" s="15">
        <f>G2/SUM(E2+G2)</f>
        <v>0.80034000000000005</v>
      </c>
    </row>
    <row r="4" spans="1:7" x14ac:dyDescent="0.2">
      <c r="A4" t="s">
        <v>26</v>
      </c>
      <c r="C4" s="7"/>
    </row>
    <row r="5" spans="1:7" x14ac:dyDescent="0.2">
      <c r="B5" t="s">
        <v>23</v>
      </c>
      <c r="C5" s="11">
        <v>2803</v>
      </c>
      <c r="D5" t="s">
        <v>2</v>
      </c>
      <c r="E5" s="12">
        <v>2.46E-2</v>
      </c>
      <c r="F5" t="s">
        <v>29</v>
      </c>
      <c r="G5" s="12">
        <f>E5-E15</f>
        <v>-3.8795433464145546E-2</v>
      </c>
    </row>
    <row r="6" spans="1:7" x14ac:dyDescent="0.2">
      <c r="B6" t="s">
        <v>30</v>
      </c>
      <c r="C6" s="15">
        <f>C5/SUM(C5,C9)</f>
        <v>0.1403886607232295</v>
      </c>
    </row>
    <row r="7" spans="1:7" x14ac:dyDescent="0.2">
      <c r="C7" s="7"/>
    </row>
    <row r="8" spans="1:7" x14ac:dyDescent="0.2">
      <c r="A8" t="s">
        <v>27</v>
      </c>
      <c r="C8" s="7"/>
      <c r="D8" t="s">
        <v>2</v>
      </c>
      <c r="E8" s="12">
        <v>1.77E-2</v>
      </c>
      <c r="F8" t="s">
        <v>29</v>
      </c>
      <c r="G8" s="12">
        <f>E8</f>
        <v>1.77E-2</v>
      </c>
    </row>
    <row r="9" spans="1:7" x14ac:dyDescent="0.2">
      <c r="B9" t="s">
        <v>23</v>
      </c>
      <c r="C9" s="11">
        <v>17163</v>
      </c>
    </row>
    <row r="10" spans="1:7" x14ac:dyDescent="0.2">
      <c r="A10" s="9"/>
      <c r="B10" s="9" t="s">
        <v>30</v>
      </c>
      <c r="C10" s="15">
        <f>C9/SUM(C5,C9)</f>
        <v>0.85961133927677047</v>
      </c>
      <c r="D10" s="9"/>
      <c r="E10" s="9"/>
      <c r="F10" s="9"/>
      <c r="G10" s="9"/>
    </row>
    <row r="11" spans="1:7" x14ac:dyDescent="0.2">
      <c r="C11" s="7"/>
    </row>
    <row r="12" spans="1:7" x14ac:dyDescent="0.2">
      <c r="C12" s="7"/>
      <c r="D12" t="s">
        <v>31</v>
      </c>
      <c r="E12" s="12">
        <v>1.8599999999999998E-2</v>
      </c>
      <c r="F12" t="s">
        <v>32</v>
      </c>
      <c r="G12" s="12">
        <v>9.7000000000000003E-3</v>
      </c>
    </row>
    <row r="13" spans="1:7" x14ac:dyDescent="0.2">
      <c r="C13" s="7"/>
      <c r="D13" t="s">
        <v>33</v>
      </c>
      <c r="E13" s="12">
        <f>E12-G12</f>
        <v>8.8999999999999982E-3</v>
      </c>
    </row>
    <row r="14" spans="1:7" x14ac:dyDescent="0.2">
      <c r="C14" s="7"/>
    </row>
    <row r="15" spans="1:7" x14ac:dyDescent="0.2">
      <c r="C15" s="7"/>
      <c r="D15" t="s">
        <v>35</v>
      </c>
      <c r="E15" s="12">
        <f>E13/C6</f>
        <v>6.3395433464145542E-2</v>
      </c>
    </row>
    <row r="16" spans="1:7" x14ac:dyDescent="0.2">
      <c r="C16" s="7"/>
      <c r="D16" t="s">
        <v>34</v>
      </c>
      <c r="E16" s="14">
        <f>(E5-G5)/(G5)</f>
        <v>-1.6340952479042445</v>
      </c>
    </row>
    <row r="17" spans="5:5" x14ac:dyDescent="0.2">
      <c r="E17" s="13"/>
    </row>
  </sheetData>
  <protectedRanges>
    <protectedRange sqref="C5:C6 C9:C10 E12:E13 E15:E16 G12 G8 E8 G5 G2:G3 E2:E5" name="Range1"/>
  </protectedRanges>
  <dataValidations count="4">
    <dataValidation allowBlank="1" showInputMessage="1" showErrorMessage="1" errorTitle="Please enter valid numbers" error="Please enter a valid number here, with up to four digits after the decimal point. If you get an error, please try changing the decimal point to a comma, or the other way around, until a valid value is displayed in this cell." sqref="E8 E5 G5 G8 G12 E12:E13 E15" xr:uid="{00000000-0002-0000-0400-000000000000}"/>
    <dataValidation type="decimal" operator="greaterThanOrEqual" showInputMessage="1" showErrorMessage="1" errorTitle="Enter percentage here" error="Please enter a valid percentage number here with four digits after the decimal point. If you get an error, try changing the decimal point to a comma or the other way around, until a valid number is displayed in this cell." sqref="C6 E3 G3 C10" xr:uid="{00000000-0002-0000-0400-000001000000}">
      <formula1>0</formula1>
    </dataValidation>
    <dataValidation type="whole" operator="greaterThanOrEqual" showInputMessage="1" showErrorMessage="1" errorTitle="Enter correct number" error="You need to enter integers here, i.e., without decimals (e.g., 12351 for 12351 users)" sqref="E2 G2 C5 C9" xr:uid="{00000000-0002-0000-0400-000002000000}">
      <formula1>0</formula1>
    </dataValidation>
    <dataValidation type="decimal" operator="lessThanOrEqual" showInputMessage="1" showErrorMessage="1" errorTitle="Enter percentage here" error="Please enter a valid percentage number here with four digits after the decimal point. If you get an error, try changing the decimal point to a comma or the other way around, until a valid number is displayed in this cell." sqref="E16" xr:uid="{00000000-0002-0000-0400-000003000000}">
      <formula1>100000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0F82-078A-48DD-8832-7E69404CD0FC}">
  <dimension ref="A1:F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s="1" t="s">
        <v>41</v>
      </c>
    </row>
    <row r="3" spans="1:6" x14ac:dyDescent="0.2">
      <c r="D3" t="s">
        <v>36</v>
      </c>
      <c r="E3" t="s">
        <v>37</v>
      </c>
      <c r="F3" t="s">
        <v>38</v>
      </c>
    </row>
    <row r="4" spans="1:6" x14ac:dyDescent="0.2">
      <c r="C4" t="s">
        <v>39</v>
      </c>
      <c r="D4">
        <v>1.5</v>
      </c>
      <c r="E4">
        <v>0.3</v>
      </c>
      <c r="F4">
        <f>E4*1.96</f>
        <v>0.58799999999999997</v>
      </c>
    </row>
    <row r="5" spans="1:6" x14ac:dyDescent="0.2">
      <c r="C5" t="s">
        <v>40</v>
      </c>
      <c r="D5">
        <v>6</v>
      </c>
      <c r="E5">
        <v>0.1</v>
      </c>
      <c r="F5">
        <f>E5*1.96</f>
        <v>0.19600000000000001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DFA3-33DC-4E8A-A2FA-677CF4D2763E}">
  <dimension ref="A1:H10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5.5" bestFit="1" customWidth="1"/>
    <col min="3" max="3" width="14.83203125" bestFit="1" customWidth="1"/>
    <col min="4" max="4" width="8.1640625" customWidth="1"/>
    <col min="6" max="6" width="12" bestFit="1" customWidth="1"/>
  </cols>
  <sheetData>
    <row r="1" spans="1:8" x14ac:dyDescent="0.2">
      <c r="A1" t="s">
        <v>42</v>
      </c>
      <c r="B1" t="s">
        <v>36</v>
      </c>
      <c r="C1" t="s">
        <v>43</v>
      </c>
      <c r="D1" t="s">
        <v>23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 t="s">
        <v>48</v>
      </c>
      <c r="B2">
        <v>1.77E-2</v>
      </c>
      <c r="C2">
        <v>0.13169124300880999</v>
      </c>
      <c r="D2">
        <v>17163</v>
      </c>
      <c r="E2">
        <f>C2^2</f>
        <v>1.7342583485205447E-2</v>
      </c>
      <c r="F2">
        <f>E2/D2</f>
        <v>1.010463408798313E-6</v>
      </c>
      <c r="G2">
        <f>SQRT(F2)</f>
        <v>1.0052180901666628E-3</v>
      </c>
      <c r="H2">
        <f>1.96*G2</f>
        <v>1.9702274567266588E-3</v>
      </c>
    </row>
    <row r="3" spans="1:8" x14ac:dyDescent="0.2">
      <c r="A3" t="s">
        <v>1</v>
      </c>
      <c r="B3">
        <v>2.46E-2</v>
      </c>
      <c r="C3">
        <v>0.15495325468520099</v>
      </c>
      <c r="D3">
        <v>2803</v>
      </c>
      <c r="E3">
        <f>C3^2</f>
        <v>2.4010511137536762E-2</v>
      </c>
      <c r="F3">
        <f>E3/D3</f>
        <v>8.5660046869556769E-6</v>
      </c>
      <c r="G3">
        <f>SQRT(F3)</f>
        <v>2.9267737676417147E-3</v>
      </c>
      <c r="H3">
        <f>1.96*G3</f>
        <v>5.7364765845777602E-3</v>
      </c>
    </row>
    <row r="10" spans="1:8" x14ac:dyDescent="0.2">
      <c r="D10" s="1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1b_plot1</vt:lpstr>
      <vt:lpstr>1b_plot2</vt:lpstr>
      <vt:lpstr>2</vt:lpstr>
      <vt:lpstr>error_bars</vt:lpstr>
      <vt:lpstr>3b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Datta</dc:creator>
  <cp:lastModifiedBy>Microsoft Office User</cp:lastModifiedBy>
  <dcterms:created xsi:type="dcterms:W3CDTF">2017-05-10T07:13:24Z</dcterms:created>
  <dcterms:modified xsi:type="dcterms:W3CDTF">2020-05-15T12:27:44Z</dcterms:modified>
</cp:coreProperties>
</file>