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e/Dropbox/university_of_bristol/thesis/data_collection/"/>
    </mc:Choice>
  </mc:AlternateContent>
  <xr:revisionPtr revIDLastSave="0" documentId="13_ncr:1_{D28F61CE-3E99-594F-99DE-8AD18346F3F1}" xr6:coauthVersionLast="38" xr6:coauthVersionMax="38" xr10:uidLastSave="{00000000-0000-0000-0000-000000000000}"/>
  <bookViews>
    <workbookView xWindow="0" yWindow="460" windowWidth="28800" windowHeight="17540" activeTab="2" xr2:uid="{FC49EA61-D02D-4A4E-BDDF-0404F28B897D}"/>
  </bookViews>
  <sheets>
    <sheet name="BCP4" sheetId="2" r:id="rId1"/>
    <sheet name="BCP3" sheetId="1" r:id="rId2"/>
    <sheet name="BP" sheetId="3" r:id="rId3"/>
    <sheet name="Isambard" sheetId="4" r:id="rId4"/>
    <sheet name="vectorisation" sheetId="11" r:id="rId5"/>
    <sheet name="compilers" sheetId="10" r:id="rId6"/>
    <sheet name="opt_eval" sheetId="6" r:id="rId7"/>
    <sheet name="benchmarks" sheetId="7" r:id="rId8"/>
    <sheet name="roofline" sheetId="8" r:id="rId9"/>
    <sheet name="hpl" sheetId="9" r:id="rId10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5" i="1"/>
  <c r="B10" i="9" l="1"/>
  <c r="H11" i="9"/>
  <c r="I3" i="6"/>
  <c r="I4" i="6"/>
  <c r="I5" i="6"/>
  <c r="I6" i="6"/>
  <c r="I7" i="6"/>
  <c r="I8" i="6"/>
  <c r="I9" i="6"/>
  <c r="J13" i="6"/>
  <c r="E16" i="6"/>
  <c r="H15" i="6"/>
  <c r="H16" i="6"/>
  <c r="E17" i="6"/>
  <c r="H17" i="6"/>
  <c r="E18" i="6"/>
  <c r="H18" i="6"/>
  <c r="E15" i="6"/>
  <c r="H3" i="11"/>
  <c r="F2" i="11"/>
  <c r="H2" i="11" s="1"/>
  <c r="G11" i="10"/>
  <c r="G6" i="10"/>
  <c r="G3" i="10"/>
  <c r="G4" i="10"/>
  <c r="G7" i="10"/>
  <c r="G8" i="10"/>
  <c r="G2" i="10"/>
  <c r="H9" i="11"/>
  <c r="H8" i="11"/>
  <c r="H7" i="11"/>
  <c r="H6" i="11"/>
  <c r="H5" i="11"/>
  <c r="H4" i="11"/>
  <c r="C9" i="11"/>
  <c r="C8" i="11"/>
  <c r="C7" i="11"/>
  <c r="E7" i="11" s="1"/>
  <c r="C6" i="11"/>
  <c r="E6" i="11" s="1"/>
  <c r="E3" i="11"/>
  <c r="E8" i="11"/>
  <c r="E2" i="11"/>
  <c r="C5" i="11"/>
  <c r="E5" i="11" s="1"/>
  <c r="C4" i="11"/>
  <c r="E4" i="11" s="1"/>
  <c r="C3" i="11"/>
  <c r="C2" i="11"/>
  <c r="G40" i="1"/>
  <c r="C4" i="9"/>
  <c r="E11" i="10"/>
  <c r="D11" i="10"/>
  <c r="E10" i="10"/>
  <c r="E9" i="10"/>
  <c r="G9" i="10" s="1"/>
  <c r="D10" i="10"/>
  <c r="D9" i="10"/>
  <c r="D8" i="10"/>
  <c r="E8" i="10"/>
  <c r="E7" i="10"/>
  <c r="D7" i="10"/>
  <c r="C34" i="3"/>
  <c r="B5" i="9"/>
  <c r="E2" i="10"/>
  <c r="D6" i="10"/>
  <c r="E6" i="10"/>
  <c r="D5" i="10"/>
  <c r="E5" i="10"/>
  <c r="G5" i="10" s="1"/>
  <c r="D4" i="10"/>
  <c r="E4" i="10"/>
  <c r="D2" i="10"/>
  <c r="H35" i="1"/>
  <c r="C33" i="1"/>
  <c r="E35" i="1"/>
  <c r="E36" i="2"/>
  <c r="E34" i="4"/>
  <c r="E34" i="3"/>
  <c r="C2" i="9"/>
  <c r="B2" i="9"/>
  <c r="C5" i="9"/>
  <c r="B4" i="9"/>
  <c r="C3" i="9"/>
  <c r="B3" i="9"/>
  <c r="I2" i="6"/>
  <c r="H3" i="6"/>
  <c r="H4" i="6"/>
  <c r="H5" i="6"/>
  <c r="H6" i="6"/>
  <c r="H7" i="6"/>
  <c r="H8" i="6"/>
  <c r="H9" i="6"/>
  <c r="H2" i="6"/>
  <c r="P5" i="1"/>
  <c r="P6" i="1"/>
  <c r="P4" i="1"/>
  <c r="P5" i="3"/>
  <c r="P6" i="3"/>
  <c r="P4" i="3"/>
  <c r="P5" i="4"/>
  <c r="P6" i="4"/>
  <c r="P4" i="4"/>
  <c r="J3" i="6"/>
  <c r="J4" i="6"/>
  <c r="J5" i="6"/>
  <c r="J6" i="6"/>
  <c r="J7" i="6"/>
  <c r="J8" i="6"/>
  <c r="J9" i="6"/>
  <c r="J2" i="6"/>
  <c r="G10" i="10" l="1"/>
  <c r="G13" i="10"/>
  <c r="H20" i="6"/>
  <c r="E9" i="11"/>
  <c r="D41" i="1"/>
</calcChain>
</file>

<file path=xl/sharedStrings.xml><?xml version="1.0" encoding="utf-8"?>
<sst xmlns="http://schemas.openxmlformats.org/spreadsheetml/2006/main" count="713" uniqueCount="94">
  <si>
    <t>Cores</t>
  </si>
  <si>
    <t>Resolution</t>
  </si>
  <si>
    <t>Config</t>
  </si>
  <si>
    <t>T21</t>
  </si>
  <si>
    <t>Node Resources</t>
  </si>
  <si>
    <t>T42</t>
  </si>
  <si>
    <t>T85</t>
  </si>
  <si>
    <t>T170</t>
  </si>
  <si>
    <t>Held_suarez</t>
  </si>
  <si>
    <t>Grey_mars</t>
  </si>
  <si>
    <t>All</t>
  </si>
  <si>
    <t>Occupied</t>
  </si>
  <si>
    <t>Runtime</t>
  </si>
  <si>
    <t>BCP3 - Runtimes</t>
  </si>
  <si>
    <t>Bluepebble - Runtimes</t>
  </si>
  <si>
    <t>BCP4 - Runtimes</t>
  </si>
  <si>
    <t>Isambard - Runtimes</t>
  </si>
  <si>
    <t>CCE</t>
  </si>
  <si>
    <t>FFTW</t>
  </si>
  <si>
    <t>128x64</t>
  </si>
  <si>
    <t>256x128</t>
  </si>
  <si>
    <t>512x256</t>
  </si>
  <si>
    <t>GNU</t>
  </si>
  <si>
    <t>FFTW_GNU</t>
  </si>
  <si>
    <t>4_kind</t>
  </si>
  <si>
    <t>FFTW_4_KIND</t>
  </si>
  <si>
    <t>FFTW_KIND_4</t>
  </si>
  <si>
    <t>kind_4</t>
  </si>
  <si>
    <t>vanilla</t>
  </si>
  <si>
    <t>fftw</t>
  </si>
  <si>
    <t>resolution</t>
  </si>
  <si>
    <t>BP</t>
  </si>
  <si>
    <t>Cluster</t>
  </si>
  <si>
    <t>isam</t>
  </si>
  <si>
    <t>bcp3</t>
  </si>
  <si>
    <t>bcp4</t>
  </si>
  <si>
    <t>config</t>
  </si>
  <si>
    <t>held_suarez</t>
  </si>
  <si>
    <t>grey_mars</t>
  </si>
  <si>
    <t>fftw_4_kind</t>
  </si>
  <si>
    <t>BCP4</t>
  </si>
  <si>
    <t>BCP3</t>
  </si>
  <si>
    <t>Isambard</t>
  </si>
  <si>
    <t>fftw_4_kind_speedup</t>
  </si>
  <si>
    <t>bp</t>
  </si>
  <si>
    <t>Threads</t>
  </si>
  <si>
    <t>fftw_speedup</t>
  </si>
  <si>
    <t>4_kind_speedup</t>
  </si>
  <si>
    <t>ai</t>
  </si>
  <si>
    <t>performance</t>
  </si>
  <si>
    <t>single precision</t>
  </si>
  <si>
    <t>theoretical dp</t>
  </si>
  <si>
    <t>theoretical sp</t>
  </si>
  <si>
    <t>dp hpl</t>
  </si>
  <si>
    <t>optimisation</t>
  </si>
  <si>
    <t>fftw kind 4</t>
  </si>
  <si>
    <t>double precision</t>
  </si>
  <si>
    <t>Total time</t>
  </si>
  <si>
    <t>Held-Suarez</t>
  </si>
  <si>
    <t>Grey-Mars</t>
  </si>
  <si>
    <t>64x32</t>
  </si>
  <si>
    <t>vanilla-full</t>
  </si>
  <si>
    <t>vanilla-iteration</t>
  </si>
  <si>
    <t>fftw-iteration</t>
  </si>
  <si>
    <t>fftw-full</t>
  </si>
  <si>
    <t>grid-size</t>
  </si>
  <si>
    <t>Broadwell</t>
  </si>
  <si>
    <t>Sandy Bridge</t>
  </si>
  <si>
    <t>ThunderX2</t>
  </si>
  <si>
    <t>Processor</t>
  </si>
  <si>
    <t>T42 Cores</t>
  </si>
  <si>
    <t>T21 Cores</t>
  </si>
  <si>
    <t>novec</t>
  </si>
  <si>
    <t>held-suarez</t>
  </si>
  <si>
    <t>grey-mars</t>
  </si>
  <si>
    <t>vec-t42</t>
  </si>
  <si>
    <t>no-vec-t42</t>
  </si>
  <si>
    <t>speedup-t42</t>
  </si>
  <si>
    <t>vec-t85</t>
  </si>
  <si>
    <t>no-vec-t85</t>
  </si>
  <si>
    <t>mean intel</t>
  </si>
  <si>
    <t>mean arm</t>
  </si>
  <si>
    <t>speedup-t85</t>
  </si>
  <si>
    <t>ICC</t>
  </si>
  <si>
    <t>hs-Scalar</t>
  </si>
  <si>
    <t>hs-Vector</t>
  </si>
  <si>
    <t>hs-Speedup</t>
  </si>
  <si>
    <t>gm-Scalar</t>
  </si>
  <si>
    <t>gm-Vector</t>
  </si>
  <si>
    <t>gm-Speedup</t>
  </si>
  <si>
    <t>Processor family</t>
  </si>
  <si>
    <t>Skylake</t>
  </si>
  <si>
    <t>mean:</t>
  </si>
  <si>
    <t>a64fx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</si>
</sst>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55" xfId="0" applyFill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0" fillId="3" borderId="58" xfId="0" applyFill="1" applyBorder="1" applyAlignment="1">
      <alignment horizontal="center" vertical="center"/>
    </xf>
    <xf numFmtId="0" fontId="0" fillId="3" borderId="59" xfId="0" applyFill="1" applyBorder="1" applyAlignment="1">
      <alignment horizontal="center" vertical="center"/>
    </xf>
    <xf numFmtId="0" fontId="0" fillId="3" borderId="61" xfId="0" applyFill="1" applyBorder="1" applyAlignment="1">
      <alignment horizontal="center" vertical="center"/>
    </xf>
    <xf numFmtId="0" fontId="0" fillId="3" borderId="63" xfId="0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3" borderId="64" xfId="0" applyFill="1" applyBorder="1" applyAlignment="1">
      <alignment horizontal="center" vertical="center"/>
    </xf>
    <xf numFmtId="0" fontId="0" fillId="3" borderId="65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" fillId="0" borderId="68" xfId="0" applyFont="1" applyBorder="1" applyAlignment="1">
      <alignment vertical="center"/>
    </xf>
    <xf numFmtId="0" fontId="0" fillId="0" borderId="54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53" xfId="0" applyBorder="1"/>
    <xf numFmtId="0" fontId="0" fillId="0" borderId="0" xfId="0" applyBorder="1"/>
    <xf numFmtId="0" fontId="0" fillId="0" borderId="67" xfId="0" applyBorder="1"/>
    <xf numFmtId="0" fontId="0" fillId="0" borderId="5" xfId="0" applyBorder="1"/>
    <xf numFmtId="0" fontId="0" fillId="0" borderId="66" xfId="0" applyBorder="1"/>
    <xf numFmtId="0" fontId="0" fillId="0" borderId="59" xfId="0" applyBorder="1"/>
    <xf numFmtId="0" fontId="0" fillId="0" borderId="6" xfId="0" applyBorder="1"/>
    <xf numFmtId="0" fontId="0" fillId="0" borderId="46" xfId="0" applyFill="1" applyBorder="1" applyAlignment="1">
      <alignment horizontal="center" vertical="center"/>
    </xf>
    <xf numFmtId="0" fontId="0" fillId="0" borderId="13" xfId="0" applyBorder="1"/>
    <xf numFmtId="0" fontId="0" fillId="0" borderId="22" xfId="0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72" xfId="0" applyFill="1" applyBorder="1" applyAlignment="1">
      <alignment horizontal="center" vertical="center"/>
    </xf>
    <xf numFmtId="0" fontId="0" fillId="0" borderId="8" xfId="0" applyBorder="1"/>
    <xf numFmtId="0" fontId="0" fillId="0" borderId="0" xfId="0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4" borderId="61" xfId="0" applyFill="1" applyBorder="1" applyAlignment="1">
      <alignment horizontal="center" vertical="center"/>
    </xf>
    <xf numFmtId="0" fontId="0" fillId="4" borderId="59" xfId="0" applyFill="1" applyBorder="1" applyAlignment="1">
      <alignment horizontal="center" vertical="center"/>
    </xf>
    <xf numFmtId="0" fontId="0" fillId="4" borderId="64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0" borderId="36" xfId="0" applyBorder="1"/>
    <xf numFmtId="0" fontId="0" fillId="0" borderId="37" xfId="0" applyBorder="1"/>
    <xf numFmtId="0" fontId="0" fillId="0" borderId="35" xfId="0" applyBorder="1"/>
    <xf numFmtId="0" fontId="0" fillId="0" borderId="1" xfId="0" applyBorder="1" applyAlignment="1">
      <alignment horizontal="center"/>
    </xf>
    <xf numFmtId="0" fontId="1" fillId="0" borderId="19" xfId="0" applyFont="1" applyFill="1" applyBorder="1" applyAlignment="1">
      <alignment horizontal="center" vertical="center"/>
    </xf>
    <xf numFmtId="0" fontId="0" fillId="0" borderId="55" xfId="0" applyBorder="1"/>
    <xf numFmtId="0" fontId="0" fillId="0" borderId="63" xfId="0" applyBorder="1"/>
    <xf numFmtId="0" fontId="1" fillId="0" borderId="1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Font="1"/>
    <xf numFmtId="0" fontId="2" fillId="0" borderId="34" xfId="0" applyFont="1" applyBorder="1" applyAlignment="1">
      <alignment horizontal="center" vertical="center"/>
    </xf>
    <xf numFmtId="0" fontId="0" fillId="0" borderId="2" xfId="0" applyBorder="1"/>
    <xf numFmtId="0" fontId="0" fillId="0" borderId="56" xfId="0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24" xfId="0" applyFont="1" applyBorder="1" applyAlignment="1">
      <alignment vertical="center"/>
    </xf>
    <xf numFmtId="0" fontId="0" fillId="0" borderId="46" xfId="0" applyBorder="1"/>
    <xf numFmtId="0" fontId="0" fillId="0" borderId="22" xfId="0" applyBorder="1"/>
    <xf numFmtId="0" fontId="0" fillId="0" borderId="72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1" xfId="0" applyBorder="1"/>
    <xf numFmtId="0" fontId="0" fillId="0" borderId="43" xfId="0" applyBorder="1"/>
    <xf numFmtId="0" fontId="0" fillId="0" borderId="70" xfId="0" applyBorder="1"/>
    <xf numFmtId="0" fontId="0" fillId="0" borderId="1" xfId="0" applyFill="1" applyBorder="1"/>
    <xf numFmtId="0" fontId="0" fillId="3" borderId="70" xfId="0" applyFill="1" applyBorder="1" applyAlignment="1">
      <alignment horizontal="center" vertical="center"/>
    </xf>
    <xf numFmtId="0" fontId="0" fillId="3" borderId="70" xfId="0" applyFill="1" applyBorder="1"/>
    <xf numFmtId="0" fontId="0" fillId="2" borderId="36" xfId="0" applyFill="1" applyBorder="1"/>
    <xf numFmtId="0" fontId="0" fillId="2" borderId="3" xfId="0" applyFill="1" applyBorder="1"/>
    <xf numFmtId="0" fontId="0" fillId="2" borderId="70" xfId="0" applyFill="1" applyBorder="1"/>
    <xf numFmtId="0" fontId="0" fillId="2" borderId="37" xfId="0" applyFill="1" applyBorder="1"/>
    <xf numFmtId="0" fontId="0" fillId="2" borderId="49" xfId="0" applyFill="1" applyBorder="1"/>
    <xf numFmtId="0" fontId="0" fillId="5" borderId="6" xfId="0" applyFill="1" applyBorder="1"/>
    <xf numFmtId="0" fontId="0" fillId="5" borderId="13" xfId="0" applyFill="1" applyBorder="1"/>
    <xf numFmtId="0" fontId="0" fillId="5" borderId="8" xfId="0" applyFill="1" applyBorder="1"/>
    <xf numFmtId="0" fontId="0" fillId="5" borderId="21" xfId="0" applyFill="1" applyBorder="1"/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'BCP3'!$L$3</c:f>
              <c:strCache>
                <c:ptCount val="1"/>
                <c:pt idx="0">
                  <c:v>vanilla-full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'BCP3'!$J$5:$J$7</c:f>
              <c:strCache>
                <c:ptCount val="3"/>
                <c:pt idx="0">
                  <c:v>128x64</c:v>
                </c:pt>
                <c:pt idx="1">
                  <c:v>256x128</c:v>
                </c:pt>
                <c:pt idx="2">
                  <c:v>512x256</c:v>
                </c:pt>
              </c:strCache>
            </c:strRef>
          </c:cat>
          <c:val>
            <c:numRef>
              <c:f>'BCP3'!$L$5:$L$7</c:f>
              <c:numCache>
                <c:formatCode>General</c:formatCode>
                <c:ptCount val="3"/>
                <c:pt idx="0">
                  <c:v>1.9497200000000001E-3</c:v>
                </c:pt>
                <c:pt idx="1">
                  <c:v>1.284807E-2</c:v>
                </c:pt>
                <c:pt idx="2">
                  <c:v>5.8161150000000002E-2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4-894C-B180-BDC46E795494}"/>
            </c:ext>
          </c:extLst>
        </c:ser>
        <c:ser>
          <c:idx val="1"/>
          <c:order val="1"/>
          <c:tx>
            <c:strRef>
              <c:f>'BCP3'!$N$3</c:f>
              <c:strCache>
                <c:ptCount val="1"/>
                <c:pt idx="0">
                  <c:v>fftw-full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'BCP3'!$J$5:$J$7</c:f>
              <c:strCache>
                <c:ptCount val="3"/>
                <c:pt idx="0">
                  <c:v>128x64</c:v>
                </c:pt>
                <c:pt idx="1">
                  <c:v>256x128</c:v>
                </c:pt>
                <c:pt idx="2">
                  <c:v>512x256</c:v>
                </c:pt>
              </c:strCache>
            </c:strRef>
          </c:cat>
          <c:val>
            <c:numRef>
              <c:f>'BCP3'!$N$5:$N$7</c:f>
              <c:numCache>
                <c:formatCode>General</c:formatCode>
                <c:ptCount val="3"/>
                <c:pt idx="0">
                  <c:v>6.5989E-4</c:v>
                </c:pt>
                <c:pt idx="1">
                  <c:v>2.9995500000000001E-3</c:v>
                </c:pt>
                <c:pt idx="2">
                  <c:v>1.1078309999999999E-2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A4-894C-B180-BDC46E795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4499647"/>
        <c:axId val="1214693807"/>
      </c:barChart>
      <c:catAx>
        <c:axId val="121449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93807"/>
        <c:crosses val="autoZero"/>
        <c:auto val="1"/>
        <c:lblAlgn val="ctr"/>
        <c:lblOffset val="100"/>
        <c:noMultiLvlLbl val="0"/>
      </c:catAx>
      <c:valAx>
        <c:axId val="121469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4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BP!$L$3</c:f>
              <c:strCache>
                <c:ptCount val="1"/>
                <c:pt idx="0">
                  <c:v>vanilla-full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BP!$J$5:$J$7</c:f>
              <c:strCache>
                <c:ptCount val="3"/>
                <c:pt idx="0">
                  <c:v>128x64</c:v>
                </c:pt>
                <c:pt idx="1">
                  <c:v>256x128</c:v>
                </c:pt>
                <c:pt idx="2">
                  <c:v>512x256</c:v>
                </c:pt>
              </c:strCache>
            </c:strRef>
          </c:cat>
          <c:val>
            <c:numRef>
              <c:f>BP!$L$5:$L$7</c:f>
              <c:numCache>
                <c:formatCode>General</c:formatCode>
                <c:ptCount val="3"/>
                <c:pt idx="0">
                  <c:v>1.2560500000000001E-3</c:v>
                </c:pt>
                <c:pt idx="1">
                  <c:v>7.4396000000000002E-3</c:v>
                </c:pt>
                <c:pt idx="2">
                  <c:v>4.2123830000000001E-2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4-B043-B7A7-7BBA0627551E}"/>
            </c:ext>
          </c:extLst>
        </c:ser>
        <c:ser>
          <c:idx val="1"/>
          <c:order val="1"/>
          <c:tx>
            <c:strRef>
              <c:f>BP!$N$3</c:f>
              <c:strCache>
                <c:ptCount val="1"/>
                <c:pt idx="0">
                  <c:v>fftw-full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BP!$J$5:$J$7</c:f>
              <c:strCache>
                <c:ptCount val="3"/>
                <c:pt idx="0">
                  <c:v>128x64</c:v>
                </c:pt>
                <c:pt idx="1">
                  <c:v>256x128</c:v>
                </c:pt>
                <c:pt idx="2">
                  <c:v>512x256</c:v>
                </c:pt>
              </c:strCache>
            </c:strRef>
          </c:cat>
          <c:val>
            <c:numRef>
              <c:f>BP!$N$5:$N$7</c:f>
              <c:numCache>
                <c:formatCode>General</c:formatCode>
                <c:ptCount val="3"/>
                <c:pt idx="0">
                  <c:v>6.9015999999999999E-4</c:v>
                </c:pt>
                <c:pt idx="1">
                  <c:v>2.5208000000000001E-3</c:v>
                </c:pt>
                <c:pt idx="2">
                  <c:v>1.2846689999999999E-2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4-B043-B7A7-7BBA06275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2841695"/>
        <c:axId val="1214601135"/>
      </c:barChart>
      <c:catAx>
        <c:axId val="121284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01135"/>
        <c:crosses val="autoZero"/>
        <c:auto val="1"/>
        <c:lblAlgn val="ctr"/>
        <c:lblOffset val="100"/>
        <c:noMultiLvlLbl val="0"/>
      </c:catAx>
      <c:valAx>
        <c:axId val="121460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4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opt_eval!$D$1:$F$1</c:f>
              <c:strCache>
                <c:ptCount val="3"/>
                <c:pt idx="0">
                  <c:v>vanilla</c:v>
                </c:pt>
                <c:pt idx="1">
                  <c:v>fftw</c:v>
                </c:pt>
                <c:pt idx="2">
                  <c:v>4_kind</c:v>
                </c:pt>
              </c:strCache>
            </c:strRef>
          </c:cat>
          <c:val>
            <c:numRef>
              <c:f>opt_eval!$D$6:$F$6</c:f>
              <c:numCache>
                <c:formatCode>General</c:formatCode>
                <c:ptCount val="3"/>
                <c:pt idx="0">
                  <c:v>502.96053385734501</c:v>
                </c:pt>
                <c:pt idx="1">
                  <c:v>487.23778963088898</c:v>
                </c:pt>
                <c:pt idx="2">
                  <c:v>382.98573493957502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9-BE44-9F91-6953D719A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1238560"/>
        <c:axId val="1606893936"/>
      </c:barChart>
      <c:catAx>
        <c:axId val="162123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93936"/>
        <c:crosses val="autoZero"/>
        <c:auto val="1"/>
        <c:lblAlgn val="ctr"/>
        <c:lblOffset val="100"/>
        <c:noMultiLvlLbl val="0"/>
      </c:catAx>
      <c:valAx>
        <c:axId val="160689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23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opt_eval!$A$6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opt_eval!$D$1:$F$1</c:f>
              <c:strCache>
                <c:ptCount val="3"/>
                <c:pt idx="0">
                  <c:v>vanilla</c:v>
                </c:pt>
                <c:pt idx="1">
                  <c:v>fftw</c:v>
                </c:pt>
                <c:pt idx="2">
                  <c:v>4_kind</c:v>
                </c:pt>
              </c:strCache>
            </c:strRef>
          </c:cat>
          <c:val>
            <c:numRef>
              <c:f>opt_eval!$D$6:$F$6</c:f>
              <c:numCache>
                <c:formatCode>General</c:formatCode>
                <c:ptCount val="3"/>
                <c:pt idx="0">
                  <c:v>502.96053385734501</c:v>
                </c:pt>
                <c:pt idx="1">
                  <c:v>487.23778963088898</c:v>
                </c:pt>
                <c:pt idx="2">
                  <c:v>382.98573493957502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F-2047-B224-782E144280EA}"/>
            </c:ext>
          </c:extLst>
        </c:ser>
        <c:ser>
          <c:idx val="1"/>
          <c:order val="1"/>
          <c:tx>
            <c:strRef>
              <c:f>opt_eval!$A$7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opt_eval!$D$1:$F$1</c:f>
              <c:strCache>
                <c:ptCount val="3"/>
                <c:pt idx="0">
                  <c:v>vanilla</c:v>
                </c:pt>
                <c:pt idx="1">
                  <c:v>fftw</c:v>
                </c:pt>
                <c:pt idx="2">
                  <c:v>4_kind</c:v>
                </c:pt>
              </c:strCache>
            </c:strRef>
          </c:cat>
          <c:val>
            <c:numRef>
              <c:f>opt_eval!$D$8:$F$8</c:f>
              <c:numCache>
                <c:formatCode>General</c:formatCode>
                <c:ptCount val="3"/>
                <c:pt idx="0">
                  <c:v>841.19081711769104</c:v>
                </c:pt>
                <c:pt idx="1">
                  <c:v>821.81135797500599</c:v>
                </c:pt>
                <c:pt idx="2">
                  <c:v>749.98492026328995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0F-2047-B224-782E14428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9472112"/>
        <c:axId val="1609426736"/>
      </c:barChart>
      <c:catAx>
        <c:axId val="160947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426736"/>
        <c:crosses val="autoZero"/>
        <c:auto val="1"/>
        <c:lblAlgn val="ctr"/>
        <c:lblOffset val="100"/>
        <c:noMultiLvlLbl val="0"/>
      </c:catAx>
      <c:valAx>
        <c:axId val="16094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47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Isambard!$L$3</c:f>
              <c:strCache>
                <c:ptCount val="1"/>
                <c:pt idx="0">
                  <c:v>vanilla-full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Isambard!$J$4:$J$6</c:f>
              <c:strCache>
                <c:ptCount val="3"/>
                <c:pt idx="0">
                  <c:v>64x32</c:v>
                </c:pt>
                <c:pt idx="1">
                  <c:v>128x64</c:v>
                </c:pt>
                <c:pt idx="2">
                  <c:v>256x128</c:v>
                </c:pt>
              </c:strCache>
            </c:strRef>
          </c:cat>
          <c:val>
            <c:numRef>
              <c:f>Isambard!$L$4:$L$6</c:f>
              <c:numCache>
                <c:formatCode>General</c:formatCode>
                <c:ptCount val="3"/>
                <c:pt idx="0">
                  <c:v>3.5595000000000001E-4</c:v>
                </c:pt>
                <c:pt idx="1">
                  <c:v>1.6309899999999999E-3</c:v>
                </c:pt>
                <c:pt idx="2">
                  <c:v>1.5102050000000001E-2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E-6949-933D-A1189D062F37}"/>
            </c:ext>
          </c:extLst>
        </c:ser>
        <c:ser>
          <c:idx val="1"/>
          <c:order val="1"/>
          <c:tx>
            <c:strRef>
              <c:f>Isambard!$N$3</c:f>
              <c:strCache>
                <c:ptCount val="1"/>
                <c:pt idx="0">
                  <c:v>fftw-full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Isambard!$J$4:$J$6</c:f>
              <c:strCache>
                <c:ptCount val="3"/>
                <c:pt idx="0">
                  <c:v>64x32</c:v>
                </c:pt>
                <c:pt idx="1">
                  <c:v>128x64</c:v>
                </c:pt>
                <c:pt idx="2">
                  <c:v>256x128</c:v>
                </c:pt>
              </c:strCache>
            </c:strRef>
          </c:cat>
          <c:val>
            <c:numRef>
              <c:f>Isambard!$N$4:$N$6</c:f>
              <c:numCache>
                <c:formatCode>General</c:formatCode>
                <c:ptCount val="3"/>
                <c:pt idx="0">
                  <c:v>3.5159999999999998E-4</c:v>
                </c:pt>
                <c:pt idx="1">
                  <c:v>1.4367099999999999E-3</c:v>
                </c:pt>
                <c:pt idx="2">
                  <c:v>6.10606E-3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DE-6949-933D-A1189D062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3033391"/>
        <c:axId val="1215356655"/>
      </c:barChart>
      <c:catAx>
        <c:axId val="119303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356655"/>
        <c:crosses val="autoZero"/>
        <c:auto val="1"/>
        <c:lblAlgn val="ctr"/>
        <c:lblOffset val="100"/>
        <c:noMultiLvlLbl val="0"/>
      </c:catAx>
      <c:valAx>
        <c:axId val="121535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03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Isambard!$D$37</c:f>
              <c:strCache>
                <c:ptCount val="1"/>
                <c:pt idx="0">
                  <c:v>GNU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Isambard!$B$38:$C$43</c:f>
              <c:multiLvlStrCache>
                <c:ptCount val="6"/>
                <c:lvl>
                  <c:pt idx="0">
                    <c:v>T85</c:v>
                  </c:pt>
                  <c:pt idx="1">
                    <c:v>T85</c:v>
                  </c:pt>
                  <c:pt idx="2">
                    <c:v>T85</c:v>
                  </c:pt>
                  <c:pt idx="3">
                    <c:v>T85</c:v>
                  </c:pt>
                  <c:pt idx="4">
                    <c:v>T85</c:v>
                  </c:pt>
                  <c:pt idx="5">
                    <c:v>T85</c:v>
                  </c:pt>
                </c:lvl>
                <c:lvl>
                  <c:pt idx="0">
                    <c:v>1</c:v>
                  </c:pt>
                  <c:pt idx="1">
                    <c:v>4</c:v>
                  </c:pt>
                  <c:pt idx="2">
                    <c:v>8</c:v>
                  </c:pt>
                  <c:pt idx="3">
                    <c:v>16</c:v>
                  </c:pt>
                  <c:pt idx="4">
                    <c:v>32</c:v>
                  </c:pt>
                  <c:pt idx="5">
                    <c:v>64</c:v>
                  </c:pt>
                </c:lvl>
              </c:multiLvlStrCache>
            </c:multiLvlStrRef>
          </c:cat>
          <c:val>
            <c:numRef>
              <c:f>Isambard!$D$38:$D$43</c:f>
              <c:numCache>
                <c:formatCode>General</c:formatCode>
                <c:ptCount val="6"/>
                <c:pt idx="0">
                  <c:v>77458.722536325397</c:v>
                </c:pt>
                <c:pt idx="1">
                  <c:v>19983.997389316501</c:v>
                </c:pt>
                <c:pt idx="2">
                  <c:v>10199.1178162097</c:v>
                </c:pt>
                <c:pt idx="3">
                  <c:v>5292.2316255569403</c:v>
                </c:pt>
                <c:pt idx="4">
                  <c:v>3223.5044207572901</c:v>
                </c:pt>
                <c:pt idx="5">
                  <c:v>2195.4124586582102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5-3643-AA43-036FB28098D0}"/>
            </c:ext>
          </c:extLst>
        </c:ser>
        <c:ser>
          <c:idx val="1"/>
          <c:order val="1"/>
          <c:tx>
            <c:strRef>
              <c:f>Isambard!$E$37</c:f>
              <c:strCache>
                <c:ptCount val="1"/>
                <c:pt idx="0">
                  <c:v>CCE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Isambard!$B$38:$C$43</c:f>
              <c:multiLvlStrCache>
                <c:ptCount val="6"/>
                <c:lvl>
                  <c:pt idx="0">
                    <c:v>T85</c:v>
                  </c:pt>
                  <c:pt idx="1">
                    <c:v>T85</c:v>
                  </c:pt>
                  <c:pt idx="2">
                    <c:v>T85</c:v>
                  </c:pt>
                  <c:pt idx="3">
                    <c:v>T85</c:v>
                  </c:pt>
                  <c:pt idx="4">
                    <c:v>T85</c:v>
                  </c:pt>
                  <c:pt idx="5">
                    <c:v>T85</c:v>
                  </c:pt>
                </c:lvl>
                <c:lvl>
                  <c:pt idx="0">
                    <c:v>1</c:v>
                  </c:pt>
                  <c:pt idx="1">
                    <c:v>4</c:v>
                  </c:pt>
                  <c:pt idx="2">
                    <c:v>8</c:v>
                  </c:pt>
                  <c:pt idx="3">
                    <c:v>16</c:v>
                  </c:pt>
                  <c:pt idx="4">
                    <c:v>32</c:v>
                  </c:pt>
                  <c:pt idx="5">
                    <c:v>64</c:v>
                  </c:pt>
                </c:lvl>
              </c:multiLvlStrCache>
            </c:multiLvlStrRef>
          </c:cat>
          <c:val>
            <c:numRef>
              <c:f>Isambard!$E$38:$E$43</c:f>
              <c:numCache>
                <c:formatCode>General</c:formatCode>
                <c:ptCount val="6"/>
                <c:pt idx="0">
                  <c:v>54098.910397052699</c:v>
                </c:pt>
                <c:pt idx="1">
                  <c:v>15029.5124957561</c:v>
                </c:pt>
                <c:pt idx="2">
                  <c:v>8198.9348554611206</c:v>
                </c:pt>
                <c:pt idx="3">
                  <c:v>4780.0110163688596</c:v>
                </c:pt>
                <c:pt idx="4">
                  <c:v>3730.7669887542702</c:v>
                </c:pt>
                <c:pt idx="5">
                  <c:v>2422.8063540458602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D5-3643-AA43-036FB28098D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0195728"/>
        <c:axId val="1607065296"/>
      </c:barChart>
      <c:catAx>
        <c:axId val="157019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065296"/>
        <c:crosses val="autoZero"/>
        <c:auto val="1"/>
        <c:lblAlgn val="ctr"/>
        <c:lblOffset val="100"/>
        <c:noMultiLvlLbl val="0"/>
      </c:catAx>
      <c:valAx>
        <c:axId val="160706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19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7054</xdr:colOff>
      <xdr:row>6</xdr:row>
      <xdr:rowOff>194733</xdr:rowOff>
    </xdr:from>
    <xdr:to>
      <xdr:col>13</xdr:col>
      <xdr:colOff>677331</xdr:colOff>
      <xdr:row>28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9DD24C-3ACC-1E4D-A91B-C8416F091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2541</xdr:colOff>
      <xdr:row>13</xdr:row>
      <xdr:rowOff>28567</xdr:rowOff>
    </xdr:from>
    <xdr:to>
      <xdr:col>14</xdr:col>
      <xdr:colOff>684108</xdr:colOff>
      <xdr:row>28</xdr:row>
      <xdr:rowOff>35607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5CCA5A-21BD-C34B-8F50-C9243C1E8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141110</xdr:colOff>
      <xdr:row>29</xdr:row>
      <xdr:rowOff>95956</xdr:rowOff>
    </xdr:from>
    <xdr:to>
      <xdr:col>15</xdr:col>
      <xdr:colOff>592666</xdr:colOff>
      <xdr:row>47</xdr:row>
      <xdr:rowOff>155222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03BAA8-2D59-8649-8CCF-D49AE02B6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352779</xdr:colOff>
      <xdr:row>34</xdr:row>
      <xdr:rowOff>70555</xdr:rowOff>
    </xdr:from>
    <xdr:to>
      <xdr:col>10</xdr:col>
      <xdr:colOff>479777</xdr:colOff>
      <xdr:row>47</xdr:row>
      <xdr:rowOff>169332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C6FBD1-4FFE-EA4F-8376-8D847BACB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317499</xdr:colOff>
      <xdr:row>15</xdr:row>
      <xdr:rowOff>81844</xdr:rowOff>
    </xdr:from>
    <xdr:to>
      <xdr:col>14</xdr:col>
      <xdr:colOff>536222</xdr:colOff>
      <xdr:row>39</xdr:row>
      <xdr:rowOff>84665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9D489A-AD94-154C-BC48-46356ABC3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</xdr:colOff>
      <xdr:row>35</xdr:row>
      <xdr:rowOff>197554</xdr:rowOff>
    </xdr:from>
    <xdr:to>
      <xdr:col>11</xdr:col>
      <xdr:colOff>931333</xdr:colOff>
      <xdr:row>52</xdr:row>
      <xdr:rowOff>28220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BA102E-AACF-2846-B1F1-915E976BA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17AA5-1955-864B-9223-E3C295DD2714}">
  <dimension ref="A1:N103"/>
  <sheetViews>
    <sheetView zoomScale="90" zoomScaleNormal="90" workbookViewId="0">
      <selection activeCell="K15" sqref="K15"/>
    </sheetView>
  </sheetViews>
  <sheetFormatPr baseColWidth="10" defaultRowHeight="16" customHeight="1" x14ac:dyDescent="0.2"/>
  <cols>
    <col min="1" max="1" width="15" style="1" bestFit="1" customWidth="1"/>
    <col min="2" max="2" width="6.1640625" style="1" bestFit="1" customWidth="1"/>
    <col min="3" max="3" width="11.33203125" style="1" bestFit="1" customWidth="1"/>
    <col min="4" max="4" width="10.5" style="1" bestFit="1" customWidth="1"/>
    <col min="5" max="5" width="13.5" style="1" bestFit="1" customWidth="1"/>
    <col min="6" max="9" width="10.83203125" style="1" customWidth="1"/>
    <col min="10" max="13" width="15.33203125" style="1" customWidth="1"/>
    <col min="14" max="15" width="10.83203125" style="1" customWidth="1"/>
    <col min="16" max="16384" width="10.83203125" style="1"/>
  </cols>
  <sheetData>
    <row r="1" spans="1:14" ht="16" customHeight="1" thickBot="1" x14ac:dyDescent="0.25"/>
    <row r="2" spans="1:14" ht="16" customHeight="1" thickBot="1" x14ac:dyDescent="0.25">
      <c r="A2" s="191" t="s">
        <v>15</v>
      </c>
      <c r="B2" s="192"/>
      <c r="C2" s="192"/>
      <c r="D2" s="192"/>
      <c r="E2" s="192"/>
      <c r="F2" s="192"/>
      <c r="G2" s="192"/>
      <c r="H2" s="192"/>
      <c r="I2" s="193"/>
    </row>
    <row r="3" spans="1:14" ht="16" customHeight="1" thickBot="1" x14ac:dyDescent="0.25">
      <c r="A3" s="66" t="s">
        <v>4</v>
      </c>
      <c r="B3" s="67" t="s">
        <v>0</v>
      </c>
      <c r="C3" s="67" t="s">
        <v>2</v>
      </c>
      <c r="D3" s="67" t="s">
        <v>1</v>
      </c>
      <c r="E3" s="87" t="s">
        <v>12</v>
      </c>
      <c r="F3" s="64" t="s">
        <v>22</v>
      </c>
      <c r="G3" s="63" t="s">
        <v>18</v>
      </c>
      <c r="H3" s="61" t="s">
        <v>72</v>
      </c>
      <c r="I3" s="63" t="s">
        <v>27</v>
      </c>
      <c r="J3" s="169" t="s">
        <v>65</v>
      </c>
      <c r="K3" s="95" t="s">
        <v>62</v>
      </c>
      <c r="L3" s="95" t="s">
        <v>61</v>
      </c>
      <c r="M3" s="95" t="s">
        <v>63</v>
      </c>
      <c r="N3" s="96" t="s">
        <v>64</v>
      </c>
    </row>
    <row r="4" spans="1:14" ht="16" customHeight="1" x14ac:dyDescent="0.2">
      <c r="A4" s="15" t="s">
        <v>10</v>
      </c>
      <c r="B4" s="4">
        <v>1</v>
      </c>
      <c r="C4" s="4" t="s">
        <v>8</v>
      </c>
      <c r="D4" s="4" t="s">
        <v>3</v>
      </c>
      <c r="E4" s="31">
        <v>1169.37244224548</v>
      </c>
      <c r="F4" s="4"/>
      <c r="G4" s="80"/>
      <c r="H4" s="36"/>
      <c r="J4" s="128" t="s">
        <v>60</v>
      </c>
      <c r="K4" s="12">
        <v>2.408E-5</v>
      </c>
      <c r="L4" s="12">
        <v>5.0688000000000003E-4</v>
      </c>
      <c r="M4" s="12">
        <v>1.289E-5</v>
      </c>
      <c r="N4" s="12">
        <v>3.2110999999999999E-4</v>
      </c>
    </row>
    <row r="5" spans="1:14" ht="16" customHeight="1" x14ac:dyDescent="0.2">
      <c r="A5" s="9" t="s">
        <v>10</v>
      </c>
      <c r="B5" s="3">
        <v>1</v>
      </c>
      <c r="C5" s="3" t="s">
        <v>8</v>
      </c>
      <c r="D5" s="3" t="s">
        <v>5</v>
      </c>
      <c r="E5" s="29">
        <v>5782.3664779663004</v>
      </c>
      <c r="F5" s="3"/>
      <c r="G5" s="76"/>
      <c r="H5" s="34"/>
      <c r="I5" s="1">
        <v>4315.1988641539556</v>
      </c>
      <c r="J5" s="44" t="s">
        <v>19</v>
      </c>
      <c r="K5" s="3">
        <v>1.4305000000000001E-4</v>
      </c>
      <c r="L5" s="3">
        <v>2.4263399999999999E-3</v>
      </c>
      <c r="M5" s="3">
        <v>5.9509999999999998E-5</v>
      </c>
      <c r="N5" s="6">
        <v>1.0362500000000001E-3</v>
      </c>
    </row>
    <row r="6" spans="1:14" ht="16" customHeight="1" thickBot="1" x14ac:dyDescent="0.25">
      <c r="A6" s="14" t="s">
        <v>10</v>
      </c>
      <c r="B6" s="7">
        <v>1</v>
      </c>
      <c r="C6" s="7" t="s">
        <v>8</v>
      </c>
      <c r="D6" s="7" t="s">
        <v>6</v>
      </c>
      <c r="E6" s="30">
        <v>35195.978053569699</v>
      </c>
      <c r="F6" s="7"/>
      <c r="G6" s="81"/>
      <c r="H6" s="34"/>
      <c r="J6" s="44" t="s">
        <v>20</v>
      </c>
      <c r="K6" s="3">
        <v>7.1139E-4</v>
      </c>
      <c r="L6" s="3">
        <v>1.217037E-2</v>
      </c>
      <c r="M6" s="3">
        <v>1.19914E-3</v>
      </c>
      <c r="N6" s="6">
        <v>3.8642099999999999E-3</v>
      </c>
    </row>
    <row r="7" spans="1:14" ht="16" customHeight="1" thickBot="1" x14ac:dyDescent="0.25">
      <c r="A7" s="10" t="s">
        <v>10</v>
      </c>
      <c r="B7" s="12">
        <v>2</v>
      </c>
      <c r="C7" s="12" t="s">
        <v>8</v>
      </c>
      <c r="D7" s="12" t="s">
        <v>3</v>
      </c>
      <c r="E7" s="28">
        <v>784.99667930603005</v>
      </c>
      <c r="F7" s="12"/>
      <c r="G7" s="79"/>
      <c r="H7" s="34"/>
      <c r="J7" s="14" t="s">
        <v>21</v>
      </c>
      <c r="K7" s="7">
        <v>2.5452199999999999E-3</v>
      </c>
      <c r="L7" s="7">
        <v>4.5060389999999999E-2</v>
      </c>
      <c r="M7" s="7">
        <v>7.1641000000000001E-4</v>
      </c>
      <c r="N7" s="8">
        <v>1.1577250000000001E-2</v>
      </c>
    </row>
    <row r="8" spans="1:14" ht="16" customHeight="1" x14ac:dyDescent="0.2">
      <c r="A8" s="9" t="s">
        <v>10</v>
      </c>
      <c r="B8" s="3">
        <v>2</v>
      </c>
      <c r="C8" s="3" t="s">
        <v>8</v>
      </c>
      <c r="D8" s="3" t="s">
        <v>5</v>
      </c>
      <c r="E8" s="29">
        <v>3579.24760580062</v>
      </c>
      <c r="F8" s="3"/>
      <c r="G8" s="76"/>
      <c r="H8" s="34"/>
      <c r="I8" s="1">
        <v>2502.9703537067276</v>
      </c>
    </row>
    <row r="9" spans="1:14" ht="16" customHeight="1" thickBot="1" x14ac:dyDescent="0.25">
      <c r="A9" s="11" t="s">
        <v>10</v>
      </c>
      <c r="B9" s="22">
        <v>2</v>
      </c>
      <c r="C9" s="22" t="s">
        <v>8</v>
      </c>
      <c r="D9" s="22" t="s">
        <v>6</v>
      </c>
      <c r="E9" s="62"/>
      <c r="F9" s="22"/>
      <c r="G9" s="131"/>
      <c r="H9" s="34"/>
    </row>
    <row r="10" spans="1:14" ht="16" customHeight="1" x14ac:dyDescent="0.2">
      <c r="A10" s="15" t="s">
        <v>10</v>
      </c>
      <c r="B10" s="4">
        <v>4</v>
      </c>
      <c r="C10" s="4" t="s">
        <v>8</v>
      </c>
      <c r="D10" s="4" t="s">
        <v>3</v>
      </c>
      <c r="E10" s="31">
        <v>430.68115830421402</v>
      </c>
      <c r="F10" s="4"/>
      <c r="G10" s="80"/>
      <c r="H10" s="34"/>
    </row>
    <row r="11" spans="1:14" ht="16" customHeight="1" x14ac:dyDescent="0.2">
      <c r="A11" s="9" t="s">
        <v>10</v>
      </c>
      <c r="B11" s="3">
        <v>4</v>
      </c>
      <c r="C11" s="3" t="s">
        <v>8</v>
      </c>
      <c r="D11" s="3" t="s">
        <v>5</v>
      </c>
      <c r="E11" s="29">
        <v>1813.7871627807599</v>
      </c>
      <c r="F11" s="3"/>
      <c r="G11" s="76"/>
      <c r="H11" s="34"/>
      <c r="I11" s="1">
        <v>1162.6840787056153</v>
      </c>
    </row>
    <row r="12" spans="1:14" ht="16" customHeight="1" thickBot="1" x14ac:dyDescent="0.25">
      <c r="A12" s="14" t="s">
        <v>10</v>
      </c>
      <c r="B12" s="7">
        <v>4</v>
      </c>
      <c r="C12" s="7" t="s">
        <v>8</v>
      </c>
      <c r="D12" s="7" t="s">
        <v>6</v>
      </c>
      <c r="E12" s="30">
        <v>9413.4706604480707</v>
      </c>
      <c r="F12" s="7"/>
      <c r="G12" s="81"/>
      <c r="H12" s="34"/>
    </row>
    <row r="13" spans="1:14" ht="16" customHeight="1" x14ac:dyDescent="0.2">
      <c r="A13" s="10" t="s">
        <v>10</v>
      </c>
      <c r="B13" s="12">
        <v>8</v>
      </c>
      <c r="C13" s="12" t="s">
        <v>8</v>
      </c>
      <c r="D13" s="12" t="s">
        <v>3</v>
      </c>
      <c r="E13" s="28">
        <v>261.54489493369999</v>
      </c>
      <c r="F13" s="12"/>
      <c r="G13" s="79"/>
      <c r="H13" s="34"/>
    </row>
    <row r="14" spans="1:14" ht="16" customHeight="1" x14ac:dyDescent="0.2">
      <c r="A14" s="9" t="s">
        <v>10</v>
      </c>
      <c r="B14" s="3">
        <v>8</v>
      </c>
      <c r="C14" s="3" t="s">
        <v>8</v>
      </c>
      <c r="D14" s="3" t="s">
        <v>5</v>
      </c>
      <c r="E14" s="29">
        <v>1033.1763796806299</v>
      </c>
      <c r="F14" s="3"/>
      <c r="G14" s="76"/>
      <c r="H14" s="34"/>
      <c r="I14" s="1">
        <v>782.70937854593171</v>
      </c>
    </row>
    <row r="15" spans="1:14" ht="16" customHeight="1" thickBot="1" x14ac:dyDescent="0.25">
      <c r="A15" s="11" t="s">
        <v>10</v>
      </c>
      <c r="B15" s="22">
        <v>8</v>
      </c>
      <c r="C15" s="22" t="s">
        <v>8</v>
      </c>
      <c r="D15" s="22" t="s">
        <v>6</v>
      </c>
      <c r="E15" s="43">
        <v>5401.9415848255103</v>
      </c>
      <c r="F15" s="22"/>
      <c r="G15" s="83"/>
      <c r="H15" s="34"/>
    </row>
    <row r="16" spans="1:14" ht="16" customHeight="1" x14ac:dyDescent="0.2">
      <c r="A16" s="15" t="s">
        <v>10</v>
      </c>
      <c r="B16" s="4">
        <v>16</v>
      </c>
      <c r="C16" s="4" t="s">
        <v>8</v>
      </c>
      <c r="D16" s="4" t="s">
        <v>3</v>
      </c>
      <c r="E16" s="31">
        <v>225.95490622520401</v>
      </c>
      <c r="F16" s="4">
        <v>299.98660488000002</v>
      </c>
      <c r="G16" s="80">
        <v>230.06038570403999</v>
      </c>
      <c r="H16" s="34"/>
    </row>
    <row r="17" spans="1:10" ht="16" customHeight="1" x14ac:dyDescent="0.2">
      <c r="A17" s="9" t="s">
        <v>10</v>
      </c>
      <c r="B17" s="3">
        <v>16</v>
      </c>
      <c r="C17" s="3" t="s">
        <v>8</v>
      </c>
      <c r="D17" s="3" t="s">
        <v>5</v>
      </c>
      <c r="E17" s="29">
        <v>701.92849898338295</v>
      </c>
      <c r="F17" s="3">
        <v>943.41934009260001</v>
      </c>
      <c r="G17" s="76">
        <v>776.173057556152</v>
      </c>
      <c r="H17" s="34">
        <v>876.89649820327702</v>
      </c>
      <c r="I17" s="1">
        <v>482.75687687990575</v>
      </c>
    </row>
    <row r="18" spans="1:10" ht="16" customHeight="1" thickBot="1" x14ac:dyDescent="0.25">
      <c r="A18" s="14" t="s">
        <v>10</v>
      </c>
      <c r="B18" s="7">
        <v>16</v>
      </c>
      <c r="C18" s="7" t="s">
        <v>8</v>
      </c>
      <c r="D18" s="7" t="s">
        <v>6</v>
      </c>
      <c r="E18" s="30">
        <v>3710.7860352992998</v>
      </c>
      <c r="F18" s="7">
        <v>4029.234933234</v>
      </c>
      <c r="G18" s="81">
        <v>3587.0747995376501</v>
      </c>
      <c r="H18" s="34"/>
    </row>
    <row r="19" spans="1:10" ht="16" customHeight="1" x14ac:dyDescent="0.2">
      <c r="A19" s="10" t="s">
        <v>10</v>
      </c>
      <c r="B19" s="12">
        <v>32</v>
      </c>
      <c r="C19" s="12" t="s">
        <v>8</v>
      </c>
      <c r="D19" s="12" t="s">
        <v>5</v>
      </c>
      <c r="E19" s="65">
        <v>565.780180215835</v>
      </c>
      <c r="F19" s="12"/>
      <c r="G19" s="79"/>
      <c r="H19" s="34"/>
      <c r="J19" s="1">
        <v>428.62134864835986</v>
      </c>
    </row>
    <row r="20" spans="1:10" ht="16" customHeight="1" thickBot="1" x14ac:dyDescent="0.25">
      <c r="A20" s="9" t="s">
        <v>10</v>
      </c>
      <c r="B20" s="22">
        <v>32</v>
      </c>
      <c r="C20" s="22" t="s">
        <v>8</v>
      </c>
      <c r="D20" s="22" t="s">
        <v>6</v>
      </c>
      <c r="E20" s="46">
        <v>1889.71741051804</v>
      </c>
      <c r="F20" s="22"/>
      <c r="G20" s="83"/>
      <c r="H20" s="34"/>
    </row>
    <row r="21" spans="1:10" ht="16" customHeight="1" thickBot="1" x14ac:dyDescent="0.25">
      <c r="A21" s="17" t="s">
        <v>10</v>
      </c>
      <c r="B21" s="18">
        <v>64</v>
      </c>
      <c r="C21" s="18" t="s">
        <v>8</v>
      </c>
      <c r="D21" s="18" t="s">
        <v>6</v>
      </c>
      <c r="E21" s="18">
        <v>2038.8148255348201</v>
      </c>
      <c r="F21" s="18"/>
      <c r="G21" s="45"/>
      <c r="H21" s="34"/>
    </row>
    <row r="22" spans="1:10" ht="16" customHeight="1" x14ac:dyDescent="0.2">
      <c r="A22" s="10" t="s">
        <v>10</v>
      </c>
      <c r="B22" s="12">
        <v>1</v>
      </c>
      <c r="C22" s="12" t="s">
        <v>9</v>
      </c>
      <c r="D22" s="12" t="s">
        <v>3</v>
      </c>
      <c r="E22" s="31">
        <v>22183.958780000001</v>
      </c>
      <c r="F22" s="12"/>
      <c r="G22" s="79"/>
      <c r="H22" s="34"/>
    </row>
    <row r="23" spans="1:10" ht="16" customHeight="1" thickBot="1" x14ac:dyDescent="0.25">
      <c r="A23" s="14" t="s">
        <v>10</v>
      </c>
      <c r="B23" s="7">
        <v>1</v>
      </c>
      <c r="C23" s="7" t="s">
        <v>9</v>
      </c>
      <c r="D23" s="7" t="s">
        <v>5</v>
      </c>
      <c r="E23" s="30">
        <v>94400.492173671693</v>
      </c>
      <c r="F23" s="7"/>
      <c r="G23" s="81"/>
      <c r="H23" s="34"/>
    </row>
    <row r="24" spans="1:10" ht="16" customHeight="1" x14ac:dyDescent="0.2">
      <c r="A24" s="10" t="s">
        <v>10</v>
      </c>
      <c r="B24" s="12">
        <v>2</v>
      </c>
      <c r="C24" s="12" t="s">
        <v>9</v>
      </c>
      <c r="D24" s="12" t="s">
        <v>3</v>
      </c>
      <c r="E24" s="28">
        <v>9917.9334015846198</v>
      </c>
      <c r="F24" s="12"/>
      <c r="G24" s="79"/>
      <c r="H24" s="34"/>
    </row>
    <row r="25" spans="1:10" ht="16" customHeight="1" thickBot="1" x14ac:dyDescent="0.25">
      <c r="A25" s="9" t="s">
        <v>10</v>
      </c>
      <c r="B25" s="22">
        <v>2</v>
      </c>
      <c r="C25" s="22" t="s">
        <v>9</v>
      </c>
      <c r="D25" s="22" t="s">
        <v>5</v>
      </c>
      <c r="E25" s="43">
        <v>45930.440637826898</v>
      </c>
      <c r="F25" s="22"/>
      <c r="G25" s="83"/>
      <c r="H25" s="34"/>
    </row>
    <row r="26" spans="1:10" ht="16" customHeight="1" x14ac:dyDescent="0.2">
      <c r="A26" s="15" t="s">
        <v>10</v>
      </c>
      <c r="B26" s="4">
        <v>4</v>
      </c>
      <c r="C26" s="4" t="s">
        <v>9</v>
      </c>
      <c r="D26" s="4" t="s">
        <v>3</v>
      </c>
      <c r="E26" s="160">
        <v>6648.2190600000004</v>
      </c>
      <c r="F26" s="4"/>
      <c r="G26" s="80"/>
      <c r="H26" s="34"/>
    </row>
    <row r="27" spans="1:10" ht="16" customHeight="1" thickBot="1" x14ac:dyDescent="0.25">
      <c r="A27" s="14" t="s">
        <v>10</v>
      </c>
      <c r="B27" s="7">
        <v>4</v>
      </c>
      <c r="C27" s="7" t="s">
        <v>9</v>
      </c>
      <c r="D27" s="7" t="s">
        <v>5</v>
      </c>
      <c r="E27" s="29">
        <v>26629.561610000001</v>
      </c>
      <c r="F27" s="7"/>
      <c r="G27" s="81"/>
      <c r="H27" s="34"/>
    </row>
    <row r="28" spans="1:10" ht="16" customHeight="1" x14ac:dyDescent="0.2">
      <c r="A28" s="10" t="s">
        <v>10</v>
      </c>
      <c r="B28" s="12">
        <v>8</v>
      </c>
      <c r="C28" s="12" t="s">
        <v>9</v>
      </c>
      <c r="D28" s="12" t="s">
        <v>3</v>
      </c>
      <c r="E28" s="31">
        <v>3571.0505146980199</v>
      </c>
      <c r="F28" s="12"/>
      <c r="G28" s="79"/>
      <c r="H28" s="34"/>
    </row>
    <row r="29" spans="1:10" ht="16" customHeight="1" thickBot="1" x14ac:dyDescent="0.25">
      <c r="A29" s="9" t="s">
        <v>10</v>
      </c>
      <c r="B29" s="22">
        <v>8</v>
      </c>
      <c r="C29" s="22" t="s">
        <v>9</v>
      </c>
      <c r="D29" s="22" t="s">
        <v>5</v>
      </c>
      <c r="E29" s="30">
        <v>16453.684533357598</v>
      </c>
      <c r="F29" s="22"/>
      <c r="G29" s="83"/>
      <c r="H29" s="34"/>
    </row>
    <row r="30" spans="1:10" ht="16" customHeight="1" x14ac:dyDescent="0.2">
      <c r="A30" s="15" t="s">
        <v>10</v>
      </c>
      <c r="B30" s="4">
        <v>16</v>
      </c>
      <c r="C30" s="4" t="s">
        <v>9</v>
      </c>
      <c r="D30" s="4" t="s">
        <v>3</v>
      </c>
      <c r="E30" s="31">
        <v>2552.7359902858698</v>
      </c>
      <c r="F30" s="4">
        <v>3303.0039827199998</v>
      </c>
      <c r="G30" s="80">
        <v>2428.9725866317699</v>
      </c>
      <c r="H30" s="34"/>
    </row>
    <row r="31" spans="1:10" ht="16" customHeight="1" thickBot="1" x14ac:dyDescent="0.25">
      <c r="A31" s="14" t="s">
        <v>10</v>
      </c>
      <c r="B31" s="7">
        <v>16</v>
      </c>
      <c r="C31" s="7" t="s">
        <v>9</v>
      </c>
      <c r="D31" s="7" t="s">
        <v>5</v>
      </c>
      <c r="E31" s="30">
        <v>9685.9509363174402</v>
      </c>
      <c r="F31" s="7">
        <v>11003.3816417086</v>
      </c>
      <c r="G31" s="81">
        <v>9470.5142471790296</v>
      </c>
      <c r="H31" s="34"/>
    </row>
    <row r="32" spans="1:10" ht="16" customHeight="1" thickBot="1" x14ac:dyDescent="0.25">
      <c r="A32" s="25" t="s">
        <v>10</v>
      </c>
      <c r="B32" s="26">
        <v>32</v>
      </c>
      <c r="C32" s="26" t="s">
        <v>9</v>
      </c>
      <c r="D32" s="26" t="s">
        <v>5</v>
      </c>
      <c r="E32" s="40">
        <v>4217.2686791419901</v>
      </c>
      <c r="F32" s="18"/>
      <c r="G32" s="85"/>
      <c r="H32" s="35"/>
    </row>
    <row r="36" spans="3:5" ht="16" customHeight="1" x14ac:dyDescent="0.2">
      <c r="E36" s="1">
        <f>SUM(E4:G32)*3</f>
        <v>1056787.988558297</v>
      </c>
    </row>
    <row r="38" spans="3:5" ht="16" customHeight="1" thickBot="1" x14ac:dyDescent="0.25"/>
    <row r="39" spans="3:5" ht="16" customHeight="1" x14ac:dyDescent="0.2">
      <c r="C39" s="31"/>
      <c r="E39" s="1">
        <v>2038.8148255348201</v>
      </c>
    </row>
    <row r="63" spans="1:5" ht="16" customHeight="1" thickBot="1" x14ac:dyDescent="0.25"/>
    <row r="64" spans="1:5" ht="16" customHeight="1" thickBot="1" x14ac:dyDescent="0.25">
      <c r="A64" s="15" t="s">
        <v>11</v>
      </c>
      <c r="B64" s="4">
        <v>1</v>
      </c>
      <c r="C64" s="4" t="s">
        <v>8</v>
      </c>
      <c r="D64" s="4" t="s">
        <v>3</v>
      </c>
      <c r="E64" s="5"/>
    </row>
    <row r="65" spans="1:5" ht="16" customHeight="1" thickBot="1" x14ac:dyDescent="0.25">
      <c r="A65" s="15" t="s">
        <v>11</v>
      </c>
      <c r="B65" s="3">
        <v>1</v>
      </c>
      <c r="C65" s="3" t="s">
        <v>8</v>
      </c>
      <c r="D65" s="3" t="s">
        <v>5</v>
      </c>
      <c r="E65" s="6"/>
    </row>
    <row r="66" spans="1:5" ht="16" customHeight="1" thickBot="1" x14ac:dyDescent="0.25">
      <c r="A66" s="15" t="s">
        <v>11</v>
      </c>
      <c r="B66" s="3">
        <v>1</v>
      </c>
      <c r="C66" s="3" t="s">
        <v>8</v>
      </c>
      <c r="D66" s="3" t="s">
        <v>6</v>
      </c>
      <c r="E66" s="6"/>
    </row>
    <row r="67" spans="1:5" ht="16" customHeight="1" thickBot="1" x14ac:dyDescent="0.25">
      <c r="A67" s="15" t="s">
        <v>11</v>
      </c>
      <c r="B67" s="7">
        <v>1</v>
      </c>
      <c r="C67" s="7" t="s">
        <v>8</v>
      </c>
      <c r="D67" s="7" t="s">
        <v>7</v>
      </c>
      <c r="E67" s="8"/>
    </row>
    <row r="68" spans="1:5" ht="16" customHeight="1" thickBot="1" x14ac:dyDescent="0.25">
      <c r="A68" s="15" t="s">
        <v>11</v>
      </c>
      <c r="B68" s="4">
        <v>2</v>
      </c>
      <c r="C68" s="4" t="s">
        <v>8</v>
      </c>
      <c r="D68" s="4" t="s">
        <v>3</v>
      </c>
      <c r="E68" s="5"/>
    </row>
    <row r="69" spans="1:5" ht="16" customHeight="1" thickBot="1" x14ac:dyDescent="0.25">
      <c r="A69" s="15" t="s">
        <v>11</v>
      </c>
      <c r="B69" s="3">
        <v>2</v>
      </c>
      <c r="C69" s="3" t="s">
        <v>8</v>
      </c>
      <c r="D69" s="3" t="s">
        <v>5</v>
      </c>
      <c r="E69" s="6"/>
    </row>
    <row r="70" spans="1:5" ht="16" customHeight="1" thickBot="1" x14ac:dyDescent="0.25">
      <c r="A70" s="15" t="s">
        <v>11</v>
      </c>
      <c r="B70" s="3">
        <v>2</v>
      </c>
      <c r="C70" s="3" t="s">
        <v>8</v>
      </c>
      <c r="D70" s="3" t="s">
        <v>6</v>
      </c>
      <c r="E70" s="6"/>
    </row>
    <row r="71" spans="1:5" ht="16" customHeight="1" thickBot="1" x14ac:dyDescent="0.25">
      <c r="A71" s="15" t="s">
        <v>11</v>
      </c>
      <c r="B71" s="7">
        <v>2</v>
      </c>
      <c r="C71" s="7" t="s">
        <v>8</v>
      </c>
      <c r="D71" s="7" t="s">
        <v>7</v>
      </c>
      <c r="E71" s="8"/>
    </row>
    <row r="72" spans="1:5" ht="16" customHeight="1" thickBot="1" x14ac:dyDescent="0.25">
      <c r="A72" s="15" t="s">
        <v>11</v>
      </c>
      <c r="B72" s="4">
        <v>4</v>
      </c>
      <c r="C72" s="4" t="s">
        <v>8</v>
      </c>
      <c r="D72" s="4" t="s">
        <v>3</v>
      </c>
      <c r="E72" s="5"/>
    </row>
    <row r="73" spans="1:5" ht="16" customHeight="1" thickBot="1" x14ac:dyDescent="0.25">
      <c r="A73" s="15" t="s">
        <v>11</v>
      </c>
      <c r="B73" s="3">
        <v>4</v>
      </c>
      <c r="C73" s="3" t="s">
        <v>8</v>
      </c>
      <c r="D73" s="3" t="s">
        <v>5</v>
      </c>
      <c r="E73" s="6"/>
    </row>
    <row r="74" spans="1:5" ht="16" customHeight="1" thickBot="1" x14ac:dyDescent="0.25">
      <c r="A74" s="15" t="s">
        <v>11</v>
      </c>
      <c r="B74" s="3">
        <v>4</v>
      </c>
      <c r="C74" s="3" t="s">
        <v>8</v>
      </c>
      <c r="D74" s="3" t="s">
        <v>6</v>
      </c>
      <c r="E74" s="6"/>
    </row>
    <row r="75" spans="1:5" ht="16" customHeight="1" thickBot="1" x14ac:dyDescent="0.25">
      <c r="A75" s="15" t="s">
        <v>11</v>
      </c>
      <c r="B75" s="7">
        <v>4</v>
      </c>
      <c r="C75" s="7" t="s">
        <v>8</v>
      </c>
      <c r="D75" s="7" t="s">
        <v>7</v>
      </c>
      <c r="E75" s="8"/>
    </row>
    <row r="76" spans="1:5" ht="16" customHeight="1" thickBot="1" x14ac:dyDescent="0.25">
      <c r="A76" s="15" t="s">
        <v>11</v>
      </c>
      <c r="B76" s="4">
        <v>8</v>
      </c>
      <c r="C76" s="4" t="s">
        <v>8</v>
      </c>
      <c r="D76" s="4" t="s">
        <v>3</v>
      </c>
      <c r="E76" s="5"/>
    </row>
    <row r="77" spans="1:5" ht="16" customHeight="1" thickBot="1" x14ac:dyDescent="0.25">
      <c r="A77" s="15" t="s">
        <v>11</v>
      </c>
      <c r="B77" s="3">
        <v>8</v>
      </c>
      <c r="C77" s="3" t="s">
        <v>8</v>
      </c>
      <c r="D77" s="3" t="s">
        <v>5</v>
      </c>
      <c r="E77" s="6"/>
    </row>
    <row r="78" spans="1:5" ht="16" customHeight="1" thickBot="1" x14ac:dyDescent="0.25">
      <c r="A78" s="15" t="s">
        <v>11</v>
      </c>
      <c r="B78" s="3">
        <v>8</v>
      </c>
      <c r="C78" s="3" t="s">
        <v>8</v>
      </c>
      <c r="D78" s="3" t="s">
        <v>6</v>
      </c>
      <c r="E78" s="6"/>
    </row>
    <row r="79" spans="1:5" ht="16" customHeight="1" thickBot="1" x14ac:dyDescent="0.25">
      <c r="A79" s="15" t="s">
        <v>11</v>
      </c>
      <c r="B79" s="7">
        <v>8</v>
      </c>
      <c r="C79" s="7" t="s">
        <v>8</v>
      </c>
      <c r="D79" s="7" t="s">
        <v>7</v>
      </c>
      <c r="E79" s="8"/>
    </row>
    <row r="80" spans="1:5" ht="16" customHeight="1" thickBot="1" x14ac:dyDescent="0.25">
      <c r="A80" s="15" t="s">
        <v>11</v>
      </c>
      <c r="B80" s="4">
        <v>16</v>
      </c>
      <c r="C80" s="4" t="s">
        <v>8</v>
      </c>
      <c r="D80" s="4" t="s">
        <v>3</v>
      </c>
      <c r="E80" s="5"/>
    </row>
    <row r="81" spans="1:5" ht="16" customHeight="1" thickBot="1" x14ac:dyDescent="0.25">
      <c r="A81" s="15" t="s">
        <v>11</v>
      </c>
      <c r="B81" s="3">
        <v>16</v>
      </c>
      <c r="C81" s="3" t="s">
        <v>8</v>
      </c>
      <c r="D81" s="3" t="s">
        <v>5</v>
      </c>
      <c r="E81" s="6"/>
    </row>
    <row r="82" spans="1:5" ht="16" customHeight="1" thickBot="1" x14ac:dyDescent="0.25">
      <c r="A82" s="15" t="s">
        <v>11</v>
      </c>
      <c r="B82" s="3">
        <v>16</v>
      </c>
      <c r="C82" s="3" t="s">
        <v>8</v>
      </c>
      <c r="D82" s="3" t="s">
        <v>6</v>
      </c>
      <c r="E82" s="6"/>
    </row>
    <row r="83" spans="1:5" ht="16" customHeight="1" thickBot="1" x14ac:dyDescent="0.25">
      <c r="A83" s="15" t="s">
        <v>11</v>
      </c>
      <c r="B83" s="7">
        <v>16</v>
      </c>
      <c r="C83" s="7" t="s">
        <v>8</v>
      </c>
      <c r="D83" s="7" t="s">
        <v>7</v>
      </c>
      <c r="E83" s="8"/>
    </row>
    <row r="84" spans="1:5" ht="16" customHeight="1" thickBot="1" x14ac:dyDescent="0.25">
      <c r="A84" s="15" t="s">
        <v>11</v>
      </c>
      <c r="B84" s="4">
        <v>1</v>
      </c>
      <c r="C84" s="4" t="s">
        <v>9</v>
      </c>
      <c r="D84" s="4" t="s">
        <v>3</v>
      </c>
      <c r="E84" s="5"/>
    </row>
    <row r="85" spans="1:5" ht="16" customHeight="1" thickBot="1" x14ac:dyDescent="0.25">
      <c r="A85" s="15" t="s">
        <v>11</v>
      </c>
      <c r="B85" s="3">
        <v>1</v>
      </c>
      <c r="C85" s="3" t="s">
        <v>9</v>
      </c>
      <c r="D85" s="3" t="s">
        <v>5</v>
      </c>
      <c r="E85" s="6"/>
    </row>
    <row r="86" spans="1:5" ht="16" customHeight="1" thickBot="1" x14ac:dyDescent="0.25">
      <c r="A86" s="15" t="s">
        <v>11</v>
      </c>
      <c r="B86" s="3">
        <v>1</v>
      </c>
      <c r="C86" s="3" t="s">
        <v>9</v>
      </c>
      <c r="D86" s="3" t="s">
        <v>6</v>
      </c>
      <c r="E86" s="6"/>
    </row>
    <row r="87" spans="1:5" ht="16" customHeight="1" thickBot="1" x14ac:dyDescent="0.25">
      <c r="A87" s="17" t="s">
        <v>11</v>
      </c>
      <c r="B87" s="7">
        <v>1</v>
      </c>
      <c r="C87" s="7" t="s">
        <v>9</v>
      </c>
      <c r="D87" s="7" t="s">
        <v>7</v>
      </c>
      <c r="E87" s="8"/>
    </row>
    <row r="88" spans="1:5" ht="16" customHeight="1" thickBot="1" x14ac:dyDescent="0.25">
      <c r="A88" s="15" t="s">
        <v>11</v>
      </c>
      <c r="B88" s="4">
        <v>2</v>
      </c>
      <c r="C88" s="4" t="s">
        <v>9</v>
      </c>
      <c r="D88" s="4" t="s">
        <v>3</v>
      </c>
      <c r="E88" s="5"/>
    </row>
    <row r="89" spans="1:5" ht="16" customHeight="1" thickBot="1" x14ac:dyDescent="0.25">
      <c r="A89" s="15" t="s">
        <v>11</v>
      </c>
      <c r="B89" s="3">
        <v>2</v>
      </c>
      <c r="C89" s="3" t="s">
        <v>9</v>
      </c>
      <c r="D89" s="3" t="s">
        <v>5</v>
      </c>
      <c r="E89" s="6"/>
    </row>
    <row r="90" spans="1:5" ht="16" customHeight="1" thickBot="1" x14ac:dyDescent="0.25">
      <c r="A90" s="15" t="s">
        <v>11</v>
      </c>
      <c r="B90" s="3">
        <v>2</v>
      </c>
      <c r="C90" s="3" t="s">
        <v>9</v>
      </c>
      <c r="D90" s="3" t="s">
        <v>6</v>
      </c>
      <c r="E90" s="6"/>
    </row>
    <row r="91" spans="1:5" ht="16" customHeight="1" thickBot="1" x14ac:dyDescent="0.25">
      <c r="A91" s="17" t="s">
        <v>11</v>
      </c>
      <c r="B91" s="7">
        <v>2</v>
      </c>
      <c r="C91" s="7" t="s">
        <v>9</v>
      </c>
      <c r="D91" s="7" t="s">
        <v>7</v>
      </c>
      <c r="E91" s="8"/>
    </row>
    <row r="92" spans="1:5" ht="16" customHeight="1" thickBot="1" x14ac:dyDescent="0.25">
      <c r="A92" s="15" t="s">
        <v>11</v>
      </c>
      <c r="B92" s="4">
        <v>4</v>
      </c>
      <c r="C92" s="4" t="s">
        <v>9</v>
      </c>
      <c r="D92" s="4" t="s">
        <v>3</v>
      </c>
      <c r="E92" s="5"/>
    </row>
    <row r="93" spans="1:5" ht="16" customHeight="1" thickBot="1" x14ac:dyDescent="0.25">
      <c r="A93" s="15" t="s">
        <v>11</v>
      </c>
      <c r="B93" s="3">
        <v>4</v>
      </c>
      <c r="C93" s="3" t="s">
        <v>9</v>
      </c>
      <c r="D93" s="3" t="s">
        <v>5</v>
      </c>
      <c r="E93" s="6"/>
    </row>
    <row r="94" spans="1:5" ht="16" customHeight="1" thickBot="1" x14ac:dyDescent="0.25">
      <c r="A94" s="15" t="s">
        <v>11</v>
      </c>
      <c r="B94" s="3">
        <v>4</v>
      </c>
      <c r="C94" s="3" t="s">
        <v>9</v>
      </c>
      <c r="D94" s="3" t="s">
        <v>6</v>
      </c>
      <c r="E94" s="6"/>
    </row>
    <row r="95" spans="1:5" ht="16" customHeight="1" thickBot="1" x14ac:dyDescent="0.25">
      <c r="A95" s="17" t="s">
        <v>11</v>
      </c>
      <c r="B95" s="7">
        <v>4</v>
      </c>
      <c r="C95" s="7" t="s">
        <v>9</v>
      </c>
      <c r="D95" s="7" t="s">
        <v>7</v>
      </c>
      <c r="E95" s="8"/>
    </row>
    <row r="96" spans="1:5" ht="16" customHeight="1" thickBot="1" x14ac:dyDescent="0.25">
      <c r="A96" s="15" t="s">
        <v>11</v>
      </c>
      <c r="B96" s="4">
        <v>8</v>
      </c>
      <c r="C96" s="4" t="s">
        <v>9</v>
      </c>
      <c r="D96" s="4" t="s">
        <v>3</v>
      </c>
      <c r="E96" s="5"/>
    </row>
    <row r="97" spans="1:5" ht="16" customHeight="1" thickBot="1" x14ac:dyDescent="0.25">
      <c r="A97" s="15" t="s">
        <v>11</v>
      </c>
      <c r="B97" s="3">
        <v>8</v>
      </c>
      <c r="C97" s="3" t="s">
        <v>9</v>
      </c>
      <c r="D97" s="3" t="s">
        <v>5</v>
      </c>
      <c r="E97" s="6"/>
    </row>
    <row r="98" spans="1:5" ht="16" customHeight="1" thickBot="1" x14ac:dyDescent="0.25">
      <c r="A98" s="15" t="s">
        <v>11</v>
      </c>
      <c r="B98" s="3">
        <v>8</v>
      </c>
      <c r="C98" s="3" t="s">
        <v>9</v>
      </c>
      <c r="D98" s="3" t="s">
        <v>6</v>
      </c>
      <c r="E98" s="6"/>
    </row>
    <row r="99" spans="1:5" ht="16" customHeight="1" thickBot="1" x14ac:dyDescent="0.25">
      <c r="A99" s="17" t="s">
        <v>11</v>
      </c>
      <c r="B99" s="7">
        <v>8</v>
      </c>
      <c r="C99" s="7" t="s">
        <v>9</v>
      </c>
      <c r="D99" s="7" t="s">
        <v>7</v>
      </c>
      <c r="E99" s="8"/>
    </row>
    <row r="100" spans="1:5" ht="16" customHeight="1" thickBot="1" x14ac:dyDescent="0.25">
      <c r="A100" s="15" t="s">
        <v>11</v>
      </c>
      <c r="B100" s="4">
        <v>16</v>
      </c>
      <c r="C100" s="4" t="s">
        <v>9</v>
      </c>
      <c r="D100" s="4" t="s">
        <v>3</v>
      </c>
      <c r="E100" s="5"/>
    </row>
    <row r="101" spans="1:5" ht="16" customHeight="1" thickBot="1" x14ac:dyDescent="0.25">
      <c r="A101" s="15" t="s">
        <v>11</v>
      </c>
      <c r="B101" s="3">
        <v>16</v>
      </c>
      <c r="C101" s="3" t="s">
        <v>9</v>
      </c>
      <c r="D101" s="3" t="s">
        <v>5</v>
      </c>
      <c r="E101" s="6"/>
    </row>
    <row r="102" spans="1:5" ht="16" customHeight="1" thickBot="1" x14ac:dyDescent="0.25">
      <c r="A102" s="15" t="s">
        <v>11</v>
      </c>
      <c r="B102" s="3">
        <v>16</v>
      </c>
      <c r="C102" s="3" t="s">
        <v>9</v>
      </c>
      <c r="D102" s="3" t="s">
        <v>6</v>
      </c>
      <c r="E102" s="6"/>
    </row>
    <row r="103" spans="1:5" ht="16" customHeight="1" thickBot="1" x14ac:dyDescent="0.25">
      <c r="A103" s="17" t="s">
        <v>11</v>
      </c>
      <c r="B103" s="7">
        <v>16</v>
      </c>
      <c r="C103" s="7" t="s">
        <v>8</v>
      </c>
      <c r="D103" s="7" t="s">
        <v>7</v>
      </c>
      <c r="E103" s="8"/>
    </row>
  </sheetData>
  <mergeCells count="1">
    <mergeCell ref="A2:I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D360A-C5C7-304F-9E83-E35D56D1947D}">
  <dimension ref="A1:H24"/>
  <sheetViews>
    <sheetView workbookViewId="0">
      <selection activeCell="E11" sqref="E11"/>
    </sheetView>
  </sheetViews>
  <sheetFormatPr baseColWidth="10" defaultRowHeight="16" x14ac:dyDescent="0.2"/>
  <cols>
    <col min="2" max="2" width="12.5" bestFit="1" customWidth="1"/>
    <col min="3" max="3" width="12.33203125" bestFit="1" customWidth="1"/>
    <col min="4" max="4" width="11.83203125" bestFit="1" customWidth="1"/>
    <col min="5" max="5" width="14.83203125" bestFit="1" customWidth="1"/>
  </cols>
  <sheetData>
    <row r="1" spans="1:8" x14ac:dyDescent="0.2">
      <c r="A1" t="s">
        <v>32</v>
      </c>
      <c r="B1" t="s">
        <v>51</v>
      </c>
      <c r="C1" s="159" t="s">
        <v>52</v>
      </c>
      <c r="D1" s="159" t="s">
        <v>53</v>
      </c>
      <c r="E1" s="159"/>
    </row>
    <row r="2" spans="1:8" x14ac:dyDescent="0.2">
      <c r="A2" t="s">
        <v>34</v>
      </c>
      <c r="B2">
        <f>(2.6*8*8*2)</f>
        <v>332.8</v>
      </c>
      <c r="C2">
        <f>(2.6*8*16*2)</f>
        <v>665.6</v>
      </c>
      <c r="D2">
        <v>310.39</v>
      </c>
    </row>
    <row r="3" spans="1:8" x14ac:dyDescent="0.2">
      <c r="A3" t="s">
        <v>35</v>
      </c>
      <c r="B3">
        <f>(2.4*14*8*2)</f>
        <v>537.6</v>
      </c>
      <c r="C3">
        <f>(2.4*14*16*2)</f>
        <v>1075.2</v>
      </c>
      <c r="D3">
        <v>422</v>
      </c>
    </row>
    <row r="4" spans="1:8" x14ac:dyDescent="0.2">
      <c r="A4" t="s">
        <v>44</v>
      </c>
      <c r="B4">
        <f>(2.2*14*16*2)</f>
        <v>985.60000000000014</v>
      </c>
      <c r="C4">
        <f>(2.2*14*32*2)</f>
        <v>1971.2000000000003</v>
      </c>
      <c r="D4">
        <v>527</v>
      </c>
    </row>
    <row r="5" spans="1:8" x14ac:dyDescent="0.2">
      <c r="A5" t="s">
        <v>33</v>
      </c>
      <c r="B5">
        <f>(2.1*32*4*2)</f>
        <v>537.6</v>
      </c>
      <c r="C5">
        <f>(2.1*32*8*2)</f>
        <v>1075.2</v>
      </c>
      <c r="D5">
        <v>451</v>
      </c>
    </row>
    <row r="10" spans="1:8" x14ac:dyDescent="0.2">
      <c r="B10">
        <f>H11-B5</f>
        <v>2150.4</v>
      </c>
    </row>
    <row r="11" spans="1:8" x14ac:dyDescent="0.2">
      <c r="G11" t="s">
        <v>93</v>
      </c>
      <c r="H11">
        <f>1.75*48*16*2</f>
        <v>2688</v>
      </c>
    </row>
    <row r="18" spans="3:6" x14ac:dyDescent="0.2">
      <c r="D18" t="s">
        <v>69</v>
      </c>
      <c r="E18" t="s">
        <v>71</v>
      </c>
      <c r="F18" t="s">
        <v>70</v>
      </c>
    </row>
    <row r="19" spans="3:6" x14ac:dyDescent="0.2">
      <c r="C19" s="110"/>
      <c r="D19" t="s">
        <v>67</v>
      </c>
      <c r="E19">
        <v>16</v>
      </c>
      <c r="F19">
        <v>16</v>
      </c>
    </row>
    <row r="20" spans="3:6" x14ac:dyDescent="0.2">
      <c r="C20" s="110"/>
      <c r="D20" t="s">
        <v>66</v>
      </c>
      <c r="E20">
        <v>16</v>
      </c>
      <c r="F20">
        <v>16</v>
      </c>
    </row>
    <row r="21" spans="3:6" x14ac:dyDescent="0.2">
      <c r="C21" s="110"/>
      <c r="D21" t="s">
        <v>68</v>
      </c>
      <c r="E21">
        <v>16</v>
      </c>
      <c r="F21">
        <v>32</v>
      </c>
    </row>
    <row r="22" spans="3:6" x14ac:dyDescent="0.2">
      <c r="C22" s="110"/>
    </row>
    <row r="23" spans="3:6" x14ac:dyDescent="0.2">
      <c r="C23" s="110"/>
    </row>
    <row r="24" spans="3:6" x14ac:dyDescent="0.2">
      <c r="C24" s="110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BF52E-CA8D-CE48-A298-43383163F705}">
  <dimension ref="A1:P42"/>
  <sheetViews>
    <sheetView topLeftCell="A2" zoomScale="90" zoomScaleNormal="90" workbookViewId="0">
      <selection activeCell="G19" sqref="G19"/>
    </sheetView>
  </sheetViews>
  <sheetFormatPr baseColWidth="10" defaultRowHeight="16" x14ac:dyDescent="0.2"/>
  <cols>
    <col min="1" max="1" width="15" style="1" bestFit="1" customWidth="1"/>
    <col min="2" max="2" width="6.1640625" style="1" bestFit="1" customWidth="1"/>
    <col min="3" max="3" width="11.33203125" style="1" bestFit="1" customWidth="1"/>
    <col min="4" max="4" width="10.5" style="1" bestFit="1" customWidth="1"/>
    <col min="5" max="9" width="13.5" style="1" customWidth="1"/>
    <col min="10" max="12" width="15.33203125" style="1" customWidth="1"/>
    <col min="13" max="13" width="15.5" style="1" customWidth="1"/>
    <col min="14" max="16" width="10.83203125" style="1" customWidth="1"/>
    <col min="17" max="16384" width="10.83203125" style="1"/>
  </cols>
  <sheetData>
    <row r="1" spans="1:16" ht="16" customHeight="1" thickBot="1" x14ac:dyDescent="0.25"/>
    <row r="2" spans="1:16" ht="16" customHeight="1" thickBot="1" x14ac:dyDescent="0.25">
      <c r="A2" s="191" t="s">
        <v>13</v>
      </c>
      <c r="B2" s="192"/>
      <c r="C2" s="192"/>
      <c r="D2" s="192"/>
      <c r="E2" s="192"/>
      <c r="F2" s="193"/>
    </row>
    <row r="3" spans="1:16" ht="16" customHeight="1" thickBot="1" x14ac:dyDescent="0.25">
      <c r="A3" s="20" t="s">
        <v>4</v>
      </c>
      <c r="B3" s="21" t="s">
        <v>0</v>
      </c>
      <c r="C3" s="21" t="s">
        <v>2</v>
      </c>
      <c r="D3" s="27" t="s">
        <v>1</v>
      </c>
      <c r="E3" s="24" t="s">
        <v>12</v>
      </c>
      <c r="F3" s="32" t="s">
        <v>22</v>
      </c>
      <c r="G3" s="1" t="s">
        <v>18</v>
      </c>
      <c r="H3" s="38" t="s">
        <v>27</v>
      </c>
      <c r="I3" s="1" t="s">
        <v>26</v>
      </c>
      <c r="J3" s="169" t="s">
        <v>65</v>
      </c>
      <c r="K3" s="95" t="s">
        <v>62</v>
      </c>
      <c r="L3" s="95" t="s">
        <v>61</v>
      </c>
      <c r="M3" s="95" t="s">
        <v>63</v>
      </c>
      <c r="N3" s="96" t="s">
        <v>64</v>
      </c>
    </row>
    <row r="4" spans="1:16" ht="16" customHeight="1" thickBot="1" x14ac:dyDescent="0.25">
      <c r="A4" s="10" t="s">
        <v>10</v>
      </c>
      <c r="B4" s="12">
        <v>1</v>
      </c>
      <c r="C4" s="12" t="s">
        <v>8</v>
      </c>
      <c r="D4" s="28" t="s">
        <v>3</v>
      </c>
      <c r="E4" s="36">
        <v>1583.5572648048401</v>
      </c>
      <c r="F4" s="54">
        <v>2472.22399425506</v>
      </c>
      <c r="H4" s="37"/>
      <c r="J4" s="128" t="s">
        <v>60</v>
      </c>
      <c r="K4" s="12">
        <v>2.408E-5</v>
      </c>
      <c r="L4" s="12">
        <v>5.2823300000000002E-4</v>
      </c>
      <c r="M4" s="12">
        <v>1.289E-5</v>
      </c>
      <c r="N4" s="12">
        <v>2.9111000000000002E-4</v>
      </c>
      <c r="P4" s="1">
        <f>L5/N5</f>
        <v>2.9546136477291669</v>
      </c>
    </row>
    <row r="5" spans="1:16" ht="16" customHeight="1" thickBot="1" x14ac:dyDescent="0.25">
      <c r="A5" s="9" t="s">
        <v>10</v>
      </c>
      <c r="B5" s="3">
        <v>1</v>
      </c>
      <c r="C5" s="3" t="s">
        <v>8</v>
      </c>
      <c r="D5" s="29" t="s">
        <v>5</v>
      </c>
      <c r="E5" s="34">
        <v>7656.9874210357602</v>
      </c>
      <c r="F5" s="55">
        <v>10791.706766605301</v>
      </c>
      <c r="H5" s="42">
        <v>4503.2669100761404</v>
      </c>
      <c r="I5" s="1">
        <f>E5/H5</f>
        <v>1.7003183630761733</v>
      </c>
      <c r="J5" s="44" t="s">
        <v>19</v>
      </c>
      <c r="K5" s="3">
        <v>7.9989999999999998E-5</v>
      </c>
      <c r="L5" s="3">
        <v>1.9497200000000001E-3</v>
      </c>
      <c r="M5" s="3">
        <v>1.999E-5</v>
      </c>
      <c r="N5" s="6">
        <v>6.5989E-4</v>
      </c>
      <c r="P5" s="1">
        <f>L6/N6</f>
        <v>4.2833324998749811</v>
      </c>
    </row>
    <row r="6" spans="1:16" ht="16" customHeight="1" thickBot="1" x14ac:dyDescent="0.25">
      <c r="A6" s="9" t="s">
        <v>10</v>
      </c>
      <c r="B6" s="3">
        <v>1</v>
      </c>
      <c r="C6" s="3" t="s">
        <v>8</v>
      </c>
      <c r="D6" s="29" t="s">
        <v>6</v>
      </c>
      <c r="E6" s="34">
        <v>40154.261736392902</v>
      </c>
      <c r="F6" s="55">
        <v>45492.123492339997</v>
      </c>
      <c r="H6" s="37"/>
      <c r="I6" s="1" t="e">
        <f t="shared" ref="I6:I19" si="0">E6/H6</f>
        <v>#DIV/0!</v>
      </c>
      <c r="J6" s="44" t="s">
        <v>20</v>
      </c>
      <c r="K6" s="3">
        <v>5.0993999999999996E-4</v>
      </c>
      <c r="L6" s="2">
        <v>1.284807E-2</v>
      </c>
      <c r="M6" s="3">
        <v>7.8987999999999997E-4</v>
      </c>
      <c r="N6" s="6">
        <v>2.9995500000000001E-3</v>
      </c>
      <c r="P6" s="1">
        <f>L7/N7</f>
        <v>5.2500020309957032</v>
      </c>
    </row>
    <row r="7" spans="1:16" ht="16" customHeight="1" thickBot="1" x14ac:dyDescent="0.25">
      <c r="A7" s="15" t="s">
        <v>10</v>
      </c>
      <c r="B7" s="4">
        <v>2</v>
      </c>
      <c r="C7" s="4" t="s">
        <v>8</v>
      </c>
      <c r="D7" s="31" t="s">
        <v>3</v>
      </c>
      <c r="E7" s="36">
        <v>878.10452556610096</v>
      </c>
      <c r="F7" s="56">
        <v>923.23423421430005</v>
      </c>
      <c r="H7" s="37"/>
      <c r="I7" s="1" t="e">
        <f t="shared" si="0"/>
        <v>#DIV/0!</v>
      </c>
      <c r="J7" s="14" t="s">
        <v>21</v>
      </c>
      <c r="K7" s="7">
        <v>2.3895800000000001E-3</v>
      </c>
      <c r="L7" s="7">
        <v>5.8161150000000002E-2</v>
      </c>
      <c r="M7" s="7">
        <v>3.43948E-3</v>
      </c>
      <c r="N7" s="8">
        <v>1.1078309999999999E-2</v>
      </c>
    </row>
    <row r="8" spans="1:16" ht="16" customHeight="1" thickBot="1" x14ac:dyDescent="0.25">
      <c r="A8" s="9" t="s">
        <v>10</v>
      </c>
      <c r="B8" s="3">
        <v>2</v>
      </c>
      <c r="C8" s="3" t="s">
        <v>8</v>
      </c>
      <c r="D8" s="29" t="s">
        <v>5</v>
      </c>
      <c r="E8" s="34">
        <v>4367.82794880867</v>
      </c>
      <c r="F8" s="55">
        <v>4675.2342342339998</v>
      </c>
      <c r="H8" s="42">
        <v>2306.2343933582301</v>
      </c>
      <c r="I8" s="1">
        <f t="shared" si="0"/>
        <v>1.8939219540683565</v>
      </c>
    </row>
    <row r="9" spans="1:16" ht="16" customHeight="1" thickBot="1" x14ac:dyDescent="0.25">
      <c r="A9" s="11" t="s">
        <v>10</v>
      </c>
      <c r="B9" s="3">
        <v>2</v>
      </c>
      <c r="C9" s="3" t="s">
        <v>8</v>
      </c>
      <c r="D9" s="29" t="s">
        <v>6</v>
      </c>
      <c r="E9" s="53"/>
      <c r="F9" s="60"/>
      <c r="H9" s="37"/>
      <c r="I9" s="1" t="e">
        <f t="shared" si="0"/>
        <v>#DIV/0!</v>
      </c>
    </row>
    <row r="10" spans="1:16" ht="16" customHeight="1" thickBot="1" x14ac:dyDescent="0.25">
      <c r="A10" s="15" t="s">
        <v>10</v>
      </c>
      <c r="B10" s="4">
        <v>4</v>
      </c>
      <c r="C10" s="4" t="s">
        <v>8</v>
      </c>
      <c r="D10" s="31" t="s">
        <v>3</v>
      </c>
      <c r="E10" s="36">
        <v>514.62954521179199</v>
      </c>
      <c r="F10" s="56">
        <v>1375.1219015121401</v>
      </c>
      <c r="H10" s="37"/>
      <c r="I10" s="1" t="e">
        <f t="shared" si="0"/>
        <v>#DIV/0!</v>
      </c>
    </row>
    <row r="11" spans="1:16" ht="16" customHeight="1" thickBot="1" x14ac:dyDescent="0.25">
      <c r="A11" s="9" t="s">
        <v>10</v>
      </c>
      <c r="B11" s="3">
        <v>4</v>
      </c>
      <c r="C11" s="3" t="s">
        <v>8</v>
      </c>
      <c r="D11" s="29" t="s">
        <v>5</v>
      </c>
      <c r="E11" s="34">
        <v>2113.13096141815</v>
      </c>
      <c r="F11" s="55">
        <v>2543.1234233999999</v>
      </c>
      <c r="H11" s="42">
        <v>1485.7139103412601</v>
      </c>
      <c r="I11" s="1">
        <f t="shared" si="0"/>
        <v>1.4223000449210144</v>
      </c>
    </row>
    <row r="12" spans="1:16" ht="16" customHeight="1" thickBot="1" x14ac:dyDescent="0.25">
      <c r="A12" s="9" t="s">
        <v>10</v>
      </c>
      <c r="B12" s="3">
        <v>4</v>
      </c>
      <c r="C12" s="3" t="s">
        <v>8</v>
      </c>
      <c r="D12" s="29" t="s">
        <v>6</v>
      </c>
      <c r="E12" s="34">
        <v>11484.8419859409</v>
      </c>
      <c r="F12" s="55">
        <v>14323.99583734</v>
      </c>
      <c r="H12" s="37"/>
      <c r="I12" s="1" t="e">
        <f t="shared" si="0"/>
        <v>#DIV/0!</v>
      </c>
    </row>
    <row r="13" spans="1:16" ht="16" customHeight="1" thickBot="1" x14ac:dyDescent="0.25">
      <c r="A13" s="15" t="s">
        <v>10</v>
      </c>
      <c r="B13" s="4">
        <v>8</v>
      </c>
      <c r="C13" s="4" t="s">
        <v>8</v>
      </c>
      <c r="D13" s="31" t="s">
        <v>3</v>
      </c>
      <c r="E13" s="36">
        <v>315.07798790931702</v>
      </c>
      <c r="F13" s="56">
        <v>345.285724507</v>
      </c>
      <c r="H13" s="37"/>
      <c r="I13" s="1" t="e">
        <f t="shared" si="0"/>
        <v>#DIV/0!</v>
      </c>
    </row>
    <row r="14" spans="1:16" ht="16" customHeight="1" thickBot="1" x14ac:dyDescent="0.25">
      <c r="A14" s="9" t="s">
        <v>10</v>
      </c>
      <c r="B14" s="3">
        <v>8</v>
      </c>
      <c r="C14" s="3" t="s">
        <v>8</v>
      </c>
      <c r="D14" s="29" t="s">
        <v>5</v>
      </c>
      <c r="E14" s="34">
        <v>1337.3339304924</v>
      </c>
      <c r="F14" s="55">
        <v>1734.3332454599999</v>
      </c>
      <c r="H14" s="42">
        <v>860.59527492523102</v>
      </c>
      <c r="I14" s="1">
        <f t="shared" si="0"/>
        <v>1.5539638311500006</v>
      </c>
    </row>
    <row r="15" spans="1:16" ht="16" customHeight="1" thickBot="1" x14ac:dyDescent="0.25">
      <c r="A15" s="11" t="s">
        <v>10</v>
      </c>
      <c r="B15" s="3">
        <v>8</v>
      </c>
      <c r="C15" s="3" t="s">
        <v>8</v>
      </c>
      <c r="D15" s="29" t="s">
        <v>6</v>
      </c>
      <c r="E15" s="34">
        <v>7385.2647049426996</v>
      </c>
      <c r="F15" s="55">
        <v>8230.3939277400004</v>
      </c>
      <c r="H15" s="37"/>
      <c r="I15" s="1" t="e">
        <f t="shared" si="0"/>
        <v>#DIV/0!</v>
      </c>
    </row>
    <row r="16" spans="1:16" ht="16" customHeight="1" thickBot="1" x14ac:dyDescent="0.25">
      <c r="A16" s="15" t="s">
        <v>10</v>
      </c>
      <c r="B16" s="4">
        <v>16</v>
      </c>
      <c r="C16" s="4" t="s">
        <v>8</v>
      </c>
      <c r="D16" s="31" t="s">
        <v>3</v>
      </c>
      <c r="E16" s="36">
        <v>274.74166393280001</v>
      </c>
      <c r="F16" s="56">
        <v>296.11528253555298</v>
      </c>
      <c r="H16" s="37"/>
      <c r="I16" s="1" t="e">
        <f t="shared" si="0"/>
        <v>#DIV/0!</v>
      </c>
    </row>
    <row r="17" spans="1:9" ht="16" customHeight="1" thickBot="1" x14ac:dyDescent="0.25">
      <c r="A17" s="9" t="s">
        <v>10</v>
      </c>
      <c r="B17" s="3">
        <v>16</v>
      </c>
      <c r="C17" s="3" t="s">
        <v>8</v>
      </c>
      <c r="D17" s="29" t="s">
        <v>5</v>
      </c>
      <c r="E17" s="34">
        <v>836.72459888458195</v>
      </c>
      <c r="F17" s="55">
        <v>1055.2010862827301</v>
      </c>
      <c r="H17" s="42">
        <v>527.13024687766995</v>
      </c>
      <c r="I17" s="1">
        <f t="shared" si="0"/>
        <v>1.5873204086479957</v>
      </c>
    </row>
    <row r="18" spans="1:9" ht="16" customHeight="1" thickBot="1" x14ac:dyDescent="0.25">
      <c r="A18" s="9" t="s">
        <v>10</v>
      </c>
      <c r="B18" s="22">
        <v>16</v>
      </c>
      <c r="C18" s="22" t="s">
        <v>8</v>
      </c>
      <c r="D18" s="43" t="s">
        <v>6</v>
      </c>
      <c r="E18" s="41">
        <v>4241.2436530590003</v>
      </c>
      <c r="F18" s="57">
        <v>5923.0192356500002</v>
      </c>
      <c r="H18" s="37"/>
      <c r="I18" s="1" t="e">
        <f t="shared" si="0"/>
        <v>#DIV/0!</v>
      </c>
    </row>
    <row r="19" spans="1:9" ht="16" customHeight="1" x14ac:dyDescent="0.2">
      <c r="A19" s="15" t="s">
        <v>10</v>
      </c>
      <c r="B19" s="4">
        <v>32</v>
      </c>
      <c r="C19" s="4" t="s">
        <v>8</v>
      </c>
      <c r="D19" s="31" t="s">
        <v>5</v>
      </c>
      <c r="E19" s="36">
        <v>72185.9760508537</v>
      </c>
      <c r="F19" s="56"/>
      <c r="H19" s="37"/>
      <c r="I19" s="1" t="e">
        <f t="shared" si="0"/>
        <v>#DIV/0!</v>
      </c>
    </row>
    <row r="20" spans="1:9" ht="16" customHeight="1" thickBot="1" x14ac:dyDescent="0.25">
      <c r="A20" s="9" t="s">
        <v>10</v>
      </c>
      <c r="B20" s="3">
        <v>32</v>
      </c>
      <c r="C20" s="3" t="s">
        <v>8</v>
      </c>
      <c r="D20" s="29" t="s">
        <v>6</v>
      </c>
      <c r="E20" s="34">
        <v>79228.671901464404</v>
      </c>
      <c r="F20" s="55"/>
      <c r="H20" s="37"/>
    </row>
    <row r="21" spans="1:9" ht="16" customHeight="1" x14ac:dyDescent="0.2">
      <c r="A21" s="15" t="s">
        <v>10</v>
      </c>
      <c r="B21" s="4">
        <v>1</v>
      </c>
      <c r="C21" s="4" t="s">
        <v>9</v>
      </c>
      <c r="D21" s="4" t="s">
        <v>3</v>
      </c>
      <c r="E21" s="28">
        <v>23454.3283598423</v>
      </c>
      <c r="F21" s="56">
        <v>31293.972340560002</v>
      </c>
      <c r="H21" s="37"/>
    </row>
    <row r="22" spans="1:9" ht="16" customHeight="1" thickBot="1" x14ac:dyDescent="0.25">
      <c r="A22" s="9" t="s">
        <v>10</v>
      </c>
      <c r="B22" s="3">
        <v>1</v>
      </c>
      <c r="C22" s="3" t="s">
        <v>9</v>
      </c>
      <c r="D22" s="3" t="s">
        <v>5</v>
      </c>
      <c r="E22" s="29">
        <v>101914.140569686</v>
      </c>
      <c r="F22" s="58"/>
      <c r="H22" s="37"/>
    </row>
    <row r="23" spans="1:9" ht="16" customHeight="1" x14ac:dyDescent="0.2">
      <c r="A23" s="15" t="s">
        <v>10</v>
      </c>
      <c r="B23" s="4">
        <v>2</v>
      </c>
      <c r="C23" s="4" t="s">
        <v>9</v>
      </c>
      <c r="D23" s="4" t="s">
        <v>3</v>
      </c>
      <c r="E23" s="31">
        <v>10771.918446302399</v>
      </c>
      <c r="F23" s="55"/>
      <c r="H23" s="37"/>
    </row>
    <row r="24" spans="1:9" ht="16" customHeight="1" thickBot="1" x14ac:dyDescent="0.25">
      <c r="A24" s="9" t="s">
        <v>10</v>
      </c>
      <c r="B24" s="3">
        <v>2</v>
      </c>
      <c r="C24" s="3" t="s">
        <v>9</v>
      </c>
      <c r="D24" s="3" t="s">
        <v>5</v>
      </c>
      <c r="E24" s="29">
        <v>49701.514553070003</v>
      </c>
      <c r="F24" s="55"/>
      <c r="H24" s="37"/>
    </row>
    <row r="25" spans="1:9" ht="16" customHeight="1" x14ac:dyDescent="0.2">
      <c r="A25" s="15" t="s">
        <v>10</v>
      </c>
      <c r="B25" s="4">
        <v>4</v>
      </c>
      <c r="C25" s="4" t="s">
        <v>9</v>
      </c>
      <c r="D25" s="4" t="s">
        <v>3</v>
      </c>
      <c r="E25" s="31">
        <v>7361.0041279792704</v>
      </c>
      <c r="F25" s="56"/>
      <c r="H25" s="37"/>
    </row>
    <row r="26" spans="1:9" ht="16" customHeight="1" thickBot="1" x14ac:dyDescent="0.25">
      <c r="A26" s="9" t="s">
        <v>10</v>
      </c>
      <c r="B26" s="3">
        <v>4</v>
      </c>
      <c r="C26" s="3" t="s">
        <v>9</v>
      </c>
      <c r="D26" s="3" t="s">
        <v>5</v>
      </c>
      <c r="E26" s="30">
        <v>32671.158201694401</v>
      </c>
      <c r="F26" s="55"/>
      <c r="H26" s="37"/>
    </row>
    <row r="27" spans="1:9" ht="16" customHeight="1" x14ac:dyDescent="0.2">
      <c r="A27" s="15" t="s">
        <v>10</v>
      </c>
      <c r="B27" s="4">
        <v>8</v>
      </c>
      <c r="C27" s="4" t="s">
        <v>9</v>
      </c>
      <c r="D27" s="4" t="s">
        <v>3</v>
      </c>
      <c r="E27" s="28">
        <v>4368.42835140228</v>
      </c>
      <c r="F27" s="56"/>
      <c r="H27" s="37"/>
    </row>
    <row r="28" spans="1:9" ht="16" customHeight="1" thickBot="1" x14ac:dyDescent="0.25">
      <c r="A28" s="14" t="s">
        <v>10</v>
      </c>
      <c r="B28" s="7">
        <v>8</v>
      </c>
      <c r="C28" s="7" t="s">
        <v>9</v>
      </c>
      <c r="D28" s="7" t="s">
        <v>5</v>
      </c>
      <c r="E28" s="43">
        <v>18146.2454180717</v>
      </c>
      <c r="F28" s="58"/>
      <c r="H28" s="37"/>
    </row>
    <row r="29" spans="1:9" ht="16" customHeight="1" x14ac:dyDescent="0.2">
      <c r="A29" s="10" t="s">
        <v>10</v>
      </c>
      <c r="B29" s="12">
        <v>16</v>
      </c>
      <c r="C29" s="12" t="s">
        <v>9</v>
      </c>
      <c r="D29" s="12" t="s">
        <v>3</v>
      </c>
      <c r="E29" s="28">
        <v>3327.3662743568402</v>
      </c>
      <c r="F29" s="54">
        <v>4043.8228509426099</v>
      </c>
      <c r="H29" s="37"/>
    </row>
    <row r="30" spans="1:9" ht="16" customHeight="1" thickBot="1" x14ac:dyDescent="0.25">
      <c r="A30" s="9" t="s">
        <v>10</v>
      </c>
      <c r="B30" s="3">
        <v>16</v>
      </c>
      <c r="C30" s="3" t="s">
        <v>9</v>
      </c>
      <c r="D30" s="3" t="s">
        <v>5</v>
      </c>
      <c r="E30" s="29">
        <v>11102.785093545899</v>
      </c>
      <c r="F30" s="55">
        <v>16105.054397583001</v>
      </c>
      <c r="H30" s="37"/>
    </row>
    <row r="31" spans="1:9" ht="16" customHeight="1" thickBot="1" x14ac:dyDescent="0.25">
      <c r="A31" s="25"/>
      <c r="B31" s="26"/>
      <c r="C31" s="26"/>
      <c r="D31" s="26"/>
      <c r="E31" s="40"/>
      <c r="F31" s="59"/>
      <c r="H31" s="39"/>
    </row>
    <row r="32" spans="1:9" ht="16" customHeight="1" x14ac:dyDescent="0.2"/>
    <row r="33" spans="3:8" ht="16" customHeight="1" x14ac:dyDescent="0.2">
      <c r="C33" s="1">
        <f>(E19/E17)</f>
        <v>86.272085399524698</v>
      </c>
    </row>
    <row r="34" spans="3:8" ht="16" customHeight="1" x14ac:dyDescent="0.2"/>
    <row r="35" spans="3:8" ht="16" customHeight="1" x14ac:dyDescent="0.2">
      <c r="E35" s="1">
        <f>SUM(E4:F30) *3</f>
        <v>1947003.6817554925</v>
      </c>
      <c r="H35" s="1">
        <f>E13/E16</f>
        <v>1.146815460746365</v>
      </c>
    </row>
    <row r="36" spans="3:8" ht="16" customHeight="1" x14ac:dyDescent="0.2"/>
    <row r="37" spans="3:8" ht="16" customHeight="1" x14ac:dyDescent="0.2"/>
    <row r="38" spans="3:8" ht="16" customHeight="1" x14ac:dyDescent="0.2"/>
    <row r="39" spans="3:8" ht="16" customHeight="1" x14ac:dyDescent="0.2"/>
    <row r="40" spans="3:8" ht="16" customHeight="1" x14ac:dyDescent="0.2">
      <c r="G40" s="1">
        <f>F13/E13</f>
        <v>1.0958738399915677</v>
      </c>
    </row>
    <row r="41" spans="3:8" ht="16" customHeight="1" x14ac:dyDescent="0.2">
      <c r="C41" s="1" t="s">
        <v>57</v>
      </c>
      <c r="D41" s="1">
        <f>SUM(E35+'BCP4'!E36+BP!E34+Isambard!E34)/60/60</f>
        <v>1914.3080404279278</v>
      </c>
    </row>
    <row r="42" spans="3:8" ht="16" customHeight="1" x14ac:dyDescent="0.2"/>
  </sheetData>
  <mergeCells count="1">
    <mergeCell ref="A2:F2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84513-296C-CE44-96CE-4F33C147705C}">
  <dimension ref="A1:P34"/>
  <sheetViews>
    <sheetView tabSelected="1" zoomScale="107" zoomScaleNormal="90" workbookViewId="0">
      <selection activeCell="I7" sqref="I7"/>
    </sheetView>
  </sheetViews>
  <sheetFormatPr baseColWidth="10" defaultRowHeight="16" customHeight="1" x14ac:dyDescent="0.2"/>
  <cols>
    <col min="1" max="1" width="15" style="1" bestFit="1" customWidth="1"/>
    <col min="2" max="2" width="6.1640625" style="1" bestFit="1" customWidth="1"/>
    <col min="3" max="3" width="11.33203125" style="1" bestFit="1" customWidth="1"/>
    <col min="4" max="4" width="10.5" style="1" bestFit="1" customWidth="1"/>
    <col min="5" max="5" width="13.5" style="1" bestFit="1" customWidth="1"/>
    <col min="6" max="7" width="10.5" style="1" customWidth="1"/>
    <col min="8" max="8" width="12.83203125" style="1" customWidth="1"/>
    <col min="9" max="9" width="12.5" style="1" customWidth="1"/>
    <col min="10" max="14" width="13.33203125" style="1" customWidth="1"/>
    <col min="15" max="15" width="10.83203125" style="1" customWidth="1"/>
    <col min="16" max="16384" width="10.83203125" style="1"/>
  </cols>
  <sheetData>
    <row r="1" spans="1:16" ht="16" customHeight="1" thickBot="1" x14ac:dyDescent="0.25"/>
    <row r="2" spans="1:16" ht="16" customHeight="1" thickBot="1" x14ac:dyDescent="0.25">
      <c r="A2" s="191" t="s">
        <v>14</v>
      </c>
      <c r="B2" s="192"/>
      <c r="C2" s="192"/>
      <c r="D2" s="192"/>
      <c r="E2" s="192"/>
      <c r="F2" s="192"/>
      <c r="G2" s="192"/>
      <c r="H2" s="193"/>
    </row>
    <row r="3" spans="1:16" ht="16" customHeight="1" thickBot="1" x14ac:dyDescent="0.25">
      <c r="A3" s="20" t="s">
        <v>4</v>
      </c>
      <c r="B3" s="21" t="s">
        <v>0</v>
      </c>
      <c r="C3" s="21" t="s">
        <v>2</v>
      </c>
      <c r="D3" s="21" t="s">
        <v>1</v>
      </c>
      <c r="E3" s="107" t="s">
        <v>12</v>
      </c>
      <c r="F3" s="108" t="s">
        <v>18</v>
      </c>
      <c r="G3" s="32" t="s">
        <v>27</v>
      </c>
      <c r="H3" s="32" t="s">
        <v>25</v>
      </c>
      <c r="J3" s="169" t="s">
        <v>65</v>
      </c>
      <c r="K3" s="95" t="s">
        <v>62</v>
      </c>
      <c r="L3" s="95" t="s">
        <v>61</v>
      </c>
      <c r="M3" s="95" t="s">
        <v>63</v>
      </c>
      <c r="N3" s="96" t="s">
        <v>64</v>
      </c>
    </row>
    <row r="4" spans="1:16" ht="16" customHeight="1" x14ac:dyDescent="0.2">
      <c r="A4" s="15" t="s">
        <v>10</v>
      </c>
      <c r="B4" s="4">
        <v>1</v>
      </c>
      <c r="C4" s="4" t="s">
        <v>8</v>
      </c>
      <c r="D4" s="4" t="s">
        <v>3</v>
      </c>
      <c r="E4" s="5">
        <v>1103.47778987884</v>
      </c>
      <c r="F4" s="36"/>
      <c r="G4" s="103">
        <v>719.31086301803498</v>
      </c>
      <c r="H4" s="37"/>
      <c r="J4" s="1" t="s">
        <v>60</v>
      </c>
      <c r="K4" s="1">
        <v>2.355E-5</v>
      </c>
      <c r="L4" s="1">
        <v>4.3297000000000002E-4</v>
      </c>
      <c r="M4" s="1">
        <v>1.5339999999999999E-5</v>
      </c>
      <c r="N4" s="1">
        <v>2.5176000000000002E-4</v>
      </c>
      <c r="P4" s="1">
        <f>L5/N5</f>
        <v>1.8199403036976936</v>
      </c>
    </row>
    <row r="5" spans="1:16" ht="16" customHeight="1" x14ac:dyDescent="0.2">
      <c r="A5" s="9" t="s">
        <v>10</v>
      </c>
      <c r="B5" s="3">
        <v>1</v>
      </c>
      <c r="C5" s="3" t="s">
        <v>8</v>
      </c>
      <c r="D5" s="3" t="s">
        <v>5</v>
      </c>
      <c r="E5" s="6">
        <v>6011.11860871315</v>
      </c>
      <c r="F5" s="34"/>
      <c r="G5" s="101">
        <v>3477.3150517940499</v>
      </c>
      <c r="H5" s="37"/>
      <c r="J5" s="44" t="s">
        <v>19</v>
      </c>
      <c r="K5" s="3">
        <v>5.3720000000000001E-5</v>
      </c>
      <c r="L5" s="3">
        <v>1.2560500000000001E-3</v>
      </c>
      <c r="M5" s="3">
        <v>2.8940000000000001E-5</v>
      </c>
      <c r="N5" s="6">
        <v>6.9015999999999999E-4</v>
      </c>
      <c r="P5" s="1">
        <f>L6/N6</f>
        <v>2.9512853062519833</v>
      </c>
    </row>
    <row r="6" spans="1:16" ht="16" customHeight="1" thickBot="1" x14ac:dyDescent="0.25">
      <c r="A6" s="14" t="s">
        <v>10</v>
      </c>
      <c r="B6" s="7">
        <v>1</v>
      </c>
      <c r="C6" s="7" t="s">
        <v>8</v>
      </c>
      <c r="D6" s="7" t="s">
        <v>6</v>
      </c>
      <c r="E6" s="75">
        <v>30103.234234200001</v>
      </c>
      <c r="F6" s="35"/>
      <c r="G6" s="102"/>
      <c r="H6" s="37"/>
      <c r="J6" s="44" t="s">
        <v>20</v>
      </c>
      <c r="K6" s="3">
        <v>3.0425999999999999E-4</v>
      </c>
      <c r="L6" s="2">
        <v>7.4396000000000002E-3</v>
      </c>
      <c r="M6" s="3">
        <v>7.9675999999999998E-4</v>
      </c>
      <c r="N6" s="6">
        <v>2.5208000000000001E-3</v>
      </c>
      <c r="P6" s="1">
        <f>L7/N7</f>
        <v>3.2789636863659046</v>
      </c>
    </row>
    <row r="7" spans="1:16" ht="16" customHeight="1" thickBot="1" x14ac:dyDescent="0.25">
      <c r="A7" s="10" t="s">
        <v>10</v>
      </c>
      <c r="B7" s="12">
        <v>2</v>
      </c>
      <c r="C7" s="12" t="s">
        <v>8</v>
      </c>
      <c r="D7" s="12" t="s">
        <v>3</v>
      </c>
      <c r="E7" s="13">
        <v>536.296958446502</v>
      </c>
      <c r="F7" s="33"/>
      <c r="G7" s="103">
        <v>400.26099538803101</v>
      </c>
      <c r="H7" s="37"/>
      <c r="J7" s="14" t="s">
        <v>21</v>
      </c>
      <c r="K7" s="7">
        <v>1.69735E-3</v>
      </c>
      <c r="L7" s="7">
        <v>4.2123830000000001E-2</v>
      </c>
      <c r="M7" s="7">
        <v>3.0516599999999999E-3</v>
      </c>
      <c r="N7" s="8">
        <v>1.2846689999999999E-2</v>
      </c>
    </row>
    <row r="8" spans="1:16" ht="16" customHeight="1" x14ac:dyDescent="0.2">
      <c r="A8" s="9" t="s">
        <v>10</v>
      </c>
      <c r="B8" s="3">
        <v>2</v>
      </c>
      <c r="C8" s="3" t="s">
        <v>8</v>
      </c>
      <c r="D8" s="3" t="s">
        <v>5</v>
      </c>
      <c r="E8" s="6">
        <v>2647.3568885326299</v>
      </c>
      <c r="F8" s="34"/>
      <c r="G8" s="101">
        <v>1729.2787902355101</v>
      </c>
      <c r="H8" s="37"/>
    </row>
    <row r="9" spans="1:16" ht="16" customHeight="1" thickBot="1" x14ac:dyDescent="0.25">
      <c r="A9" s="11" t="s">
        <v>10</v>
      </c>
      <c r="B9" s="22">
        <v>2</v>
      </c>
      <c r="C9" s="22" t="s">
        <v>8</v>
      </c>
      <c r="D9" s="22" t="s">
        <v>6</v>
      </c>
      <c r="E9" s="73"/>
      <c r="F9" s="41"/>
      <c r="G9" s="104"/>
      <c r="H9" s="37"/>
    </row>
    <row r="10" spans="1:16" ht="16" customHeight="1" x14ac:dyDescent="0.2">
      <c r="A10" s="15" t="s">
        <v>10</v>
      </c>
      <c r="B10" s="4">
        <v>4</v>
      </c>
      <c r="C10" s="4" t="s">
        <v>8</v>
      </c>
      <c r="D10" s="4" t="s">
        <v>3</v>
      </c>
      <c r="E10" s="5">
        <v>319.07164549827502</v>
      </c>
      <c r="F10" s="36">
        <v>2337.60751652717</v>
      </c>
      <c r="G10" s="100">
        <v>257.56510686874299</v>
      </c>
      <c r="H10" s="37"/>
    </row>
    <row r="11" spans="1:16" ht="16" customHeight="1" x14ac:dyDescent="0.2">
      <c r="A11" s="9" t="s">
        <v>10</v>
      </c>
      <c r="B11" s="3">
        <v>4</v>
      </c>
      <c r="C11" s="3" t="s">
        <v>8</v>
      </c>
      <c r="D11" s="3" t="s">
        <v>5</v>
      </c>
      <c r="E11" s="6">
        <v>1372.1064929962099</v>
      </c>
      <c r="F11" s="34">
        <v>1353.7074885368299</v>
      </c>
      <c r="G11" s="101">
        <v>932.30721402168194</v>
      </c>
      <c r="H11" s="37"/>
    </row>
    <row r="12" spans="1:16" ht="16" customHeight="1" thickBot="1" x14ac:dyDescent="0.25">
      <c r="A12" s="14" t="s">
        <v>10</v>
      </c>
      <c r="B12" s="7">
        <v>4</v>
      </c>
      <c r="C12" s="7" t="s">
        <v>8</v>
      </c>
      <c r="D12" s="7" t="s">
        <v>6</v>
      </c>
      <c r="E12" s="8">
        <v>7674.6690616607602</v>
      </c>
      <c r="F12" s="35"/>
      <c r="G12" s="102"/>
      <c r="H12" s="37"/>
    </row>
    <row r="13" spans="1:16" ht="16" customHeight="1" x14ac:dyDescent="0.2">
      <c r="A13" s="10" t="s">
        <v>10</v>
      </c>
      <c r="B13" s="12">
        <v>8</v>
      </c>
      <c r="C13" s="12" t="s">
        <v>8</v>
      </c>
      <c r="D13" s="12" t="s">
        <v>3</v>
      </c>
      <c r="E13" s="13">
        <v>219.13189697265599</v>
      </c>
      <c r="F13" s="33">
        <v>215.85902738571099</v>
      </c>
      <c r="G13" s="103">
        <v>186.521820783615</v>
      </c>
      <c r="H13" s="37"/>
    </row>
    <row r="14" spans="1:16" ht="16" customHeight="1" x14ac:dyDescent="0.2">
      <c r="A14" s="9" t="s">
        <v>10</v>
      </c>
      <c r="B14" s="3">
        <v>8</v>
      </c>
      <c r="C14" s="3" t="s">
        <v>8</v>
      </c>
      <c r="D14" s="3" t="s">
        <v>5</v>
      </c>
      <c r="E14" s="6">
        <v>783.37858700752201</v>
      </c>
      <c r="F14" s="34">
        <v>762.30622291564896</v>
      </c>
      <c r="G14" s="101">
        <v>556.908324718475</v>
      </c>
      <c r="H14" s="37"/>
    </row>
    <row r="15" spans="1:16" ht="16" customHeight="1" thickBot="1" x14ac:dyDescent="0.25">
      <c r="A15" s="11" t="s">
        <v>10</v>
      </c>
      <c r="B15" s="22">
        <v>8</v>
      </c>
      <c r="C15" s="22" t="s">
        <v>8</v>
      </c>
      <c r="D15" s="22" t="s">
        <v>6</v>
      </c>
      <c r="E15" s="23">
        <v>3783.7556912898999</v>
      </c>
      <c r="F15" s="41">
        <v>3924.0591607093802</v>
      </c>
      <c r="G15" s="104"/>
      <c r="H15" s="37"/>
    </row>
    <row r="16" spans="1:16" ht="16" customHeight="1" x14ac:dyDescent="0.2">
      <c r="A16" s="15" t="s">
        <v>10</v>
      </c>
      <c r="B16" s="4">
        <v>16</v>
      </c>
      <c r="C16" s="4" t="s">
        <v>8</v>
      </c>
      <c r="D16" s="4" t="s">
        <v>3</v>
      </c>
      <c r="E16" s="5">
        <v>181.47806930541901</v>
      </c>
      <c r="F16" s="36">
        <v>185.588080644607</v>
      </c>
      <c r="G16" s="100">
        <v>163.85860657691899</v>
      </c>
      <c r="H16" s="37"/>
    </row>
    <row r="17" spans="1:8" ht="16" customHeight="1" x14ac:dyDescent="0.2">
      <c r="A17" s="9" t="s">
        <v>10</v>
      </c>
      <c r="B17" s="3">
        <v>16</v>
      </c>
      <c r="C17" s="3" t="s">
        <v>8</v>
      </c>
      <c r="D17" s="3" t="s">
        <v>5</v>
      </c>
      <c r="E17" s="6">
        <v>502.96053385734501</v>
      </c>
      <c r="F17" s="34">
        <v>487.23778963088898</v>
      </c>
      <c r="G17" s="101">
        <v>382.98573493957502</v>
      </c>
      <c r="H17" s="37"/>
    </row>
    <row r="18" spans="1:8" ht="16" customHeight="1" thickBot="1" x14ac:dyDescent="0.25">
      <c r="A18" s="14" t="s">
        <v>10</v>
      </c>
      <c r="B18" s="7">
        <v>16</v>
      </c>
      <c r="C18" s="7" t="s">
        <v>8</v>
      </c>
      <c r="D18" s="7" t="s">
        <v>6</v>
      </c>
      <c r="E18" s="8">
        <v>2256.9729254245699</v>
      </c>
      <c r="F18" s="35">
        <v>2164.93692088127</v>
      </c>
      <c r="G18" s="102"/>
      <c r="H18" s="37"/>
    </row>
    <row r="19" spans="1:8" ht="16" customHeight="1" x14ac:dyDescent="0.2">
      <c r="A19" s="10" t="s">
        <v>10</v>
      </c>
      <c r="B19" s="12">
        <v>32</v>
      </c>
      <c r="C19" s="12" t="s">
        <v>8</v>
      </c>
      <c r="D19" s="12" t="s">
        <v>5</v>
      </c>
      <c r="E19" s="109">
        <v>2023.9823424000001</v>
      </c>
      <c r="F19" s="54"/>
      <c r="G19" s="103"/>
      <c r="H19" s="37"/>
    </row>
    <row r="20" spans="1:8" ht="16" customHeight="1" thickBot="1" x14ac:dyDescent="0.25">
      <c r="A20" s="9" t="s">
        <v>10</v>
      </c>
      <c r="B20" s="22">
        <v>32</v>
      </c>
      <c r="C20" s="22" t="s">
        <v>8</v>
      </c>
      <c r="D20" s="22" t="s">
        <v>6</v>
      </c>
      <c r="E20" s="135">
        <v>3397.0000848770101</v>
      </c>
      <c r="F20" s="106"/>
      <c r="G20" s="104"/>
      <c r="H20" s="37"/>
    </row>
    <row r="21" spans="1:8" ht="16" customHeight="1" thickBot="1" x14ac:dyDescent="0.25">
      <c r="A21" s="17" t="s">
        <v>10</v>
      </c>
      <c r="B21" s="18">
        <v>64</v>
      </c>
      <c r="C21" s="18" t="s">
        <v>8</v>
      </c>
      <c r="D21" s="18" t="s">
        <v>6</v>
      </c>
      <c r="E21" s="18">
        <v>5635.2097756862604</v>
      </c>
      <c r="F21" s="18"/>
      <c r="G21" s="18"/>
      <c r="H21" s="19"/>
    </row>
    <row r="22" spans="1:8" ht="16" customHeight="1" x14ac:dyDescent="0.2">
      <c r="A22" s="10" t="s">
        <v>10</v>
      </c>
      <c r="B22" s="12">
        <v>1</v>
      </c>
      <c r="C22" s="12" t="s">
        <v>9</v>
      </c>
      <c r="D22" s="12" t="s">
        <v>3</v>
      </c>
      <c r="E22" s="103">
        <v>15160.505697250301</v>
      </c>
      <c r="F22" s="33"/>
      <c r="G22" s="13">
        <v>13298.23423423</v>
      </c>
      <c r="H22" s="37"/>
    </row>
    <row r="23" spans="1:8" ht="16" customHeight="1" thickBot="1" x14ac:dyDescent="0.25">
      <c r="A23" s="14" t="s">
        <v>10</v>
      </c>
      <c r="B23" s="7">
        <v>1</v>
      </c>
      <c r="C23" s="7" t="s">
        <v>9</v>
      </c>
      <c r="D23" s="7" t="s">
        <v>5</v>
      </c>
      <c r="E23" s="8">
        <v>79427.858492851199</v>
      </c>
      <c r="F23" s="35"/>
      <c r="G23" s="102"/>
      <c r="H23" s="37"/>
    </row>
    <row r="24" spans="1:8" ht="16" customHeight="1" x14ac:dyDescent="0.2">
      <c r="A24" s="10" t="s">
        <v>10</v>
      </c>
      <c r="B24" s="12">
        <v>2</v>
      </c>
      <c r="C24" s="12" t="s">
        <v>9</v>
      </c>
      <c r="D24" s="12" t="s">
        <v>3</v>
      </c>
      <c r="E24" s="103">
        <v>7349.5905277728998</v>
      </c>
      <c r="F24" s="33"/>
      <c r="G24" s="103">
        <v>6534.5783478499998</v>
      </c>
      <c r="H24" s="37"/>
    </row>
    <row r="25" spans="1:8" ht="16" customHeight="1" thickBot="1" x14ac:dyDescent="0.25">
      <c r="A25" s="9" t="s">
        <v>10</v>
      </c>
      <c r="B25" s="22">
        <v>2</v>
      </c>
      <c r="C25" s="22" t="s">
        <v>9</v>
      </c>
      <c r="D25" s="22" t="s">
        <v>5</v>
      </c>
      <c r="E25" s="23">
        <v>36295.624458789804</v>
      </c>
      <c r="F25" s="41"/>
      <c r="G25" s="104">
        <v>34540.242342134203</v>
      </c>
      <c r="H25" s="37"/>
    </row>
    <row r="26" spans="1:8" ht="16" customHeight="1" x14ac:dyDescent="0.2">
      <c r="A26" s="15" t="s">
        <v>10</v>
      </c>
      <c r="B26" s="4">
        <v>4</v>
      </c>
      <c r="C26" s="4" t="s">
        <v>9</v>
      </c>
      <c r="D26" s="4" t="s">
        <v>3</v>
      </c>
      <c r="E26" s="5">
        <v>3708.7105350494298</v>
      </c>
      <c r="F26" s="38"/>
      <c r="G26" s="100">
        <v>3829.7868087291699</v>
      </c>
      <c r="H26" s="37"/>
    </row>
    <row r="27" spans="1:8" ht="16" customHeight="1" thickBot="1" x14ac:dyDescent="0.25">
      <c r="A27" s="14" t="s">
        <v>10</v>
      </c>
      <c r="B27" s="7">
        <v>4</v>
      </c>
      <c r="C27" s="7" t="s">
        <v>9</v>
      </c>
      <c r="D27" s="7" t="s">
        <v>5</v>
      </c>
      <c r="E27" s="8">
        <v>18124.224173999999</v>
      </c>
      <c r="F27" s="35"/>
      <c r="G27" s="102">
        <v>17923.518763065302</v>
      </c>
      <c r="H27" s="37"/>
    </row>
    <row r="28" spans="1:8" ht="16" customHeight="1" x14ac:dyDescent="0.2">
      <c r="A28" s="10" t="s">
        <v>10</v>
      </c>
      <c r="B28" s="12">
        <v>8</v>
      </c>
      <c r="C28" s="12" t="s">
        <v>9</v>
      </c>
      <c r="D28" s="12" t="s">
        <v>3</v>
      </c>
      <c r="E28" s="13">
        <v>2313.22804832458</v>
      </c>
      <c r="F28" s="33"/>
      <c r="G28" s="103">
        <v>2339.1387634277298</v>
      </c>
      <c r="H28" s="37"/>
    </row>
    <row r="29" spans="1:8" ht="16" customHeight="1" thickBot="1" x14ac:dyDescent="0.25">
      <c r="A29" s="9" t="s">
        <v>10</v>
      </c>
      <c r="B29" s="22">
        <v>8</v>
      </c>
      <c r="C29" s="22" t="s">
        <v>9</v>
      </c>
      <c r="D29" s="22" t="s">
        <v>5</v>
      </c>
      <c r="E29" s="23">
        <v>9576.5888319015503</v>
      </c>
      <c r="F29" s="41"/>
      <c r="G29" s="104">
        <v>9472.1255166530591</v>
      </c>
      <c r="H29" s="37"/>
    </row>
    <row r="30" spans="1:8" ht="16" customHeight="1" x14ac:dyDescent="0.2">
      <c r="A30" s="15" t="s">
        <v>10</v>
      </c>
      <c r="B30" s="4">
        <v>16</v>
      </c>
      <c r="C30" s="4" t="s">
        <v>9</v>
      </c>
      <c r="D30" s="4" t="s">
        <v>3</v>
      </c>
      <c r="E30" s="5">
        <v>2256.7557557649998</v>
      </c>
      <c r="F30" s="36"/>
      <c r="G30" s="100">
        <v>1667.11792922019</v>
      </c>
      <c r="H30" s="37"/>
    </row>
    <row r="31" spans="1:8" ht="16" customHeight="1" thickBot="1" x14ac:dyDescent="0.25">
      <c r="A31" s="14" t="s">
        <v>10</v>
      </c>
      <c r="B31" s="7">
        <v>16</v>
      </c>
      <c r="C31" s="7" t="s">
        <v>9</v>
      </c>
      <c r="D31" s="7" t="s">
        <v>5</v>
      </c>
      <c r="E31" s="8">
        <v>5815.2259547710401</v>
      </c>
      <c r="F31" s="35"/>
      <c r="G31" s="102">
        <v>5652.0776939391999</v>
      </c>
      <c r="H31" s="37"/>
    </row>
    <row r="32" spans="1:8" ht="16" customHeight="1" thickBot="1" x14ac:dyDescent="0.25">
      <c r="A32" s="49" t="s">
        <v>10</v>
      </c>
      <c r="B32" s="50">
        <v>32</v>
      </c>
      <c r="C32" s="50" t="s">
        <v>9</v>
      </c>
      <c r="D32" s="50" t="s">
        <v>5</v>
      </c>
      <c r="E32" s="99">
        <v>19620.91646678</v>
      </c>
      <c r="F32" s="39"/>
      <c r="G32" s="105"/>
      <c r="H32" s="39"/>
    </row>
    <row r="34" spans="3:5" ht="16" customHeight="1" x14ac:dyDescent="0.2">
      <c r="C34" s="1">
        <f>E28/E30</f>
        <v>1.0250236616945891</v>
      </c>
      <c r="E34" s="1">
        <f>SUM(E4:G32)*3</f>
        <v>1151084.5969344836</v>
      </c>
    </row>
  </sheetData>
  <mergeCells count="1">
    <mergeCell ref="A2:H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B84A-B237-6249-9DBA-8A9CBC858BEC}">
  <dimension ref="A1:P43"/>
  <sheetViews>
    <sheetView topLeftCell="A2" zoomScale="90" zoomScaleNormal="90" workbookViewId="0">
      <selection activeCell="G3" sqref="G3"/>
    </sheetView>
  </sheetViews>
  <sheetFormatPr baseColWidth="10" defaultRowHeight="16" customHeight="1" x14ac:dyDescent="0.2"/>
  <cols>
    <col min="1" max="1" width="15" style="1" bestFit="1" customWidth="1"/>
    <col min="2" max="2" width="6.1640625" style="1" bestFit="1" customWidth="1"/>
    <col min="3" max="3" width="11.33203125" style="1" bestFit="1" customWidth="1"/>
    <col min="4" max="4" width="10.5" style="1" bestFit="1" customWidth="1"/>
    <col min="5" max="9" width="13.5" style="1" customWidth="1"/>
    <col min="10" max="10" width="8.83203125" style="1" bestFit="1" customWidth="1"/>
    <col min="11" max="14" width="15.33203125" style="1" customWidth="1"/>
    <col min="15" max="18" width="10.83203125" style="1"/>
    <col min="19" max="19" width="11.6640625" style="1" bestFit="1" customWidth="1"/>
    <col min="20" max="16384" width="10.83203125" style="1"/>
  </cols>
  <sheetData>
    <row r="1" spans="1:16" ht="16" customHeight="1" thickBot="1" x14ac:dyDescent="0.25"/>
    <row r="2" spans="1:16" ht="16" customHeight="1" thickBot="1" x14ac:dyDescent="0.25">
      <c r="A2" s="191" t="s">
        <v>16</v>
      </c>
      <c r="B2" s="192"/>
      <c r="C2" s="192"/>
      <c r="D2" s="192"/>
      <c r="E2" s="192"/>
      <c r="F2" s="192"/>
      <c r="G2" s="192"/>
      <c r="H2" s="192"/>
      <c r="I2" s="194"/>
    </row>
    <row r="3" spans="1:16" ht="16" customHeight="1" thickBot="1" x14ac:dyDescent="0.25">
      <c r="A3" s="66" t="s">
        <v>4</v>
      </c>
      <c r="B3" s="67" t="s">
        <v>0</v>
      </c>
      <c r="C3" s="67" t="s">
        <v>2</v>
      </c>
      <c r="D3" s="68" t="s">
        <v>1</v>
      </c>
      <c r="E3" s="63" t="s">
        <v>12</v>
      </c>
      <c r="F3" s="88" t="s">
        <v>17</v>
      </c>
      <c r="G3" s="63" t="s">
        <v>27</v>
      </c>
      <c r="H3" s="88" t="s">
        <v>23</v>
      </c>
      <c r="I3" s="93" t="s">
        <v>26</v>
      </c>
      <c r="J3" s="90" t="s">
        <v>65</v>
      </c>
      <c r="K3" s="47" t="s">
        <v>62</v>
      </c>
      <c r="L3" s="47" t="s">
        <v>61</v>
      </c>
      <c r="M3" s="47" t="s">
        <v>63</v>
      </c>
      <c r="N3" s="48" t="s">
        <v>64</v>
      </c>
    </row>
    <row r="4" spans="1:16" ht="16" customHeight="1" x14ac:dyDescent="0.2">
      <c r="A4" s="70" t="s">
        <v>10</v>
      </c>
      <c r="B4" s="4">
        <v>1</v>
      </c>
      <c r="C4" s="4" t="s">
        <v>8</v>
      </c>
      <c r="D4" s="31" t="s">
        <v>3</v>
      </c>
      <c r="E4" s="36">
        <v>3419.77343559265</v>
      </c>
      <c r="F4" s="80">
        <v>2351.4281580448101</v>
      </c>
      <c r="G4" s="36">
        <v>3022.3817467689501</v>
      </c>
      <c r="H4" s="80"/>
      <c r="I4" s="34"/>
      <c r="J4" s="91" t="s">
        <v>60</v>
      </c>
      <c r="K4" s="3">
        <v>1.4980000000000001E-5</v>
      </c>
      <c r="L4" s="3">
        <v>3.5595000000000001E-4</v>
      </c>
      <c r="M4" s="3">
        <v>1.506E-5</v>
      </c>
      <c r="N4" s="6">
        <v>3.5159999999999998E-4</v>
      </c>
      <c r="P4" s="1">
        <f>L4/N4</f>
        <v>1.0123720136518772</v>
      </c>
    </row>
    <row r="5" spans="1:16" ht="16" customHeight="1" x14ac:dyDescent="0.2">
      <c r="A5" s="44" t="s">
        <v>10</v>
      </c>
      <c r="B5" s="3">
        <v>1</v>
      </c>
      <c r="C5" s="3" t="s">
        <v>8</v>
      </c>
      <c r="D5" s="29" t="s">
        <v>5</v>
      </c>
      <c r="E5" s="34">
        <v>15692.238570928501</v>
      </c>
      <c r="F5" s="76">
        <v>10978.6704633235</v>
      </c>
      <c r="G5" s="34">
        <v>13660.914356470101</v>
      </c>
      <c r="H5" s="76"/>
      <c r="I5" s="34"/>
      <c r="J5" s="91" t="s">
        <v>19</v>
      </c>
      <c r="K5" s="3">
        <v>6.6660000000000002E-5</v>
      </c>
      <c r="L5" s="3">
        <v>1.6309899999999999E-3</v>
      </c>
      <c r="M5" s="3">
        <v>5.8619999999999998E-5</v>
      </c>
      <c r="N5" s="6">
        <v>1.4367099999999999E-3</v>
      </c>
      <c r="P5" s="1">
        <f>L5/N5</f>
        <v>1.1352256196448831</v>
      </c>
    </row>
    <row r="6" spans="1:16" ht="16" customHeight="1" thickBot="1" x14ac:dyDescent="0.25">
      <c r="A6" s="14" t="s">
        <v>10</v>
      </c>
      <c r="B6" s="7">
        <v>1</v>
      </c>
      <c r="C6" s="7" t="s">
        <v>8</v>
      </c>
      <c r="D6" s="30" t="s">
        <v>6</v>
      </c>
      <c r="E6" s="58">
        <v>77458.722536325397</v>
      </c>
      <c r="F6" s="81">
        <v>54098.910397052699</v>
      </c>
      <c r="G6" s="35"/>
      <c r="H6" s="81"/>
      <c r="I6" s="34"/>
      <c r="J6" s="91" t="s">
        <v>20</v>
      </c>
      <c r="K6" s="3">
        <v>6.0837E-4</v>
      </c>
      <c r="L6" s="2">
        <v>1.5102050000000001E-2</v>
      </c>
      <c r="M6" s="3">
        <v>1.6823400000000001E-3</v>
      </c>
      <c r="N6" s="6">
        <v>6.10606E-3</v>
      </c>
      <c r="P6" s="1">
        <f t="shared" ref="P6" si="0">L6/N6</f>
        <v>2.4732888310956658</v>
      </c>
    </row>
    <row r="7" spans="1:16" ht="16" customHeight="1" thickBot="1" x14ac:dyDescent="0.25">
      <c r="A7" s="70" t="s">
        <v>10</v>
      </c>
      <c r="B7" s="4">
        <v>2</v>
      </c>
      <c r="C7" s="4" t="s">
        <v>8</v>
      </c>
      <c r="D7" s="31" t="s">
        <v>3</v>
      </c>
      <c r="E7" s="36">
        <v>1825.24836087226</v>
      </c>
      <c r="F7" s="80">
        <v>1266.2312784194901</v>
      </c>
      <c r="G7" s="36">
        <v>1621.7842624187399</v>
      </c>
      <c r="H7" s="80"/>
      <c r="I7" s="34"/>
      <c r="J7" s="92" t="s">
        <v>21</v>
      </c>
      <c r="K7" s="7">
        <v>2.8830800000000001E-3</v>
      </c>
      <c r="L7" s="7">
        <v>7.3007020000000006E-2</v>
      </c>
      <c r="M7" s="7">
        <v>7.1314799999999999E-3</v>
      </c>
      <c r="N7" s="8">
        <v>2.5585770000000001E-2</v>
      </c>
    </row>
    <row r="8" spans="1:16" ht="16" customHeight="1" x14ac:dyDescent="0.2">
      <c r="A8" s="44" t="s">
        <v>10</v>
      </c>
      <c r="B8" s="3">
        <v>2</v>
      </c>
      <c r="C8" s="3" t="s">
        <v>8</v>
      </c>
      <c r="D8" s="29" t="s">
        <v>5</v>
      </c>
      <c r="E8" s="34">
        <v>7930.7212674617704</v>
      </c>
      <c r="F8" s="76">
        <v>5615.6888298988297</v>
      </c>
      <c r="G8" s="34">
        <v>6826.4899520873996</v>
      </c>
      <c r="H8" s="76"/>
      <c r="I8" s="34"/>
    </row>
    <row r="9" spans="1:16" ht="16" customHeight="1" thickBot="1" x14ac:dyDescent="0.25">
      <c r="A9" s="16" t="s">
        <v>10</v>
      </c>
      <c r="B9" s="7">
        <v>2</v>
      </c>
      <c r="C9" s="7" t="s">
        <v>8</v>
      </c>
      <c r="D9" s="30" t="s">
        <v>6</v>
      </c>
      <c r="E9" s="82"/>
      <c r="F9" s="81"/>
      <c r="G9" s="35"/>
      <c r="H9" s="89"/>
      <c r="I9" s="34"/>
    </row>
    <row r="10" spans="1:16" ht="16" customHeight="1" x14ac:dyDescent="0.2">
      <c r="A10" s="70" t="s">
        <v>10</v>
      </c>
      <c r="B10" s="4">
        <v>4</v>
      </c>
      <c r="C10" s="4" t="s">
        <v>8</v>
      </c>
      <c r="D10" s="31" t="s">
        <v>3</v>
      </c>
      <c r="E10" s="36">
        <v>1082.9572021961201</v>
      </c>
      <c r="F10" s="80">
        <v>725.96510791778496</v>
      </c>
      <c r="G10" s="36">
        <v>906.15375185012795</v>
      </c>
      <c r="H10" s="80">
        <v>1044.869515419</v>
      </c>
      <c r="I10" s="34"/>
    </row>
    <row r="11" spans="1:16" ht="16" customHeight="1" x14ac:dyDescent="0.2">
      <c r="A11" s="44" t="s">
        <v>10</v>
      </c>
      <c r="B11" s="3">
        <v>4</v>
      </c>
      <c r="C11" s="3" t="s">
        <v>8</v>
      </c>
      <c r="D11" s="29" t="s">
        <v>5</v>
      </c>
      <c r="E11" s="34">
        <v>4052.6416890621099</v>
      </c>
      <c r="F11" s="76">
        <v>2955.9240770339902</v>
      </c>
      <c r="G11" s="34">
        <v>3644.3187003135599</v>
      </c>
      <c r="H11" s="76">
        <v>4042.05353093147</v>
      </c>
      <c r="I11" s="34"/>
    </row>
    <row r="12" spans="1:16" ht="16" customHeight="1" thickBot="1" x14ac:dyDescent="0.25">
      <c r="A12" s="14" t="s">
        <v>10</v>
      </c>
      <c r="B12" s="7">
        <v>4</v>
      </c>
      <c r="C12" s="7" t="s">
        <v>8</v>
      </c>
      <c r="D12" s="30" t="s">
        <v>6</v>
      </c>
      <c r="E12" s="35">
        <v>19983.997389316501</v>
      </c>
      <c r="F12" s="81">
        <v>15029.5124957561</v>
      </c>
      <c r="G12" s="35"/>
      <c r="H12" s="81">
        <v>19738.730582714001</v>
      </c>
      <c r="I12" s="34"/>
    </row>
    <row r="13" spans="1:16" ht="16" customHeight="1" x14ac:dyDescent="0.2">
      <c r="A13" s="70" t="s">
        <v>10</v>
      </c>
      <c r="B13" s="4">
        <v>8</v>
      </c>
      <c r="C13" s="4" t="s">
        <v>8</v>
      </c>
      <c r="D13" s="31" t="s">
        <v>3</v>
      </c>
      <c r="E13" s="36">
        <v>584.41784548759404</v>
      </c>
      <c r="F13" s="80">
        <v>475.71886110305701</v>
      </c>
      <c r="G13" s="36">
        <v>512.56664752960205</v>
      </c>
      <c r="H13" s="80">
        <v>578.10952234268098</v>
      </c>
      <c r="I13" s="34"/>
    </row>
    <row r="14" spans="1:16" ht="16" customHeight="1" x14ac:dyDescent="0.2">
      <c r="A14" s="44" t="s">
        <v>10</v>
      </c>
      <c r="B14" s="3">
        <v>8</v>
      </c>
      <c r="C14" s="3" t="s">
        <v>8</v>
      </c>
      <c r="D14" s="29" t="s">
        <v>5</v>
      </c>
      <c r="E14" s="34">
        <v>2442.8727130889802</v>
      </c>
      <c r="F14" s="76">
        <v>1643.6527009010299</v>
      </c>
      <c r="G14" s="34">
        <v>2017.1773326396899</v>
      </c>
      <c r="H14" s="76">
        <v>2847.4832737445799</v>
      </c>
      <c r="I14" s="34"/>
    </row>
    <row r="15" spans="1:16" ht="16" customHeight="1" thickBot="1" x14ac:dyDescent="0.25">
      <c r="A15" s="16" t="s">
        <v>10</v>
      </c>
      <c r="B15" s="7">
        <v>8</v>
      </c>
      <c r="C15" s="7" t="s">
        <v>8</v>
      </c>
      <c r="D15" s="30" t="s">
        <v>6</v>
      </c>
      <c r="E15" s="35">
        <v>10199.1178162097</v>
      </c>
      <c r="F15" s="81">
        <v>8198.9348554611206</v>
      </c>
      <c r="G15" s="35"/>
      <c r="H15" s="81">
        <v>10057.323349475801</v>
      </c>
      <c r="I15" s="34"/>
    </row>
    <row r="16" spans="1:16" ht="16" customHeight="1" x14ac:dyDescent="0.2">
      <c r="A16" s="70" t="s">
        <v>10</v>
      </c>
      <c r="B16" s="4">
        <v>16</v>
      </c>
      <c r="C16" s="4" t="s">
        <v>8</v>
      </c>
      <c r="D16" s="31" t="s">
        <v>3</v>
      </c>
      <c r="E16" s="36">
        <v>391.63849282264698</v>
      </c>
      <c r="F16" s="80">
        <v>361.61734032630898</v>
      </c>
      <c r="G16" s="36">
        <v>360.029979467391</v>
      </c>
      <c r="H16" s="80">
        <v>384.042863130569</v>
      </c>
      <c r="I16" s="34"/>
    </row>
    <row r="17" spans="1:9" ht="16" customHeight="1" x14ac:dyDescent="0.2">
      <c r="A17" s="44" t="s">
        <v>10</v>
      </c>
      <c r="B17" s="3">
        <v>16</v>
      </c>
      <c r="C17" s="3" t="s">
        <v>8</v>
      </c>
      <c r="D17" s="29" t="s">
        <v>5</v>
      </c>
      <c r="E17" s="34">
        <v>1239.08060526847</v>
      </c>
      <c r="F17" s="76">
        <v>1105.00880050659</v>
      </c>
      <c r="G17" s="34">
        <v>1080.04116892814</v>
      </c>
      <c r="H17" s="76"/>
      <c r="I17" s="34"/>
    </row>
    <row r="18" spans="1:9" ht="16" customHeight="1" thickBot="1" x14ac:dyDescent="0.25">
      <c r="A18" s="14" t="s">
        <v>10</v>
      </c>
      <c r="B18" s="7">
        <v>16</v>
      </c>
      <c r="C18" s="7" t="s">
        <v>8</v>
      </c>
      <c r="D18" s="30" t="s">
        <v>6</v>
      </c>
      <c r="E18" s="35">
        <v>5292.2316255569403</v>
      </c>
      <c r="F18" s="81">
        <v>4780.0110163688596</v>
      </c>
      <c r="G18" s="35"/>
      <c r="H18" s="81"/>
      <c r="I18" s="34"/>
    </row>
    <row r="19" spans="1:9" ht="16" customHeight="1" x14ac:dyDescent="0.2">
      <c r="A19" s="12" t="s">
        <v>10</v>
      </c>
      <c r="B19" s="12">
        <v>32</v>
      </c>
      <c r="C19" s="12" t="s">
        <v>8</v>
      </c>
      <c r="D19" s="28" t="s">
        <v>5</v>
      </c>
      <c r="E19" s="33">
        <v>841.19081711769104</v>
      </c>
      <c r="F19" s="79">
        <v>852.65914011001496</v>
      </c>
      <c r="G19" s="33">
        <v>718.98720312118496</v>
      </c>
      <c r="H19" s="79">
        <v>821.81135797500599</v>
      </c>
      <c r="I19" s="34"/>
    </row>
    <row r="20" spans="1:9" ht="16" customHeight="1" thickBot="1" x14ac:dyDescent="0.25">
      <c r="A20" s="22" t="s">
        <v>10</v>
      </c>
      <c r="B20" s="22">
        <v>32</v>
      </c>
      <c r="C20" s="22" t="s">
        <v>8</v>
      </c>
      <c r="D20" s="43" t="s">
        <v>6</v>
      </c>
      <c r="E20" s="41">
        <v>3223.5044207572901</v>
      </c>
      <c r="F20" s="83">
        <v>3730.7669887542702</v>
      </c>
      <c r="G20" s="41"/>
      <c r="H20" s="83">
        <v>3126.1696388721398</v>
      </c>
      <c r="I20" s="34"/>
    </row>
    <row r="21" spans="1:9" ht="16" customHeight="1" thickBot="1" x14ac:dyDescent="0.25">
      <c r="A21" s="17" t="s">
        <v>10</v>
      </c>
      <c r="B21" s="18">
        <v>64</v>
      </c>
      <c r="C21" s="18" t="s">
        <v>8</v>
      </c>
      <c r="D21" s="45" t="s">
        <v>6</v>
      </c>
      <c r="E21" s="42">
        <v>2195.4124586582102</v>
      </c>
      <c r="F21" s="85">
        <v>2422.8063540458602</v>
      </c>
      <c r="G21" s="42"/>
      <c r="H21" s="85">
        <v>2057.7351710796302</v>
      </c>
      <c r="I21" s="34"/>
    </row>
    <row r="22" spans="1:9" ht="16" customHeight="1" x14ac:dyDescent="0.2">
      <c r="A22" s="70" t="s">
        <v>10</v>
      </c>
      <c r="B22" s="4">
        <v>1</v>
      </c>
      <c r="C22" s="4" t="s">
        <v>9</v>
      </c>
      <c r="D22" s="31" t="s">
        <v>3</v>
      </c>
      <c r="E22" s="36">
        <v>45890.409197568799</v>
      </c>
      <c r="F22" s="129"/>
      <c r="G22" s="36"/>
      <c r="H22" s="80"/>
      <c r="I22" s="34"/>
    </row>
    <row r="23" spans="1:9" ht="16" customHeight="1" thickBot="1" x14ac:dyDescent="0.25">
      <c r="A23" s="14" t="s">
        <v>10</v>
      </c>
      <c r="B23" s="7">
        <v>1</v>
      </c>
      <c r="C23" s="7" t="s">
        <v>9</v>
      </c>
      <c r="D23" s="30" t="s">
        <v>5</v>
      </c>
      <c r="E23" s="58">
        <v>223037.25022292099</v>
      </c>
      <c r="F23" s="89"/>
      <c r="G23" s="35"/>
      <c r="H23" s="81"/>
      <c r="I23" s="34"/>
    </row>
    <row r="24" spans="1:9" ht="16" customHeight="1" x14ac:dyDescent="0.2">
      <c r="A24" s="12" t="s">
        <v>10</v>
      </c>
      <c r="B24" s="12">
        <v>2</v>
      </c>
      <c r="C24" s="12" t="s">
        <v>9</v>
      </c>
      <c r="D24" s="28" t="s">
        <v>3</v>
      </c>
      <c r="E24" s="33">
        <v>25016.5849306583</v>
      </c>
      <c r="F24" s="130"/>
      <c r="G24" s="33"/>
      <c r="H24" s="79"/>
      <c r="I24" s="34"/>
    </row>
    <row r="25" spans="1:9" ht="16" customHeight="1" thickBot="1" x14ac:dyDescent="0.25">
      <c r="A25" s="22" t="s">
        <v>10</v>
      </c>
      <c r="B25" s="22">
        <v>2</v>
      </c>
      <c r="C25" s="22" t="s">
        <v>9</v>
      </c>
      <c r="D25" s="43" t="s">
        <v>5</v>
      </c>
      <c r="E25" s="57">
        <v>108305.07227015401</v>
      </c>
      <c r="F25" s="131"/>
      <c r="G25" s="41"/>
      <c r="H25" s="83"/>
      <c r="I25" s="34"/>
    </row>
    <row r="26" spans="1:9" ht="16" customHeight="1" x14ac:dyDescent="0.2">
      <c r="A26" s="70" t="s">
        <v>10</v>
      </c>
      <c r="B26" s="4">
        <v>4</v>
      </c>
      <c r="C26" s="4" t="s">
        <v>9</v>
      </c>
      <c r="D26" s="31" t="s">
        <v>3</v>
      </c>
      <c r="E26" s="36">
        <v>14684.4113924503</v>
      </c>
      <c r="F26" s="129"/>
      <c r="G26" s="36"/>
      <c r="H26" s="80"/>
      <c r="I26" s="34"/>
    </row>
    <row r="27" spans="1:9" ht="16" customHeight="1" thickBot="1" x14ac:dyDescent="0.25">
      <c r="A27" s="14" t="s">
        <v>10</v>
      </c>
      <c r="B27" s="7">
        <v>4</v>
      </c>
      <c r="C27" s="7" t="s">
        <v>9</v>
      </c>
      <c r="D27" s="30" t="s">
        <v>5</v>
      </c>
      <c r="E27" s="35">
        <v>53585.079754590901</v>
      </c>
      <c r="F27" s="89"/>
      <c r="G27" s="35"/>
      <c r="H27" s="81"/>
      <c r="I27" s="34"/>
    </row>
    <row r="28" spans="1:9" ht="16" customHeight="1" x14ac:dyDescent="0.2">
      <c r="A28" s="12" t="s">
        <v>10</v>
      </c>
      <c r="B28" s="12">
        <v>8</v>
      </c>
      <c r="C28" s="12" t="s">
        <v>9</v>
      </c>
      <c r="D28" s="28" t="s">
        <v>3</v>
      </c>
      <c r="E28" s="33">
        <v>7301.17537045478</v>
      </c>
      <c r="F28" s="130"/>
      <c r="G28" s="33"/>
      <c r="H28" s="79"/>
      <c r="I28" s="34"/>
    </row>
    <row r="29" spans="1:9" ht="16" customHeight="1" thickBot="1" x14ac:dyDescent="0.25">
      <c r="A29" s="22" t="s">
        <v>10</v>
      </c>
      <c r="B29" s="22">
        <v>8</v>
      </c>
      <c r="C29" s="22" t="s">
        <v>9</v>
      </c>
      <c r="D29" s="43" t="s">
        <v>5</v>
      </c>
      <c r="E29" s="41">
        <v>33270.952624797799</v>
      </c>
      <c r="F29" s="131"/>
      <c r="G29" s="41"/>
      <c r="H29" s="83"/>
      <c r="I29" s="34"/>
    </row>
    <row r="30" spans="1:9" ht="16" customHeight="1" x14ac:dyDescent="0.2">
      <c r="A30" s="70" t="s">
        <v>10</v>
      </c>
      <c r="B30" s="4">
        <v>16</v>
      </c>
      <c r="C30" s="4" t="s">
        <v>9</v>
      </c>
      <c r="D30" s="31" t="s">
        <v>3</v>
      </c>
      <c r="E30" s="36">
        <v>5655.5327334403901</v>
      </c>
      <c r="F30" s="129"/>
      <c r="G30" s="36"/>
      <c r="H30" s="80">
        <v>5602.6493904590598</v>
      </c>
      <c r="I30" s="34"/>
    </row>
    <row r="31" spans="1:9" ht="16" customHeight="1" thickBot="1" x14ac:dyDescent="0.25">
      <c r="A31" s="14" t="s">
        <v>10</v>
      </c>
      <c r="B31" s="7">
        <v>16</v>
      </c>
      <c r="C31" s="7" t="s">
        <v>9</v>
      </c>
      <c r="D31" s="30" t="s">
        <v>5</v>
      </c>
      <c r="E31" s="35">
        <v>15393.9445574283</v>
      </c>
      <c r="F31" s="89"/>
      <c r="G31" s="35"/>
      <c r="H31" s="81"/>
      <c r="I31" s="34"/>
    </row>
    <row r="32" spans="1:9" ht="16" customHeight="1" thickBot="1" x14ac:dyDescent="0.25">
      <c r="A32" s="17" t="s">
        <v>10</v>
      </c>
      <c r="B32" s="18">
        <v>32</v>
      </c>
      <c r="C32" s="18" t="s">
        <v>9</v>
      </c>
      <c r="D32" s="45" t="s">
        <v>5</v>
      </c>
      <c r="E32" s="42">
        <v>10575.883445978099</v>
      </c>
      <c r="F32" s="132"/>
      <c r="G32" s="42"/>
      <c r="H32" s="85">
        <v>10373.4988541603</v>
      </c>
      <c r="I32" s="35"/>
    </row>
    <row r="33" spans="2:5" ht="16" customHeight="1" x14ac:dyDescent="0.2">
      <c r="E33" s="1">
        <v>8931.8544981479608</v>
      </c>
    </row>
    <row r="34" spans="2:5" ht="16" customHeight="1" x14ac:dyDescent="0.2">
      <c r="E34" s="1">
        <f>SUM(E4:I32)*3</f>
        <v>2736632.678292267</v>
      </c>
    </row>
    <row r="36" spans="2:5" ht="16" customHeight="1" thickBot="1" x14ac:dyDescent="0.25"/>
    <row r="37" spans="2:5" ht="16" customHeight="1" x14ac:dyDescent="0.2">
      <c r="B37" s="51" t="s">
        <v>0</v>
      </c>
      <c r="C37" s="52" t="s">
        <v>1</v>
      </c>
      <c r="D37" s="61" t="s">
        <v>22</v>
      </c>
      <c r="E37" s="77" t="s">
        <v>17</v>
      </c>
    </row>
    <row r="38" spans="2:5" ht="16" customHeight="1" thickBot="1" x14ac:dyDescent="0.25">
      <c r="B38" s="14">
        <v>1</v>
      </c>
      <c r="C38" s="30" t="s">
        <v>6</v>
      </c>
      <c r="D38" s="58">
        <v>77458.722536325397</v>
      </c>
      <c r="E38" s="78">
        <v>54098.910397052699</v>
      </c>
    </row>
    <row r="39" spans="2:5" ht="16" customHeight="1" thickBot="1" x14ac:dyDescent="0.25">
      <c r="B39" s="14">
        <v>4</v>
      </c>
      <c r="C39" s="30" t="s">
        <v>6</v>
      </c>
      <c r="D39" s="35">
        <v>19983.997389316501</v>
      </c>
      <c r="E39" s="78">
        <v>15029.5124957561</v>
      </c>
    </row>
    <row r="40" spans="2:5" ht="16" customHeight="1" thickBot="1" x14ac:dyDescent="0.25">
      <c r="B40" s="14">
        <v>8</v>
      </c>
      <c r="C40" s="30" t="s">
        <v>6</v>
      </c>
      <c r="D40" s="35">
        <v>10199.1178162097</v>
      </c>
      <c r="E40" s="78">
        <v>8198.9348554611206</v>
      </c>
    </row>
    <row r="41" spans="2:5" ht="16" customHeight="1" thickBot="1" x14ac:dyDescent="0.25">
      <c r="B41" s="14">
        <v>16</v>
      </c>
      <c r="C41" s="30" t="s">
        <v>6</v>
      </c>
      <c r="D41" s="35">
        <v>5292.2316255569403</v>
      </c>
      <c r="E41" s="78">
        <v>4780.0110163688596</v>
      </c>
    </row>
    <row r="42" spans="2:5" ht="16" customHeight="1" thickBot="1" x14ac:dyDescent="0.25">
      <c r="B42" s="9">
        <v>32</v>
      </c>
      <c r="C42" s="43" t="s">
        <v>6</v>
      </c>
      <c r="D42" s="41">
        <v>3223.5044207572901</v>
      </c>
      <c r="E42" s="84">
        <v>3730.7669887542702</v>
      </c>
    </row>
    <row r="43" spans="2:5" ht="16" customHeight="1" thickBot="1" x14ac:dyDescent="0.25">
      <c r="B43" s="17">
        <v>64</v>
      </c>
      <c r="C43" s="45" t="s">
        <v>6</v>
      </c>
      <c r="D43" s="42">
        <v>2195.4124586582102</v>
      </c>
      <c r="E43" s="86">
        <v>2422.8063540458602</v>
      </c>
    </row>
  </sheetData>
  <mergeCells count="1">
    <mergeCell ref="A2:I2"/>
  </mergeCells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08254-5037-804E-A7BA-FBDCF5F98028}">
  <dimension ref="A1:M9"/>
  <sheetViews>
    <sheetView workbookViewId="0">
      <selection activeCell="D19" sqref="D19"/>
    </sheetView>
  </sheetViews>
  <sheetFormatPr baseColWidth="10" defaultRowHeight="16" x14ac:dyDescent="0.2"/>
  <sheetData>
    <row r="1" spans="1:13" ht="17" thickBot="1" x14ac:dyDescent="0.25">
      <c r="A1" s="176" t="s">
        <v>32</v>
      </c>
      <c r="B1" s="167" t="s">
        <v>36</v>
      </c>
      <c r="C1" s="176" t="s">
        <v>75</v>
      </c>
      <c r="D1" s="167" t="s">
        <v>76</v>
      </c>
      <c r="E1" s="179" t="s">
        <v>77</v>
      </c>
      <c r="F1" s="176" t="s">
        <v>78</v>
      </c>
      <c r="G1" s="167" t="s">
        <v>79</v>
      </c>
      <c r="H1" s="179" t="s">
        <v>82</v>
      </c>
      <c r="I1" s="176"/>
      <c r="J1" s="167"/>
      <c r="K1" s="176"/>
      <c r="L1" s="167"/>
      <c r="M1" s="179"/>
    </row>
    <row r="2" spans="1:13" x14ac:dyDescent="0.2">
      <c r="A2" s="138" t="s">
        <v>34</v>
      </c>
      <c r="B2" s="116" t="s">
        <v>73</v>
      </c>
      <c r="C2" s="138">
        <f>'BCP3'!E17</f>
        <v>836.72459888458195</v>
      </c>
      <c r="D2" s="177">
        <v>898.41838788986195</v>
      </c>
      <c r="E2" s="138">
        <f>D2/C2</f>
        <v>1.0737324910580166</v>
      </c>
      <c r="F2" s="138">
        <f>'BCP4'!E18</f>
        <v>3710.7860352992998</v>
      </c>
      <c r="G2" s="177"/>
      <c r="H2" s="138">
        <f>G2/F2</f>
        <v>0</v>
      </c>
    </row>
    <row r="3" spans="1:13" x14ac:dyDescent="0.2">
      <c r="A3" s="136" t="s">
        <v>34</v>
      </c>
      <c r="B3" s="141" t="s">
        <v>74</v>
      </c>
      <c r="C3" s="136">
        <f>'BCP3'!E30</f>
        <v>11102.785093545899</v>
      </c>
      <c r="D3" s="163">
        <v>11918.2882225513</v>
      </c>
      <c r="E3" s="136">
        <f t="shared" ref="E3:E9" si="0">D3/C3</f>
        <v>1.0734503209901323</v>
      </c>
      <c r="F3" s="182"/>
      <c r="G3" s="183"/>
      <c r="H3" s="136" t="e">
        <f t="shared" ref="H3:H9" si="1">G3/F3</f>
        <v>#DIV/0!</v>
      </c>
    </row>
    <row r="4" spans="1:13" x14ac:dyDescent="0.2">
      <c r="A4" s="136" t="s">
        <v>35</v>
      </c>
      <c r="B4" s="141" t="s">
        <v>73</v>
      </c>
      <c r="C4" s="136">
        <f>'BCP4'!E17</f>
        <v>701.92849898338295</v>
      </c>
      <c r="D4" s="180">
        <v>876.89649820327702</v>
      </c>
      <c r="E4" s="136">
        <f t="shared" si="0"/>
        <v>1.2492675528537505</v>
      </c>
      <c r="F4" s="136"/>
      <c r="G4" s="180"/>
      <c r="H4" s="136" t="e">
        <f t="shared" si="1"/>
        <v>#DIV/0!</v>
      </c>
    </row>
    <row r="5" spans="1:13" x14ac:dyDescent="0.2">
      <c r="A5" s="136" t="s">
        <v>35</v>
      </c>
      <c r="B5" s="141" t="s">
        <v>74</v>
      </c>
      <c r="C5" s="136">
        <f>'BCP4'!E31</f>
        <v>9685.9509363174402</v>
      </c>
      <c r="D5" s="181">
        <v>9855.0192955999992</v>
      </c>
      <c r="E5" s="136">
        <f t="shared" si="0"/>
        <v>1.0174550088467451</v>
      </c>
      <c r="F5" s="182"/>
      <c r="G5" s="184"/>
      <c r="H5" s="136" t="e">
        <f t="shared" si="1"/>
        <v>#DIV/0!</v>
      </c>
    </row>
    <row r="6" spans="1:13" x14ac:dyDescent="0.2">
      <c r="A6" s="136" t="s">
        <v>44</v>
      </c>
      <c r="B6" s="141" t="s">
        <v>73</v>
      </c>
      <c r="C6" s="136">
        <f>BP!E17</f>
        <v>502.96053385734501</v>
      </c>
      <c r="D6" s="181">
        <v>567.93267583847</v>
      </c>
      <c r="E6" s="136">
        <f t="shared" si="0"/>
        <v>1.1291794039640357</v>
      </c>
      <c r="F6" s="136"/>
      <c r="G6" s="181"/>
      <c r="H6" s="136" t="e">
        <f t="shared" si="1"/>
        <v>#DIV/0!</v>
      </c>
    </row>
    <row r="7" spans="1:13" x14ac:dyDescent="0.2">
      <c r="A7" s="136" t="s">
        <v>44</v>
      </c>
      <c r="B7" s="141" t="s">
        <v>74</v>
      </c>
      <c r="C7" s="136">
        <f>BP!E31</f>
        <v>5815.2259547710401</v>
      </c>
      <c r="D7" s="181">
        <v>6438.3407921791004</v>
      </c>
      <c r="E7" s="136">
        <f t="shared" si="0"/>
        <v>1.1071523002295092</v>
      </c>
      <c r="F7" s="182"/>
      <c r="G7" s="184"/>
      <c r="H7" s="136" t="e">
        <f t="shared" si="1"/>
        <v>#DIV/0!</v>
      </c>
    </row>
    <row r="8" spans="1:13" x14ac:dyDescent="0.2">
      <c r="A8" s="136" t="s">
        <v>33</v>
      </c>
      <c r="B8" s="141" t="s">
        <v>73</v>
      </c>
      <c r="C8" s="136">
        <f>Isambard!E19</f>
        <v>841.19081711769104</v>
      </c>
      <c r="D8" s="178">
        <v>852.32097767899995</v>
      </c>
      <c r="E8" s="136">
        <f t="shared" si="0"/>
        <v>1.0132314337422821</v>
      </c>
      <c r="F8" s="136"/>
      <c r="G8" s="178"/>
      <c r="H8" s="136" t="e">
        <f t="shared" si="1"/>
        <v>#DIV/0!</v>
      </c>
    </row>
    <row r="9" spans="1:13" ht="17" thickBot="1" x14ac:dyDescent="0.25">
      <c r="A9" s="137" t="s">
        <v>33</v>
      </c>
      <c r="B9" s="142" t="s">
        <v>74</v>
      </c>
      <c r="C9" s="137">
        <f>Isambard!E32</f>
        <v>10575.883445978099</v>
      </c>
      <c r="D9" s="137">
        <v>11203.273809800099</v>
      </c>
      <c r="E9" s="137">
        <f t="shared" si="0"/>
        <v>1.0593227380981198</v>
      </c>
      <c r="F9" s="185"/>
      <c r="G9" s="186"/>
      <c r="H9" s="137" t="e">
        <f t="shared" si="1"/>
        <v>#DIV/0!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A51EE-581E-BC4B-BF2F-E18D2C9AB05B}">
  <dimension ref="A1:G14"/>
  <sheetViews>
    <sheetView workbookViewId="0">
      <selection activeCell="H8" sqref="H8"/>
    </sheetView>
  </sheetViews>
  <sheetFormatPr baseColWidth="10" defaultRowHeight="16" x14ac:dyDescent="0.2"/>
  <sheetData>
    <row r="1" spans="1:7" ht="17" thickBot="1" x14ac:dyDescent="0.25">
      <c r="A1" s="166" t="s">
        <v>32</v>
      </c>
      <c r="B1" s="167" t="s">
        <v>2</v>
      </c>
      <c r="C1" s="167" t="s">
        <v>1</v>
      </c>
      <c r="D1" s="167" t="s">
        <v>83</v>
      </c>
      <c r="E1" s="167" t="s">
        <v>22</v>
      </c>
      <c r="F1" s="168" t="s">
        <v>17</v>
      </c>
    </row>
    <row r="2" spans="1:7" x14ac:dyDescent="0.2">
      <c r="A2" s="161" t="s">
        <v>34</v>
      </c>
      <c r="B2" s="111" t="s">
        <v>58</v>
      </c>
      <c r="C2" s="111" t="s">
        <v>5</v>
      </c>
      <c r="D2" s="111">
        <f>'BCP3'!E17</f>
        <v>836.72459888458195</v>
      </c>
      <c r="E2" s="111">
        <f>'BCP3'!F17</f>
        <v>1055.2010862827301</v>
      </c>
      <c r="F2" s="162"/>
      <c r="G2">
        <f>E2/D2</f>
        <v>1.261109196131432</v>
      </c>
    </row>
    <row r="3" spans="1:7" x14ac:dyDescent="0.2">
      <c r="A3" s="163" t="s">
        <v>34</v>
      </c>
      <c r="B3" s="112" t="s">
        <v>59</v>
      </c>
      <c r="C3" s="112" t="s">
        <v>5</v>
      </c>
      <c r="D3" s="29">
        <v>11102.785093545899</v>
      </c>
      <c r="E3" s="55">
        <v>16105.054397583001</v>
      </c>
      <c r="F3" s="113"/>
      <c r="G3">
        <f t="shared" ref="G3:G10" si="0">E3/D3</f>
        <v>1.4505418471032951</v>
      </c>
    </row>
    <row r="4" spans="1:7" x14ac:dyDescent="0.2">
      <c r="A4" s="163" t="s">
        <v>35</v>
      </c>
      <c r="B4" s="112" t="s">
        <v>58</v>
      </c>
      <c r="C4" s="112" t="s">
        <v>5</v>
      </c>
      <c r="D4" s="112">
        <f>'BCP4'!E17</f>
        <v>701.92849898338295</v>
      </c>
      <c r="E4" s="112">
        <f>'BCP4'!F17</f>
        <v>943.41934009260001</v>
      </c>
      <c r="F4" s="113"/>
      <c r="G4">
        <f t="shared" si="0"/>
        <v>1.3440390886806464</v>
      </c>
    </row>
    <row r="5" spans="1:7" x14ac:dyDescent="0.2">
      <c r="A5" s="163" t="s">
        <v>35</v>
      </c>
      <c r="B5" s="112" t="s">
        <v>59</v>
      </c>
      <c r="C5" s="112" t="s">
        <v>5</v>
      </c>
      <c r="D5" s="112">
        <f>'BCP4'!E31</f>
        <v>9685.9509363174402</v>
      </c>
      <c r="E5" s="112">
        <f>'BCP4'!F31</f>
        <v>11003.3816417086</v>
      </c>
      <c r="F5" s="113"/>
      <c r="G5">
        <f t="shared" si="0"/>
        <v>1.1360145961974117</v>
      </c>
    </row>
    <row r="6" spans="1:7" ht="17" thickBot="1" x14ac:dyDescent="0.25">
      <c r="A6" s="164" t="s">
        <v>42</v>
      </c>
      <c r="B6" s="114" t="s">
        <v>58</v>
      </c>
      <c r="C6" s="165" t="s">
        <v>5</v>
      </c>
      <c r="D6" s="115">
        <f>Isambard!F19</f>
        <v>852.65914011001496</v>
      </c>
      <c r="E6" s="114">
        <f>Isambard!E19</f>
        <v>841.19081711769104</v>
      </c>
      <c r="G6">
        <f>D6/E6</f>
        <v>1.0136334381675964</v>
      </c>
    </row>
    <row r="7" spans="1:7" x14ac:dyDescent="0.2">
      <c r="A7" s="161" t="s">
        <v>34</v>
      </c>
      <c r="B7" s="111" t="s">
        <v>58</v>
      </c>
      <c r="C7" s="111" t="s">
        <v>3</v>
      </c>
      <c r="D7" s="111">
        <f>'BCP3'!E16</f>
        <v>274.74166393280001</v>
      </c>
      <c r="E7" s="111">
        <f>'BCP3'!F16</f>
        <v>296.11528253555298</v>
      </c>
      <c r="F7" s="162"/>
      <c r="G7">
        <f t="shared" si="0"/>
        <v>1.0777953307001185</v>
      </c>
    </row>
    <row r="8" spans="1:7" x14ac:dyDescent="0.2">
      <c r="A8" s="163" t="s">
        <v>34</v>
      </c>
      <c r="B8" s="112" t="s">
        <v>59</v>
      </c>
      <c r="C8" s="112" t="s">
        <v>3</v>
      </c>
      <c r="D8" s="112">
        <f>'BCP3'!E29</f>
        <v>3327.3662743568402</v>
      </c>
      <c r="E8" s="112">
        <f>'BCP3'!F29</f>
        <v>4043.8228509426099</v>
      </c>
      <c r="F8" s="113"/>
      <c r="G8">
        <f t="shared" si="0"/>
        <v>1.2153224254592339</v>
      </c>
    </row>
    <row r="9" spans="1:7" x14ac:dyDescent="0.2">
      <c r="A9" s="163" t="s">
        <v>35</v>
      </c>
      <c r="B9" s="112" t="s">
        <v>58</v>
      </c>
      <c r="C9" s="112" t="s">
        <v>3</v>
      </c>
      <c r="D9" s="112">
        <f>'BCP4'!E16</f>
        <v>225.95490622520401</v>
      </c>
      <c r="E9" s="112">
        <f>'BCP4'!F16</f>
        <v>299.98660488000002</v>
      </c>
      <c r="F9" s="113"/>
      <c r="G9">
        <f t="shared" si="0"/>
        <v>1.3276392617074237</v>
      </c>
    </row>
    <row r="10" spans="1:7" x14ac:dyDescent="0.2">
      <c r="A10" s="163" t="s">
        <v>35</v>
      </c>
      <c r="B10" s="112" t="s">
        <v>59</v>
      </c>
      <c r="C10" s="112" t="s">
        <v>3</v>
      </c>
      <c r="D10" s="112">
        <f>'BCP4'!E30</f>
        <v>2552.7359902858698</v>
      </c>
      <c r="E10" s="112">
        <f>'BCP4'!F30</f>
        <v>3303.0039827199998</v>
      </c>
      <c r="F10" s="113"/>
      <c r="G10">
        <f t="shared" si="0"/>
        <v>1.2939073979013831</v>
      </c>
    </row>
    <row r="11" spans="1:7" ht="17" thickBot="1" x14ac:dyDescent="0.25">
      <c r="A11" s="164" t="s">
        <v>42</v>
      </c>
      <c r="B11" s="114" t="s">
        <v>58</v>
      </c>
      <c r="C11" s="114" t="s">
        <v>3</v>
      </c>
      <c r="D11" s="115">
        <f>Isambard!G13</f>
        <v>512.56664752960205</v>
      </c>
      <c r="E11" s="114">
        <f>Isambard!F16</f>
        <v>361.61734032630898</v>
      </c>
      <c r="G11">
        <f>D11/E11</f>
        <v>1.4174282877781317</v>
      </c>
    </row>
    <row r="13" spans="1:7" x14ac:dyDescent="0.2">
      <c r="F13" t="s">
        <v>80</v>
      </c>
      <c r="G13">
        <f>SUM(G2:G5,G7:G10)/8</f>
        <v>1.2632961429851182</v>
      </c>
    </row>
    <row r="14" spans="1:7" x14ac:dyDescent="0.2">
      <c r="F14" t="s">
        <v>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4F29B-D6E9-3A45-94F0-026949C6B0A7}">
  <dimension ref="A1:K20"/>
  <sheetViews>
    <sheetView workbookViewId="0">
      <selection activeCell="G20" sqref="G20:H20"/>
    </sheetView>
  </sheetViews>
  <sheetFormatPr baseColWidth="10" defaultRowHeight="16" x14ac:dyDescent="0.2"/>
  <cols>
    <col min="1" max="7" width="10.83203125" style="1"/>
    <col min="8" max="8" width="12.5" style="1" bestFit="1" customWidth="1"/>
    <col min="9" max="9" width="13" style="1" customWidth="1"/>
    <col min="10" max="10" width="19" style="1" bestFit="1" customWidth="1"/>
    <col min="11" max="16384" width="10.83203125" style="1"/>
  </cols>
  <sheetData>
    <row r="1" spans="1:11" ht="17" thickBot="1" x14ac:dyDescent="0.25">
      <c r="A1" s="94" t="s">
        <v>32</v>
      </c>
      <c r="B1" s="95" t="s">
        <v>36</v>
      </c>
      <c r="C1" s="95" t="s">
        <v>30</v>
      </c>
      <c r="D1" s="95" t="s">
        <v>28</v>
      </c>
      <c r="E1" s="95" t="s">
        <v>29</v>
      </c>
      <c r="F1" s="95" t="s">
        <v>24</v>
      </c>
      <c r="G1" s="96" t="s">
        <v>39</v>
      </c>
      <c r="H1" s="1" t="s">
        <v>46</v>
      </c>
      <c r="I1" s="1" t="s">
        <v>47</v>
      </c>
      <c r="J1" s="1" t="s">
        <v>43</v>
      </c>
    </row>
    <row r="2" spans="1:11" x14ac:dyDescent="0.2">
      <c r="A2" s="126" t="s">
        <v>41</v>
      </c>
      <c r="B2" s="4" t="s">
        <v>37</v>
      </c>
      <c r="C2" s="4" t="s">
        <v>5</v>
      </c>
      <c r="D2" s="4">
        <v>836.72459888458195</v>
      </c>
      <c r="E2" s="71">
        <v>813.08681035041798</v>
      </c>
      <c r="F2" s="12">
        <v>614.04173254966702</v>
      </c>
      <c r="G2" s="13">
        <v>511.33411264419499</v>
      </c>
      <c r="H2" s="1">
        <f>D2/E2</f>
        <v>1.0290716664361788</v>
      </c>
      <c r="I2" s="1">
        <f>D2/F2</f>
        <v>1.3626510292879859</v>
      </c>
      <c r="J2" s="1">
        <f t="shared" ref="J2:J9" si="0">D2/G2</f>
        <v>1.6363559132750558</v>
      </c>
    </row>
    <row r="3" spans="1:11" ht="17" thickBot="1" x14ac:dyDescent="0.25">
      <c r="A3" s="120" t="s">
        <v>41</v>
      </c>
      <c r="B3" s="7" t="s">
        <v>38</v>
      </c>
      <c r="C3" s="7" t="s">
        <v>5</v>
      </c>
      <c r="D3" s="7">
        <v>11102.785093545899</v>
      </c>
      <c r="E3" s="133">
        <v>10854.920473814</v>
      </c>
      <c r="F3" s="7">
        <v>7018.2058739662098</v>
      </c>
      <c r="G3" s="75">
        <v>6791.6496767997696</v>
      </c>
      <c r="H3" s="1">
        <f t="shared" ref="H3:H9" si="1">D3/E3</f>
        <v>1.0228343100559638</v>
      </c>
      <c r="I3" s="1">
        <f t="shared" ref="I3:I9" si="2">D3/F3</f>
        <v>1.5819976348558389</v>
      </c>
      <c r="J3" s="1">
        <f t="shared" si="0"/>
        <v>1.6347699928447339</v>
      </c>
    </row>
    <row r="4" spans="1:11" x14ac:dyDescent="0.2">
      <c r="A4" s="123" t="s">
        <v>40</v>
      </c>
      <c r="B4" s="12" t="s">
        <v>37</v>
      </c>
      <c r="C4" s="12" t="s">
        <v>5</v>
      </c>
      <c r="D4" s="12">
        <v>771.92849898338295</v>
      </c>
      <c r="E4" s="12">
        <v>746.173057556152</v>
      </c>
      <c r="F4" s="4">
        <v>563.88752102851799</v>
      </c>
      <c r="G4" s="134">
        <v>471.345567226409</v>
      </c>
      <c r="H4" s="1">
        <f t="shared" si="1"/>
        <v>1.0345167132026778</v>
      </c>
      <c r="I4" s="1">
        <f t="shared" si="2"/>
        <v>1.3689405603007545</v>
      </c>
      <c r="J4" s="1">
        <f t="shared" si="0"/>
        <v>1.6377124399954102</v>
      </c>
    </row>
    <row r="5" spans="1:11" ht="17" thickBot="1" x14ac:dyDescent="0.25">
      <c r="A5" s="127" t="s">
        <v>40</v>
      </c>
      <c r="B5" s="22" t="s">
        <v>38</v>
      </c>
      <c r="C5" s="22" t="s">
        <v>5</v>
      </c>
      <c r="D5" s="22">
        <v>9685.9509363174402</v>
      </c>
      <c r="E5" s="22">
        <v>9470.5142471790296</v>
      </c>
      <c r="F5" s="74">
        <v>6129.3734929561597</v>
      </c>
      <c r="G5" s="135">
        <v>5726.4312829971304</v>
      </c>
      <c r="H5" s="1">
        <f t="shared" si="1"/>
        <v>1.0227481511051613</v>
      </c>
      <c r="I5" s="1">
        <f t="shared" si="2"/>
        <v>1.5802513825350142</v>
      </c>
      <c r="J5" s="1">
        <f t="shared" si="0"/>
        <v>1.6914462878611467</v>
      </c>
    </row>
    <row r="6" spans="1:11" x14ac:dyDescent="0.2">
      <c r="A6" s="70" t="s">
        <v>31</v>
      </c>
      <c r="B6" s="4" t="s">
        <v>37</v>
      </c>
      <c r="C6" s="4" t="s">
        <v>5</v>
      </c>
      <c r="D6" s="4">
        <v>502.96053385734501</v>
      </c>
      <c r="E6" s="4">
        <v>487.23778963088898</v>
      </c>
      <c r="F6" s="4">
        <v>382.98573493957502</v>
      </c>
      <c r="G6" s="134">
        <v>358.77417922019902</v>
      </c>
      <c r="H6" s="1">
        <f t="shared" si="1"/>
        <v>1.0322691395475849</v>
      </c>
      <c r="I6" s="1">
        <f t="shared" si="2"/>
        <v>1.3132617953425834</v>
      </c>
      <c r="J6" s="1">
        <f t="shared" si="0"/>
        <v>1.4018860971281075</v>
      </c>
    </row>
    <row r="7" spans="1:11" ht="17" thickBot="1" x14ac:dyDescent="0.25">
      <c r="A7" s="14" t="s">
        <v>31</v>
      </c>
      <c r="B7" s="7" t="s">
        <v>38</v>
      </c>
      <c r="C7" s="7" t="s">
        <v>5</v>
      </c>
      <c r="D7" s="7">
        <v>5815.2259547710401</v>
      </c>
      <c r="E7" s="72">
        <v>5480.3107452392496</v>
      </c>
      <c r="F7" s="7">
        <v>4010.0776939391999</v>
      </c>
      <c r="G7" s="75">
        <v>3515.7132477760301</v>
      </c>
      <c r="H7" s="1">
        <f t="shared" si="1"/>
        <v>1.0611124487462196</v>
      </c>
      <c r="I7" s="1">
        <f t="shared" si="2"/>
        <v>1.4501529393208832</v>
      </c>
      <c r="J7" s="1">
        <f t="shared" si="0"/>
        <v>1.6540671963077864</v>
      </c>
    </row>
    <row r="8" spans="1:11" x14ac:dyDescent="0.2">
      <c r="A8" s="128" t="s">
        <v>42</v>
      </c>
      <c r="B8" s="12" t="s">
        <v>37</v>
      </c>
      <c r="C8" s="12" t="s">
        <v>5</v>
      </c>
      <c r="D8" s="12">
        <v>841.19081711769104</v>
      </c>
      <c r="E8" s="12">
        <v>821.81135797500599</v>
      </c>
      <c r="F8" s="1">
        <v>749.98492026328995</v>
      </c>
      <c r="G8" s="13">
        <v>705.67453932762101</v>
      </c>
      <c r="H8" s="1">
        <f t="shared" si="1"/>
        <v>1.0235813960888023</v>
      </c>
      <c r="I8" s="1">
        <f t="shared" si="2"/>
        <v>1.1216103076077615</v>
      </c>
      <c r="J8" s="1">
        <f t="shared" si="0"/>
        <v>1.1920379300055126</v>
      </c>
    </row>
    <row r="9" spans="1:11" ht="17" thickBot="1" x14ac:dyDescent="0.25">
      <c r="A9" s="120" t="s">
        <v>42</v>
      </c>
      <c r="B9" s="7" t="s">
        <v>38</v>
      </c>
      <c r="C9" s="7" t="s">
        <v>5</v>
      </c>
      <c r="D9" s="7">
        <v>10575.883445978099</v>
      </c>
      <c r="E9" s="7">
        <v>10373.4988541603</v>
      </c>
      <c r="F9" s="72">
        <v>8874.4455699999999</v>
      </c>
      <c r="G9" s="75">
        <v>8776.3675057887995</v>
      </c>
      <c r="H9" s="1">
        <f t="shared" si="1"/>
        <v>1.0195097714534989</v>
      </c>
      <c r="I9" s="1">
        <f t="shared" si="2"/>
        <v>1.1917232871121322</v>
      </c>
      <c r="J9" s="1">
        <f t="shared" si="0"/>
        <v>1.2050410877851638</v>
      </c>
    </row>
    <row r="11" spans="1:11" x14ac:dyDescent="0.2">
      <c r="K11" s="1">
        <v>1.115</v>
      </c>
    </row>
    <row r="12" spans="1:11" x14ac:dyDescent="0.2">
      <c r="K12" s="1">
        <v>1.0649999999999999</v>
      </c>
    </row>
    <row r="13" spans="1:11" ht="17" thickBot="1" x14ac:dyDescent="0.25">
      <c r="J13" s="1">
        <f>(K11+K12)/2</f>
        <v>1.0899999999999999</v>
      </c>
    </row>
    <row r="14" spans="1:11" ht="17" thickBot="1" x14ac:dyDescent="0.25">
      <c r="A14" s="94" t="s">
        <v>90</v>
      </c>
      <c r="B14" s="95" t="s">
        <v>30</v>
      </c>
      <c r="C14" s="95" t="s">
        <v>84</v>
      </c>
      <c r="D14" s="95" t="s">
        <v>85</v>
      </c>
      <c r="E14" s="95" t="s">
        <v>86</v>
      </c>
      <c r="F14" s="95" t="s">
        <v>87</v>
      </c>
      <c r="G14" s="95" t="s">
        <v>88</v>
      </c>
      <c r="H14" s="96" t="s">
        <v>89</v>
      </c>
    </row>
    <row r="15" spans="1:11" x14ac:dyDescent="0.2">
      <c r="A15" s="123" t="s">
        <v>67</v>
      </c>
      <c r="B15" s="12" t="s">
        <v>5</v>
      </c>
      <c r="C15" s="12">
        <v>682.51856780052105</v>
      </c>
      <c r="D15" s="12">
        <v>563.88752102851799</v>
      </c>
      <c r="E15" s="12">
        <f>C15/D15</f>
        <v>1.2103806918011286</v>
      </c>
      <c r="F15" s="12">
        <v>8344.0091828549994</v>
      </c>
      <c r="G15" s="12">
        <v>7018.2058739662098</v>
      </c>
      <c r="H15" s="13">
        <f>F15/G15</f>
        <v>1.1889091503865412</v>
      </c>
    </row>
    <row r="16" spans="1:11" x14ac:dyDescent="0.2">
      <c r="A16" s="118" t="s">
        <v>66</v>
      </c>
      <c r="B16" s="69" t="s">
        <v>5</v>
      </c>
      <c r="C16" s="69">
        <v>728.99034482399998</v>
      </c>
      <c r="D16" s="69">
        <v>614.04173254966702</v>
      </c>
      <c r="E16" s="69">
        <f t="shared" ref="E16" si="3">C16/D16</f>
        <v>1.1871999999039728</v>
      </c>
      <c r="F16" s="69">
        <v>7090.5548396110498</v>
      </c>
      <c r="G16" s="69">
        <v>6129.3734929561597</v>
      </c>
      <c r="H16" s="6">
        <f>F16/G16</f>
        <v>1.1568155942462104</v>
      </c>
    </row>
    <row r="17" spans="1:8" x14ac:dyDescent="0.2">
      <c r="A17" s="44" t="s">
        <v>91</v>
      </c>
      <c r="B17" s="69" t="s">
        <v>5</v>
      </c>
      <c r="C17" s="69">
        <v>463.371947040311</v>
      </c>
      <c r="D17" s="69">
        <v>382.98573493957502</v>
      </c>
      <c r="E17" s="69">
        <f>C17/D17</f>
        <v>1.209893488887827</v>
      </c>
      <c r="F17" s="69">
        <v>6518.84500278</v>
      </c>
      <c r="G17" s="69">
        <v>5652.0776939391999</v>
      </c>
      <c r="H17" s="6">
        <f>F17/G17</f>
        <v>1.1533537498556057</v>
      </c>
    </row>
    <row r="18" spans="1:8" ht="17" thickBot="1" x14ac:dyDescent="0.25">
      <c r="A18" s="14" t="s">
        <v>68</v>
      </c>
      <c r="B18" s="7" t="s">
        <v>5</v>
      </c>
      <c r="C18" s="7">
        <v>963.39038129999994</v>
      </c>
      <c r="D18" s="72">
        <v>821.81135797500599</v>
      </c>
      <c r="E18" s="7">
        <f>C18/D18</f>
        <v>1.1722767907149074</v>
      </c>
      <c r="F18" s="7">
        <v>10028.129678941001</v>
      </c>
      <c r="G18" s="72">
        <v>8874.4455699999999</v>
      </c>
      <c r="H18" s="8">
        <f>F18/G18</f>
        <v>1.1300006969270309</v>
      </c>
    </row>
    <row r="20" spans="1:8" x14ac:dyDescent="0.2">
      <c r="G20" s="1" t="s">
        <v>92</v>
      </c>
      <c r="H20" s="1">
        <f>(SUM(H15:H18)+SUM(E15:E18))/8</f>
        <v>1.1761037703404029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5F73B-1D77-8848-91C5-C678414C8116}">
  <dimension ref="A1:M14"/>
  <sheetViews>
    <sheetView workbookViewId="0">
      <selection activeCell="D27" sqref="D27"/>
    </sheetView>
  </sheetViews>
  <sheetFormatPr baseColWidth="10" defaultRowHeight="16" x14ac:dyDescent="0.2"/>
  <cols>
    <col min="2" max="2" width="13.6640625" bestFit="1" customWidth="1"/>
    <col min="3" max="3" width="12.5" customWidth="1"/>
    <col min="11" max="11" width="11.33203125" bestFit="1" customWidth="1"/>
  </cols>
  <sheetData>
    <row r="1" spans="1:13" ht="17" thickBot="1" x14ac:dyDescent="0.25">
      <c r="B1" s="125"/>
    </row>
    <row r="2" spans="1:13" ht="17" thickBot="1" x14ac:dyDescent="0.25">
      <c r="A2" s="154" t="s">
        <v>45</v>
      </c>
      <c r="B2" s="139" t="s">
        <v>41</v>
      </c>
      <c r="C2" s="153" t="s">
        <v>40</v>
      </c>
      <c r="D2" s="139" t="s">
        <v>31</v>
      </c>
      <c r="E2" s="158" t="s">
        <v>42</v>
      </c>
      <c r="F2" s="140"/>
      <c r="G2" s="143"/>
      <c r="H2" s="140"/>
      <c r="I2" s="143"/>
      <c r="J2" s="140"/>
      <c r="K2" s="143"/>
      <c r="L2" s="140"/>
      <c r="M2" s="143"/>
    </row>
    <row r="3" spans="1:13" x14ac:dyDescent="0.2">
      <c r="A3" s="155">
        <v>1</v>
      </c>
      <c r="B3" s="144">
        <v>14841.4</v>
      </c>
      <c r="C3" s="145">
        <v>18653.099999999999</v>
      </c>
      <c r="D3" s="144">
        <v>12837.4</v>
      </c>
      <c r="E3" s="146">
        <v>14802.1</v>
      </c>
    </row>
    <row r="4" spans="1:13" x14ac:dyDescent="0.2">
      <c r="A4" s="156">
        <v>2</v>
      </c>
      <c r="B4" s="34">
        <v>26327.5</v>
      </c>
      <c r="C4" s="97">
        <v>33713.9</v>
      </c>
      <c r="D4" s="34">
        <v>26038.9</v>
      </c>
      <c r="E4" s="101">
        <v>32586.6</v>
      </c>
      <c r="F4" s="145"/>
      <c r="G4" s="144"/>
      <c r="H4" s="145"/>
      <c r="I4" s="144"/>
      <c r="J4" s="145"/>
      <c r="K4" s="144"/>
      <c r="L4" s="145"/>
      <c r="M4" s="144"/>
    </row>
    <row r="5" spans="1:13" x14ac:dyDescent="0.2">
      <c r="A5" s="156">
        <v>4</v>
      </c>
      <c r="B5" s="147">
        <v>30737.8</v>
      </c>
      <c r="C5" s="148">
        <v>60318.5</v>
      </c>
      <c r="D5" s="147">
        <v>50580.800000000003</v>
      </c>
      <c r="E5" s="149">
        <v>62891.4</v>
      </c>
      <c r="F5" s="148"/>
      <c r="G5" s="147"/>
      <c r="H5" s="148"/>
      <c r="I5" s="147"/>
      <c r="J5" s="148"/>
      <c r="K5" s="147"/>
      <c r="L5" s="148"/>
      <c r="M5" s="147"/>
    </row>
    <row r="6" spans="1:13" x14ac:dyDescent="0.2">
      <c r="A6" s="156">
        <v>8</v>
      </c>
      <c r="B6" s="147">
        <v>30019.200000000001</v>
      </c>
      <c r="C6" s="148">
        <v>89968.3</v>
      </c>
      <c r="D6" s="147">
        <v>96347</v>
      </c>
      <c r="E6" s="149">
        <v>115858.1</v>
      </c>
      <c r="F6" s="148"/>
      <c r="G6" s="147"/>
      <c r="H6" s="148"/>
      <c r="I6" s="147"/>
      <c r="J6" s="148"/>
      <c r="K6" s="147"/>
      <c r="L6" s="148"/>
      <c r="M6" s="147"/>
    </row>
    <row r="7" spans="1:13" ht="17" thickBot="1" x14ac:dyDescent="0.25">
      <c r="A7" s="156">
        <v>12</v>
      </c>
      <c r="B7" s="147">
        <v>57007.199999999997</v>
      </c>
      <c r="C7" s="148">
        <v>79450.100000000006</v>
      </c>
      <c r="D7" s="147">
        <v>137328.20000000001</v>
      </c>
      <c r="E7" s="149">
        <v>145006.20000000001</v>
      </c>
      <c r="F7" s="151"/>
      <c r="G7" s="150"/>
      <c r="H7" s="151"/>
      <c r="I7" s="150"/>
      <c r="J7" s="151"/>
      <c r="K7" s="150"/>
      <c r="L7" s="98"/>
      <c r="M7" s="150"/>
    </row>
    <row r="8" spans="1:13" x14ac:dyDescent="0.2">
      <c r="A8" s="156">
        <v>16</v>
      </c>
      <c r="B8" s="147">
        <v>64012.4</v>
      </c>
      <c r="C8" s="148">
        <v>109903.4</v>
      </c>
      <c r="D8" s="147">
        <v>154081.4</v>
      </c>
      <c r="E8" s="149">
        <v>197506.8</v>
      </c>
    </row>
    <row r="9" spans="1:13" x14ac:dyDescent="0.2">
      <c r="A9" s="156">
        <v>20</v>
      </c>
      <c r="B9" s="147">
        <v>49927.199999999997</v>
      </c>
      <c r="C9" s="148">
        <v>105580.7</v>
      </c>
      <c r="D9" s="147">
        <v>157044.1</v>
      </c>
      <c r="E9" s="149">
        <v>219599.5</v>
      </c>
    </row>
    <row r="10" spans="1:13" x14ac:dyDescent="0.2">
      <c r="A10" s="156">
        <v>24</v>
      </c>
      <c r="B10" s="147">
        <v>48416.800000000003</v>
      </c>
      <c r="C10" s="148">
        <v>107286.9</v>
      </c>
      <c r="D10" s="147">
        <v>154314.6</v>
      </c>
      <c r="E10" s="149">
        <v>203304.7</v>
      </c>
    </row>
    <row r="11" spans="1:13" x14ac:dyDescent="0.2">
      <c r="A11" s="156">
        <v>28</v>
      </c>
      <c r="B11" s="147">
        <v>47133.599999999999</v>
      </c>
      <c r="C11" s="148">
        <v>74742.600000000006</v>
      </c>
      <c r="D11" s="147">
        <v>151718.5</v>
      </c>
      <c r="E11" s="149">
        <v>198503.9</v>
      </c>
    </row>
    <row r="12" spans="1:13" x14ac:dyDescent="0.2">
      <c r="A12" s="156">
        <v>32</v>
      </c>
      <c r="B12" s="147">
        <v>58781.5</v>
      </c>
      <c r="C12" s="148">
        <v>70903.399999999994</v>
      </c>
      <c r="D12" s="147">
        <v>119299.3</v>
      </c>
      <c r="E12" s="149">
        <v>242559.2</v>
      </c>
    </row>
    <row r="13" spans="1:13" x14ac:dyDescent="0.2">
      <c r="A13" s="156">
        <v>64</v>
      </c>
      <c r="B13" s="147">
        <v>56261.599999999999</v>
      </c>
      <c r="C13" s="148">
        <v>67698.399999999994</v>
      </c>
      <c r="D13" s="147">
        <v>121533.7</v>
      </c>
      <c r="E13" s="101">
        <v>232422.39999999999</v>
      </c>
    </row>
    <row r="14" spans="1:13" ht="17" thickBot="1" x14ac:dyDescent="0.25">
      <c r="A14" s="157">
        <v>128</v>
      </c>
      <c r="B14" s="150">
        <v>57182.1</v>
      </c>
      <c r="C14" s="151">
        <v>73501.7</v>
      </c>
      <c r="D14" s="150">
        <v>120906</v>
      </c>
      <c r="E14" s="152">
        <v>233495.2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86360-EDAD-3D4C-8683-900A886945C3}">
  <dimension ref="A1:E10"/>
  <sheetViews>
    <sheetView workbookViewId="0">
      <selection activeCell="G14" sqref="G14"/>
    </sheetView>
  </sheetViews>
  <sheetFormatPr baseColWidth="10" defaultRowHeight="16" x14ac:dyDescent="0.2"/>
  <cols>
    <col min="3" max="3" width="14.5" bestFit="1" customWidth="1"/>
    <col min="5" max="5" width="11.6640625" bestFit="1" customWidth="1"/>
  </cols>
  <sheetData>
    <row r="1" spans="1:5" ht="17" thickBot="1" x14ac:dyDescent="0.25">
      <c r="A1" s="173" t="s">
        <v>2</v>
      </c>
      <c r="B1" s="174" t="s">
        <v>30</v>
      </c>
      <c r="C1" s="174" t="s">
        <v>54</v>
      </c>
      <c r="D1" s="174" t="s">
        <v>48</v>
      </c>
      <c r="E1" s="175" t="s">
        <v>49</v>
      </c>
    </row>
    <row r="2" spans="1:5" x14ac:dyDescent="0.2">
      <c r="A2" s="172" t="s">
        <v>58</v>
      </c>
      <c r="B2" s="124" t="s">
        <v>5</v>
      </c>
      <c r="C2" s="124" t="s">
        <v>56</v>
      </c>
      <c r="D2" s="189">
        <v>0.11</v>
      </c>
      <c r="E2" s="190">
        <v>1.54</v>
      </c>
    </row>
    <row r="3" spans="1:5" x14ac:dyDescent="0.2">
      <c r="A3" s="170" t="s">
        <v>58</v>
      </c>
      <c r="B3" s="117" t="s">
        <v>5</v>
      </c>
      <c r="C3" s="117" t="s">
        <v>29</v>
      </c>
      <c r="D3" s="117">
        <v>0.11</v>
      </c>
      <c r="E3" s="119">
        <v>0.92</v>
      </c>
    </row>
    <row r="4" spans="1:5" x14ac:dyDescent="0.2">
      <c r="A4" s="170" t="s">
        <v>58</v>
      </c>
      <c r="B4" s="117" t="s">
        <v>5</v>
      </c>
      <c r="C4" s="117" t="s">
        <v>50</v>
      </c>
      <c r="D4" s="187">
        <v>0.21</v>
      </c>
      <c r="E4" s="188">
        <v>2.71</v>
      </c>
    </row>
    <row r="5" spans="1:5" x14ac:dyDescent="0.2">
      <c r="A5" s="170" t="s">
        <v>58</v>
      </c>
      <c r="B5" s="117" t="s">
        <v>5</v>
      </c>
      <c r="C5" s="117" t="s">
        <v>55</v>
      </c>
      <c r="D5" s="117">
        <v>0.2</v>
      </c>
      <c r="E5" s="119">
        <v>1.65</v>
      </c>
    </row>
    <row r="6" spans="1:5" x14ac:dyDescent="0.2">
      <c r="A6" s="170" t="s">
        <v>58</v>
      </c>
      <c r="B6" s="117" t="s">
        <v>6</v>
      </c>
      <c r="C6" s="117" t="s">
        <v>28</v>
      </c>
      <c r="D6" s="117">
        <v>0.12</v>
      </c>
      <c r="E6" s="119">
        <v>1.62</v>
      </c>
    </row>
    <row r="7" spans="1:5" x14ac:dyDescent="0.2">
      <c r="A7" s="170" t="s">
        <v>59</v>
      </c>
      <c r="B7" s="117" t="s">
        <v>5</v>
      </c>
      <c r="C7" s="117" t="s">
        <v>56</v>
      </c>
      <c r="D7" s="187">
        <v>0.11</v>
      </c>
      <c r="E7" s="188">
        <v>1.96</v>
      </c>
    </row>
    <row r="8" spans="1:5" x14ac:dyDescent="0.2">
      <c r="A8" s="170" t="s">
        <v>59</v>
      </c>
      <c r="B8" s="117" t="s">
        <v>5</v>
      </c>
      <c r="C8" s="117" t="s">
        <v>29</v>
      </c>
      <c r="D8" s="117">
        <v>0.11</v>
      </c>
      <c r="E8" s="119">
        <v>1.31</v>
      </c>
    </row>
    <row r="9" spans="1:5" x14ac:dyDescent="0.2">
      <c r="A9" s="170" t="s">
        <v>59</v>
      </c>
      <c r="B9" s="117" t="s">
        <v>5</v>
      </c>
      <c r="C9" s="117" t="s">
        <v>50</v>
      </c>
      <c r="D9" s="187">
        <v>0.22</v>
      </c>
      <c r="E9" s="188">
        <v>2.1800000000000002</v>
      </c>
    </row>
    <row r="10" spans="1:5" ht="17" thickBot="1" x14ac:dyDescent="0.25">
      <c r="A10" s="171" t="s">
        <v>59</v>
      </c>
      <c r="B10" s="121" t="s">
        <v>5</v>
      </c>
      <c r="C10" s="121" t="s">
        <v>55</v>
      </c>
      <c r="D10" s="121">
        <v>0.21</v>
      </c>
      <c r="E10" s="122">
        <v>2.12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BCP4</vt:lpstr>
      <vt:lpstr>BCP3</vt:lpstr>
      <vt:lpstr>BP</vt:lpstr>
      <vt:lpstr>Isambard</vt:lpstr>
      <vt:lpstr>vectorisation</vt:lpstr>
      <vt:lpstr>compilers</vt:lpstr>
      <vt:lpstr>opt_eval</vt:lpstr>
      <vt:lpstr>benchmarks</vt:lpstr>
      <vt:lpstr>roofline</vt:lpstr>
      <vt:lpstr>hpl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2019-07-07T08:11:26Z</dcterms:created>
  <dcterms:modified xsi:type="dcterms:W3CDTF">2019-09-07T15:37:08Z</dcterms:modified>
</cp:coreProperties>
</file>