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1.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2.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MODULO 4 RENDON  2a MODIFICACION\2a MODIFICACION (10-09-2026)\MODULO 4-B\HOJAS DE CALCULO 4-B\"/>
    </mc:Choice>
  </mc:AlternateContent>
  <xr:revisionPtr revIDLastSave="0" documentId="13_ncr:1_{13402EB0-9199-4C81-9F35-B97FBA86522A}" xr6:coauthVersionLast="47" xr6:coauthVersionMax="47" xr10:uidLastSave="{00000000-0000-0000-0000-000000000000}"/>
  <bookViews>
    <workbookView xWindow="-14505" yWindow="0" windowWidth="14610" windowHeight="15585" tabRatio="875" firstSheet="1" activeTab="2" xr2:uid="{00000000-000D-0000-FFFF-FFFF00000000}"/>
  </bookViews>
  <sheets>
    <sheet name="VARILLAS (NO BORRAR)" sheetId="2" state="hidden" r:id="rId1"/>
    <sheet name="DATOS ETABS" sheetId="5" r:id="rId2"/>
    <sheet name="TB 1" sheetId="3" r:id="rId3"/>
    <sheet name="TB 2" sheetId="6" r:id="rId4"/>
    <sheet name="TB-VZO 1" sheetId="25" state="hidden" r:id="rId5"/>
    <sheet name="TB 3" sheetId="7" r:id="rId6"/>
    <sheet name="TB 4" sheetId="8" r:id="rId7"/>
    <sheet name="TB 5" sheetId="9" r:id="rId8"/>
    <sheet name="TB 6" sheetId="10" r:id="rId9"/>
    <sheet name="TB 7" sheetId="11" r:id="rId10"/>
    <sheet name="TB 8" sheetId="12" r:id="rId11"/>
    <sheet name="TB 9" sheetId="13" r:id="rId12"/>
    <sheet name="TB 10" sheetId="14" r:id="rId13"/>
    <sheet name="TB 11" sheetId="26" r:id="rId14"/>
  </sheets>
  <definedNames>
    <definedName name="_xlnm.Print_Area" localSheetId="2">'TB 1'!$A$1:$AA$352</definedName>
    <definedName name="_xlnm.Print_Area" localSheetId="12">'TB 10'!$A$1:$AA$352</definedName>
    <definedName name="_xlnm.Print_Area" localSheetId="13">'TB 11'!$A$1:$AA$352</definedName>
    <definedName name="_xlnm.Print_Area" localSheetId="3">'TB 2'!$A$1:$AA$352</definedName>
    <definedName name="_xlnm.Print_Area" localSheetId="5">'TB 3'!$A$1:$AA$352</definedName>
    <definedName name="_xlnm.Print_Area" localSheetId="6">'TB 4'!$A$1:$AA$352</definedName>
    <definedName name="_xlnm.Print_Area" localSheetId="7">'TB 5'!$A$1:$AA$352</definedName>
    <definedName name="_xlnm.Print_Area" localSheetId="8">'TB 6'!$A$1:$AA$352</definedName>
    <definedName name="_xlnm.Print_Area" localSheetId="9">'TB 7'!$A$1:$AA$352</definedName>
    <definedName name="_xlnm.Print_Area" localSheetId="10">'TB 8'!$A$1:$AA$352</definedName>
    <definedName name="_xlnm.Print_Area" localSheetId="11">'TB 9'!$A$1:$AA$352</definedName>
    <definedName name="_xlnm.Print_Area" localSheetId="4">'TB-VZO 1'!$A$1:$AA$352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2" i="26" l="1"/>
  <c r="W123" i="7"/>
  <c r="N291" i="9" l="1"/>
  <c r="N325" i="9"/>
  <c r="AG8" i="9"/>
  <c r="AG8" i="26"/>
  <c r="AG8" i="14"/>
  <c r="AG8" i="13"/>
  <c r="AG8" i="12"/>
  <c r="AG8" i="11"/>
  <c r="G26" i="26"/>
  <c r="J159" i="26" s="1"/>
  <c r="G25" i="26"/>
  <c r="K56" i="26" s="1"/>
  <c r="G24" i="26"/>
  <c r="K101" i="26" s="1"/>
  <c r="AV394" i="26"/>
  <c r="AH394" i="26"/>
  <c r="AL393" i="26"/>
  <c r="BR392" i="26"/>
  <c r="BM392" i="26"/>
  <c r="AQ392" i="26"/>
  <c r="AL392" i="26"/>
  <c r="AR386" i="26"/>
  <c r="AL386" i="26"/>
  <c r="P386" i="26"/>
  <c r="BO383" i="26"/>
  <c r="AN383" i="26"/>
  <c r="K383" i="26"/>
  <c r="BM381" i="26"/>
  <c r="AL381" i="26"/>
  <c r="BP380" i="26"/>
  <c r="AO380" i="26"/>
  <c r="BT378" i="26"/>
  <c r="BN378" i="26"/>
  <c r="BR395" i="26" s="1"/>
  <c r="BL378" i="26"/>
  <c r="BK394" i="26" s="1"/>
  <c r="BJ378" i="26"/>
  <c r="BP395" i="26" s="1"/>
  <c r="AU378" i="26"/>
  <c r="AS378" i="26"/>
  <c r="AM378" i="26"/>
  <c r="AQ395" i="26" s="1"/>
  <c r="AK378" i="26"/>
  <c r="AO378" i="26" s="1"/>
  <c r="AX394" i="26" s="1"/>
  <c r="AI378" i="26"/>
  <c r="AO395" i="26" s="1"/>
  <c r="K378" i="26"/>
  <c r="BU376" i="26"/>
  <c r="BQ376" i="26"/>
  <c r="AT376" i="26"/>
  <c r="AP376" i="26"/>
  <c r="BU375" i="26"/>
  <c r="BS393" i="26" s="1"/>
  <c r="BQ375" i="26"/>
  <c r="BM393" i="26" s="1"/>
  <c r="AT375" i="26"/>
  <c r="AR393" i="26" s="1"/>
  <c r="AP375" i="26"/>
  <c r="N375" i="26"/>
  <c r="BT373" i="26"/>
  <c r="BI373" i="26"/>
  <c r="AP373" i="26"/>
  <c r="AH373" i="26"/>
  <c r="BU371" i="26"/>
  <c r="BQ371" i="26"/>
  <c r="AT371" i="26"/>
  <c r="AP371" i="26"/>
  <c r="K371" i="26"/>
  <c r="N370" i="26"/>
  <c r="BM369" i="26"/>
  <c r="AL369" i="26"/>
  <c r="T368" i="26"/>
  <c r="R368" i="26"/>
  <c r="L368" i="26"/>
  <c r="J368" i="26"/>
  <c r="I385" i="26" s="1"/>
  <c r="H368" i="26"/>
  <c r="U385" i="26" s="1"/>
  <c r="S366" i="26"/>
  <c r="Q383" i="26" s="1"/>
  <c r="O366" i="26"/>
  <c r="BU365" i="26"/>
  <c r="BQ365" i="26"/>
  <c r="AT365" i="26"/>
  <c r="AP365" i="26"/>
  <c r="G364" i="26"/>
  <c r="B381" i="26" s="1"/>
  <c r="BT363" i="26"/>
  <c r="BI363" i="26"/>
  <c r="BD390" i="26" s="1"/>
  <c r="AH363" i="26"/>
  <c r="AC390" i="26" s="1"/>
  <c r="BU362" i="26"/>
  <c r="BS387" i="26" s="1"/>
  <c r="BQ362" i="26"/>
  <c r="BM387" i="26" s="1"/>
  <c r="AT362" i="26"/>
  <c r="AR387" i="26" s="1"/>
  <c r="AP362" i="26"/>
  <c r="AL387" i="26" s="1"/>
  <c r="S362" i="26"/>
  <c r="Q378" i="26" s="1"/>
  <c r="O362" i="26"/>
  <c r="BU361" i="26"/>
  <c r="BS386" i="26" s="1"/>
  <c r="BQ361" i="26"/>
  <c r="BM386" i="26" s="1"/>
  <c r="AT361" i="26"/>
  <c r="AP361" i="26"/>
  <c r="BM359" i="26"/>
  <c r="AL359" i="26"/>
  <c r="K359" i="26"/>
  <c r="N346" i="26"/>
  <c r="O349" i="26" s="1"/>
  <c r="P326" i="26"/>
  <c r="Q333" i="26" s="1"/>
  <c r="K349" i="26" s="1"/>
  <c r="K261" i="26"/>
  <c r="K259" i="26"/>
  <c r="P260" i="26" s="1"/>
  <c r="W267" i="26" s="1"/>
  <c r="U252" i="26"/>
  <c r="U250" i="26"/>
  <c r="R246" i="26"/>
  <c r="P216" i="26"/>
  <c r="P215" i="26"/>
  <c r="O197" i="26"/>
  <c r="Q194" i="26"/>
  <c r="BV378" i="26" s="1"/>
  <c r="R193" i="26"/>
  <c r="F149" i="26"/>
  <c r="T121" i="26"/>
  <c r="T120" i="26"/>
  <c r="T122" i="26" s="1"/>
  <c r="T77" i="26"/>
  <c r="T76" i="26"/>
  <c r="R42" i="26"/>
  <c r="M27" i="26"/>
  <c r="Q18" i="26"/>
  <c r="M70" i="26" s="1"/>
  <c r="V70" i="26" s="1"/>
  <c r="T17" i="26"/>
  <c r="K12" i="26"/>
  <c r="H197" i="26" s="1"/>
  <c r="AG8" i="10"/>
  <c r="AG8" i="8"/>
  <c r="AG8" i="7"/>
  <c r="AG8" i="3"/>
  <c r="AG8" i="6"/>
  <c r="BY394" i="25"/>
  <c r="BK394" i="25"/>
  <c r="AJ394" i="25"/>
  <c r="AX394" i="25"/>
  <c r="W385" i="25"/>
  <c r="I385" i="25"/>
  <c r="BQ386" i="25"/>
  <c r="AJ386" i="25"/>
  <c r="BO384" i="25"/>
  <c r="AN384" i="25"/>
  <c r="BM381" i="25"/>
  <c r="AL381" i="25"/>
  <c r="BP380" i="25"/>
  <c r="AO380" i="25"/>
  <c r="BR378" i="25"/>
  <c r="BN378" i="25"/>
  <c r="BL378" i="25"/>
  <c r="BJ378" i="25"/>
  <c r="AQ378" i="25"/>
  <c r="AM378" i="25"/>
  <c r="AK378" i="25"/>
  <c r="AI378" i="25"/>
  <c r="O378" i="25"/>
  <c r="BU376" i="25"/>
  <c r="BQ376" i="25"/>
  <c r="AT376" i="25"/>
  <c r="AP376" i="25"/>
  <c r="BU375" i="25"/>
  <c r="BS392" i="25" s="1"/>
  <c r="BQ375" i="25"/>
  <c r="BM392" i="25" s="1"/>
  <c r="AT375" i="25"/>
  <c r="AR392" i="25" s="1"/>
  <c r="AP375" i="25"/>
  <c r="AL392" i="25" s="1"/>
  <c r="N375" i="25"/>
  <c r="BT373" i="25"/>
  <c r="BI373" i="25"/>
  <c r="AP373" i="25"/>
  <c r="AH373" i="25"/>
  <c r="BU371" i="25"/>
  <c r="BQ371" i="25"/>
  <c r="AT371" i="25"/>
  <c r="AP371" i="25"/>
  <c r="K371" i="25"/>
  <c r="N370" i="25"/>
  <c r="BM369" i="25"/>
  <c r="AL369" i="25"/>
  <c r="P368" i="25"/>
  <c r="L368" i="25"/>
  <c r="J368" i="25"/>
  <c r="H368" i="25"/>
  <c r="U385" i="25" s="1"/>
  <c r="S366" i="25"/>
  <c r="Q383" i="25" s="1"/>
  <c r="O366" i="25"/>
  <c r="K383" i="25" s="1"/>
  <c r="BU365" i="25"/>
  <c r="BQ365" i="25"/>
  <c r="AT365" i="25"/>
  <c r="AP365" i="25"/>
  <c r="G364" i="25"/>
  <c r="B381" i="25" s="1"/>
  <c r="BT363" i="25"/>
  <c r="BI363" i="25"/>
  <c r="BD390" i="25" s="1"/>
  <c r="AH363" i="25"/>
  <c r="AC390" i="25" s="1"/>
  <c r="BU362" i="25"/>
  <c r="BQ387" i="25" s="1"/>
  <c r="BQ362" i="25"/>
  <c r="BK387" i="25" s="1"/>
  <c r="AT362" i="25"/>
  <c r="AP387" i="25" s="1"/>
  <c r="AP362" i="25"/>
  <c r="AJ387" i="25" s="1"/>
  <c r="S362" i="25"/>
  <c r="O362" i="25"/>
  <c r="I378" i="25" s="1"/>
  <c r="BU361" i="25"/>
  <c r="BQ361" i="25"/>
  <c r="BK386" i="25" s="1"/>
  <c r="AT361" i="25"/>
  <c r="AP386" i="25" s="1"/>
  <c r="AP361" i="25"/>
  <c r="BM359" i="25"/>
  <c r="AL359" i="25"/>
  <c r="K359" i="25"/>
  <c r="N346" i="25"/>
  <c r="O349" i="25" s="1"/>
  <c r="Q333" i="25"/>
  <c r="K349" i="25" s="1"/>
  <c r="P326" i="25"/>
  <c r="K261" i="25"/>
  <c r="K259" i="25"/>
  <c r="P260" i="25" s="1"/>
  <c r="W267" i="25" s="1"/>
  <c r="U252" i="25"/>
  <c r="U250" i="25"/>
  <c r="R246" i="25"/>
  <c r="P216" i="25"/>
  <c r="P215" i="25"/>
  <c r="Q194" i="25"/>
  <c r="BT378" i="25" s="1"/>
  <c r="R193" i="25"/>
  <c r="O197" i="25" s="1"/>
  <c r="T122" i="25"/>
  <c r="K127" i="25" s="1"/>
  <c r="S127" i="25" s="1"/>
  <c r="T121" i="25"/>
  <c r="T120" i="25"/>
  <c r="T77" i="25"/>
  <c r="T76" i="25"/>
  <c r="T78" i="25" s="1"/>
  <c r="R42" i="25"/>
  <c r="H42" i="25"/>
  <c r="M28" i="25"/>
  <c r="M42" i="25" s="1"/>
  <c r="J207" i="25"/>
  <c r="V37" i="25"/>
  <c r="Q18" i="25"/>
  <c r="M70" i="25" s="1"/>
  <c r="V70" i="25" s="1"/>
  <c r="T17" i="25"/>
  <c r="K12" i="25"/>
  <c r="H197" i="25" s="1"/>
  <c r="G26" i="14"/>
  <c r="J165" i="14" s="1"/>
  <c r="G25" i="14"/>
  <c r="H86" i="14" s="1"/>
  <c r="G24" i="14"/>
  <c r="K101" i="14" s="1"/>
  <c r="G26" i="13"/>
  <c r="U35" i="13" s="1"/>
  <c r="G25" i="13"/>
  <c r="K57" i="13" s="1"/>
  <c r="G24" i="13"/>
  <c r="M38" i="13" s="1"/>
  <c r="G26" i="12"/>
  <c r="J165" i="12" s="1"/>
  <c r="G25" i="12"/>
  <c r="H86" i="12" s="1"/>
  <c r="G24" i="12"/>
  <c r="G26" i="11"/>
  <c r="J159" i="11" s="1"/>
  <c r="G25" i="11"/>
  <c r="K56" i="11" s="1"/>
  <c r="G24" i="11"/>
  <c r="H130" i="11" s="1"/>
  <c r="G26" i="10"/>
  <c r="G25" i="10"/>
  <c r="H86" i="10" s="1"/>
  <c r="G24" i="10"/>
  <c r="K101" i="10" s="1"/>
  <c r="G26" i="9"/>
  <c r="J165" i="9" s="1"/>
  <c r="G25" i="9"/>
  <c r="K56" i="9" s="1"/>
  <c r="G24" i="9"/>
  <c r="H130" i="9" s="1"/>
  <c r="G26" i="8"/>
  <c r="J165" i="8" s="1"/>
  <c r="G25" i="8"/>
  <c r="D38" i="8" s="1"/>
  <c r="G24" i="8"/>
  <c r="M38" i="8" s="1"/>
  <c r="G26" i="6"/>
  <c r="J207" i="6" s="1"/>
  <c r="G26" i="7"/>
  <c r="J159" i="7" s="1"/>
  <c r="G25" i="7"/>
  <c r="V38" i="7" s="1"/>
  <c r="G24" i="7"/>
  <c r="M38" i="7" s="1"/>
  <c r="G25" i="6"/>
  <c r="H86" i="6" s="1"/>
  <c r="G24" i="6"/>
  <c r="M38" i="6" s="1"/>
  <c r="G26" i="3"/>
  <c r="G25" i="3"/>
  <c r="G24" i="3"/>
  <c r="M38" i="3" s="1"/>
  <c r="AV394" i="14"/>
  <c r="AH394" i="14"/>
  <c r="AL393" i="14"/>
  <c r="BR392" i="14"/>
  <c r="BM392" i="14"/>
  <c r="AL392" i="14"/>
  <c r="AR387" i="14"/>
  <c r="AL387" i="14"/>
  <c r="BS386" i="14"/>
  <c r="AL386" i="14"/>
  <c r="BO383" i="14"/>
  <c r="AN383" i="14"/>
  <c r="K383" i="14"/>
  <c r="BM381" i="14"/>
  <c r="AL381" i="14"/>
  <c r="BP380" i="14"/>
  <c r="AO380" i="14"/>
  <c r="BT378" i="14"/>
  <c r="BN378" i="14"/>
  <c r="BR395" i="14" s="1"/>
  <c r="BL378" i="14"/>
  <c r="BK394" i="14" s="1"/>
  <c r="BJ378" i="14"/>
  <c r="BP395" i="14" s="1"/>
  <c r="AU378" i="14"/>
  <c r="AS378" i="14"/>
  <c r="AM378" i="14"/>
  <c r="AQ395" i="14" s="1"/>
  <c r="AK378" i="14"/>
  <c r="AO378" i="14" s="1"/>
  <c r="AX394" i="14" s="1"/>
  <c r="AI378" i="14"/>
  <c r="AO395" i="14" s="1"/>
  <c r="K378" i="14"/>
  <c r="BU376" i="14"/>
  <c r="BQ376" i="14"/>
  <c r="AT376" i="14"/>
  <c r="AQ392" i="14" s="1"/>
  <c r="AP376" i="14"/>
  <c r="BU375" i="14"/>
  <c r="BS393" i="14" s="1"/>
  <c r="BQ375" i="14"/>
  <c r="BM393" i="14" s="1"/>
  <c r="AT375" i="14"/>
  <c r="AR393" i="14" s="1"/>
  <c r="AP375" i="14"/>
  <c r="N375" i="14"/>
  <c r="BT373" i="14"/>
  <c r="BI373" i="14"/>
  <c r="AP373" i="14"/>
  <c r="AH373" i="14"/>
  <c r="BU371" i="14"/>
  <c r="BQ371" i="14"/>
  <c r="AT371" i="14"/>
  <c r="AP371" i="14"/>
  <c r="K371" i="14"/>
  <c r="N370" i="14"/>
  <c r="BM369" i="14"/>
  <c r="AL369" i="14"/>
  <c r="R368" i="14"/>
  <c r="L368" i="14"/>
  <c r="P386" i="14" s="1"/>
  <c r="J368" i="14"/>
  <c r="I385" i="14" s="1"/>
  <c r="H368" i="14"/>
  <c r="U385" i="14" s="1"/>
  <c r="S366" i="14"/>
  <c r="Q383" i="14" s="1"/>
  <c r="O366" i="14"/>
  <c r="BU365" i="14"/>
  <c r="BQ365" i="14"/>
  <c r="AT365" i="14"/>
  <c r="AP365" i="14"/>
  <c r="G364" i="14"/>
  <c r="B381" i="14" s="1"/>
  <c r="BT363" i="14"/>
  <c r="BI363" i="14"/>
  <c r="BD390" i="14" s="1"/>
  <c r="AH363" i="14"/>
  <c r="AC390" i="14" s="1"/>
  <c r="BU362" i="14"/>
  <c r="BS387" i="14" s="1"/>
  <c r="BQ362" i="14"/>
  <c r="BM387" i="14" s="1"/>
  <c r="AT362" i="14"/>
  <c r="AP362" i="14"/>
  <c r="S362" i="14"/>
  <c r="Q378" i="14" s="1"/>
  <c r="O362" i="14"/>
  <c r="BU361" i="14"/>
  <c r="BQ361" i="14"/>
  <c r="BM386" i="14" s="1"/>
  <c r="AT361" i="14"/>
  <c r="AR386" i="14" s="1"/>
  <c r="AP361" i="14"/>
  <c r="BM359" i="14"/>
  <c r="AL359" i="14"/>
  <c r="K359" i="14"/>
  <c r="N346" i="14"/>
  <c r="O349" i="14" s="1"/>
  <c r="P326" i="14"/>
  <c r="Q333" i="14" s="1"/>
  <c r="K349" i="14" s="1"/>
  <c r="K261" i="14"/>
  <c r="K259" i="14"/>
  <c r="P260" i="14" s="1"/>
  <c r="W267" i="14" s="1"/>
  <c r="U252" i="14"/>
  <c r="U250" i="14"/>
  <c r="R246" i="14"/>
  <c r="P216" i="14"/>
  <c r="P215" i="14"/>
  <c r="O197" i="14"/>
  <c r="Q194" i="14"/>
  <c r="BV378" i="14" s="1"/>
  <c r="R193" i="14"/>
  <c r="F149" i="14"/>
  <c r="T121" i="14"/>
  <c r="T120" i="14"/>
  <c r="T122" i="14" s="1"/>
  <c r="T77" i="14"/>
  <c r="T76" i="14"/>
  <c r="R42" i="14"/>
  <c r="H42" i="14"/>
  <c r="M38" i="14"/>
  <c r="U35" i="14"/>
  <c r="E31" i="14"/>
  <c r="J29" i="14"/>
  <c r="O29" i="14" s="1"/>
  <c r="M27" i="14"/>
  <c r="Q18" i="14"/>
  <c r="M70" i="14" s="1"/>
  <c r="V70" i="14" s="1"/>
  <c r="T17" i="14"/>
  <c r="K12" i="14"/>
  <c r="H197" i="14" s="1"/>
  <c r="AV394" i="13"/>
  <c r="AH394" i="13"/>
  <c r="BM393" i="13"/>
  <c r="AR393" i="13"/>
  <c r="AL393" i="13"/>
  <c r="BR392" i="13"/>
  <c r="BM392" i="13"/>
  <c r="AL392" i="13"/>
  <c r="AR387" i="13"/>
  <c r="AL387" i="13"/>
  <c r="BM386" i="13"/>
  <c r="AL386" i="13"/>
  <c r="BO383" i="13"/>
  <c r="AN383" i="13"/>
  <c r="Q383" i="13"/>
  <c r="K383" i="13"/>
  <c r="BM381" i="13"/>
  <c r="AL381" i="13"/>
  <c r="BP380" i="13"/>
  <c r="AO380" i="13"/>
  <c r="BT378" i="13"/>
  <c r="BN378" i="13"/>
  <c r="BR395" i="13" s="1"/>
  <c r="BL378" i="13"/>
  <c r="BK394" i="13" s="1"/>
  <c r="BJ378" i="13"/>
  <c r="BP395" i="13" s="1"/>
  <c r="AU378" i="13"/>
  <c r="AS378" i="13"/>
  <c r="AM378" i="13"/>
  <c r="AQ395" i="13" s="1"/>
  <c r="AK378" i="13"/>
  <c r="AO378" i="13" s="1"/>
  <c r="AX394" i="13" s="1"/>
  <c r="AI378" i="13"/>
  <c r="AO395" i="13" s="1"/>
  <c r="BU376" i="13"/>
  <c r="BQ376" i="13"/>
  <c r="AT376" i="13"/>
  <c r="AQ392" i="13" s="1"/>
  <c r="AP376" i="13"/>
  <c r="BU375" i="13"/>
  <c r="BS393" i="13" s="1"/>
  <c r="BQ375" i="13"/>
  <c r="AT375" i="13"/>
  <c r="AP375" i="13"/>
  <c r="N375" i="13"/>
  <c r="BT373" i="13"/>
  <c r="BI373" i="13"/>
  <c r="AP373" i="13"/>
  <c r="AH373" i="13"/>
  <c r="BU371" i="13"/>
  <c r="BQ371" i="13"/>
  <c r="AT371" i="13"/>
  <c r="AP371" i="13"/>
  <c r="K371" i="13"/>
  <c r="N370" i="13"/>
  <c r="BM369" i="13"/>
  <c r="AL369" i="13"/>
  <c r="R368" i="13"/>
  <c r="L368" i="13"/>
  <c r="P386" i="13" s="1"/>
  <c r="J368" i="13"/>
  <c r="I385" i="13" s="1"/>
  <c r="H368" i="13"/>
  <c r="U385" i="13" s="1"/>
  <c r="S366" i="13"/>
  <c r="O366" i="13"/>
  <c r="BU365" i="13"/>
  <c r="BQ365" i="13"/>
  <c r="AT365" i="13"/>
  <c r="AP365" i="13"/>
  <c r="G364" i="13"/>
  <c r="B381" i="13" s="1"/>
  <c r="BT363" i="13"/>
  <c r="BI363" i="13"/>
  <c r="BD390" i="13" s="1"/>
  <c r="AH363" i="13"/>
  <c r="AC390" i="13" s="1"/>
  <c r="BU362" i="13"/>
  <c r="BS387" i="13" s="1"/>
  <c r="BQ362" i="13"/>
  <c r="BM387" i="13" s="1"/>
  <c r="AT362" i="13"/>
  <c r="AP362" i="13"/>
  <c r="S362" i="13"/>
  <c r="Q378" i="13" s="1"/>
  <c r="O362" i="13"/>
  <c r="K378" i="13" s="1"/>
  <c r="BU361" i="13"/>
  <c r="BS386" i="13" s="1"/>
  <c r="BQ361" i="13"/>
  <c r="AT361" i="13"/>
  <c r="AR386" i="13" s="1"/>
  <c r="AP361" i="13"/>
  <c r="BM359" i="13"/>
  <c r="AL359" i="13"/>
  <c r="K359" i="13"/>
  <c r="N346" i="13"/>
  <c r="O349" i="13" s="1"/>
  <c r="P326" i="13"/>
  <c r="Q333" i="13" s="1"/>
  <c r="K349" i="13" s="1"/>
  <c r="K261" i="13"/>
  <c r="K259" i="13"/>
  <c r="P260" i="13" s="1"/>
  <c r="W267" i="13" s="1"/>
  <c r="U252" i="13"/>
  <c r="U250" i="13"/>
  <c r="R246" i="13"/>
  <c r="P216" i="13"/>
  <c r="P215" i="13"/>
  <c r="O197" i="13"/>
  <c r="Q194" i="13"/>
  <c r="BV378" i="13" s="1"/>
  <c r="R193" i="13"/>
  <c r="F149" i="13"/>
  <c r="T121" i="13"/>
  <c r="T120" i="13"/>
  <c r="T122" i="13" s="1"/>
  <c r="K127" i="13" s="1"/>
  <c r="S127" i="13" s="1"/>
  <c r="T77" i="13"/>
  <c r="T76" i="13"/>
  <c r="H42" i="13"/>
  <c r="R42" i="13" s="1"/>
  <c r="M27" i="13"/>
  <c r="Q18" i="13"/>
  <c r="M70" i="13" s="1"/>
  <c r="V70" i="13" s="1"/>
  <c r="T17" i="13"/>
  <c r="K12" i="13"/>
  <c r="H197" i="13" s="1"/>
  <c r="BI394" i="12"/>
  <c r="AV394" i="12"/>
  <c r="AH394" i="12"/>
  <c r="AL393" i="12"/>
  <c r="BM392" i="12"/>
  <c r="AL392" i="12"/>
  <c r="BM386" i="12"/>
  <c r="AL386" i="12"/>
  <c r="BO383" i="12"/>
  <c r="AN383" i="12"/>
  <c r="K383" i="12"/>
  <c r="BM381" i="12"/>
  <c r="AL381" i="12"/>
  <c r="BP380" i="12"/>
  <c r="AO380" i="12"/>
  <c r="BT378" i="12"/>
  <c r="BN378" i="12"/>
  <c r="BR395" i="12" s="1"/>
  <c r="BL378" i="12"/>
  <c r="BP378" i="12" s="1"/>
  <c r="BY394" i="12" s="1"/>
  <c r="BJ378" i="12"/>
  <c r="BP395" i="12" s="1"/>
  <c r="AU378" i="12"/>
  <c r="AS378" i="12"/>
  <c r="AM378" i="12"/>
  <c r="AQ395" i="12" s="1"/>
  <c r="AK378" i="12"/>
  <c r="AO378" i="12" s="1"/>
  <c r="AX394" i="12" s="1"/>
  <c r="AI378" i="12"/>
  <c r="AO395" i="12" s="1"/>
  <c r="K378" i="12"/>
  <c r="BU376" i="12"/>
  <c r="BR392" i="12" s="1"/>
  <c r="BQ376" i="12"/>
  <c r="AT376" i="12"/>
  <c r="AQ392" i="12" s="1"/>
  <c r="AP376" i="12"/>
  <c r="BU375" i="12"/>
  <c r="BS393" i="12" s="1"/>
  <c r="BQ375" i="12"/>
  <c r="BM393" i="12" s="1"/>
  <c r="AT375" i="12"/>
  <c r="AR393" i="12" s="1"/>
  <c r="AP375" i="12"/>
  <c r="N375" i="12"/>
  <c r="BT373" i="12"/>
  <c r="BI373" i="12"/>
  <c r="AP373" i="12"/>
  <c r="AH373" i="12"/>
  <c r="BU371" i="12"/>
  <c r="BQ371" i="12"/>
  <c r="AT371" i="12"/>
  <c r="AP371" i="12"/>
  <c r="K371" i="12"/>
  <c r="N370" i="12"/>
  <c r="BM369" i="12"/>
  <c r="AL369" i="12"/>
  <c r="T368" i="12"/>
  <c r="R368" i="12"/>
  <c r="L368" i="12"/>
  <c r="P386" i="12" s="1"/>
  <c r="J368" i="12"/>
  <c r="I385" i="12" s="1"/>
  <c r="H368" i="12"/>
  <c r="U385" i="12" s="1"/>
  <c r="S366" i="12"/>
  <c r="Q383" i="12" s="1"/>
  <c r="O366" i="12"/>
  <c r="BU365" i="12"/>
  <c r="BQ365" i="12"/>
  <c r="AT365" i="12"/>
  <c r="AP365" i="12"/>
  <c r="G364" i="12"/>
  <c r="B381" i="12" s="1"/>
  <c r="BT363" i="12"/>
  <c r="BI363" i="12"/>
  <c r="BD390" i="12" s="1"/>
  <c r="AH363" i="12"/>
  <c r="AC390" i="12" s="1"/>
  <c r="BU362" i="12"/>
  <c r="BS387" i="12" s="1"/>
  <c r="BQ362" i="12"/>
  <c r="BM387" i="12" s="1"/>
  <c r="AT362" i="12"/>
  <c r="AR387" i="12" s="1"/>
  <c r="AP362" i="12"/>
  <c r="AL387" i="12" s="1"/>
  <c r="S362" i="12"/>
  <c r="Q378" i="12" s="1"/>
  <c r="O362" i="12"/>
  <c r="BU361" i="12"/>
  <c r="BS386" i="12" s="1"/>
  <c r="BQ361" i="12"/>
  <c r="AT361" i="12"/>
  <c r="AR386" i="12" s="1"/>
  <c r="AP361" i="12"/>
  <c r="BM359" i="12"/>
  <c r="AL359" i="12"/>
  <c r="K359" i="12"/>
  <c r="N346" i="12"/>
  <c r="O349" i="12" s="1"/>
  <c r="P326" i="12"/>
  <c r="Q333" i="12" s="1"/>
  <c r="K349" i="12" s="1"/>
  <c r="K261" i="12"/>
  <c r="K259" i="12"/>
  <c r="P260" i="12" s="1"/>
  <c r="W267" i="12" s="1"/>
  <c r="U252" i="12"/>
  <c r="U250" i="12"/>
  <c r="R246" i="12"/>
  <c r="P216" i="12"/>
  <c r="P215" i="12"/>
  <c r="O197" i="12"/>
  <c r="Q194" i="12"/>
  <c r="BV378" i="12" s="1"/>
  <c r="R193" i="12"/>
  <c r="F149" i="12"/>
  <c r="H130" i="12"/>
  <c r="T122" i="12"/>
  <c r="K127" i="12" s="1"/>
  <c r="S127" i="12" s="1"/>
  <c r="T121" i="12"/>
  <c r="T120" i="12"/>
  <c r="T77" i="12"/>
  <c r="T76" i="12"/>
  <c r="R42" i="12"/>
  <c r="H42" i="12"/>
  <c r="M38" i="12"/>
  <c r="J29" i="12"/>
  <c r="O29" i="12" s="1"/>
  <c r="M27" i="12"/>
  <c r="Q18" i="12"/>
  <c r="T17" i="12"/>
  <c r="K12" i="12"/>
  <c r="H197" i="12" s="1"/>
  <c r="BI394" i="11"/>
  <c r="AV394" i="11"/>
  <c r="AJ394" i="11"/>
  <c r="AH394" i="11"/>
  <c r="AL393" i="11"/>
  <c r="BM386" i="11"/>
  <c r="AR386" i="11"/>
  <c r="AL386" i="11"/>
  <c r="BO383" i="11"/>
  <c r="AN383" i="11"/>
  <c r="K383" i="11"/>
  <c r="BM381" i="11"/>
  <c r="AL381" i="11"/>
  <c r="BP380" i="11"/>
  <c r="AO380" i="11"/>
  <c r="BT378" i="11"/>
  <c r="BN378" i="11"/>
  <c r="BR395" i="11" s="1"/>
  <c r="BL378" i="11"/>
  <c r="BP378" i="11" s="1"/>
  <c r="BY394" i="11" s="1"/>
  <c r="BJ378" i="11"/>
  <c r="BP395" i="11" s="1"/>
  <c r="AU378" i="11"/>
  <c r="AS378" i="11"/>
  <c r="AM378" i="11"/>
  <c r="AQ395" i="11" s="1"/>
  <c r="AK378" i="11"/>
  <c r="AO378" i="11" s="1"/>
  <c r="AX394" i="11" s="1"/>
  <c r="AI378" i="11"/>
  <c r="AO395" i="11" s="1"/>
  <c r="K378" i="11"/>
  <c r="BU376" i="11"/>
  <c r="BR392" i="11" s="1"/>
  <c r="BQ376" i="11"/>
  <c r="BM392" i="11" s="1"/>
  <c r="AT376" i="11"/>
  <c r="AQ392" i="11" s="1"/>
  <c r="AP376" i="11"/>
  <c r="AL392" i="11" s="1"/>
  <c r="BU375" i="11"/>
  <c r="BS393" i="11" s="1"/>
  <c r="BQ375" i="11"/>
  <c r="BM393" i="11" s="1"/>
  <c r="AT375" i="11"/>
  <c r="AR393" i="11" s="1"/>
  <c r="AP375" i="11"/>
  <c r="N375" i="11"/>
  <c r="BT373" i="11"/>
  <c r="BI373" i="11"/>
  <c r="AP373" i="11"/>
  <c r="AH373" i="11"/>
  <c r="BU371" i="11"/>
  <c r="BQ371" i="11"/>
  <c r="AT371" i="11"/>
  <c r="AP371" i="11"/>
  <c r="K371" i="11"/>
  <c r="N370" i="11"/>
  <c r="BM369" i="11"/>
  <c r="AL369" i="11"/>
  <c r="T368" i="11"/>
  <c r="R368" i="11"/>
  <c r="N368" i="11"/>
  <c r="W385" i="11" s="1"/>
  <c r="L368" i="11"/>
  <c r="P386" i="11" s="1"/>
  <c r="J368" i="11"/>
  <c r="I385" i="11" s="1"/>
  <c r="H368" i="11"/>
  <c r="U385" i="11" s="1"/>
  <c r="S366" i="11"/>
  <c r="Q383" i="11" s="1"/>
  <c r="O366" i="11"/>
  <c r="BU365" i="11"/>
  <c r="BQ365" i="11"/>
  <c r="AT365" i="11"/>
  <c r="AP365" i="11"/>
  <c r="G364" i="11"/>
  <c r="B381" i="11" s="1"/>
  <c r="BT363" i="11"/>
  <c r="BI363" i="11"/>
  <c r="BD390" i="11" s="1"/>
  <c r="AH363" i="11"/>
  <c r="AC390" i="11" s="1"/>
  <c r="BU362" i="11"/>
  <c r="BS387" i="11" s="1"/>
  <c r="BQ362" i="11"/>
  <c r="BM387" i="11" s="1"/>
  <c r="AT362" i="11"/>
  <c r="AR387" i="11" s="1"/>
  <c r="AP362" i="11"/>
  <c r="AL387" i="11" s="1"/>
  <c r="S362" i="11"/>
  <c r="Q378" i="11" s="1"/>
  <c r="O362" i="11"/>
  <c r="BU361" i="11"/>
  <c r="BS386" i="11" s="1"/>
  <c r="BQ361" i="11"/>
  <c r="AT361" i="11"/>
  <c r="AP361" i="11"/>
  <c r="BM359" i="11"/>
  <c r="AL359" i="11"/>
  <c r="K359" i="11"/>
  <c r="N346" i="11"/>
  <c r="O349" i="11" s="1"/>
  <c r="P326" i="11"/>
  <c r="Q333" i="11" s="1"/>
  <c r="K349" i="11" s="1"/>
  <c r="K261" i="11"/>
  <c r="K259" i="11"/>
  <c r="P260" i="11" s="1"/>
  <c r="W267" i="11" s="1"/>
  <c r="U252" i="11"/>
  <c r="U250" i="11"/>
  <c r="R246" i="11"/>
  <c r="P216" i="11"/>
  <c r="P215" i="11"/>
  <c r="J207" i="11"/>
  <c r="O197" i="11"/>
  <c r="Q194" i="11"/>
  <c r="BV378" i="11" s="1"/>
  <c r="R193" i="11"/>
  <c r="S149" i="11"/>
  <c r="F149" i="11"/>
  <c r="T121" i="11"/>
  <c r="T120" i="11"/>
  <c r="K106" i="11"/>
  <c r="K101" i="11"/>
  <c r="T77" i="11"/>
  <c r="T76" i="11"/>
  <c r="R42" i="11"/>
  <c r="H42" i="11"/>
  <c r="M38" i="11"/>
  <c r="E31" i="11"/>
  <c r="M27" i="11"/>
  <c r="Q18" i="11"/>
  <c r="M70" i="11" s="1"/>
  <c r="V70" i="11" s="1"/>
  <c r="T17" i="11"/>
  <c r="K12" i="11"/>
  <c r="H197" i="11" s="1"/>
  <c r="AV394" i="10"/>
  <c r="AJ394" i="10"/>
  <c r="AH394" i="10"/>
  <c r="AL393" i="10"/>
  <c r="BR392" i="10"/>
  <c r="AR387" i="10"/>
  <c r="BO383" i="10"/>
  <c r="AN383" i="10"/>
  <c r="K383" i="10"/>
  <c r="BM381" i="10"/>
  <c r="AL381" i="10"/>
  <c r="BP380" i="10"/>
  <c r="AO380" i="10"/>
  <c r="BT378" i="10"/>
  <c r="BN378" i="10"/>
  <c r="BR395" i="10" s="1"/>
  <c r="BL378" i="10"/>
  <c r="BK394" i="10" s="1"/>
  <c r="BJ378" i="10"/>
  <c r="BP395" i="10" s="1"/>
  <c r="AU378" i="10"/>
  <c r="AS378" i="10"/>
  <c r="AM378" i="10"/>
  <c r="AQ395" i="10" s="1"/>
  <c r="AK378" i="10"/>
  <c r="AO378" i="10" s="1"/>
  <c r="AX394" i="10" s="1"/>
  <c r="AI378" i="10"/>
  <c r="AO395" i="10" s="1"/>
  <c r="K378" i="10"/>
  <c r="BU376" i="10"/>
  <c r="BQ376" i="10"/>
  <c r="BM392" i="10" s="1"/>
  <c r="AT376" i="10"/>
  <c r="AQ392" i="10" s="1"/>
  <c r="AP376" i="10"/>
  <c r="AL392" i="10" s="1"/>
  <c r="BU375" i="10"/>
  <c r="BS393" i="10" s="1"/>
  <c r="BQ375" i="10"/>
  <c r="BM393" i="10" s="1"/>
  <c r="AT375" i="10"/>
  <c r="AR393" i="10" s="1"/>
  <c r="AP375" i="10"/>
  <c r="N375" i="10"/>
  <c r="BT373" i="10"/>
  <c r="BI373" i="10"/>
  <c r="AP373" i="10"/>
  <c r="AH373" i="10"/>
  <c r="BU371" i="10"/>
  <c r="BQ371" i="10"/>
  <c r="AT371" i="10"/>
  <c r="AP371" i="10"/>
  <c r="K371" i="10"/>
  <c r="N370" i="10"/>
  <c r="BM369" i="10"/>
  <c r="AL369" i="10"/>
  <c r="R368" i="10"/>
  <c r="L368" i="10"/>
  <c r="P386" i="10" s="1"/>
  <c r="J368" i="10"/>
  <c r="I385" i="10" s="1"/>
  <c r="H368" i="10"/>
  <c r="U385" i="10" s="1"/>
  <c r="S366" i="10"/>
  <c r="Q383" i="10" s="1"/>
  <c r="O366" i="10"/>
  <c r="BU365" i="10"/>
  <c r="BQ365" i="10"/>
  <c r="AT365" i="10"/>
  <c r="AP365" i="10"/>
  <c r="G364" i="10"/>
  <c r="B381" i="10" s="1"/>
  <c r="BT363" i="10"/>
  <c r="BI363" i="10"/>
  <c r="BD390" i="10" s="1"/>
  <c r="AH363" i="10"/>
  <c r="AC390" i="10" s="1"/>
  <c r="BU362" i="10"/>
  <c r="BS387" i="10" s="1"/>
  <c r="BQ362" i="10"/>
  <c r="BM387" i="10" s="1"/>
  <c r="AT362" i="10"/>
  <c r="AP362" i="10"/>
  <c r="AL387" i="10" s="1"/>
  <c r="S362" i="10"/>
  <c r="Q378" i="10" s="1"/>
  <c r="O362" i="10"/>
  <c r="BU361" i="10"/>
  <c r="BS386" i="10" s="1"/>
  <c r="BQ361" i="10"/>
  <c r="BM386" i="10" s="1"/>
  <c r="AT361" i="10"/>
  <c r="AR386" i="10" s="1"/>
  <c r="AP361" i="10"/>
  <c r="AL386" i="10" s="1"/>
  <c r="BM359" i="10"/>
  <c r="AL359" i="10"/>
  <c r="K359" i="10"/>
  <c r="N346" i="10"/>
  <c r="O349" i="10" s="1"/>
  <c r="P326" i="10"/>
  <c r="Q333" i="10" s="1"/>
  <c r="K349" i="10" s="1"/>
  <c r="K261" i="10"/>
  <c r="P260" i="10"/>
  <c r="W267" i="10" s="1"/>
  <c r="K259" i="10"/>
  <c r="U252" i="10"/>
  <c r="U250" i="10"/>
  <c r="R246" i="10"/>
  <c r="P216" i="10"/>
  <c r="P215" i="10"/>
  <c r="J207" i="10"/>
  <c r="O197" i="10"/>
  <c r="Q194" i="10"/>
  <c r="BV378" i="10" s="1"/>
  <c r="R193" i="10"/>
  <c r="J165" i="10"/>
  <c r="J159" i="10"/>
  <c r="F149" i="10"/>
  <c r="T121" i="10"/>
  <c r="T120" i="10"/>
  <c r="T77" i="10"/>
  <c r="T78" i="10" s="1"/>
  <c r="T76" i="10"/>
  <c r="H42" i="10"/>
  <c r="R42" i="10" s="1"/>
  <c r="V38" i="10"/>
  <c r="D38" i="10"/>
  <c r="U35" i="10"/>
  <c r="E31" i="10"/>
  <c r="M27" i="10"/>
  <c r="Q18" i="10"/>
  <c r="M70" i="10" s="1"/>
  <c r="V70" i="10" s="1"/>
  <c r="T17" i="10"/>
  <c r="K12" i="10"/>
  <c r="H197" i="10" s="1"/>
  <c r="AV394" i="9"/>
  <c r="AH394" i="9"/>
  <c r="AL393" i="9"/>
  <c r="BR392" i="9"/>
  <c r="BM392" i="9"/>
  <c r="AL392" i="9"/>
  <c r="AR386" i="9"/>
  <c r="BO383" i="9"/>
  <c r="AN383" i="9"/>
  <c r="K383" i="9"/>
  <c r="BM381" i="9"/>
  <c r="AL381" i="9"/>
  <c r="BP380" i="9"/>
  <c r="AO380" i="9"/>
  <c r="BT378" i="9"/>
  <c r="BN378" i="9"/>
  <c r="BR395" i="9" s="1"/>
  <c r="BL378" i="9"/>
  <c r="BK394" i="9" s="1"/>
  <c r="BJ378" i="9"/>
  <c r="BP395" i="9" s="1"/>
  <c r="AU378" i="9"/>
  <c r="AS378" i="9"/>
  <c r="AM378" i="9"/>
  <c r="AQ395" i="9" s="1"/>
  <c r="AK378" i="9"/>
  <c r="AO378" i="9" s="1"/>
  <c r="AX394" i="9" s="1"/>
  <c r="AI378" i="9"/>
  <c r="AO395" i="9" s="1"/>
  <c r="Q378" i="9"/>
  <c r="K378" i="9"/>
  <c r="BU376" i="9"/>
  <c r="BQ376" i="9"/>
  <c r="AT376" i="9"/>
  <c r="AQ392" i="9" s="1"/>
  <c r="AP376" i="9"/>
  <c r="BU375" i="9"/>
  <c r="BS393" i="9" s="1"/>
  <c r="BQ375" i="9"/>
  <c r="BM393" i="9" s="1"/>
  <c r="AT375" i="9"/>
  <c r="AR393" i="9" s="1"/>
  <c r="AP375" i="9"/>
  <c r="N375" i="9"/>
  <c r="BT373" i="9"/>
  <c r="BI373" i="9"/>
  <c r="AP373" i="9"/>
  <c r="AH373" i="9"/>
  <c r="BU371" i="9"/>
  <c r="BQ371" i="9"/>
  <c r="AT371" i="9"/>
  <c r="AP371" i="9"/>
  <c r="K371" i="9"/>
  <c r="N370" i="9"/>
  <c r="BM369" i="9"/>
  <c r="AL369" i="9"/>
  <c r="R368" i="9"/>
  <c r="L368" i="9"/>
  <c r="P386" i="9" s="1"/>
  <c r="J368" i="9"/>
  <c r="I385" i="9" s="1"/>
  <c r="H368" i="9"/>
  <c r="U385" i="9" s="1"/>
  <c r="S366" i="9"/>
  <c r="Q383" i="9" s="1"/>
  <c r="O366" i="9"/>
  <c r="BU365" i="9"/>
  <c r="BQ365" i="9"/>
  <c r="AT365" i="9"/>
  <c r="AP365" i="9"/>
  <c r="G364" i="9"/>
  <c r="B381" i="9" s="1"/>
  <c r="BT363" i="9"/>
  <c r="BI363" i="9"/>
  <c r="BD390" i="9" s="1"/>
  <c r="AH363" i="9"/>
  <c r="AC390" i="9" s="1"/>
  <c r="BU362" i="9"/>
  <c r="BS387" i="9" s="1"/>
  <c r="BQ362" i="9"/>
  <c r="BM387" i="9" s="1"/>
  <c r="AT362" i="9"/>
  <c r="AR387" i="9" s="1"/>
  <c r="AP362" i="9"/>
  <c r="AL387" i="9" s="1"/>
  <c r="S362" i="9"/>
  <c r="O362" i="9"/>
  <c r="BU361" i="9"/>
  <c r="BS386" i="9" s="1"/>
  <c r="BQ361" i="9"/>
  <c r="BM386" i="9" s="1"/>
  <c r="AT361" i="9"/>
  <c r="AP361" i="9"/>
  <c r="AL386" i="9" s="1"/>
  <c r="BM359" i="9"/>
  <c r="AL359" i="9"/>
  <c r="K359" i="9"/>
  <c r="N346" i="9"/>
  <c r="O349" i="9" s="1"/>
  <c r="P326" i="9"/>
  <c r="Q333" i="9" s="1"/>
  <c r="K349" i="9" s="1"/>
  <c r="K261" i="9"/>
  <c r="K259" i="9"/>
  <c r="P260" i="9" s="1"/>
  <c r="W267" i="9" s="1"/>
  <c r="U252" i="9"/>
  <c r="U250" i="9"/>
  <c r="R246" i="9"/>
  <c r="P216" i="9"/>
  <c r="P215" i="9"/>
  <c r="O197" i="9"/>
  <c r="Q194" i="9"/>
  <c r="BV378" i="9" s="1"/>
  <c r="R193" i="9"/>
  <c r="F149" i="9"/>
  <c r="T121" i="9"/>
  <c r="T120" i="9"/>
  <c r="T122" i="9" s="1"/>
  <c r="K106" i="9"/>
  <c r="T77" i="9"/>
  <c r="T76" i="9"/>
  <c r="H42" i="9"/>
  <c r="R42" i="9" s="1"/>
  <c r="M27" i="9"/>
  <c r="J29" i="9" s="1"/>
  <c r="O29" i="9" s="1"/>
  <c r="Q18" i="9"/>
  <c r="M70" i="9" s="1"/>
  <c r="V70" i="9" s="1"/>
  <c r="T17" i="9"/>
  <c r="K12" i="9"/>
  <c r="H197" i="9" s="1"/>
  <c r="AV394" i="8"/>
  <c r="AH394" i="8"/>
  <c r="AL393" i="8"/>
  <c r="BR392" i="8"/>
  <c r="BM392" i="8"/>
  <c r="AQ392" i="8"/>
  <c r="AL392" i="8"/>
  <c r="BM386" i="8"/>
  <c r="AL386" i="8"/>
  <c r="P386" i="8"/>
  <c r="BO383" i="8"/>
  <c r="AN383" i="8"/>
  <c r="Q383" i="8"/>
  <c r="K383" i="8"/>
  <c r="BM381" i="8"/>
  <c r="AL381" i="8"/>
  <c r="BP380" i="8"/>
  <c r="AO380" i="8"/>
  <c r="BT378" i="8"/>
  <c r="BN378" i="8"/>
  <c r="BR395" i="8" s="1"/>
  <c r="BL378" i="8"/>
  <c r="BK394" i="8" s="1"/>
  <c r="BJ378" i="8"/>
  <c r="BP395" i="8" s="1"/>
  <c r="AU378" i="8"/>
  <c r="AS378" i="8"/>
  <c r="AM378" i="8"/>
  <c r="AQ395" i="8" s="1"/>
  <c r="AK378" i="8"/>
  <c r="AO378" i="8" s="1"/>
  <c r="AX394" i="8" s="1"/>
  <c r="AI378" i="8"/>
  <c r="AO395" i="8" s="1"/>
  <c r="Q378" i="8"/>
  <c r="K378" i="8"/>
  <c r="BU376" i="8"/>
  <c r="BQ376" i="8"/>
  <c r="AT376" i="8"/>
  <c r="AP376" i="8"/>
  <c r="BU375" i="8"/>
  <c r="BS393" i="8" s="1"/>
  <c r="BQ375" i="8"/>
  <c r="BM393" i="8" s="1"/>
  <c r="AT375" i="8"/>
  <c r="AR393" i="8" s="1"/>
  <c r="AP375" i="8"/>
  <c r="N375" i="8"/>
  <c r="BT373" i="8"/>
  <c r="BI373" i="8"/>
  <c r="AP373" i="8"/>
  <c r="AH373" i="8"/>
  <c r="BU371" i="8"/>
  <c r="BQ371" i="8"/>
  <c r="AT371" i="8"/>
  <c r="AP371" i="8"/>
  <c r="K371" i="8"/>
  <c r="N370" i="8"/>
  <c r="BM369" i="8"/>
  <c r="AL369" i="8"/>
  <c r="O369" i="8"/>
  <c r="U384" i="8" s="1"/>
  <c r="R368" i="8"/>
  <c r="L368" i="8"/>
  <c r="J368" i="8"/>
  <c r="I385" i="8" s="1"/>
  <c r="H368" i="8"/>
  <c r="U385" i="8" s="1"/>
  <c r="S366" i="8"/>
  <c r="O366" i="8"/>
  <c r="BU365" i="8"/>
  <c r="BQ365" i="8"/>
  <c r="AT365" i="8"/>
  <c r="AP365" i="8"/>
  <c r="G364" i="8"/>
  <c r="B381" i="8" s="1"/>
  <c r="BT363" i="8"/>
  <c r="BI363" i="8"/>
  <c r="BD390" i="8" s="1"/>
  <c r="AH363" i="8"/>
  <c r="AC390" i="8" s="1"/>
  <c r="BU362" i="8"/>
  <c r="BS387" i="8" s="1"/>
  <c r="BQ362" i="8"/>
  <c r="BM387" i="8" s="1"/>
  <c r="AT362" i="8"/>
  <c r="AR387" i="8" s="1"/>
  <c r="AP362" i="8"/>
  <c r="AL387" i="8" s="1"/>
  <c r="S362" i="8"/>
  <c r="O362" i="8"/>
  <c r="BU361" i="8"/>
  <c r="BS386" i="8" s="1"/>
  <c r="BQ361" i="8"/>
  <c r="AT361" i="8"/>
  <c r="AR386" i="8" s="1"/>
  <c r="AP361" i="8"/>
  <c r="BM359" i="8"/>
  <c r="AL359" i="8"/>
  <c r="K359" i="8"/>
  <c r="N346" i="8"/>
  <c r="O349" i="8" s="1"/>
  <c r="P326" i="8"/>
  <c r="Q333" i="8" s="1"/>
  <c r="K349" i="8" s="1"/>
  <c r="K261" i="8"/>
  <c r="K259" i="8"/>
  <c r="P260" i="8" s="1"/>
  <c r="W267" i="8" s="1"/>
  <c r="U252" i="8"/>
  <c r="U250" i="8"/>
  <c r="R246" i="8"/>
  <c r="P216" i="8"/>
  <c r="P215" i="8"/>
  <c r="O197" i="8"/>
  <c r="M200" i="8" s="1"/>
  <c r="R200" i="8" s="1"/>
  <c r="Q194" i="8"/>
  <c r="BV378" i="8" s="1"/>
  <c r="R193" i="8"/>
  <c r="F149" i="8"/>
  <c r="T121" i="8"/>
  <c r="T120" i="8"/>
  <c r="T122" i="8" s="1"/>
  <c r="T77" i="8"/>
  <c r="T76" i="8"/>
  <c r="H42" i="8"/>
  <c r="R42" i="8" s="1"/>
  <c r="M27" i="8"/>
  <c r="Q18" i="8"/>
  <c r="M70" i="8" s="1"/>
  <c r="V70" i="8" s="1"/>
  <c r="T17" i="8"/>
  <c r="K12" i="8"/>
  <c r="H197" i="8" s="1"/>
  <c r="AV394" i="7"/>
  <c r="AH394" i="7"/>
  <c r="BR392" i="7"/>
  <c r="BM392" i="7"/>
  <c r="AL392" i="7"/>
  <c r="BS386" i="7"/>
  <c r="AL386" i="7"/>
  <c r="BO383" i="7"/>
  <c r="AN383" i="7"/>
  <c r="BM381" i="7"/>
  <c r="AL381" i="7"/>
  <c r="BP380" i="7"/>
  <c r="AO380" i="7"/>
  <c r="BV378" i="7"/>
  <c r="BT378" i="7"/>
  <c r="BN378" i="7"/>
  <c r="BR395" i="7" s="1"/>
  <c r="BL378" i="7"/>
  <c r="BK394" i="7" s="1"/>
  <c r="BJ378" i="7"/>
  <c r="BP395" i="7" s="1"/>
  <c r="AU378" i="7"/>
  <c r="AS378" i="7"/>
  <c r="AM378" i="7"/>
  <c r="AQ395" i="7" s="1"/>
  <c r="AK378" i="7"/>
  <c r="AO378" i="7" s="1"/>
  <c r="AX394" i="7" s="1"/>
  <c r="AI378" i="7"/>
  <c r="AO395" i="7" s="1"/>
  <c r="K378" i="7"/>
  <c r="BU376" i="7"/>
  <c r="BQ376" i="7"/>
  <c r="AT376" i="7"/>
  <c r="AQ392" i="7" s="1"/>
  <c r="AP376" i="7"/>
  <c r="BU375" i="7"/>
  <c r="BS393" i="7" s="1"/>
  <c r="BQ375" i="7"/>
  <c r="BM393" i="7" s="1"/>
  <c r="AT375" i="7"/>
  <c r="AR393" i="7" s="1"/>
  <c r="AP375" i="7"/>
  <c r="AL393" i="7" s="1"/>
  <c r="N375" i="7"/>
  <c r="BT373" i="7"/>
  <c r="BI373" i="7"/>
  <c r="AP373" i="7"/>
  <c r="AH373" i="7"/>
  <c r="BU371" i="7"/>
  <c r="BQ371" i="7"/>
  <c r="AT371" i="7"/>
  <c r="AP371" i="7"/>
  <c r="K371" i="7"/>
  <c r="N370" i="7"/>
  <c r="BM369" i="7"/>
  <c r="AL369" i="7"/>
  <c r="T368" i="7"/>
  <c r="R368" i="7"/>
  <c r="L368" i="7"/>
  <c r="P386" i="7" s="1"/>
  <c r="J368" i="7"/>
  <c r="I385" i="7" s="1"/>
  <c r="H368" i="7"/>
  <c r="U385" i="7" s="1"/>
  <c r="S366" i="7"/>
  <c r="Q383" i="7" s="1"/>
  <c r="O366" i="7"/>
  <c r="K383" i="7" s="1"/>
  <c r="BU365" i="7"/>
  <c r="BQ365" i="7"/>
  <c r="AT365" i="7"/>
  <c r="AP365" i="7"/>
  <c r="G364" i="7"/>
  <c r="B381" i="7" s="1"/>
  <c r="BT363" i="7"/>
  <c r="BI363" i="7"/>
  <c r="BD390" i="7" s="1"/>
  <c r="AH363" i="7"/>
  <c r="AC390" i="7" s="1"/>
  <c r="BU362" i="7"/>
  <c r="BS387" i="7" s="1"/>
  <c r="BQ362" i="7"/>
  <c r="BM387" i="7" s="1"/>
  <c r="AT362" i="7"/>
  <c r="AR387" i="7" s="1"/>
  <c r="AP362" i="7"/>
  <c r="AL387" i="7" s="1"/>
  <c r="S362" i="7"/>
  <c r="Q378" i="7" s="1"/>
  <c r="O362" i="7"/>
  <c r="BU361" i="7"/>
  <c r="BQ361" i="7"/>
  <c r="BM386" i="7" s="1"/>
  <c r="AT361" i="7"/>
  <c r="AR386" i="7" s="1"/>
  <c r="AP361" i="7"/>
  <c r="BM359" i="7"/>
  <c r="AL359" i="7"/>
  <c r="K359" i="7"/>
  <c r="N346" i="7"/>
  <c r="O349" i="7" s="1"/>
  <c r="P326" i="7"/>
  <c r="Q333" i="7" s="1"/>
  <c r="K349" i="7" s="1"/>
  <c r="K261" i="7"/>
  <c r="K259" i="7"/>
  <c r="P260" i="7" s="1"/>
  <c r="W267" i="7" s="1"/>
  <c r="U252" i="7"/>
  <c r="U250" i="7"/>
  <c r="R246" i="7"/>
  <c r="P216" i="7"/>
  <c r="P215" i="7"/>
  <c r="O197" i="7"/>
  <c r="Q194" i="7"/>
  <c r="R193" i="7"/>
  <c r="T121" i="7"/>
  <c r="T120" i="7"/>
  <c r="T122" i="7" s="1"/>
  <c r="T77" i="7"/>
  <c r="T76" i="7"/>
  <c r="H42" i="7"/>
  <c r="R42" i="7" s="1"/>
  <c r="M27" i="7"/>
  <c r="Q18" i="7"/>
  <c r="T17" i="7"/>
  <c r="K12" i="7"/>
  <c r="H197" i="7" s="1"/>
  <c r="BP395" i="6"/>
  <c r="AO395" i="6"/>
  <c r="BW394" i="6"/>
  <c r="BI394" i="6"/>
  <c r="AV394" i="6"/>
  <c r="AH394" i="6"/>
  <c r="BM386" i="6"/>
  <c r="AL386" i="6"/>
  <c r="G385" i="6"/>
  <c r="BO383" i="6"/>
  <c r="AN383" i="6"/>
  <c r="BM381" i="6"/>
  <c r="AL381" i="6"/>
  <c r="BP380" i="6"/>
  <c r="AO380" i="6"/>
  <c r="BV378" i="6"/>
  <c r="BT378" i="6"/>
  <c r="BN378" i="6"/>
  <c r="BR395" i="6" s="1"/>
  <c r="BL378" i="6"/>
  <c r="BK394" i="6" s="1"/>
  <c r="BJ378" i="6"/>
  <c r="AS378" i="6"/>
  <c r="AM378" i="6"/>
  <c r="AQ395" i="6" s="1"/>
  <c r="AK378" i="6"/>
  <c r="AO378" i="6" s="1"/>
  <c r="AX394" i="6" s="1"/>
  <c r="AI378" i="6"/>
  <c r="BU376" i="6"/>
  <c r="BR392" i="6" s="1"/>
  <c r="BQ376" i="6"/>
  <c r="BM392" i="6" s="1"/>
  <c r="AT376" i="6"/>
  <c r="AQ392" i="6" s="1"/>
  <c r="AP376" i="6"/>
  <c r="AL392" i="6" s="1"/>
  <c r="BU375" i="6"/>
  <c r="BS393" i="6" s="1"/>
  <c r="BQ375" i="6"/>
  <c r="BM393" i="6" s="1"/>
  <c r="AT375" i="6"/>
  <c r="AR393" i="6" s="1"/>
  <c r="AP375" i="6"/>
  <c r="AL393" i="6" s="1"/>
  <c r="N375" i="6"/>
  <c r="BT373" i="6"/>
  <c r="BI373" i="6"/>
  <c r="AP373" i="6"/>
  <c r="AH373" i="6"/>
  <c r="BU371" i="6"/>
  <c r="BQ371" i="6"/>
  <c r="AT371" i="6"/>
  <c r="AP371" i="6"/>
  <c r="K371" i="6"/>
  <c r="N370" i="6"/>
  <c r="BM369" i="6"/>
  <c r="AL369" i="6"/>
  <c r="R368" i="6"/>
  <c r="L368" i="6"/>
  <c r="P386" i="6" s="1"/>
  <c r="J368" i="6"/>
  <c r="I385" i="6" s="1"/>
  <c r="H368" i="6"/>
  <c r="U385" i="6" s="1"/>
  <c r="S366" i="6"/>
  <c r="Q383" i="6" s="1"/>
  <c r="O366" i="6"/>
  <c r="K383" i="6" s="1"/>
  <c r="BU365" i="6"/>
  <c r="BQ365" i="6"/>
  <c r="AT365" i="6"/>
  <c r="AP365" i="6"/>
  <c r="G364" i="6"/>
  <c r="B381" i="6" s="1"/>
  <c r="BT363" i="6"/>
  <c r="BI363" i="6"/>
  <c r="BD390" i="6" s="1"/>
  <c r="AH363" i="6"/>
  <c r="AC390" i="6" s="1"/>
  <c r="BU362" i="6"/>
  <c r="BS387" i="6" s="1"/>
  <c r="BQ362" i="6"/>
  <c r="BM387" i="6" s="1"/>
  <c r="AT362" i="6"/>
  <c r="AR387" i="6" s="1"/>
  <c r="AP362" i="6"/>
  <c r="AL387" i="6" s="1"/>
  <c r="S362" i="6"/>
  <c r="Q378" i="6" s="1"/>
  <c r="O362" i="6"/>
  <c r="K378" i="6" s="1"/>
  <c r="BU361" i="6"/>
  <c r="BS386" i="6" s="1"/>
  <c r="BQ361" i="6"/>
  <c r="AT361" i="6"/>
  <c r="AR386" i="6" s="1"/>
  <c r="AP361" i="6"/>
  <c r="BM359" i="6"/>
  <c r="AL359" i="6"/>
  <c r="K359" i="6"/>
  <c r="N346" i="6"/>
  <c r="O349" i="6" s="1"/>
  <c r="P326" i="6"/>
  <c r="Q333" i="6" s="1"/>
  <c r="K349" i="6" s="1"/>
  <c r="K261" i="6"/>
  <c r="K259" i="6"/>
  <c r="P260" i="6" s="1"/>
  <c r="W267" i="6" s="1"/>
  <c r="U252" i="6"/>
  <c r="U250" i="6"/>
  <c r="R246" i="6"/>
  <c r="P216" i="6"/>
  <c r="P215" i="6"/>
  <c r="Q194" i="6"/>
  <c r="T368" i="6" s="1"/>
  <c r="R193" i="6"/>
  <c r="O197" i="6" s="1"/>
  <c r="S153" i="6"/>
  <c r="T121" i="6"/>
  <c r="T120" i="6"/>
  <c r="T77" i="6"/>
  <c r="T76" i="6"/>
  <c r="K64" i="6"/>
  <c r="H42" i="6"/>
  <c r="R42" i="6" s="1"/>
  <c r="M27" i="6"/>
  <c r="J29" i="6" s="1"/>
  <c r="O29" i="6" s="1"/>
  <c r="Q18" i="6"/>
  <c r="T17" i="6"/>
  <c r="K12" i="6"/>
  <c r="H197" i="6" s="1"/>
  <c r="AP373" i="3"/>
  <c r="J159" i="14" l="1"/>
  <c r="H130" i="14"/>
  <c r="J207" i="12"/>
  <c r="E31" i="12"/>
  <c r="J159" i="12"/>
  <c r="U35" i="12"/>
  <c r="D38" i="12"/>
  <c r="U35" i="11"/>
  <c r="J165" i="11"/>
  <c r="D38" i="11"/>
  <c r="T122" i="10"/>
  <c r="K127" i="10" s="1"/>
  <c r="S127" i="10" s="1"/>
  <c r="H130" i="10"/>
  <c r="M38" i="10"/>
  <c r="K57" i="11"/>
  <c r="V38" i="12"/>
  <c r="Q56" i="11"/>
  <c r="J59" i="11" s="1"/>
  <c r="T59" i="11" s="1"/>
  <c r="N66" i="11" s="1"/>
  <c r="H86" i="11"/>
  <c r="K57" i="12"/>
  <c r="D38" i="14"/>
  <c r="J207" i="13"/>
  <c r="V38" i="14"/>
  <c r="AJ394" i="9"/>
  <c r="N368" i="9"/>
  <c r="W385" i="9" s="1"/>
  <c r="AJ394" i="26"/>
  <c r="M42" i="26"/>
  <c r="K350" i="26"/>
  <c r="T78" i="26"/>
  <c r="V38" i="26"/>
  <c r="K100" i="26"/>
  <c r="Q100" i="26" s="1"/>
  <c r="J103" i="26" s="1"/>
  <c r="T103" i="26" s="1"/>
  <c r="N110" i="26" s="1"/>
  <c r="AJ394" i="14"/>
  <c r="T78" i="14"/>
  <c r="J207" i="14"/>
  <c r="AJ394" i="13"/>
  <c r="T78" i="13"/>
  <c r="K83" i="13" s="1"/>
  <c r="S83" i="13" s="1"/>
  <c r="O86" i="13" s="1"/>
  <c r="J159" i="13"/>
  <c r="J165" i="13"/>
  <c r="K196" i="13" s="1"/>
  <c r="E31" i="13"/>
  <c r="H86" i="13"/>
  <c r="D38" i="13"/>
  <c r="V38" i="13"/>
  <c r="H130" i="13"/>
  <c r="AJ394" i="12"/>
  <c r="N368" i="12"/>
  <c r="W385" i="12" s="1"/>
  <c r="T78" i="12"/>
  <c r="T122" i="11"/>
  <c r="T78" i="11"/>
  <c r="V38" i="11"/>
  <c r="K56" i="10"/>
  <c r="K56" i="8"/>
  <c r="K83" i="26"/>
  <c r="S83" i="26" s="1"/>
  <c r="BW373" i="26"/>
  <c r="BW363" i="26"/>
  <c r="J29" i="26"/>
  <c r="O29" i="26" s="1"/>
  <c r="K57" i="26"/>
  <c r="Q56" i="26" s="1"/>
  <c r="J59" i="26" s="1"/>
  <c r="T59" i="26" s="1"/>
  <c r="K106" i="26"/>
  <c r="K127" i="26"/>
  <c r="S127" i="26" s="1"/>
  <c r="S149" i="26"/>
  <c r="N368" i="26"/>
  <c r="W385" i="26" s="1"/>
  <c r="E31" i="26"/>
  <c r="J165" i="26"/>
  <c r="BP378" i="26"/>
  <c r="BY394" i="26" s="1"/>
  <c r="BI394" i="26"/>
  <c r="M200" i="26"/>
  <c r="R200" i="26" s="1"/>
  <c r="U35" i="26"/>
  <c r="K62" i="26"/>
  <c r="K108" i="26"/>
  <c r="H130" i="26"/>
  <c r="J207" i="26"/>
  <c r="D38" i="26"/>
  <c r="O130" i="26"/>
  <c r="F153" i="26"/>
  <c r="O369" i="26"/>
  <c r="BW394" i="26"/>
  <c r="M38" i="26"/>
  <c r="K64" i="26"/>
  <c r="H86" i="26"/>
  <c r="M114" i="26"/>
  <c r="V114" i="26" s="1"/>
  <c r="AP379" i="26"/>
  <c r="N386" i="26"/>
  <c r="O86" i="26"/>
  <c r="T141" i="26"/>
  <c r="S143" i="26" s="1"/>
  <c r="P214" i="26"/>
  <c r="BQ379" i="26"/>
  <c r="G385" i="26"/>
  <c r="F143" i="26"/>
  <c r="S153" i="26"/>
  <c r="K56" i="14"/>
  <c r="K57" i="14"/>
  <c r="K350" i="14"/>
  <c r="M42" i="14"/>
  <c r="K56" i="13"/>
  <c r="K101" i="13"/>
  <c r="O369" i="13"/>
  <c r="U384" i="13" s="1"/>
  <c r="Q56" i="13"/>
  <c r="J59" i="13" s="1"/>
  <c r="T59" i="13" s="1"/>
  <c r="N66" i="13" s="1"/>
  <c r="K350" i="13"/>
  <c r="M42" i="13"/>
  <c r="J29" i="13"/>
  <c r="O29" i="13" s="1"/>
  <c r="K350" i="12"/>
  <c r="M42" i="12"/>
  <c r="K56" i="12"/>
  <c r="Q56" i="12" s="1"/>
  <c r="J59" i="12" s="1"/>
  <c r="T59" i="12" s="1"/>
  <c r="N66" i="12" s="1"/>
  <c r="M70" i="12"/>
  <c r="V70" i="12" s="1"/>
  <c r="K101" i="12"/>
  <c r="K196" i="11"/>
  <c r="K350" i="11"/>
  <c r="M42" i="11"/>
  <c r="K350" i="10"/>
  <c r="M42" i="10"/>
  <c r="K57" i="8"/>
  <c r="Q56" i="8" s="1"/>
  <c r="J59" i="8" s="1"/>
  <c r="T59" i="8" s="1"/>
  <c r="N66" i="8" s="1"/>
  <c r="H86" i="8"/>
  <c r="K57" i="7"/>
  <c r="H86" i="7"/>
  <c r="T78" i="6"/>
  <c r="T141" i="6" s="1"/>
  <c r="S143" i="6" s="1"/>
  <c r="E31" i="6"/>
  <c r="D38" i="7"/>
  <c r="J159" i="6"/>
  <c r="J165" i="6"/>
  <c r="K196" i="6" s="1"/>
  <c r="U35" i="6"/>
  <c r="J165" i="7"/>
  <c r="K196" i="7" s="1"/>
  <c r="H86" i="9"/>
  <c r="K101" i="9"/>
  <c r="J207" i="7"/>
  <c r="K101" i="7"/>
  <c r="H130" i="8"/>
  <c r="E31" i="7"/>
  <c r="U35" i="7"/>
  <c r="H130" i="7"/>
  <c r="K57" i="9"/>
  <c r="Q56" i="9" s="1"/>
  <c r="J59" i="9" s="1"/>
  <c r="T59" i="9" s="1"/>
  <c r="N66" i="9" s="1"/>
  <c r="J207" i="9"/>
  <c r="J207" i="8"/>
  <c r="T78" i="9"/>
  <c r="K83" i="9" s="1"/>
  <c r="S83" i="9" s="1"/>
  <c r="O86" i="9" s="1"/>
  <c r="K196" i="9"/>
  <c r="U35" i="9"/>
  <c r="J159" i="9"/>
  <c r="E31" i="9"/>
  <c r="V38" i="9"/>
  <c r="D38" i="9"/>
  <c r="M38" i="9"/>
  <c r="M42" i="9"/>
  <c r="K350" i="9"/>
  <c r="AJ394" i="8"/>
  <c r="T78" i="8"/>
  <c r="T141" i="8" s="1"/>
  <c r="S143" i="8" s="1"/>
  <c r="K196" i="8"/>
  <c r="M42" i="8"/>
  <c r="K350" i="8"/>
  <c r="E31" i="8"/>
  <c r="U35" i="8"/>
  <c r="J159" i="8"/>
  <c r="V38" i="8"/>
  <c r="K101" i="8"/>
  <c r="N368" i="7"/>
  <c r="W385" i="7" s="1"/>
  <c r="AJ394" i="7"/>
  <c r="T78" i="7"/>
  <c r="K83" i="7" s="1"/>
  <c r="S83" i="7" s="1"/>
  <c r="O86" i="7" s="1"/>
  <c r="L87" i="7" s="1"/>
  <c r="K127" i="7"/>
  <c r="S127" i="7" s="1"/>
  <c r="O130" i="7" s="1"/>
  <c r="M70" i="7"/>
  <c r="V70" i="7" s="1"/>
  <c r="F149" i="7"/>
  <c r="K56" i="7"/>
  <c r="M42" i="7"/>
  <c r="D38" i="6"/>
  <c r="V38" i="6"/>
  <c r="N368" i="6"/>
  <c r="W385" i="6" s="1"/>
  <c r="T122" i="6"/>
  <c r="M70" i="6"/>
  <c r="V70" i="6" s="1"/>
  <c r="AP379" i="6"/>
  <c r="AV393" i="6" s="1"/>
  <c r="BQ379" i="6"/>
  <c r="BW393" i="6" s="1"/>
  <c r="P214" i="6"/>
  <c r="O369" i="6"/>
  <c r="U384" i="6" s="1"/>
  <c r="F143" i="6"/>
  <c r="B153" i="6" s="1"/>
  <c r="I153" i="6" s="1"/>
  <c r="M114" i="6"/>
  <c r="V114" i="6" s="1"/>
  <c r="F153" i="6"/>
  <c r="K350" i="6"/>
  <c r="AP379" i="25"/>
  <c r="AV393" i="25" s="1"/>
  <c r="R368" i="25"/>
  <c r="K350" i="25"/>
  <c r="H86" i="25"/>
  <c r="AH394" i="25"/>
  <c r="AS378" i="25"/>
  <c r="K100" i="25"/>
  <c r="Q100" i="25" s="1"/>
  <c r="J103" i="25" s="1"/>
  <c r="T103" i="25" s="1"/>
  <c r="K83" i="25"/>
  <c r="S83" i="25" s="1"/>
  <c r="O86" i="25" s="1"/>
  <c r="BW373" i="25"/>
  <c r="BW363" i="25"/>
  <c r="J159" i="25"/>
  <c r="M200" i="25"/>
  <c r="R200" i="25" s="1"/>
  <c r="K56" i="25"/>
  <c r="K101" i="25"/>
  <c r="F149" i="25"/>
  <c r="K57" i="25"/>
  <c r="AV394" i="25"/>
  <c r="K106" i="25"/>
  <c r="T107" i="25" s="1"/>
  <c r="S149" i="25"/>
  <c r="J165" i="25"/>
  <c r="BI394" i="25"/>
  <c r="K108" i="25"/>
  <c r="U34" i="25"/>
  <c r="K62" i="25"/>
  <c r="H130" i="25"/>
  <c r="O130" i="25"/>
  <c r="F153" i="25"/>
  <c r="O369" i="25"/>
  <c r="BW394" i="25"/>
  <c r="K64" i="25"/>
  <c r="M114" i="25"/>
  <c r="V114" i="25" s="1"/>
  <c r="T141" i="25"/>
  <c r="S143" i="25" s="1"/>
  <c r="P214" i="25"/>
  <c r="BQ379" i="25"/>
  <c r="G385" i="25"/>
  <c r="F143" i="25"/>
  <c r="S153" i="25"/>
  <c r="K196" i="14"/>
  <c r="K196" i="10"/>
  <c r="H130" i="6"/>
  <c r="BW373" i="14"/>
  <c r="BW363" i="14"/>
  <c r="K83" i="14"/>
  <c r="S83" i="14" s="1"/>
  <c r="N386" i="14"/>
  <c r="M200" i="14"/>
  <c r="R200" i="14" s="1"/>
  <c r="K106" i="14"/>
  <c r="K127" i="14"/>
  <c r="S127" i="14" s="1"/>
  <c r="O130" i="14" s="1"/>
  <c r="L131" i="14" s="1"/>
  <c r="S149" i="14"/>
  <c r="N368" i="14"/>
  <c r="W385" i="14" s="1"/>
  <c r="BP378" i="14"/>
  <c r="BY394" i="14" s="1"/>
  <c r="BI394" i="14"/>
  <c r="K62" i="14"/>
  <c r="K108" i="14"/>
  <c r="T368" i="14"/>
  <c r="F153" i="14"/>
  <c r="O369" i="14"/>
  <c r="BW394" i="14"/>
  <c r="K64" i="14"/>
  <c r="M114" i="14"/>
  <c r="V114" i="14" s="1"/>
  <c r="AP379" i="14"/>
  <c r="O86" i="14"/>
  <c r="L87" i="14" s="1"/>
  <c r="T141" i="14"/>
  <c r="S143" i="14" s="1"/>
  <c r="P214" i="14"/>
  <c r="BQ379" i="14"/>
  <c r="G385" i="14"/>
  <c r="F143" i="14"/>
  <c r="S153" i="14"/>
  <c r="K100" i="14"/>
  <c r="Q100" i="14" s="1"/>
  <c r="J103" i="14" s="1"/>
  <c r="T103" i="14" s="1"/>
  <c r="BW373" i="13"/>
  <c r="BW363" i="13"/>
  <c r="N386" i="13"/>
  <c r="M200" i="13"/>
  <c r="R200" i="13" s="1"/>
  <c r="K106" i="13"/>
  <c r="S149" i="13"/>
  <c r="N368" i="13"/>
  <c r="W385" i="13" s="1"/>
  <c r="BP378" i="13"/>
  <c r="BY394" i="13" s="1"/>
  <c r="BI394" i="13"/>
  <c r="K62" i="13"/>
  <c r="K108" i="13"/>
  <c r="T368" i="13"/>
  <c r="O130" i="13"/>
  <c r="F153" i="13"/>
  <c r="F384" i="13"/>
  <c r="BW394" i="13"/>
  <c r="K64" i="13"/>
  <c r="M114" i="13"/>
  <c r="V114" i="13" s="1"/>
  <c r="AP379" i="13"/>
  <c r="T141" i="13"/>
  <c r="S143" i="13" s="1"/>
  <c r="P214" i="13"/>
  <c r="BQ379" i="13"/>
  <c r="G385" i="13"/>
  <c r="F143" i="13"/>
  <c r="S153" i="13"/>
  <c r="K100" i="13"/>
  <c r="K196" i="12"/>
  <c r="K83" i="12"/>
  <c r="S83" i="12" s="1"/>
  <c r="O86" i="12" s="1"/>
  <c r="L87" i="12" s="1"/>
  <c r="BW373" i="12"/>
  <c r="BW363" i="12"/>
  <c r="N386" i="12"/>
  <c r="M200" i="12"/>
  <c r="R200" i="12" s="1"/>
  <c r="K106" i="12"/>
  <c r="S149" i="12"/>
  <c r="K62" i="12"/>
  <c r="T63" i="12" s="1"/>
  <c r="K108" i="12"/>
  <c r="BK394" i="12"/>
  <c r="O130" i="12"/>
  <c r="L131" i="12" s="1"/>
  <c r="F153" i="12"/>
  <c r="O369" i="12"/>
  <c r="BW394" i="12"/>
  <c r="K64" i="12"/>
  <c r="M114" i="12"/>
  <c r="V114" i="12" s="1"/>
  <c r="AP379" i="12"/>
  <c r="T141" i="12"/>
  <c r="S143" i="12" s="1"/>
  <c r="P214" i="12"/>
  <c r="BQ379" i="12"/>
  <c r="G385" i="12"/>
  <c r="F143" i="12"/>
  <c r="S153" i="12"/>
  <c r="K100" i="12"/>
  <c r="BW373" i="11"/>
  <c r="BW363" i="11"/>
  <c r="K83" i="11"/>
  <c r="S83" i="11" s="1"/>
  <c r="K127" i="11"/>
  <c r="S127" i="11" s="1"/>
  <c r="K62" i="11"/>
  <c r="T63" i="11" s="1"/>
  <c r="K108" i="11"/>
  <c r="T107" i="11" s="1"/>
  <c r="BK394" i="11"/>
  <c r="O130" i="11"/>
  <c r="L131" i="11" s="1"/>
  <c r="F153" i="11"/>
  <c r="O369" i="11"/>
  <c r="BW394" i="11"/>
  <c r="M200" i="11"/>
  <c r="R200" i="11" s="1"/>
  <c r="J29" i="11"/>
  <c r="O29" i="11" s="1"/>
  <c r="K64" i="11"/>
  <c r="M114" i="11"/>
  <c r="V114" i="11" s="1"/>
  <c r="AP379" i="11"/>
  <c r="O86" i="11"/>
  <c r="L87" i="11" s="1"/>
  <c r="T141" i="11"/>
  <c r="S143" i="11" s="1"/>
  <c r="P214" i="11"/>
  <c r="BQ379" i="11"/>
  <c r="G385" i="11"/>
  <c r="F143" i="11"/>
  <c r="S153" i="11"/>
  <c r="N386" i="11"/>
  <c r="K100" i="11"/>
  <c r="Q100" i="11" s="1"/>
  <c r="J103" i="11" s="1"/>
  <c r="T103" i="11" s="1"/>
  <c r="K83" i="10"/>
  <c r="S83" i="10" s="1"/>
  <c r="O86" i="10" s="1"/>
  <c r="L87" i="10" s="1"/>
  <c r="BW373" i="10"/>
  <c r="BW363" i="10"/>
  <c r="M200" i="10"/>
  <c r="R200" i="10" s="1"/>
  <c r="J29" i="10"/>
  <c r="O29" i="10" s="1"/>
  <c r="K57" i="10"/>
  <c r="Q56" i="10" s="1"/>
  <c r="J59" i="10" s="1"/>
  <c r="T59" i="10" s="1"/>
  <c r="K106" i="10"/>
  <c r="S149" i="10"/>
  <c r="N368" i="10"/>
  <c r="W385" i="10" s="1"/>
  <c r="BP378" i="10"/>
  <c r="BY394" i="10" s="1"/>
  <c r="BI394" i="10"/>
  <c r="N386" i="10"/>
  <c r="K62" i="10"/>
  <c r="K108" i="10"/>
  <c r="T368" i="10"/>
  <c r="O130" i="10"/>
  <c r="L131" i="10" s="1"/>
  <c r="F153" i="10"/>
  <c r="O369" i="10"/>
  <c r="BW394" i="10"/>
  <c r="K64" i="10"/>
  <c r="M114" i="10"/>
  <c r="V114" i="10" s="1"/>
  <c r="AP379" i="10"/>
  <c r="T141" i="10"/>
  <c r="S143" i="10" s="1"/>
  <c r="P214" i="10"/>
  <c r="BQ379" i="10"/>
  <c r="G385" i="10"/>
  <c r="F143" i="10"/>
  <c r="S153" i="10"/>
  <c r="K100" i="10"/>
  <c r="Q100" i="10" s="1"/>
  <c r="J103" i="10" s="1"/>
  <c r="T103" i="10" s="1"/>
  <c r="BW373" i="9"/>
  <c r="BW363" i="9"/>
  <c r="N386" i="9"/>
  <c r="M200" i="9"/>
  <c r="R200" i="9" s="1"/>
  <c r="K127" i="9"/>
  <c r="S127" i="9" s="1"/>
  <c r="O130" i="9" s="1"/>
  <c r="L131" i="9" s="1"/>
  <c r="S149" i="9"/>
  <c r="BP378" i="9"/>
  <c r="BY394" i="9" s="1"/>
  <c r="BI394" i="9"/>
  <c r="K62" i="9"/>
  <c r="T63" i="9" s="1"/>
  <c r="K108" i="9"/>
  <c r="T107" i="9" s="1"/>
  <c r="T368" i="9"/>
  <c r="F153" i="9"/>
  <c r="O369" i="9"/>
  <c r="BW394" i="9"/>
  <c r="K64" i="9"/>
  <c r="M114" i="9"/>
  <c r="V114" i="9" s="1"/>
  <c r="AP379" i="9"/>
  <c r="P214" i="9"/>
  <c r="BQ379" i="9"/>
  <c r="G385" i="9"/>
  <c r="F143" i="9"/>
  <c r="S153" i="9"/>
  <c r="K100" i="9"/>
  <c r="Q100" i="9" s="1"/>
  <c r="J103" i="9" s="1"/>
  <c r="T103" i="9" s="1"/>
  <c r="BW373" i="8"/>
  <c r="BW363" i="8"/>
  <c r="K106" i="8"/>
  <c r="T107" i="8" s="1"/>
  <c r="K127" i="8"/>
  <c r="S127" i="8" s="1"/>
  <c r="O130" i="8" s="1"/>
  <c r="L131" i="8" s="1"/>
  <c r="S149" i="8"/>
  <c r="N368" i="8"/>
  <c r="W385" i="8" s="1"/>
  <c r="N386" i="8"/>
  <c r="BP378" i="8"/>
  <c r="BY394" i="8" s="1"/>
  <c r="BI394" i="8"/>
  <c r="K62" i="8"/>
  <c r="K108" i="8"/>
  <c r="T368" i="8"/>
  <c r="F153" i="8"/>
  <c r="F384" i="8"/>
  <c r="BW394" i="8"/>
  <c r="K64" i="8"/>
  <c r="M114" i="8"/>
  <c r="V114" i="8" s="1"/>
  <c r="AP379" i="8"/>
  <c r="J29" i="8"/>
  <c r="O29" i="8" s="1"/>
  <c r="P214" i="8"/>
  <c r="BQ379" i="8"/>
  <c r="G385" i="8"/>
  <c r="F143" i="8"/>
  <c r="S153" i="8"/>
  <c r="K100" i="8"/>
  <c r="BW373" i="7"/>
  <c r="BW363" i="7"/>
  <c r="K350" i="7"/>
  <c r="M200" i="7"/>
  <c r="R200" i="7" s="1"/>
  <c r="S149" i="7"/>
  <c r="J29" i="7"/>
  <c r="O29" i="7" s="1"/>
  <c r="BP378" i="7"/>
  <c r="BY394" i="7" s="1"/>
  <c r="BI394" i="7"/>
  <c r="K106" i="7"/>
  <c r="K62" i="7"/>
  <c r="K108" i="7"/>
  <c r="N386" i="7"/>
  <c r="F153" i="7"/>
  <c r="O369" i="7"/>
  <c r="BW394" i="7"/>
  <c r="K64" i="7"/>
  <c r="M114" i="7"/>
  <c r="V114" i="7" s="1"/>
  <c r="AP379" i="7"/>
  <c r="P214" i="7"/>
  <c r="BQ379" i="7"/>
  <c r="G385" i="7"/>
  <c r="F143" i="7"/>
  <c r="S153" i="7"/>
  <c r="K100" i="7"/>
  <c r="Q100" i="7" s="1"/>
  <c r="J103" i="7" s="1"/>
  <c r="T103" i="7" s="1"/>
  <c r="BW363" i="6"/>
  <c r="BW373" i="6"/>
  <c r="M200" i="6"/>
  <c r="R200" i="6" s="1"/>
  <c r="K127" i="6"/>
  <c r="S127" i="6" s="1"/>
  <c r="O130" i="6" s="1"/>
  <c r="AJ394" i="6"/>
  <c r="F384" i="6"/>
  <c r="BH393" i="6"/>
  <c r="K56" i="6"/>
  <c r="K101" i="6"/>
  <c r="F149" i="6"/>
  <c r="AU378" i="6"/>
  <c r="N386" i="6"/>
  <c r="M42" i="6"/>
  <c r="K57" i="6"/>
  <c r="K106" i="6"/>
  <c r="S149" i="6"/>
  <c r="BP378" i="6"/>
  <c r="BY394" i="6" s="1"/>
  <c r="AG393" i="6"/>
  <c r="K62" i="6"/>
  <c r="T63" i="6" s="1"/>
  <c r="K108" i="6"/>
  <c r="K100" i="6"/>
  <c r="Q100" i="6" s="1"/>
  <c r="J103" i="6" s="1"/>
  <c r="T103" i="6" s="1"/>
  <c r="B149" i="6"/>
  <c r="I149" i="6" s="1"/>
  <c r="BW373" i="3"/>
  <c r="BT373" i="3"/>
  <c r="BW363" i="3"/>
  <c r="BT363" i="3"/>
  <c r="BO383" i="3"/>
  <c r="BM369" i="3"/>
  <c r="BM359" i="3"/>
  <c r="BI373" i="3"/>
  <c r="BI363" i="3"/>
  <c r="BQ379" i="3" s="1"/>
  <c r="BW393" i="3" s="1"/>
  <c r="BM381" i="3"/>
  <c r="BP380" i="3"/>
  <c r="BV378" i="3"/>
  <c r="BT378" i="3"/>
  <c r="BN378" i="3"/>
  <c r="BR395" i="3" s="1"/>
  <c r="BL378" i="3"/>
  <c r="BP378" i="3" s="1"/>
  <c r="BY394" i="3" s="1"/>
  <c r="BJ378" i="3"/>
  <c r="BW394" i="3" s="1"/>
  <c r="AI378" i="3"/>
  <c r="BU376" i="3"/>
  <c r="BR392" i="3" s="1"/>
  <c r="BU375" i="3"/>
  <c r="BS393" i="3" s="1"/>
  <c r="BQ376" i="3"/>
  <c r="BM392" i="3" s="1"/>
  <c r="AP376" i="3"/>
  <c r="BQ375" i="3"/>
  <c r="BM393" i="3" s="1"/>
  <c r="BU371" i="3"/>
  <c r="BQ371" i="3"/>
  <c r="BU365" i="3"/>
  <c r="BQ365" i="3"/>
  <c r="BU362" i="3"/>
  <c r="BS387" i="3" s="1"/>
  <c r="BQ362" i="3"/>
  <c r="BM387" i="3" s="1"/>
  <c r="BU361" i="3"/>
  <c r="BS386" i="3" s="1"/>
  <c r="BQ361" i="3"/>
  <c r="BM386" i="3" s="1"/>
  <c r="BK394" i="3"/>
  <c r="BI394" i="3"/>
  <c r="BP395" i="3"/>
  <c r="AN383" i="3"/>
  <c r="AL381" i="3"/>
  <c r="AO380" i="3"/>
  <c r="AS378" i="3"/>
  <c r="AM378" i="3"/>
  <c r="AQ395" i="3" s="1"/>
  <c r="AK378" i="3"/>
  <c r="AO378" i="3" s="1"/>
  <c r="AX394" i="3" s="1"/>
  <c r="AO395" i="3"/>
  <c r="H368" i="3"/>
  <c r="L87" i="13" l="1"/>
  <c r="Q100" i="12"/>
  <c r="J103" i="12" s="1"/>
  <c r="T103" i="12" s="1"/>
  <c r="N110" i="12" s="1"/>
  <c r="O116" i="12" s="1"/>
  <c r="T141" i="7"/>
  <c r="S143" i="7" s="1"/>
  <c r="O153" i="7" s="1"/>
  <c r="V153" i="7" s="1"/>
  <c r="K83" i="6"/>
  <c r="S83" i="6" s="1"/>
  <c r="O86" i="6" s="1"/>
  <c r="L87" i="6" s="1"/>
  <c r="N66" i="10"/>
  <c r="O72" i="10" s="1"/>
  <c r="W79" i="10" s="1"/>
  <c r="Q100" i="13"/>
  <c r="J103" i="13" s="1"/>
  <c r="T103" i="13" s="1"/>
  <c r="N110" i="13" s="1"/>
  <c r="O116" i="13" s="1"/>
  <c r="L131" i="13"/>
  <c r="T107" i="26"/>
  <c r="L87" i="26"/>
  <c r="O116" i="26"/>
  <c r="W122" i="26" s="1"/>
  <c r="Q56" i="14"/>
  <c r="J59" i="14" s="1"/>
  <c r="T59" i="14" s="1"/>
  <c r="N66" i="14" s="1"/>
  <c r="T141" i="9"/>
  <c r="S143" i="9" s="1"/>
  <c r="O153" i="9" s="1"/>
  <c r="V153" i="9" s="1"/>
  <c r="Q56" i="7"/>
  <c r="J59" i="7" s="1"/>
  <c r="T59" i="7" s="1"/>
  <c r="N66" i="7" s="1"/>
  <c r="W123" i="26"/>
  <c r="K156" i="26"/>
  <c r="B149" i="26"/>
  <c r="I149" i="26" s="1"/>
  <c r="B153" i="26"/>
  <c r="I153" i="26" s="1"/>
  <c r="U384" i="26"/>
  <c r="F384" i="26"/>
  <c r="K196" i="26"/>
  <c r="BW393" i="26"/>
  <c r="BH393" i="26"/>
  <c r="N66" i="26"/>
  <c r="O153" i="26"/>
  <c r="V153" i="26" s="1"/>
  <c r="O149" i="26"/>
  <c r="V149" i="26" s="1"/>
  <c r="L131" i="26"/>
  <c r="AV393" i="26"/>
  <c r="AG393" i="26"/>
  <c r="T63" i="26"/>
  <c r="T63" i="14"/>
  <c r="T63" i="13"/>
  <c r="T107" i="12"/>
  <c r="O72" i="12"/>
  <c r="W79" i="12" s="1"/>
  <c r="O72" i="11"/>
  <c r="W78" i="11" s="1"/>
  <c r="T63" i="10"/>
  <c r="L87" i="9"/>
  <c r="K83" i="8"/>
  <c r="S83" i="8" s="1"/>
  <c r="O86" i="8" s="1"/>
  <c r="L87" i="8" s="1"/>
  <c r="L131" i="7"/>
  <c r="O72" i="9"/>
  <c r="W79" i="9" s="1"/>
  <c r="Q100" i="8"/>
  <c r="J103" i="8" s="1"/>
  <c r="T103" i="8" s="1"/>
  <c r="N110" i="8" s="1"/>
  <c r="O116" i="8" s="1"/>
  <c r="T63" i="8"/>
  <c r="O72" i="8" s="1"/>
  <c r="W78" i="8" s="1"/>
  <c r="T63" i="7"/>
  <c r="L131" i="6"/>
  <c r="L87" i="25"/>
  <c r="K196" i="25"/>
  <c r="N110" i="25"/>
  <c r="O116" i="25" s="1"/>
  <c r="W123" i="25" s="1"/>
  <c r="U384" i="25"/>
  <c r="K156" i="25"/>
  <c r="B149" i="25"/>
  <c r="I149" i="25" s="1"/>
  <c r="B153" i="25"/>
  <c r="I153" i="25" s="1"/>
  <c r="L131" i="25"/>
  <c r="BW393" i="25"/>
  <c r="T63" i="25"/>
  <c r="O153" i="25"/>
  <c r="V153" i="25" s="1"/>
  <c r="O149" i="25"/>
  <c r="V149" i="25" s="1"/>
  <c r="Q56" i="25"/>
  <c r="J59" i="25" s="1"/>
  <c r="T59" i="25" s="1"/>
  <c r="O72" i="13"/>
  <c r="W79" i="13" s="1"/>
  <c r="BW393" i="14"/>
  <c r="BH393" i="14"/>
  <c r="O149" i="14"/>
  <c r="V149" i="14" s="1"/>
  <c r="O153" i="14"/>
  <c r="V153" i="14" s="1"/>
  <c r="AV393" i="14"/>
  <c r="AG393" i="14"/>
  <c r="T107" i="14"/>
  <c r="N110" i="14"/>
  <c r="O116" i="14" s="1"/>
  <c r="U384" i="14"/>
  <c r="F384" i="14"/>
  <c r="K156" i="14"/>
  <c r="B149" i="14"/>
  <c r="I149" i="14" s="1"/>
  <c r="B153" i="14"/>
  <c r="I153" i="14" s="1"/>
  <c r="O153" i="13"/>
  <c r="V153" i="13" s="1"/>
  <c r="O149" i="13"/>
  <c r="V149" i="13" s="1"/>
  <c r="AV393" i="13"/>
  <c r="AG393" i="13"/>
  <c r="T107" i="13"/>
  <c r="BW393" i="13"/>
  <c r="BH393" i="13"/>
  <c r="K156" i="13"/>
  <c r="B149" i="13"/>
  <c r="I149" i="13" s="1"/>
  <c r="B153" i="13"/>
  <c r="I153" i="13" s="1"/>
  <c r="U384" i="12"/>
  <c r="F384" i="12"/>
  <c r="BW393" i="12"/>
  <c r="BH393" i="12"/>
  <c r="O153" i="12"/>
  <c r="V153" i="12" s="1"/>
  <c r="O149" i="12"/>
  <c r="V149" i="12" s="1"/>
  <c r="AV393" i="12"/>
  <c r="AG393" i="12"/>
  <c r="K156" i="12"/>
  <c r="B149" i="12"/>
  <c r="I149" i="12" s="1"/>
  <c r="B153" i="12"/>
  <c r="I153" i="12" s="1"/>
  <c r="U384" i="11"/>
  <c r="F384" i="11"/>
  <c r="BW393" i="11"/>
  <c r="BH393" i="11"/>
  <c r="K156" i="11"/>
  <c r="B149" i="11"/>
  <c r="I149" i="11" s="1"/>
  <c r="B153" i="11"/>
  <c r="I153" i="11" s="1"/>
  <c r="AV393" i="11"/>
  <c r="AG393" i="11"/>
  <c r="O149" i="11"/>
  <c r="V149" i="11" s="1"/>
  <c r="O153" i="11"/>
  <c r="V153" i="11" s="1"/>
  <c r="N110" i="11"/>
  <c r="O116" i="11" s="1"/>
  <c r="BW393" i="10"/>
  <c r="BH393" i="10"/>
  <c r="O153" i="10"/>
  <c r="V153" i="10" s="1"/>
  <c r="O149" i="10"/>
  <c r="V149" i="10" s="1"/>
  <c r="AV393" i="10"/>
  <c r="AG393" i="10"/>
  <c r="T107" i="10"/>
  <c r="N110" i="10"/>
  <c r="O116" i="10" s="1"/>
  <c r="U384" i="10"/>
  <c r="F384" i="10"/>
  <c r="K156" i="10"/>
  <c r="B149" i="10"/>
  <c r="I149" i="10" s="1"/>
  <c r="B153" i="10"/>
  <c r="I153" i="10" s="1"/>
  <c r="B149" i="9"/>
  <c r="I149" i="9" s="1"/>
  <c r="B153" i="9"/>
  <c r="I153" i="9" s="1"/>
  <c r="AV393" i="9"/>
  <c r="AG393" i="9"/>
  <c r="BW393" i="9"/>
  <c r="BH393" i="9"/>
  <c r="N110" i="9"/>
  <c r="O116" i="9" s="1"/>
  <c r="U384" i="9"/>
  <c r="F384" i="9"/>
  <c r="K156" i="8"/>
  <c r="B149" i="8"/>
  <c r="I149" i="8" s="1"/>
  <c r="B153" i="8"/>
  <c r="I153" i="8" s="1"/>
  <c r="BW393" i="8"/>
  <c r="BH393" i="8"/>
  <c r="O153" i="8"/>
  <c r="V153" i="8" s="1"/>
  <c r="O149" i="8"/>
  <c r="V149" i="8" s="1"/>
  <c r="AV393" i="8"/>
  <c r="AG393" i="8"/>
  <c r="T107" i="7"/>
  <c r="O116" i="7" s="1"/>
  <c r="W122" i="7" s="1"/>
  <c r="AV393" i="7"/>
  <c r="AG393" i="7"/>
  <c r="BW393" i="7"/>
  <c r="BH393" i="7"/>
  <c r="N110" i="7"/>
  <c r="U384" i="7"/>
  <c r="F384" i="7"/>
  <c r="B149" i="7"/>
  <c r="I149" i="7" s="1"/>
  <c r="B153" i="7"/>
  <c r="I153" i="7" s="1"/>
  <c r="O153" i="6"/>
  <c r="V153" i="6" s="1"/>
  <c r="O149" i="6"/>
  <c r="V149" i="6" s="1"/>
  <c r="Q56" i="6"/>
  <c r="J59" i="6" s="1"/>
  <c r="T59" i="6" s="1"/>
  <c r="N110" i="6"/>
  <c r="K156" i="6"/>
  <c r="T107" i="6"/>
  <c r="BD390" i="3"/>
  <c r="BH393" i="3"/>
  <c r="AJ394" i="3"/>
  <c r="AH394" i="3"/>
  <c r="AV394" i="3"/>
  <c r="AL369" i="3"/>
  <c r="AL359" i="3"/>
  <c r="AH373" i="3"/>
  <c r="AH363" i="3"/>
  <c r="AP379" i="3" s="1"/>
  <c r="AT376" i="3"/>
  <c r="AQ392" i="3" s="1"/>
  <c r="AL392" i="3"/>
  <c r="AT375" i="3"/>
  <c r="AR393" i="3" s="1"/>
  <c r="AP375" i="3"/>
  <c r="AL393" i="3" s="1"/>
  <c r="AT371" i="3"/>
  <c r="AP371" i="3"/>
  <c r="AP365" i="3"/>
  <c r="W79" i="11" l="1"/>
  <c r="O149" i="9"/>
  <c r="V149" i="9" s="1"/>
  <c r="K156" i="9"/>
  <c r="O149" i="7"/>
  <c r="V149" i="7" s="1"/>
  <c r="K156" i="7"/>
  <c r="Q156" i="7" s="1"/>
  <c r="O159" i="7" s="1"/>
  <c r="J160" i="7" s="1"/>
  <c r="O72" i="7"/>
  <c r="W78" i="7" s="1"/>
  <c r="O72" i="26"/>
  <c r="W78" i="26" s="1"/>
  <c r="W79" i="8"/>
  <c r="W78" i="9"/>
  <c r="O72" i="14"/>
  <c r="W79" i="14" s="1"/>
  <c r="W78" i="12"/>
  <c r="Q156" i="26"/>
  <c r="O159" i="26" s="1"/>
  <c r="J160" i="26" s="1"/>
  <c r="O165" i="26"/>
  <c r="W78" i="13"/>
  <c r="W122" i="25"/>
  <c r="O165" i="25"/>
  <c r="Q156" i="25"/>
  <c r="O159" i="25" s="1"/>
  <c r="J160" i="25" s="1"/>
  <c r="N66" i="25"/>
  <c r="O72" i="25" s="1"/>
  <c r="O116" i="6"/>
  <c r="W122" i="6" s="1"/>
  <c r="W123" i="14"/>
  <c r="W122" i="14"/>
  <c r="O165" i="14"/>
  <c r="Q156" i="14"/>
  <c r="O159" i="14" s="1"/>
  <c r="J160" i="14" s="1"/>
  <c r="W122" i="13"/>
  <c r="W123" i="13"/>
  <c r="Q156" i="13"/>
  <c r="O159" i="13" s="1"/>
  <c r="J160" i="13" s="1"/>
  <c r="O165" i="13"/>
  <c r="W123" i="12"/>
  <c r="W122" i="12"/>
  <c r="O165" i="12"/>
  <c r="Q156" i="12"/>
  <c r="O159" i="12" s="1"/>
  <c r="J160" i="12" s="1"/>
  <c r="Q156" i="11"/>
  <c r="O159" i="11" s="1"/>
  <c r="J160" i="11" s="1"/>
  <c r="O165" i="11"/>
  <c r="W123" i="11"/>
  <c r="W122" i="11"/>
  <c r="W123" i="10"/>
  <c r="W122" i="10"/>
  <c r="W78" i="10"/>
  <c r="Q156" i="10"/>
  <c r="O159" i="10" s="1"/>
  <c r="J160" i="10" s="1"/>
  <c r="O165" i="10"/>
  <c r="Q156" i="9"/>
  <c r="O159" i="9" s="1"/>
  <c r="J160" i="9" s="1"/>
  <c r="O165" i="9"/>
  <c r="W122" i="9"/>
  <c r="W123" i="9"/>
  <c r="W122" i="8"/>
  <c r="W123" i="8"/>
  <c r="Q156" i="8"/>
  <c r="O159" i="8" s="1"/>
  <c r="J160" i="8" s="1"/>
  <c r="O165" i="8"/>
  <c r="O165" i="7"/>
  <c r="N66" i="6"/>
  <c r="O72" i="6" s="1"/>
  <c r="O165" i="6"/>
  <c r="Q156" i="6"/>
  <c r="O159" i="6" s="1"/>
  <c r="J160" i="6" s="1"/>
  <c r="AV393" i="3"/>
  <c r="AG393" i="3"/>
  <c r="AC390" i="3"/>
  <c r="J368" i="3"/>
  <c r="I385" i="3" s="1"/>
  <c r="N386" i="3"/>
  <c r="U385" i="3"/>
  <c r="G385" i="3"/>
  <c r="N375" i="3"/>
  <c r="K371" i="3"/>
  <c r="N370" i="3"/>
  <c r="H42" i="3"/>
  <c r="W79" i="26" l="1"/>
  <c r="W78" i="14"/>
  <c r="W79" i="7"/>
  <c r="M202" i="26"/>
  <c r="W196" i="26"/>
  <c r="J166" i="26"/>
  <c r="W79" i="25"/>
  <c r="W78" i="25"/>
  <c r="M202" i="25"/>
  <c r="J166" i="25"/>
  <c r="W196" i="25"/>
  <c r="W123" i="6"/>
  <c r="M202" i="14"/>
  <c r="J166" i="14"/>
  <c r="W196" i="14"/>
  <c r="M202" i="13"/>
  <c r="J166" i="13"/>
  <c r="W196" i="13"/>
  <c r="M202" i="12"/>
  <c r="W196" i="12"/>
  <c r="J166" i="12"/>
  <c r="M202" i="11"/>
  <c r="W196" i="11"/>
  <c r="J166" i="11"/>
  <c r="M202" i="10"/>
  <c r="J166" i="10"/>
  <c r="W196" i="10"/>
  <c r="M202" i="9"/>
  <c r="W196" i="9"/>
  <c r="J166" i="9"/>
  <c r="M202" i="8"/>
  <c r="W196" i="8"/>
  <c r="J166" i="8"/>
  <c r="M202" i="7"/>
  <c r="W196" i="7"/>
  <c r="J166" i="7"/>
  <c r="W79" i="6"/>
  <c r="W78" i="6"/>
  <c r="J166" i="6"/>
  <c r="M202" i="6"/>
  <c r="W196" i="6"/>
  <c r="R368" i="3"/>
  <c r="L368" i="3"/>
  <c r="P386" i="3" s="1"/>
  <c r="N368" i="3"/>
  <c r="W385" i="3" s="1"/>
  <c r="O207" i="26" l="1"/>
  <c r="J208" i="26" s="1"/>
  <c r="R202" i="26"/>
  <c r="O207" i="25"/>
  <c r="J208" i="25" s="1"/>
  <c r="R202" i="25"/>
  <c r="O207" i="14"/>
  <c r="J208" i="14" s="1"/>
  <c r="R202" i="14"/>
  <c r="O207" i="13"/>
  <c r="J208" i="13" s="1"/>
  <c r="R202" i="13"/>
  <c r="R202" i="12"/>
  <c r="O207" i="12"/>
  <c r="J208" i="12" s="1"/>
  <c r="R202" i="11"/>
  <c r="O207" i="11"/>
  <c r="J208" i="11" s="1"/>
  <c r="O207" i="10"/>
  <c r="J208" i="10" s="1"/>
  <c r="R202" i="10"/>
  <c r="O207" i="9"/>
  <c r="J208" i="9" s="1"/>
  <c r="R202" i="9"/>
  <c r="O207" i="8"/>
  <c r="J208" i="8" s="1"/>
  <c r="R202" i="8"/>
  <c r="O207" i="7"/>
  <c r="J208" i="7" s="1"/>
  <c r="R202" i="7"/>
  <c r="O207" i="6"/>
  <c r="J208" i="6" s="1"/>
  <c r="R202" i="6"/>
  <c r="AT365" i="3"/>
  <c r="AT362" i="3"/>
  <c r="AR387" i="3" s="1"/>
  <c r="AP362" i="3"/>
  <c r="AL387" i="3" s="1"/>
  <c r="AT361" i="3"/>
  <c r="AR386" i="3" s="1"/>
  <c r="AP361" i="3"/>
  <c r="AL386" i="3" s="1"/>
  <c r="G364" i="3"/>
  <c r="S366" i="3"/>
  <c r="Q383" i="3" s="1"/>
  <c r="O366" i="3"/>
  <c r="K383" i="3" s="1"/>
  <c r="S362" i="3"/>
  <c r="Q378" i="3" s="1"/>
  <c r="O362" i="3"/>
  <c r="K378" i="3" s="1"/>
  <c r="B381" i="3" l="1"/>
  <c r="O369" i="3"/>
  <c r="K359" i="3"/>
  <c r="F384" i="3" l="1"/>
  <c r="U384" i="3"/>
  <c r="P326" i="3"/>
  <c r="Q333" i="3" s="1"/>
  <c r="K349" i="3" s="1"/>
  <c r="N346" i="3"/>
  <c r="O349" i="3" s="1"/>
  <c r="K261" i="3"/>
  <c r="K259" i="3"/>
  <c r="P260" i="3" s="1"/>
  <c r="W267" i="3" s="1"/>
  <c r="U252" i="3"/>
  <c r="U250" i="3"/>
  <c r="R246" i="3"/>
  <c r="P216" i="3"/>
  <c r="P215" i="3"/>
  <c r="J207" i="3"/>
  <c r="Q194" i="3"/>
  <c r="R193" i="3"/>
  <c r="J165" i="3"/>
  <c r="J159" i="3"/>
  <c r="H130" i="3"/>
  <c r="T121" i="3"/>
  <c r="T120" i="3"/>
  <c r="H86" i="3"/>
  <c r="T77" i="3"/>
  <c r="T76" i="3"/>
  <c r="V38" i="3"/>
  <c r="D38" i="3"/>
  <c r="U35" i="3"/>
  <c r="E31" i="3"/>
  <c r="M27" i="3"/>
  <c r="J29" i="3" s="1"/>
  <c r="O29" i="3" s="1"/>
  <c r="Q18" i="3"/>
  <c r="T17" i="3"/>
  <c r="K12" i="3"/>
  <c r="P214" i="3" l="1"/>
  <c r="F143" i="3"/>
  <c r="T368" i="3"/>
  <c r="AU378" i="3"/>
  <c r="O197" i="3"/>
  <c r="M200" i="3" s="1"/>
  <c r="R200" i="3" s="1"/>
  <c r="K350" i="3"/>
  <c r="H197" i="3"/>
  <c r="K196" i="3" s="1"/>
  <c r="T122" i="3"/>
  <c r="K127" i="3" s="1"/>
  <c r="S127" i="3" s="1"/>
  <c r="O130" i="3" s="1"/>
  <c r="L131" i="3" s="1"/>
  <c r="M114" i="3"/>
  <c r="V114" i="3" s="1"/>
  <c r="S153" i="3"/>
  <c r="M70" i="3"/>
  <c r="V70" i="3" s="1"/>
  <c r="T78" i="3"/>
  <c r="T141" i="3" s="1"/>
  <c r="S143" i="3" s="1"/>
  <c r="O149" i="3" s="1"/>
  <c r="K100" i="3"/>
  <c r="R42" i="3"/>
  <c r="M42" i="3" s="1"/>
  <c r="K57" i="3"/>
  <c r="F149" i="3"/>
  <c r="K106" i="3"/>
  <c r="S149" i="3"/>
  <c r="K56" i="3"/>
  <c r="K101" i="3"/>
  <c r="K62" i="3"/>
  <c r="K108" i="3"/>
  <c r="F153" i="3"/>
  <c r="K64" i="3"/>
  <c r="T63" i="3" l="1"/>
  <c r="K156" i="3"/>
  <c r="Q156" i="3" s="1"/>
  <c r="O159" i="3" s="1"/>
  <c r="B149" i="3"/>
  <c r="B153" i="3"/>
  <c r="I153" i="3" s="1"/>
  <c r="Q100" i="3"/>
  <c r="J103" i="3" s="1"/>
  <c r="T103" i="3" s="1"/>
  <c r="N110" i="3" s="1"/>
  <c r="O116" i="3" s="1"/>
  <c r="T107" i="3"/>
  <c r="O153" i="3"/>
  <c r="V153" i="3" s="1"/>
  <c r="V149" i="3"/>
  <c r="K83" i="3"/>
  <c r="S83" i="3" s="1"/>
  <c r="O86" i="3" s="1"/>
  <c r="L87" i="3" s="1"/>
  <c r="Q56" i="3"/>
  <c r="J59" i="3" s="1"/>
  <c r="T59" i="3" s="1"/>
  <c r="I149" i="3"/>
  <c r="O165" i="3" l="1"/>
  <c r="W196" i="3" s="1"/>
  <c r="J160" i="3"/>
  <c r="W123" i="3"/>
  <c r="W122" i="3"/>
  <c r="N66" i="3"/>
  <c r="O72" i="3"/>
  <c r="M202" i="3"/>
  <c r="J166" i="3"/>
  <c r="O207" i="3" l="1"/>
  <c r="J208" i="3" s="1"/>
  <c r="R202" i="3"/>
  <c r="W79" i="3"/>
  <c r="W78" i="3"/>
  <c r="D15" i="2" l="1"/>
  <c r="D14" i="2" l="1"/>
  <c r="D13" i="2"/>
  <c r="D12" i="2"/>
  <c r="D11" i="2"/>
  <c r="D10" i="2"/>
  <c r="D9" i="2"/>
  <c r="D8" i="2"/>
  <c r="D7" i="2"/>
  <c r="D5"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6F0B5760-D888-40B9-A217-EB84EE512674}">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DAAB561F-F2E5-479F-B600-A353B41A998F}">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A985056E-B658-490A-A1F3-53B0D54FA957}">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F0A83CE3-2B44-48DF-A49F-D422C949732E}">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93FAA790-7A1D-4CA2-8773-0F78EDA438AB}">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424CB5A5-3D7D-4FF3-943E-45589AAC5018}">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D11D2533-1AD9-4F0C-85EC-1A965FBE666B}">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BF350AAD-F1A2-4923-ADA7-1093B86B95BE}">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72D675BA-9587-4045-B34D-6067612A3BC9}">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92FC3BD1-3733-4435-9D90-765518D6E3C0}">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E1CA5590-9C19-490F-A879-8C12ADE12202}">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E98F80DE-FC79-41D3-9ED9-AE5D99FE14D7}">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D993576B-8F9E-4C4C-8909-F5FD5F105EF7}">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1A61036E-2BFF-4831-8B87-9B8EE87ECB93}">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F125AA76-97E2-4E4E-845B-BCEB3CC39319}">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C66F2FC1-C659-4EC9-8023-6C5EE1959C3F}">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6B8BD98D-1D41-49D0-947B-239454B5D554}">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D2DD6118-C8DC-4949-AD0F-D9022FC5094F}">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3D281338-0979-442B-8477-F2F40469F89F}">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C3AFFF6B-9B78-4987-90E5-D3B1542DD3E2}">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42FDF511-5C50-4004-83AD-B4E7802BB06C}">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1932646C-EA11-44B8-9302-78D1F776AD0D}">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A8D28193-02EC-4C8E-ACB3-B5015E90163E}">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7DE34DB4-0117-4B83-A49E-B2913DA4C4A7}">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1DAB9E75-3D7A-4C93-8760-5F5950BAABA5}">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296A80F2-32AA-491A-B047-C706AEA3C74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FCF4CA6B-3598-42E4-8268-82D8DF16A0DD}">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0A36E988-01CC-442A-AA26-670CD37E0C55}">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07F69A11-A982-439F-845C-CF7B7FE950DC}">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52378645-9DFE-41D4-9058-4260C913DD78}">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9FC75F1A-BB7D-4FBA-A1BD-3E903E734BBA}">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1D0F0403-7C0A-4C40-B37E-726339B74BA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998A1256-D396-44B0-A43C-9C53EBEA38D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FFCD6A30-5010-47FA-8021-A02A319C0E3F}">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406DB195-74C2-4A7D-AFB3-F386C8DDCFF5}">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7BB0E1C9-EB84-4E43-A85A-A8F89E08BE43}">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E5466AAF-6FF6-4A7F-B9E9-8548E862717A}">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DAF0B758-3C32-444C-81F9-6D237FBB71EA}">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8831CFE4-C4A4-471C-986B-03DC3B9843E2}">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DA6DB89F-4137-4808-AC93-98E4645DCCF8}">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7C64C9B3-DBD8-4635-BFAC-71DD9A1B71BC}">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D0C8855B-E095-4947-A807-AF6376591497}">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B8271E83-F4C3-401A-B077-99A1D83F165A}">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CD9BB182-5B1E-4973-BB8A-AC6FD76E370A}">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61ECCA59-4351-4535-B735-544E7191E5CA}">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1140D6AA-AC60-42CC-9613-1B10070BB067}">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132FE439-DBC8-49F9-B186-8E91EBB08DCD}">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62936C10-A361-4CF4-ADA8-AA22226BDCD4}">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2146F6D6-BE05-4748-A786-90FD4D44E911}">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DFB09390-799B-4E91-AF84-393BCD7F03B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0DD2700E-0A4E-4255-84F0-C04AA4C96604}">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38CA8F3E-61E0-4FFC-9ED1-2B8CACF6BAC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E00AED3B-1C3E-48E3-BC00-3E4180517B41}">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97BFFE6E-0B34-47B7-8C5D-67FBC3BF1B35}">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175E26A8-3972-4FBC-B1FF-BE3C3A44282C}">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D2E9BA6C-CA6D-4149-A802-2DE4785BFD83}">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08A524B8-0C09-432C-A168-993974119DFE}">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1DCCE02B-68B7-4E13-B50D-E475E619E2A7}">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2ABA254F-BEE0-4C10-B6AE-B8DB0F819DCA}">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E87BD31A-E715-491C-B752-9DC5C16CB086}">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86BDD485-897E-4683-AC36-2171E8A5F7BC}">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E13A56DB-3FE0-420D-9F8D-C28D616462DC}">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E069213E-33FA-4116-A0E7-F8AB7DF79769}">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6410C1AD-3AD4-49D8-9043-6D506E41096F}">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FF1C751B-CF38-4048-B609-6DA8BD6995B8}">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68720E79-E4C1-435D-BCBD-D5855518CA0D}">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user</author>
    <author>Administrador</author>
    <author>Alexis Grijalva</author>
  </authors>
  <commentList>
    <comment ref="H76" authorId="0" shapeId="0" xr:uid="{59EAE480-B01D-48C9-B8B8-6A29C8BB088F}">
      <text>
        <r>
          <rPr>
            <sz val="9"/>
            <color indexed="81"/>
            <rFont val="Tahoma"/>
            <family val="2"/>
          </rPr>
          <t xml:space="preserve">Alexis G.
</t>
        </r>
        <r>
          <rPr>
            <b/>
            <sz val="9"/>
            <color indexed="81"/>
            <rFont val="Tahoma"/>
            <family val="2"/>
          </rPr>
          <t>6.3.5.1 Refuerzo mínimo a flexión en vigas no presforzadas.</t>
        </r>
        <r>
          <rPr>
            <sz val="9"/>
            <color indexed="81"/>
            <rFont val="Tahoma"/>
            <family val="2"/>
          </rPr>
          <t xml:space="preserve">
 Se deberá colocar un área mínima de refuerzo a flexión, As,mín, en toda sección donde se requiera refuerzo a tensión según el análisis. Constará de al menos </t>
        </r>
        <r>
          <rPr>
            <b/>
            <sz val="9"/>
            <color indexed="81"/>
            <rFont val="Tahoma"/>
            <family val="2"/>
          </rPr>
          <t>dos barras corridas del no. 4 en vigas y del no. 3 en nervaduras</t>
        </r>
        <r>
          <rPr>
            <sz val="9"/>
            <color indexed="81"/>
            <rFont val="Tahoma"/>
            <family val="2"/>
          </rPr>
          <t>, y en ambos casos no será menor que la obtenida según 6.3.5.1.2. Este refuerzo deberá anclarse para desarrollar fy a tensión en el paño del núcleo del apoyo.</t>
        </r>
      </text>
    </comment>
    <comment ref="H77" authorId="0" shapeId="0" xr:uid="{9428B6E6-8366-46CE-AEF4-44377A6F5BAB}">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 xml:space="preserve">y en ambos casos no será menor que la obtenida según 6.3.5.1.2. Este refuerzo deberá anclarse para desarrollar fy a tensión en el paño del núcleo del apoyo.
</t>
        </r>
      </text>
    </comment>
    <comment ref="H120" authorId="0" shapeId="0" xr:uid="{9F106CBD-9468-4D63-96D8-7A4ED77388E7}">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 xml:space="preserve">Se deberá colocar un área mínima de refuerzo a flexión, As,mín, en toda sección donde se requiera refuerzo a tensión según el análisis. </t>
        </r>
        <r>
          <rPr>
            <b/>
            <sz val="9"/>
            <color indexed="81"/>
            <rFont val="Tahoma"/>
            <family val="2"/>
          </rPr>
          <t xml:space="preserve">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H121" authorId="0" shapeId="0" xr:uid="{B3BF6C52-2829-4066-90AC-64CA87366FB0}">
      <text>
        <r>
          <rPr>
            <sz val="9"/>
            <color indexed="81"/>
            <rFont val="Tahoma"/>
            <family val="2"/>
          </rPr>
          <t>Alexis G.</t>
        </r>
        <r>
          <rPr>
            <b/>
            <sz val="9"/>
            <color indexed="81"/>
            <rFont val="Tahoma"/>
            <family val="2"/>
          </rPr>
          <t xml:space="preserve">
6.3.5.1 Refuerzo mínimo a flexión en vigas no presforzadas.
 </t>
        </r>
        <r>
          <rPr>
            <sz val="9"/>
            <color indexed="81"/>
            <rFont val="Tahoma"/>
            <family val="2"/>
          </rPr>
          <t>Se deberá colocar un área mínima de refuerzo a flexión, As,mín, en toda sección donde se requiera refuerzo a tensión según el análisis.</t>
        </r>
        <r>
          <rPr>
            <b/>
            <sz val="9"/>
            <color indexed="81"/>
            <rFont val="Tahoma"/>
            <family val="2"/>
          </rPr>
          <t xml:space="preserve"> Constará de al menos dos barras corridas del no. 4 en vigas y del no. 3 en nervaduras, </t>
        </r>
        <r>
          <rPr>
            <sz val="9"/>
            <color indexed="81"/>
            <rFont val="Tahoma"/>
            <family val="2"/>
          </rPr>
          <t>y en ambos casos no será menor que la obtenida según 6.3.5.1.2. Este refuerzo deberá anclarse para desarrollar fy a tensión en el paño del núcleo del apoyo.</t>
        </r>
      </text>
    </comment>
    <comment ref="D135" authorId="1" shapeId="0" xr:uid="{5518D976-FE49-4EDD-AE67-F8C5D717AAF4}">
      <text>
        <r>
          <rPr>
            <b/>
            <sz val="9"/>
            <color indexed="81"/>
            <rFont val="Tahoma"/>
            <family val="2"/>
          </rPr>
          <t>Administrador:</t>
        </r>
        <r>
          <rPr>
            <sz val="9"/>
            <color indexed="81"/>
            <rFont val="Tahoma"/>
            <family val="2"/>
          </rPr>
          <t xml:space="preserve">
PUEDE CUMPLIR UNA SOLA DE LAS CONDICIONES (① ó ②), SIEMPRE Y CUANDO SEA LA QUE TENGA EL VCR MAS PEQUEÑO.</t>
        </r>
      </text>
    </comment>
    <comment ref="E196" authorId="2" shapeId="0" xr:uid="{44654490-BD10-456F-848D-C4ABC99F82A7}">
      <text>
        <r>
          <rPr>
            <b/>
            <sz val="9"/>
            <color indexed="81"/>
            <rFont val="Tahoma"/>
            <family val="2"/>
          </rPr>
          <t>Alexis Grijalva:</t>
        </r>
        <r>
          <rPr>
            <sz val="9"/>
            <color indexed="81"/>
            <rFont val="Tahoma"/>
            <family val="2"/>
          </rPr>
          <t xml:space="preserve">
Debido a temas constructivos, tomar una separacion menor a 6 cm es inviable, al momento de vaciar el concreto, el agregado grueso podria quedarse atascado, lo cual podria repercutir en la seguridad de nuestra obra asi como en la economia del cliente.</t>
        </r>
      </text>
    </comment>
  </commentList>
</comments>
</file>

<file path=xl/sharedStrings.xml><?xml version="1.0" encoding="utf-8"?>
<sst xmlns="http://schemas.openxmlformats.org/spreadsheetml/2006/main" count="4926" uniqueCount="175">
  <si>
    <t>DATOS DE LA SECCIÓN</t>
  </si>
  <si>
    <t>Longitud de la trabe (L):</t>
  </si>
  <si>
    <t>cm</t>
  </si>
  <si>
    <t>Ancho (b):</t>
  </si>
  <si>
    <t>Peralte total (h):</t>
  </si>
  <si>
    <t>Recubrimiento (r):</t>
  </si>
  <si>
    <t xml:space="preserve">Peralte efectivo (d): </t>
  </si>
  <si>
    <t>DATOS DE LOS MATERIALES Y FACTORES</t>
  </si>
  <si>
    <t>F'c=</t>
  </si>
  <si>
    <t>kg/cm2</t>
  </si>
  <si>
    <t>F"c=</t>
  </si>
  <si>
    <t>0.85 F'c =</t>
  </si>
  <si>
    <t>Fy=</t>
  </si>
  <si>
    <r>
      <t>β</t>
    </r>
    <r>
      <rPr>
        <i/>
        <sz val="8.5"/>
        <color theme="1"/>
        <rFont val="Cambria"/>
        <family val="1"/>
      </rPr>
      <t>1=</t>
    </r>
  </si>
  <si>
    <r>
      <t xml:space="preserve">FR </t>
    </r>
    <r>
      <rPr>
        <i/>
        <sz val="6"/>
        <color theme="1"/>
        <rFont val="Cambria"/>
        <family val="1"/>
      </rPr>
      <t>(cortante)</t>
    </r>
    <r>
      <rPr>
        <i/>
        <sz val="10"/>
        <color theme="1"/>
        <rFont val="Cambria"/>
        <family val="1"/>
      </rPr>
      <t>=</t>
    </r>
  </si>
  <si>
    <t>T.M.A=</t>
  </si>
  <si>
    <t>3/4"</t>
  </si>
  <si>
    <r>
      <t xml:space="preserve">FR </t>
    </r>
    <r>
      <rPr>
        <i/>
        <sz val="6"/>
        <color theme="1"/>
        <rFont val="Cambria"/>
        <family val="1"/>
      </rPr>
      <t>(Flexión)</t>
    </r>
    <r>
      <rPr>
        <i/>
        <sz val="10"/>
        <color theme="1"/>
        <rFont val="Cambria"/>
        <family val="1"/>
      </rPr>
      <t>=</t>
    </r>
  </si>
  <si>
    <t>ELEMENTOS MECANICOS</t>
  </si>
  <si>
    <t>MU (+):</t>
  </si>
  <si>
    <t>kg-cm</t>
  </si>
  <si>
    <t>MU (-):</t>
  </si>
  <si>
    <t>V:</t>
  </si>
  <si>
    <t>kg</t>
  </si>
  <si>
    <t>V=</t>
  </si>
  <si>
    <t>DISEÑO POR FLEXIÓN</t>
  </si>
  <si>
    <r>
      <t xml:space="preserve">despejando </t>
    </r>
    <r>
      <rPr>
        <i/>
        <sz val="10"/>
        <color theme="1"/>
        <rFont val="Arial"/>
        <family val="2"/>
      </rPr>
      <t>"q" :</t>
    </r>
  </si>
  <si>
    <t>PARA MOMENTO NEGATIVO</t>
  </si>
  <si>
    <r>
      <rPr>
        <i/>
        <sz val="12"/>
        <color theme="1"/>
        <rFont val="Cambria"/>
        <family val="1"/>
      </rPr>
      <t>q</t>
    </r>
    <r>
      <rPr>
        <sz val="8"/>
        <color theme="1"/>
        <rFont val="Cambria"/>
        <family val="1"/>
      </rPr>
      <t>1=</t>
    </r>
  </si>
  <si>
    <r>
      <rPr>
        <i/>
        <sz val="12"/>
        <color theme="1"/>
        <rFont val="Cambria"/>
        <family val="1"/>
      </rPr>
      <t>q</t>
    </r>
    <r>
      <rPr>
        <sz val="8"/>
        <color theme="1"/>
        <rFont val="Cambria"/>
        <family val="1"/>
      </rPr>
      <t>=</t>
    </r>
  </si>
  <si>
    <r>
      <rPr>
        <i/>
        <sz val="12"/>
        <color theme="1"/>
        <rFont val="Cambria"/>
        <family val="1"/>
      </rPr>
      <t>q</t>
    </r>
    <r>
      <rPr>
        <sz val="8"/>
        <color theme="1"/>
        <rFont val="Cambria"/>
        <family val="1"/>
      </rPr>
      <t>2=</t>
    </r>
  </si>
  <si>
    <t>cm2</t>
  </si>
  <si>
    <t>No. De varilla</t>
  </si>
  <si>
    <t>Diametro (cm)</t>
  </si>
  <si>
    <t>Diametro pulg</t>
  </si>
  <si>
    <r>
      <t>Area cm</t>
    </r>
    <r>
      <rPr>
        <sz val="8"/>
        <color theme="1"/>
        <rFont val="Calibri"/>
        <family val="2"/>
      </rPr>
      <t>²</t>
    </r>
  </si>
  <si>
    <t>Peso kg/m</t>
  </si>
  <si>
    <t>Perimetro cm</t>
  </si>
  <si>
    <t>DUCTILIDAD Q</t>
  </si>
  <si>
    <t>BAJA</t>
  </si>
  <si>
    <t>Q=2</t>
  </si>
  <si>
    <t>MEDIA</t>
  </si>
  <si>
    <t>Q=3</t>
  </si>
  <si>
    <t xml:space="preserve">ALTA </t>
  </si>
  <si>
    <t>Q=4</t>
  </si>
  <si>
    <t>ESTRUCTURA TIPO</t>
  </si>
  <si>
    <t>B</t>
  </si>
  <si>
    <t>F.Cm=</t>
  </si>
  <si>
    <t>F.Cv=</t>
  </si>
  <si>
    <t>A</t>
  </si>
  <si>
    <t>Ductilidad:</t>
  </si>
  <si>
    <t>Proponiendo Var. Del #</t>
  </si>
  <si>
    <t>con As=</t>
  </si>
  <si>
    <t>No. De Var. A utilizar =</t>
  </si>
  <si>
    <t>%</t>
  </si>
  <si>
    <t>REVISIÓN DEL ACERO</t>
  </si>
  <si>
    <t>REVISIÓN DE MOMENTO</t>
  </si>
  <si>
    <t>MU (-)</t>
  </si>
  <si>
    <t>&lt;</t>
  </si>
  <si>
    <t>MR</t>
  </si>
  <si>
    <t>PARA MOMENTO POSITIVO</t>
  </si>
  <si>
    <t>MU (+)</t>
  </si>
  <si>
    <t>REVISIÓN POR FUERZA CORTANTE</t>
  </si>
  <si>
    <t>①</t>
  </si>
  <si>
    <t>②</t>
  </si>
  <si>
    <r>
      <t>V</t>
    </r>
    <r>
      <rPr>
        <i/>
        <sz val="6"/>
        <color theme="1"/>
        <rFont val="Cambria"/>
        <family val="1"/>
      </rPr>
      <t>CR</t>
    </r>
    <r>
      <rPr>
        <i/>
        <sz val="10"/>
        <color theme="1"/>
        <rFont val="Cambria"/>
        <family val="1"/>
      </rPr>
      <t>=</t>
    </r>
  </si>
  <si>
    <t>Debe cumplirse en todo caso que:</t>
  </si>
  <si>
    <t>≤</t>
  </si>
  <si>
    <r>
      <t>V</t>
    </r>
    <r>
      <rPr>
        <sz val="5"/>
        <color theme="1"/>
        <rFont val="Cambria"/>
        <family val="1"/>
      </rPr>
      <t>CR</t>
    </r>
    <r>
      <rPr>
        <sz val="10"/>
        <color theme="1"/>
        <rFont val="Cambria"/>
        <family val="1"/>
      </rPr>
      <t>=</t>
    </r>
  </si>
  <si>
    <t>1a. REVISIÓN DE LA FUERZA CORTANTE</t>
  </si>
  <si>
    <t>Vu</t>
  </si>
  <si>
    <r>
      <t>V</t>
    </r>
    <r>
      <rPr>
        <i/>
        <sz val="5"/>
        <color theme="1"/>
        <rFont val="Cambria"/>
        <family val="1"/>
      </rPr>
      <t>CR</t>
    </r>
  </si>
  <si>
    <t>CORTANTE QUE TOMA EL CONCRETO</t>
  </si>
  <si>
    <t xml:space="preserve">FUERZA CORTANTE QUE RESISTE EL REFUERZO TRANSVERSAL </t>
  </si>
  <si>
    <t>Juegos:</t>
  </si>
  <si>
    <t xml:space="preserve">Ramas: </t>
  </si>
  <si>
    <t>Kg</t>
  </si>
  <si>
    <t>Av=</t>
  </si>
  <si>
    <t>fyt=</t>
  </si>
  <si>
    <t>Separacion de estribos necesaria</t>
  </si>
  <si>
    <t>=</t>
  </si>
  <si>
    <t>T</t>
  </si>
  <si>
    <t>2a. REVISIÓN DE LA FUERZA CORTANTE</t>
  </si>
  <si>
    <r>
      <t>V</t>
    </r>
    <r>
      <rPr>
        <i/>
        <sz val="7"/>
        <color theme="1"/>
        <rFont val="Cambria"/>
        <family val="1"/>
      </rPr>
      <t>R</t>
    </r>
  </si>
  <si>
    <t>REFUERZO LONGITUDINAL POR CAMBIOS VOLUMETRICOS</t>
  </si>
  <si>
    <t>Este refuerzo estará formado por estribos verticales de diámetro no menor de 9.5 mm (#3), cuya separación en ningún caso excederá de medio peralte efectivo (d⁄2 ) y se deberá revisar las disposiciones reglamentarias, las cuales podrán reducir la separación entre estribos.</t>
  </si>
  <si>
    <t>SEPARACION DEL REFUERZO TRANSVERSAL EN LA ZONA DE CONFINAMIENTO</t>
  </si>
  <si>
    <t>Se tomará la separación mas pequeña de los casos a continuación presentados:</t>
  </si>
  <si>
    <t>De acuerdo a las NTC Para el Diseño y Construcción de Estructuras de Concreto, en vigas no presforzadas y vigas presforzadas Clase A que sean relativamente peraltadas (peralte mayor o igual a 900mm) se debera colocar un refuerzo longitudinal superficial (tambien conocido como refuerzo de piel)  se coloca cerca de las caras verticales en la zona de tensión con objeto de controlar el agrietamiento del alma como se muestra en la fig. C6.3.7.2.3. Si no se coloca este refuerzo, el espesor de las grietas en el alma pueden exceder al de las grietas a nivel del refuerzo a tensión por flexión. Es característico el uso de barras del no. 3 al no. 5. Sin embargo, queda a criterio del ingeniero estructurista a cargo la implementación de este refuerzo en vigas de menor peralte si considera que las condiciones de la obra exigen un control de agrietamiento más estricto.</t>
  </si>
  <si>
    <r>
      <rPr>
        <b/>
        <sz val="12"/>
        <color theme="1"/>
        <rFont val="Complex"/>
      </rPr>
      <t xml:space="preserve">DISEÑO DE TRABE EMPOTRADA EN SUS EXTREMOS </t>
    </r>
    <r>
      <rPr>
        <b/>
        <sz val="13"/>
        <color theme="1"/>
        <rFont val="Complex"/>
      </rPr>
      <t xml:space="preserve">                                              </t>
    </r>
    <r>
      <rPr>
        <b/>
        <sz val="8"/>
        <color theme="1"/>
        <rFont val="Complex"/>
      </rPr>
      <t>CRITERIO NTC 2023</t>
    </r>
  </si>
  <si>
    <t xml:space="preserve"> La separación mínima libre entre barras paralelas no presforzadas en elementos hechos con concreto lanzado deberá cumplir con a) o b)</t>
  </si>
  <si>
    <t>a) La separación libre entre barras será al menos 6db o 65 mm</t>
  </si>
  <si>
    <t>6db=</t>
  </si>
  <si>
    <t>12db=</t>
  </si>
  <si>
    <t>La separación máxima del refuerzo adherido en vigas deberá cumplir con el menor de:</t>
  </si>
  <si>
    <t>Donde fs=2/3fy</t>
  </si>
  <si>
    <t xml:space="preserve">Por lo que la separacion de del refuerzo longitudinal superficial (o de piel) sera a cada </t>
  </si>
  <si>
    <t>en la distancia que corresponde a H/2.</t>
  </si>
  <si>
    <t>Como se mencionó anteriormente, si el ingeniero estructurista a cargo considera necesario, colocará un armado constructivo para el refuerzo longitudinal superficial (o de piel) en trabes con peralte menor a 90cm, y se verá reflejado en los planos estructurales a entregar.</t>
  </si>
  <si>
    <t>b) Si se coloca el refuerzo en dos capas, la separación libre entre barras en la capa más cercana a la boquilla de lanzado será de al menos 12db. La separación libre entre barras en la otra capa satisfará a).</t>
  </si>
  <si>
    <t>Por lo tanto la separación en la zona de confinamiento será de:</t>
  </si>
  <si>
    <t>REVISIÓN DE DEFLEXIONES - ESTADO LIMITE DE SERVICIO</t>
  </si>
  <si>
    <t>La deflexión es el desplazamiento vertical que experimenta un elemento estructural al someterse a un sistema de cargas. Para este análisis, el cálculo se divide en dos etapas: la deflexión inmediata (la respuesta elástica que ocurre al instante de aplicar la carga) y la deflexión diferida (la deformación adicional a largo plazo causada por el flujo plástico y la contracción del concreto). La deflexión total se evalúa bajo una combinación de cargas de servicio específica sin factorizar para garantizar que no se excedan los límites normativos.</t>
  </si>
  <si>
    <t>DEFLEXIÓN TOTAL</t>
  </si>
  <si>
    <t>DEFLEXIÓN INMEDIATA</t>
  </si>
  <si>
    <t>DEFLEXIÓN DIFERIDA</t>
  </si>
  <si>
    <t>De acuerdo a a combinación de servicio CM+CVmax y tomando en cuenta la sección agrietada y los cambios producidos en su inercia, tenemos que la deflexión imediata es la siguiente:</t>
  </si>
  <si>
    <t>donde p′es la cuantía de acero a compresión en el centro del claro, para vigas simplemente apoyadas o continuas, y en el empotramiento, para voladizos, y ξ es un factor que depende de la duración de la carga sostenida de acuerdo con la tabla siguiente:</t>
  </si>
  <si>
    <t>Duracion de la carga sostenida meses</t>
  </si>
  <si>
    <r>
      <t xml:space="preserve">Valor del factor </t>
    </r>
    <r>
      <rPr>
        <sz val="10"/>
        <color theme="1"/>
        <rFont val="Calibri"/>
        <family val="2"/>
      </rPr>
      <t>ξ</t>
    </r>
  </si>
  <si>
    <t>60 o más</t>
  </si>
  <si>
    <t>Para efectos practicos, asumiremos que no se tomará en cuenta el acero a compresión (p'=0). Resultando asi la formula:</t>
  </si>
  <si>
    <t>DEFLEXIÓN LIMITE</t>
  </si>
  <si>
    <t>Las dimensiones de elementos de concreto deberán ser tales que las deflexiones que puedan sufrir bajo condiciones de servicio o trabajo no excedan los siguientes límites a) y b), considerando deflexiones a largo plazo:</t>
  </si>
  <si>
    <t>b) Si al flexionarse un elemento se dañan otros elementos estructurales (muros de carga, cristaleria, entre otros), 3 mm más el claro entre 480.</t>
  </si>
  <si>
    <t>a) Si al flexionarse un elemento no se dañan otros elementos estructurales (muros de carga, cristaleria, entre otros), 5 mm más el claro dividido entre 240</t>
  </si>
  <si>
    <t>SI</t>
  </si>
  <si>
    <t>¿En el caso que se esta analizando se dañan elementos estructurales?</t>
  </si>
  <si>
    <t>A no ser que se utilice un análisis más preciso, la deflexión adicional que ocurra a largo plazo en miembros no presforzados de concreto Clase 1 sujetos a flexión, se obtendrá multiplicando la deflexión inmediata, calculada  para la combinacion de carga CM+CVmed que actúa en forma permanente y, en su caso, el efecto del presfuerzo, por el factor determinado</t>
  </si>
  <si>
    <t>Nuestra deflexión diferida quedaría tal que asi:</t>
  </si>
  <si>
    <t>Para obtener la deflexión total de nuestra trabe, se tiene que sumar la deflexión inmediata y la deflexión diferida</t>
  </si>
  <si>
    <t>ESQUEMA DE ARMADO DE TRABE</t>
  </si>
  <si>
    <t>Var. Del #</t>
  </si>
  <si>
    <t>C</t>
  </si>
  <si>
    <t>Bast. Del #</t>
  </si>
  <si>
    <t>Est. Del #</t>
  </si>
  <si>
    <t>@</t>
  </si>
  <si>
    <t>-</t>
  </si>
  <si>
    <t xml:space="preserve">Juegos </t>
  </si>
  <si>
    <t>en</t>
  </si>
  <si>
    <t>ramas</t>
  </si>
  <si>
    <t>cm,</t>
  </si>
  <si>
    <t>Zona de Confinamiento = 2h =</t>
  </si>
  <si>
    <t>Recubrimiento =</t>
  </si>
  <si>
    <t>L=</t>
  </si>
  <si>
    <t>var. Corridas del #</t>
  </si>
  <si>
    <t>Zona de conf.</t>
  </si>
  <si>
    <t>Est. de #</t>
  </si>
  <si>
    <t>Corte A-A'</t>
  </si>
  <si>
    <t>***Esquema representativo, para ver el dibujo final consulte los planos estructurales.***</t>
  </si>
  <si>
    <t>Tabla - 13.4.4.1 - Factor dependiente del tiempo para calcular deflexiones diferidas</t>
  </si>
  <si>
    <t>Corte B-B'</t>
  </si>
  <si>
    <t>juegos</t>
  </si>
  <si>
    <t>L/4</t>
  </si>
  <si>
    <t xml:space="preserve">  L/4</t>
  </si>
  <si>
    <t>Var. Corridas del #</t>
  </si>
  <si>
    <t>Bastones del #</t>
  </si>
  <si>
    <t>&gt;</t>
  </si>
  <si>
    <t>Vc=</t>
  </si>
  <si>
    <t>2   Var. Del #   3   C</t>
  </si>
  <si>
    <t>4   Var. Del #   3   C</t>
  </si>
  <si>
    <t>6   Var. Del #   3   C</t>
  </si>
  <si>
    <t>8   Var. Del #   3   C</t>
  </si>
  <si>
    <t>10   Var. Del #   3   C</t>
  </si>
  <si>
    <t>4   Var. Del #   4   C</t>
  </si>
  <si>
    <t>2   Var. Del #   4   C</t>
  </si>
  <si>
    <t>6   Var. Del #   4   C</t>
  </si>
  <si>
    <t>8   Var. Del #   4   C</t>
  </si>
  <si>
    <t>10   Var. Del #   4   C</t>
  </si>
  <si>
    <t>.</t>
  </si>
  <si>
    <r>
      <t xml:space="preserve">*** Usar si el diseño </t>
    </r>
    <r>
      <rPr>
        <b/>
        <i/>
        <sz val="10"/>
        <color theme="1"/>
        <rFont val="Cambria"/>
        <family val="1"/>
      </rPr>
      <t>NO</t>
    </r>
    <r>
      <rPr>
        <i/>
        <sz val="10"/>
        <color theme="1"/>
        <rFont val="Cambria"/>
        <family val="1"/>
      </rPr>
      <t xml:space="preserve"> tiene bastones***</t>
    </r>
  </si>
  <si>
    <r>
      <t xml:space="preserve">*** Usar si el diseño </t>
    </r>
    <r>
      <rPr>
        <b/>
        <i/>
        <sz val="10"/>
        <color theme="1"/>
        <rFont val="Cambria"/>
        <family val="1"/>
      </rPr>
      <t>SI</t>
    </r>
    <r>
      <rPr>
        <i/>
        <sz val="10"/>
        <color theme="1"/>
        <rFont val="Cambria"/>
        <family val="1"/>
      </rPr>
      <t xml:space="preserve"> tiene bastones***</t>
    </r>
  </si>
  <si>
    <t>Texto en azul = editable</t>
  </si>
  <si>
    <t>Proponiendo Bast. Del #</t>
  </si>
  <si>
    <r>
      <t xml:space="preserve">*** Usar si la trabe tiene un </t>
    </r>
    <r>
      <rPr>
        <b/>
        <i/>
        <sz val="10"/>
        <color theme="1"/>
        <rFont val="Cambria"/>
        <family val="1"/>
      </rPr>
      <t>peralte igual o mayor a 90 cm</t>
    </r>
    <r>
      <rPr>
        <i/>
        <sz val="10"/>
        <color theme="1"/>
        <rFont val="Cambria"/>
        <family val="1"/>
      </rPr>
      <t>***</t>
    </r>
  </si>
  <si>
    <t>% de merma=</t>
  </si>
  <si>
    <t>ID Trabe</t>
  </si>
  <si>
    <t>M+ Máx (kgf-cm)</t>
  </si>
  <si>
    <t>M- Máx (kgf-cm)</t>
  </si>
  <si>
    <t>V Máx (kgf)</t>
  </si>
  <si>
    <r>
      <rPr>
        <b/>
        <sz val="12"/>
        <color theme="1"/>
        <rFont val="Complex"/>
      </rPr>
      <t xml:space="preserve">DISEÑO DE TRABE EN VOLADIZO </t>
    </r>
    <r>
      <rPr>
        <b/>
        <sz val="13"/>
        <color theme="1"/>
        <rFont val="Complex"/>
      </rPr>
      <t xml:space="preserve">                                              </t>
    </r>
    <r>
      <rPr>
        <b/>
        <sz val="8"/>
        <color theme="1"/>
        <rFont val="Complex"/>
      </rPr>
      <t>CRITERIO NTC 2023</t>
    </r>
  </si>
  <si>
    <t>,</t>
  </si>
  <si>
    <t>L/3</t>
  </si>
  <si>
    <t>ID de la Trabe=</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</si>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</sst>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
    <numFmt numFmtId="166" formatCode="0.000"/>
  </numFmts>
  <fonts count="33" x14ac:knownFonts="1">
    <font>
      <sz val="11"/>
      <color theme="1"/>
      <name val="Calibri"/>
      <family val="2"/>
      <scheme val="minor"/>
    </font>
    <font>
      <sz val="10"/>
      <color theme="1"/>
      <name val="Complex"/>
    </font>
    <font>
      <b/>
      <sz val="10"/>
      <color theme="1"/>
      <name val="Complex"/>
    </font>
    <font>
      <b/>
      <sz val="13"/>
      <color theme="1"/>
      <name val="Complex"/>
    </font>
    <font>
      <b/>
      <sz val="8"/>
      <color theme="1"/>
      <name val="Complex"/>
    </font>
    <font>
      <sz val="10"/>
      <color theme="1"/>
      <name val="Cambria"/>
      <family val="1"/>
    </font>
    <font>
      <sz val="11"/>
      <color theme="1"/>
      <name val="Cambria"/>
      <family val="1"/>
    </font>
    <font>
      <b/>
      <sz val="11"/>
      <color theme="1"/>
      <name val="Cambria"/>
      <family val="1"/>
    </font>
    <font>
      <sz val="10"/>
      <color rgb="FF0000FF"/>
      <name val="Cambria"/>
      <family val="1"/>
    </font>
    <font>
      <i/>
      <sz val="10"/>
      <color theme="1"/>
      <name val="Cambria"/>
      <family val="1"/>
    </font>
    <font>
      <i/>
      <sz val="8.5"/>
      <color theme="1"/>
      <name val="Cambria"/>
      <family val="1"/>
    </font>
    <font>
      <i/>
      <sz val="6"/>
      <color theme="1"/>
      <name val="Cambria"/>
      <family val="1"/>
    </font>
    <font>
      <sz val="10"/>
      <color theme="1"/>
      <name val="Arial"/>
      <family val="2"/>
    </font>
    <font>
      <i/>
      <sz val="10"/>
      <color theme="1"/>
      <name val="Arial"/>
      <family val="2"/>
    </font>
    <font>
      <i/>
      <sz val="12"/>
      <color theme="1"/>
      <name val="Cambria"/>
      <family val="1"/>
    </font>
    <font>
      <sz val="8"/>
      <color theme="1"/>
      <name val="Cambria"/>
      <family val="1"/>
    </font>
    <font>
      <sz val="8"/>
      <color theme="1"/>
      <name val="Calibri"/>
      <family val="2"/>
      <scheme val="minor"/>
    </font>
    <font>
      <sz val="8"/>
      <color theme="1"/>
      <name val="Calibri"/>
      <family val="2"/>
    </font>
    <font>
      <b/>
      <sz val="10"/>
      <color rgb="FF0000FF"/>
      <name val="Cambria"/>
      <family val="1"/>
    </font>
    <font>
      <b/>
      <sz val="10"/>
      <color theme="1"/>
      <name val="Arial"/>
      <family val="2"/>
    </font>
    <font>
      <b/>
      <sz val="9"/>
      <color indexed="81"/>
      <name val="Tahoma"/>
      <family val="2"/>
    </font>
    <font>
      <sz val="9"/>
      <color indexed="81"/>
      <name val="Tahoma"/>
      <family val="2"/>
    </font>
    <font>
      <sz val="10"/>
      <color theme="1"/>
      <name val="Calibri"/>
      <family val="2"/>
    </font>
    <font>
      <sz val="5"/>
      <color theme="1"/>
      <name val="Cambria"/>
      <family val="1"/>
    </font>
    <font>
      <i/>
      <sz val="5"/>
      <color theme="1"/>
      <name val="Cambria"/>
      <family val="1"/>
    </font>
    <font>
      <sz val="10"/>
      <name val="Arial"/>
      <family val="2"/>
    </font>
    <font>
      <b/>
      <sz val="10"/>
      <color rgb="FF0000FF"/>
      <name val="Arial"/>
      <family val="2"/>
    </font>
    <font>
      <i/>
      <sz val="7"/>
      <color theme="1"/>
      <name val="Cambria"/>
      <family val="1"/>
    </font>
    <font>
      <b/>
      <sz val="12"/>
      <color theme="1"/>
      <name val="Complex"/>
    </font>
    <font>
      <sz val="14"/>
      <color theme="1"/>
      <name val="Calibri"/>
      <family val="2"/>
    </font>
    <font>
      <b/>
      <i/>
      <sz val="10"/>
      <color theme="1"/>
      <name val="Cambria"/>
      <family val="1"/>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92D050"/>
        <bgColor indexed="64"/>
      </patternFill>
    </fill>
    <fill>
      <patternFill patternType="solid">
        <fgColor rgb="FF0000FF"/>
        <bgColor indexed="64"/>
      </patternFill>
    </fill>
    <fill>
      <patternFill patternType="solid">
        <fgColor rgb="FFC8DCF0"/>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dashDot">
        <color auto="1"/>
      </top>
      <bottom style="dashDot">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ashDotDot">
        <color auto="1"/>
      </top>
      <bottom style="dashDotDot">
        <color auto="1"/>
      </bottom>
      <diagonal/>
    </border>
    <border>
      <left/>
      <right/>
      <top/>
      <bottom style="hair">
        <color auto="1"/>
      </bottom>
      <diagonal/>
    </border>
    <border>
      <left/>
      <right style="hair">
        <color auto="1"/>
      </right>
      <top/>
      <bottom style="hair">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style="dotted">
        <color auto="1"/>
      </top>
      <bottom style="dotted">
        <color auto="1"/>
      </bottom>
      <diagonal/>
    </border>
    <border>
      <left style="dotted">
        <color auto="1"/>
      </left>
      <right style="dotted">
        <color auto="1"/>
      </right>
      <top/>
      <bottom/>
      <diagonal/>
    </border>
    <border>
      <left/>
      <right/>
      <top style="dotted">
        <color auto="1"/>
      </top>
      <bottom/>
      <diagonal/>
    </border>
    <border>
      <left style="dotted">
        <color auto="1"/>
      </left>
      <right/>
      <top/>
      <bottom/>
      <diagonal/>
    </border>
    <border>
      <left/>
      <right style="dotted">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64">
    <xf numFmtId="0" fontId="0" fillId="0" borderId="0" xfId="0"/>
    <xf numFmtId="0" fontId="1" fillId="0" borderId="0" xfId="0" applyFont="1"/>
    <xf numFmtId="0" fontId="5" fillId="0" borderId="0" xfId="0" applyFont="1"/>
    <xf numFmtId="0" fontId="5" fillId="0" borderId="4" xfId="0" applyFont="1" applyBorder="1"/>
    <xf numFmtId="0" fontId="5" fillId="0" borderId="5" xfId="0" applyFont="1" applyBorder="1"/>
    <xf numFmtId="0" fontId="6" fillId="0" borderId="0" xfId="0" applyFont="1"/>
    <xf numFmtId="0" fontId="5" fillId="0" borderId="7" xfId="0" applyFont="1" applyBorder="1"/>
    <xf numFmtId="0" fontId="5" fillId="0" borderId="8" xfId="0" applyFont="1" applyBorder="1"/>
    <xf numFmtId="0" fontId="5" fillId="0" borderId="9" xfId="0" applyFont="1" applyBorder="1"/>
    <xf numFmtId="0" fontId="5" fillId="0" borderId="1" xfId="0" applyFont="1" applyBorder="1"/>
    <xf numFmtId="0" fontId="5" fillId="0" borderId="2" xfId="0" applyFont="1" applyBorder="1"/>
    <xf numFmtId="0" fontId="5" fillId="0" borderId="3" xfId="0" applyFont="1" applyBorder="1"/>
    <xf numFmtId="0" fontId="12" fillId="0" borderId="0" xfId="0" applyFont="1"/>
    <xf numFmtId="0" fontId="5" fillId="0" borderId="0" xfId="0" applyFont="1" applyAlignment="1">
      <alignment vertical="center"/>
    </xf>
    <xf numFmtId="0" fontId="16" fillId="0" borderId="16" xfId="0" applyFont="1" applyBorder="1" applyAlignment="1">
      <alignment horizontal="center" vertical="center"/>
    </xf>
    <xf numFmtId="0" fontId="16" fillId="0" borderId="17" xfId="0" applyFont="1" applyBorder="1" applyAlignment="1">
      <alignment horizontal="center" vertical="center"/>
    </xf>
    <xf numFmtId="0" fontId="0" fillId="0" borderId="18" xfId="0" applyBorder="1" applyAlignment="1">
      <alignment horizontal="center"/>
    </xf>
    <xf numFmtId="12" fontId="0" fillId="0" borderId="19" xfId="0" applyNumberFormat="1" applyBorder="1" applyAlignment="1">
      <alignment horizontal="center"/>
    </xf>
    <xf numFmtId="0" fontId="0" fillId="0" borderId="20" xfId="0" applyBorder="1" applyAlignment="1">
      <alignment horizontal="center"/>
    </xf>
    <xf numFmtId="12" fontId="0" fillId="0" borderId="21" xfId="0" applyNumberFormat="1" applyBorder="1" applyAlignment="1">
      <alignment horizontal="center"/>
    </xf>
    <xf numFmtId="2" fontId="0" fillId="0" borderId="20" xfId="0" applyNumberFormat="1" applyBorder="1" applyAlignment="1">
      <alignment horizontal="center"/>
    </xf>
    <xf numFmtId="165" fontId="0" fillId="0" borderId="20" xfId="0" applyNumberFormat="1" applyBorder="1" applyAlignment="1">
      <alignment horizontal="center"/>
    </xf>
    <xf numFmtId="0" fontId="0" fillId="2" borderId="20" xfId="0" applyFill="1" applyBorder="1" applyAlignment="1">
      <alignment horizontal="center"/>
    </xf>
    <xf numFmtId="12" fontId="0" fillId="2" borderId="21" xfId="0" applyNumberFormat="1" applyFill="1" applyBorder="1" applyAlignment="1">
      <alignment horizontal="center"/>
    </xf>
    <xf numFmtId="0" fontId="0" fillId="0" borderId="21" xfId="0" applyBorder="1" applyAlignment="1">
      <alignment horizontal="center"/>
    </xf>
    <xf numFmtId="0" fontId="0" fillId="0" borderId="21" xfId="0" applyBorder="1" applyAlignment="1">
      <alignment horizontal="right"/>
    </xf>
    <xf numFmtId="0" fontId="0" fillId="0" borderId="22" xfId="0" applyBorder="1" applyAlignment="1">
      <alignment horizontal="center"/>
    </xf>
    <xf numFmtId="12" fontId="0" fillId="0" borderId="23" xfId="0" applyNumberFormat="1" applyBorder="1" applyAlignment="1">
      <alignment horizontal="center"/>
    </xf>
    <xf numFmtId="0" fontId="0" fillId="0" borderId="16" xfId="0" applyBorder="1" applyAlignment="1">
      <alignment horizontal="center"/>
    </xf>
    <xf numFmtId="0" fontId="15" fillId="0" borderId="0" xfId="0" applyFont="1"/>
    <xf numFmtId="0" fontId="5" fillId="0" borderId="0" xfId="0" applyFont="1" applyAlignment="1">
      <alignment horizontal="center" vertical="center"/>
    </xf>
    <xf numFmtId="0" fontId="12" fillId="0" borderId="26" xfId="0" applyFont="1" applyBorder="1"/>
    <xf numFmtId="0" fontId="12" fillId="0" borderId="27" xfId="0" applyFont="1" applyBorder="1"/>
    <xf numFmtId="0" fontId="22" fillId="0" borderId="0" xfId="0" applyFont="1"/>
    <xf numFmtId="0" fontId="5" fillId="0" borderId="0" xfId="0" applyFont="1" applyAlignment="1">
      <alignment horizontal="center"/>
    </xf>
    <xf numFmtId="0" fontId="5" fillId="0" borderId="12" xfId="0" applyFont="1" applyBorder="1" applyAlignment="1">
      <alignment horizontal="center"/>
    </xf>
    <xf numFmtId="0" fontId="5" fillId="0" borderId="12" xfId="0" applyFont="1" applyBorder="1"/>
    <xf numFmtId="164" fontId="5" fillId="0" borderId="0" xfId="0" applyNumberFormat="1" applyFont="1"/>
    <xf numFmtId="4" fontId="5" fillId="0" borderId="0" xfId="0" applyNumberFormat="1" applyFont="1"/>
    <xf numFmtId="0" fontId="9" fillId="0" borderId="0" xfId="0" applyFont="1"/>
    <xf numFmtId="0" fontId="26" fillId="0" borderId="0" xfId="0" applyFont="1" applyAlignment="1">
      <alignment horizontal="center"/>
    </xf>
    <xf numFmtId="0" fontId="12" fillId="0" borderId="0" xfId="0" applyFont="1" applyAlignment="1">
      <alignment horizontal="center"/>
    </xf>
    <xf numFmtId="1" fontId="5" fillId="0" borderId="0" xfId="0" applyNumberFormat="1" applyFont="1"/>
    <xf numFmtId="2" fontId="5" fillId="0" borderId="0" xfId="0" applyNumberFormat="1" applyFont="1"/>
    <xf numFmtId="166" fontId="5" fillId="0" borderId="0" xfId="0" applyNumberFormat="1" applyFont="1"/>
    <xf numFmtId="0" fontId="9" fillId="0" borderId="0" xfId="0" applyFont="1" applyAlignment="1">
      <alignment vertical="center"/>
    </xf>
    <xf numFmtId="0" fontId="5" fillId="0" borderId="0" xfId="0" applyFont="1" applyAlignment="1">
      <alignment vertical="center" wrapText="1"/>
    </xf>
    <xf numFmtId="0" fontId="5" fillId="0" borderId="14" xfId="0" applyFont="1" applyBorder="1"/>
    <xf numFmtId="0" fontId="5" fillId="0" borderId="0" xfId="0" applyFont="1" applyAlignment="1">
      <alignment vertical="top" wrapText="1"/>
    </xf>
    <xf numFmtId="0" fontId="29" fillId="0" borderId="0" xfId="0" applyFont="1" applyAlignment="1">
      <alignment horizontal="center" vertical="center"/>
    </xf>
    <xf numFmtId="0" fontId="8" fillId="0" borderId="0" xfId="0" applyFont="1"/>
    <xf numFmtId="165" fontId="8" fillId="0" borderId="0" xfId="0" applyNumberFormat="1" applyFont="1"/>
    <xf numFmtId="0" fontId="9" fillId="0" borderId="0" xfId="0" applyFont="1" applyAlignment="1">
      <alignment vertical="top"/>
    </xf>
    <xf numFmtId="165" fontId="5" fillId="0" borderId="0" xfId="0" applyNumberFormat="1" applyFont="1"/>
    <xf numFmtId="0" fontId="5" fillId="0" borderId="0" xfId="0" applyFont="1" applyAlignment="1">
      <alignment horizontal="right"/>
    </xf>
    <xf numFmtId="0" fontId="5" fillId="0" borderId="4" xfId="0" applyFont="1" applyBorder="1" applyAlignment="1">
      <alignment textRotation="90" wrapText="1"/>
    </xf>
    <xf numFmtId="0" fontId="5" fillId="0" borderId="4" xfId="0" applyFont="1" applyBorder="1" applyAlignment="1">
      <alignment textRotation="90"/>
    </xf>
    <xf numFmtId="0" fontId="5" fillId="0" borderId="0" xfId="0" applyFont="1" applyAlignment="1">
      <alignment vertical="top"/>
    </xf>
    <xf numFmtId="1" fontId="5" fillId="0" borderId="0" xfId="0" applyNumberFormat="1" applyFont="1" applyAlignment="1">
      <alignment horizontal="center" vertical="top"/>
    </xf>
    <xf numFmtId="2" fontId="5" fillId="0" borderId="0" xfId="0" applyNumberFormat="1" applyFont="1" applyAlignment="1">
      <alignment vertical="top"/>
    </xf>
    <xf numFmtId="0" fontId="5" fillId="0" borderId="0" xfId="0" applyFont="1" applyAlignment="1">
      <alignment wrapText="1"/>
    </xf>
    <xf numFmtId="0" fontId="5" fillId="0" borderId="0" xfId="0" applyFont="1" applyAlignment="1">
      <alignment horizontal="center" wrapText="1"/>
    </xf>
    <xf numFmtId="0" fontId="5" fillId="0" borderId="0" xfId="0" applyFont="1" applyAlignment="1">
      <alignment horizontal="right" wrapText="1"/>
    </xf>
    <xf numFmtId="0" fontId="5" fillId="0" borderId="0" xfId="0" applyFont="1" applyAlignment="1">
      <alignment horizontal="center" vertical="top"/>
    </xf>
    <xf numFmtId="165" fontId="5" fillId="0" borderId="0" xfId="0" applyNumberFormat="1" applyFont="1" applyAlignment="1">
      <alignment vertical="top"/>
    </xf>
    <xf numFmtId="0" fontId="9" fillId="0" borderId="0" xfId="0" applyFont="1" applyAlignment="1">
      <alignment horizontal="center" vertical="center"/>
    </xf>
    <xf numFmtId="0" fontId="0" fillId="3" borderId="0" xfId="0" applyFill="1"/>
    <xf numFmtId="1" fontId="5" fillId="0" borderId="0" xfId="0" applyNumberFormat="1" applyFont="1" applyAlignment="1">
      <alignment horizontal="center"/>
    </xf>
    <xf numFmtId="0" fontId="0" fillId="0" borderId="30" xfId="0" applyBorder="1"/>
    <xf numFmtId="0" fontId="0" fillId="0" borderId="31" xfId="0" applyBorder="1"/>
    <xf numFmtId="0" fontId="0" fillId="0" borderId="32" xfId="0" applyBorder="1"/>
    <xf numFmtId="0" fontId="0" fillId="0" borderId="1" xfId="0" applyBorder="1"/>
    <xf numFmtId="0" fontId="0" fillId="0" borderId="2" xfId="0" applyBorder="1"/>
    <xf numFmtId="0" fontId="0" fillId="0" borderId="3" xfId="0" applyBorder="1"/>
    <xf numFmtId="0" fontId="6" fillId="0" borderId="4" xfId="0" applyFont="1" applyBorder="1"/>
    <xf numFmtId="0" fontId="6" fillId="0" borderId="5" xfId="0" applyFont="1" applyBorder="1"/>
    <xf numFmtId="0" fontId="6" fillId="0" borderId="7" xfId="0" applyFont="1" applyBorder="1"/>
    <xf numFmtId="0" fontId="6" fillId="0" borderId="8" xfId="0" applyFont="1" applyBorder="1"/>
    <xf numFmtId="0" fontId="6" fillId="0" borderId="9" xfId="0" applyFont="1" applyBorder="1"/>
    <xf numFmtId="0" fontId="32" fillId="4" borderId="0" xfId="0" applyFont="1" applyFill="1"/>
    <xf numFmtId="4" fontId="15" fillId="0" borderId="0" xfId="0" applyNumberFormat="1" applyFont="1"/>
    <xf numFmtId="4" fontId="0" fillId="0" borderId="0" xfId="0" applyNumberFormat="1"/>
    <xf numFmtId="0" fontId="32" fillId="0" borderId="0" xfId="0" applyFont="1"/>
    <xf numFmtId="0" fontId="9" fillId="0" borderId="8" xfId="0" applyFont="1" applyBorder="1" applyAlignment="1">
      <alignment horizontal="center" vertical="top"/>
    </xf>
    <xf numFmtId="0" fontId="5" fillId="0" borderId="0" xfId="0" applyFont="1" applyAlignment="1">
      <alignment horizontal="right" wrapText="1"/>
    </xf>
    <xf numFmtId="0" fontId="5" fillId="0" borderId="0" xfId="0" applyFont="1" applyAlignment="1">
      <alignment horizontal="center"/>
    </xf>
    <xf numFmtId="0" fontId="5" fillId="0" borderId="0" xfId="0" applyFont="1" applyAlignment="1">
      <alignment horizontal="center" vertical="top"/>
    </xf>
    <xf numFmtId="0" fontId="9" fillId="0" borderId="0" xfId="0" applyFont="1" applyAlignment="1">
      <alignment horizontal="center" vertical="center"/>
    </xf>
    <xf numFmtId="0" fontId="5" fillId="0" borderId="0" xfId="0" applyFont="1" applyAlignment="1">
      <alignment horizontal="center" wrapText="1"/>
    </xf>
    <xf numFmtId="0" fontId="5" fillId="0" borderId="0" xfId="0" applyFont="1" applyAlignment="1">
      <alignment horizontal="center" vertical="top" wrapText="1"/>
    </xf>
    <xf numFmtId="0" fontId="5" fillId="0" borderId="0" xfId="0" applyFont="1" applyAlignment="1">
      <alignment horizontal="left" wrapText="1"/>
    </xf>
    <xf numFmtId="0" fontId="5" fillId="0" borderId="0" xfId="0" applyFont="1" applyAlignment="1">
      <alignment horizontal="center" vertical="center" wrapText="1"/>
    </xf>
    <xf numFmtId="0" fontId="5" fillId="0" borderId="0" xfId="0" applyFont="1" applyAlignment="1">
      <alignment horizontal="center" vertical="center"/>
    </xf>
    <xf numFmtId="0" fontId="9" fillId="0" borderId="0" xfId="0" applyFont="1" applyAlignment="1">
      <alignment horizontal="right"/>
    </xf>
    <xf numFmtId="2" fontId="5" fillId="0" borderId="0" xfId="0" applyNumberFormat="1" applyFont="1" applyAlignment="1">
      <alignment horizontal="center"/>
    </xf>
    <xf numFmtId="0" fontId="5" fillId="0" borderId="0" xfId="0" applyFont="1" applyAlignment="1">
      <alignment horizontal="right"/>
    </xf>
    <xf numFmtId="0" fontId="5" fillId="0" borderId="0" xfId="0" applyFont="1" applyAlignment="1">
      <alignment horizontal="right" vertical="center"/>
    </xf>
    <xf numFmtId="0" fontId="5" fillId="0" borderId="0" xfId="0" applyFont="1" applyAlignment="1">
      <alignment horizontal="right" vertical="top"/>
    </xf>
    <xf numFmtId="1" fontId="5" fillId="0" borderId="0" xfId="0" applyNumberFormat="1" applyFont="1" applyAlignment="1">
      <alignment horizontal="center" vertical="center"/>
    </xf>
    <xf numFmtId="0" fontId="9" fillId="0" borderId="0" xfId="0" applyFont="1" applyAlignment="1">
      <alignment horizontal="center"/>
    </xf>
    <xf numFmtId="0" fontId="7" fillId="0" borderId="6" xfId="0" applyFont="1" applyBorder="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xf>
    <xf numFmtId="0" fontId="8" fillId="0" borderId="0" xfId="0" applyFont="1" applyAlignment="1">
      <alignment horizontal="center"/>
    </xf>
    <xf numFmtId="0" fontId="9" fillId="0" borderId="25" xfId="0" applyFont="1" applyBorder="1" applyAlignment="1">
      <alignment horizontal="center" vertical="center"/>
    </xf>
    <xf numFmtId="2" fontId="5" fillId="0" borderId="11" xfId="0" applyNumberFormat="1" applyFont="1" applyBorder="1" applyAlignment="1">
      <alignment horizontal="center"/>
    </xf>
    <xf numFmtId="0" fontId="5" fillId="0" borderId="21" xfId="0" applyFont="1" applyBorder="1" applyAlignment="1">
      <alignment horizontal="center"/>
    </xf>
    <xf numFmtId="165" fontId="5" fillId="0" borderId="21" xfId="0" applyNumberFormat="1" applyFont="1" applyBorder="1" applyAlignment="1">
      <alignment horizontal="center"/>
    </xf>
    <xf numFmtId="165" fontId="8" fillId="0" borderId="0" xfId="0" applyNumberFormat="1" applyFont="1" applyAlignment="1">
      <alignment horizontal="center"/>
    </xf>
    <xf numFmtId="0" fontId="5" fillId="0" borderId="0" xfId="0" applyFont="1" applyAlignment="1">
      <alignment horizontal="left"/>
    </xf>
    <xf numFmtId="2" fontId="8" fillId="0" borderId="0" xfId="0" applyNumberFormat="1" applyFont="1" applyAlignment="1">
      <alignment horizontal="center"/>
    </xf>
    <xf numFmtId="166" fontId="8" fillId="0" borderId="0" xfId="0" applyNumberFormat="1" applyFont="1" applyAlignment="1">
      <alignment horizontal="center"/>
    </xf>
    <xf numFmtId="0" fontId="5" fillId="0" borderId="0" xfId="0" applyFont="1" applyAlignment="1">
      <alignment horizontal="justify" vertical="top" wrapText="1"/>
    </xf>
    <xf numFmtId="0" fontId="9" fillId="0" borderId="0" xfId="0" applyFont="1" applyAlignment="1">
      <alignment horizontal="center" vertical="top"/>
    </xf>
    <xf numFmtId="0" fontId="5" fillId="0" borderId="21" xfId="0" applyFont="1" applyBorder="1" applyAlignment="1">
      <alignment horizontal="center" vertical="center" wrapText="1"/>
    </xf>
    <xf numFmtId="0" fontId="5" fillId="0" borderId="21" xfId="0" applyFont="1" applyBorder="1" applyAlignment="1">
      <alignment horizontal="center" vertical="center"/>
    </xf>
    <xf numFmtId="0" fontId="5" fillId="0" borderId="4" xfId="0" applyFont="1" applyBorder="1" applyAlignment="1">
      <alignment horizontal="left"/>
    </xf>
    <xf numFmtId="165" fontId="5" fillId="0" borderId="0" xfId="0" applyNumberFormat="1" applyFont="1" applyAlignment="1">
      <alignment horizontal="right"/>
    </xf>
    <xf numFmtId="0" fontId="25" fillId="0" borderId="0" xfId="0" applyFont="1" applyAlignment="1">
      <alignment horizontal="center"/>
    </xf>
    <xf numFmtId="0" fontId="26" fillId="0" borderId="0" xfId="0" applyFont="1" applyAlignment="1">
      <alignment horizontal="center"/>
    </xf>
    <xf numFmtId="0" fontId="12" fillId="0" borderId="0" xfId="0" applyFont="1" applyAlignment="1">
      <alignment horizontal="center"/>
    </xf>
    <xf numFmtId="0" fontId="19" fillId="0" borderId="6" xfId="0" applyFont="1" applyBorder="1" applyAlignment="1">
      <alignment horizontal="center"/>
    </xf>
    <xf numFmtId="4" fontId="5" fillId="0" borderId="0" xfId="0" applyNumberFormat="1" applyFont="1" applyAlignment="1">
      <alignment horizontal="center"/>
    </xf>
    <xf numFmtId="0" fontId="5" fillId="0" borderId="5" xfId="0" applyFont="1" applyBorder="1" applyAlignment="1">
      <alignment horizontal="left"/>
    </xf>
    <xf numFmtId="0" fontId="5" fillId="0" borderId="11" xfId="0" applyFont="1" applyBorder="1" applyAlignment="1">
      <alignment horizontal="center"/>
    </xf>
    <xf numFmtId="3" fontId="5" fillId="0" borderId="0" xfId="0" applyNumberFormat="1" applyFont="1" applyAlignment="1">
      <alignment horizontal="center"/>
    </xf>
    <xf numFmtId="0" fontId="12" fillId="0" borderId="0" xfId="0" applyFont="1" applyAlignment="1">
      <alignment horizontal="right"/>
    </xf>
    <xf numFmtId="165" fontId="5" fillId="0" borderId="0" xfId="0" applyNumberFormat="1" applyFont="1" applyAlignment="1">
      <alignment horizontal="center"/>
    </xf>
    <xf numFmtId="0" fontId="12" fillId="0" borderId="21" xfId="0" applyFont="1" applyBorder="1" applyAlignment="1">
      <alignment horizontal="center"/>
    </xf>
    <xf numFmtId="4" fontId="5" fillId="0" borderId="11" xfId="0" applyNumberFormat="1" applyFont="1" applyBorder="1" applyAlignment="1">
      <alignment horizontal="center"/>
    </xf>
    <xf numFmtId="4" fontId="5" fillId="0" borderId="4" xfId="0" applyNumberFormat="1" applyFont="1" applyBorder="1" applyAlignment="1">
      <alignment horizontal="center"/>
    </xf>
    <xf numFmtId="0" fontId="5" fillId="0" borderId="29" xfId="0" applyFont="1" applyBorder="1" applyAlignment="1">
      <alignment horizontal="center"/>
    </xf>
    <xf numFmtId="4" fontId="5" fillId="0" borderId="28" xfId="0" applyNumberFormat="1" applyFont="1" applyBorder="1" applyAlignment="1">
      <alignment horizontal="center"/>
    </xf>
    <xf numFmtId="0" fontId="5" fillId="0" borderId="5" xfId="0" applyFont="1" applyBorder="1" applyAlignment="1">
      <alignment horizontal="center"/>
    </xf>
    <xf numFmtId="0" fontId="5" fillId="0" borderId="8" xfId="0" applyFont="1" applyBorder="1" applyAlignment="1">
      <alignment horizontal="center"/>
    </xf>
    <xf numFmtId="164" fontId="5" fillId="0" borderId="0" xfId="0" applyNumberFormat="1" applyFont="1" applyAlignment="1">
      <alignment horizontal="center"/>
    </xf>
    <xf numFmtId="0" fontId="18" fillId="0" borderId="0" xfId="0" applyFont="1" applyAlignment="1">
      <alignment horizontal="center"/>
    </xf>
    <xf numFmtId="0" fontId="5" fillId="0" borderId="24" xfId="0" applyFont="1" applyBorder="1" applyAlignment="1">
      <alignment horizontal="center"/>
    </xf>
    <xf numFmtId="2" fontId="5" fillId="0" borderId="0" xfId="0" applyNumberFormat="1" applyFont="1" applyAlignment="1">
      <alignment horizontal="left"/>
    </xf>
    <xf numFmtId="164" fontId="12" fillId="0" borderId="0" xfId="0" applyNumberFormat="1" applyFont="1" applyAlignment="1">
      <alignment horizontal="center"/>
    </xf>
    <xf numFmtId="2" fontId="12" fillId="0" borderId="0" xfId="0" applyNumberFormat="1" applyFont="1" applyAlignment="1">
      <alignment horizontal="center"/>
    </xf>
    <xf numFmtId="0" fontId="5" fillId="0" borderId="13"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9" fillId="0" borderId="10" xfId="0" applyFont="1" applyBorder="1" applyAlignment="1">
      <alignment horizontal="center" vertical="center"/>
    </xf>
    <xf numFmtId="164" fontId="5" fillId="0" borderId="11" xfId="0" applyNumberFormat="1" applyFont="1" applyBorder="1" applyAlignment="1">
      <alignment horizontal="center"/>
    </xf>
    <xf numFmtId="0" fontId="5" fillId="0" borderId="12" xfId="0" applyFont="1" applyBorder="1" applyAlignment="1">
      <alignment horizontal="center"/>
    </xf>
    <xf numFmtId="0" fontId="12" fillId="0" borderId="0" xfId="0" applyFont="1" applyAlignment="1">
      <alignment horizontal="left"/>
    </xf>
    <xf numFmtId="0" fontId="5" fillId="0" borderId="4" xfId="0" applyFont="1" applyBorder="1" applyAlignment="1">
      <alignment horizontal="right"/>
    </xf>
    <xf numFmtId="4" fontId="15" fillId="0" borderId="0" xfId="0" applyNumberFormat="1" applyFont="1" applyAlignment="1">
      <alignment horizontal="center"/>
    </xf>
    <xf numFmtId="4" fontId="8" fillId="0" borderId="0" xfId="0" applyNumberFormat="1" applyFont="1" applyAlignment="1">
      <alignment horizontal="center"/>
    </xf>
    <xf numFmtId="0" fontId="9" fillId="0" borderId="0" xfId="0" applyFont="1" applyAlignment="1">
      <alignment horizontal="left"/>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0" xfId="0" applyAlignment="1">
      <alignment horizontal="center" vertical="center"/>
    </xf>
    <xf numFmtId="0" fontId="2" fillId="0" borderId="4" xfId="0" applyFont="1" applyBorder="1" applyAlignment="1">
      <alignment horizontal="center" vertical="center" wrapText="1"/>
    </xf>
    <xf numFmtId="0" fontId="2" fillId="0" borderId="0" xfId="0" applyFont="1" applyAlignment="1">
      <alignment horizontal="center" vertical="center" wrapText="1"/>
    </xf>
    <xf numFmtId="0" fontId="2" fillId="0" borderId="5" xfId="0" applyFont="1" applyBorder="1" applyAlignment="1">
      <alignment horizontal="center" vertical="center" wrapText="1"/>
    </xf>
    <xf numFmtId="0" fontId="6" fillId="0" borderId="0" xfId="0" applyFont="1" applyAlignment="1">
      <alignment horizontal="right"/>
    </xf>
    <xf numFmtId="0" fontId="6" fillId="0" borderId="0" xfId="0" applyFont="1" applyAlignment="1">
      <alignment horizontal="left"/>
    </xf>
    <xf numFmtId="0" fontId="0" fillId="0" borderId="21" xfId="0" applyBorder="1" applyAlignment="1">
      <alignment horizontal="center"/>
    </xf>
    <xf numFmtId="165" fontId="15" fillId="0" borderId="0" xfId="0" applyNumberFormat="1" applyFont="1" applyAlignment="1">
      <alignment horizontal="center"/>
    </xf>
    <xf numFmtId="166" fontId="5" fillId="0" borderId="0" xfId="0" applyNumberFormat="1" applyFont="1" applyAlignment="1">
      <alignment horizontal="center"/>
    </xf>
  </cellXfs>
  <cellStyles count="1">
    <cellStyle name="Normal" xfId="0" builtinId="0"/>
  </cellStyles>
  <dxfs count="360">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rgb="FFC00000"/>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C0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s>
  <tableStyles count="0" defaultTableStyle="TableStyleMedium2" defaultPivotStyle="PivotStyleLight16"/>
  <colors>
    <mruColors>
      <color rgb="FF0000FF"/>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30.emf"/><Relationship Id="rId3" Type="http://schemas.openxmlformats.org/officeDocument/2006/relationships/image" Target="../media/image4.png"/><Relationship Id="rId21" Type="http://schemas.openxmlformats.org/officeDocument/2006/relationships/image" Target="../media/image23.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8.emf"/><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3.emf"/><Relationship Id="rId1" Type="http://schemas.openxmlformats.org/officeDocument/2006/relationships/image" Target="../media/image1.emf"/><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6.emf"/><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5.png"/><Relationship Id="rId28" Type="http://schemas.openxmlformats.org/officeDocument/2006/relationships/image" Target="../media/image32.emf"/><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4.png"/><Relationship Id="rId27" Type="http://schemas.openxmlformats.org/officeDocument/2006/relationships/image" Target="../media/image31.emf"/><Relationship Id="rId30" Type="http://schemas.openxmlformats.org/officeDocument/2006/relationships/image" Target="../media/image34.emf"/></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9.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10.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1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emf"/><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emf"/><Relationship Id="rId30"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1A6C34B1-4181-4C73-9731-87A0CCF6FCAF}"/>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7BBD5428-E5D2-44E4-A2DC-4D4FE67FDA39}"/>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A76FC463-D878-45C5-BF9A-840BDE0C8521}"/>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F07556AF-739A-4333-B41B-DFB00AFC85B7}"/>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536D2C14-1E5B-4D9E-9011-5EE5D27C7B99}"/>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7A9D1092-631C-48C8-AA26-3ACE63D417DB}"/>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r>
                <a:rPr lang="es-MX" sz="1100" i="0">
                  <a:latin typeface="Cambria Math" panose="02040503050406030204" pitchFamily="18" charset="0"/>
                </a:rPr>
                <a:t>(</a:t>
              </a:r>
              <a:r>
                <a:rPr lang="es-MX" sz="1100" b="0" i="0">
                  <a:latin typeface="Cambria Math" panose="02040503050406030204" pitchFamily="18" charset="0"/>
                </a:rPr>
                <a:t>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2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9414F11B-724B-482D-B33F-CF08A7814DA6}"/>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DC98008C-3894-43A4-B4A6-56A00A4E99C2}"/>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9B9B210B-CE74-48AE-BE69-4DE78151C434}"/>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D24EBDA9-5F4F-4AE3-9BA9-DEEE825E80FA}"/>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2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AA5AD92D-3EA9-48B6-9BE3-7459E9673A09}"/>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2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10A8BA0B-CE55-4966-8D8C-9EB4FB76CEA4}"/>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2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628B8F7C-D5E6-4D18-88BB-84E926727F0A}"/>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2CFC921D-2031-4AC3-960D-33CEF806F7F3}"/>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2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91839273-E35F-4924-8803-584168305BDB}"/>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2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FBBB172F-764D-45CF-A28B-ED50F070AACD}"/>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2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D2159DBB-E7BB-45C5-A929-528D3D450BEA}"/>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2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C1532743-90FB-453C-BD3A-8FB85E1E5CA9}"/>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2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B6F9234E-96AF-4BEB-8B20-C1F398D929BB}"/>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2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47AB5294-314E-4E49-885E-A20AE064A03F}"/>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2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4643662D-C7B6-485B-88BF-6E046C79AA46}"/>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r>
                <a:rPr lang="es-MX" sz="1100" i="0">
                  <a:latin typeface="Cambria Math" panose="02040503050406030204" pitchFamily="18" charset="0"/>
                </a:rPr>
                <a:t>(</a:t>
              </a:r>
              <a:r>
                <a:rPr lang="es-MX" sz="1100" b="0" i="0">
                  <a:latin typeface="Cambria Math" panose="02040503050406030204" pitchFamily="18" charset="0"/>
                </a:rPr>
                <a:t>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2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E016BEC3-BC9D-417F-91C7-35129951C64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2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A4927DBC-6417-4205-A211-C0C5B317241C}"/>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4A664956-A7AB-4D2F-BB01-7D268FEFE739}"/>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71724167-7C09-4823-AEDB-B702D7D20119}"/>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2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E3FB9868-1FFF-4683-B84F-BC8E4E5365AE}"/>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2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9EA3A0AC-98B5-4B51-B6D8-B4D6BC0A3169}"/>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2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0377E8C4-BC6A-4136-BE85-A96D69231579}"/>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2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2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62E385F3-8D98-43FC-9C7D-1E18D88667F1}"/>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E5A9897A-FE94-45B6-B8EE-9DAF779F6751}"/>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2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D9193E6A-6D82-4E80-B185-95A0EB5D9DC5}"/>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2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2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5851453" y="13914783"/>
          <a:ext cx="5156222" cy="33355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200-00002B000000}"/>
            </a:ext>
          </a:extLst>
        </xdr:cNvPr>
        <xdr:cNvSpPr/>
      </xdr:nvSpPr>
      <xdr:spPr>
        <a:xfrm>
          <a:off x="6811298" y="13378908"/>
          <a:ext cx="607778" cy="4960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2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7"/>
        <a:stretch>
          <a:fillRect/>
        </a:stretch>
      </xdr:blipFill>
      <xdr:spPr>
        <a:xfrm>
          <a:off x="11429509" y="30133837"/>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8"/>
        <a:stretch>
          <a:fillRect/>
        </a:stretch>
      </xdr:blipFill>
      <xdr:spPr>
        <a:xfrm>
          <a:off x="11425518" y="31041094"/>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200-00002F000000}"/>
            </a:ext>
          </a:extLst>
        </xdr:cNvPr>
        <xdr:cNvSpPr/>
      </xdr:nvSpPr>
      <xdr:spPr>
        <a:xfrm>
          <a:off x="11494077" y="33121320"/>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9"/>
        <a:stretch>
          <a:fillRect/>
        </a:stretch>
      </xdr:blipFill>
      <xdr:spPr>
        <a:xfrm>
          <a:off x="11427358" y="33890807"/>
          <a:ext cx="5052173" cy="1905606"/>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200-000031000000}"/>
            </a:ext>
          </a:extLst>
        </xdr:cNvPr>
        <xdr:cNvSpPr/>
      </xdr:nvSpPr>
      <xdr:spPr>
        <a:xfrm>
          <a:off x="13219300" y="35196794"/>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10"/>
        <a:stretch>
          <a:fillRect/>
        </a:stretch>
      </xdr:blipFill>
      <xdr:spPr>
        <a:xfrm>
          <a:off x="11741193" y="27479751"/>
          <a:ext cx="5206637" cy="2426316"/>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11"/>
        <a:stretch>
          <a:fillRect/>
        </a:stretch>
      </xdr:blipFill>
      <xdr:spPr>
        <a:xfrm>
          <a:off x="11425033" y="28806524"/>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200-000034000000}"/>
            </a:ext>
          </a:extLst>
        </xdr:cNvPr>
        <xdr:cNvSpPr/>
      </xdr:nvSpPr>
      <xdr:spPr>
        <a:xfrm>
          <a:off x="12798316" y="27954331"/>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200-000035000000}"/>
            </a:ext>
          </a:extLst>
        </xdr:cNvPr>
        <xdr:cNvSpPr/>
      </xdr:nvSpPr>
      <xdr:spPr>
        <a:xfrm>
          <a:off x="12747077" y="28962337"/>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200-000036000000}"/>
            </a:ext>
          </a:extLst>
        </xdr:cNvPr>
        <xdr:cNvCxnSpPr/>
      </xdr:nvCxnSpPr>
      <xdr:spPr>
        <a:xfrm flipV="1">
          <a:off x="14531209" y="27390036"/>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200-000037000000}"/>
            </a:ext>
          </a:extLst>
        </xdr:cNvPr>
        <xdr:cNvCxnSpPr/>
      </xdr:nvCxnSpPr>
      <xdr:spPr>
        <a:xfrm flipV="1">
          <a:off x="11445766" y="27504666"/>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200-000038000000}"/>
            </a:ext>
          </a:extLst>
        </xdr:cNvPr>
        <xdr:cNvSpPr/>
      </xdr:nvSpPr>
      <xdr:spPr>
        <a:xfrm>
          <a:off x="14487853" y="29608029"/>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200-000039000000}"/>
            </a:ext>
          </a:extLst>
        </xdr:cNvPr>
        <xdr:cNvSpPr/>
      </xdr:nvSpPr>
      <xdr:spPr>
        <a:xfrm>
          <a:off x="13054176" y="29765065"/>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200-00003A000000}"/>
            </a:ext>
          </a:extLst>
        </xdr:cNvPr>
        <xdr:cNvPicPr>
          <a:picLocks noChangeAspect="1"/>
        </xdr:cNvPicPr>
      </xdr:nvPicPr>
      <xdr:blipFill>
        <a:blip xmlns:r="http://schemas.openxmlformats.org/officeDocument/2006/relationships" r:embed="rId12"/>
        <a:stretch>
          <a:fillRect/>
        </a:stretch>
      </xdr:blipFill>
      <xdr:spPr>
        <a:xfrm>
          <a:off x="6025833" y="46402601"/>
          <a:ext cx="4979537" cy="3963033"/>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200-00003B000000}"/>
            </a:ext>
          </a:extLst>
        </xdr:cNvPr>
        <xdr:cNvSpPr/>
      </xdr:nvSpPr>
      <xdr:spPr>
        <a:xfrm>
          <a:off x="6847290" y="47827680"/>
          <a:ext cx="4094044" cy="24862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13"/>
        <a:stretch>
          <a:fillRect/>
        </a:stretch>
      </xdr:blipFill>
      <xdr:spPr>
        <a:xfrm>
          <a:off x="6021953" y="50411852"/>
          <a:ext cx="4997824" cy="602940"/>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200-00003D000000}"/>
            </a:ext>
          </a:extLst>
        </xdr:cNvPr>
        <xdr:cNvPicPr>
          <a:picLocks noChangeAspect="1"/>
        </xdr:cNvPicPr>
      </xdr:nvPicPr>
      <xdr:blipFill>
        <a:blip xmlns:r="http://schemas.openxmlformats.org/officeDocument/2006/relationships" r:embed="rId14"/>
        <a:stretch>
          <a:fillRect/>
        </a:stretch>
      </xdr:blipFill>
      <xdr:spPr>
        <a:xfrm>
          <a:off x="6021952" y="51075437"/>
          <a:ext cx="5020236" cy="5475560"/>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2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E3B79317-5921-4B17-B5AE-B5D575217806}"/>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2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D7548C2D-54FF-4FA4-BA7D-26C286A1EE8C}"/>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2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F6291AC5-C7B0-406F-AFE1-87654EB5B309}"/>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2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69D78AF4-F925-46EB-8508-AB9CB68BBD1A}"/>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200-000042000000}"/>
                </a:ext>
              </a:extLst>
            </xdr:cNvPr>
            <xdr:cNvSpPr txBox="1"/>
          </xdr:nvSpPr>
          <xdr:spPr>
            <a:xfrm>
              <a:off x="2212731"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6E52486A-9980-4A19-8CF0-917B8F967283}"/>
                </a:ext>
              </a:extLst>
            </xdr:cNvPr>
            <xdr:cNvSpPr txBox="1"/>
          </xdr:nvSpPr>
          <xdr:spPr>
            <a:xfrm>
              <a:off x="2212731"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2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2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200-000045000000}"/>
                </a:ext>
              </a:extLst>
            </xdr:cNvPr>
            <xdr:cNvSpPr txBox="1"/>
          </xdr:nvSpPr>
          <xdr:spPr>
            <a:xfrm>
              <a:off x="2182376" y="309643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7B1B5945-F7FE-493C-B62D-7CF8C235055E}"/>
                </a:ext>
              </a:extLst>
            </xdr:cNvPr>
            <xdr:cNvSpPr txBox="1"/>
          </xdr:nvSpPr>
          <xdr:spPr>
            <a:xfrm>
              <a:off x="2182376" y="309643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200-000046000000}"/>
                </a:ext>
              </a:extLst>
            </xdr:cNvPr>
            <xdr:cNvSpPr txBox="1"/>
          </xdr:nvSpPr>
          <xdr:spPr>
            <a:xfrm>
              <a:off x="1729823" y="34408003"/>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3D995790-858B-4BFF-AA5C-8EAFEB73A71D}"/>
                </a:ext>
              </a:extLst>
            </xdr:cNvPr>
            <xdr:cNvSpPr txBox="1"/>
          </xdr:nvSpPr>
          <xdr:spPr>
            <a:xfrm>
              <a:off x="1729823" y="34408003"/>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200-000047000000}"/>
                </a:ext>
              </a:extLst>
            </xdr:cNvPr>
            <xdr:cNvSpPr txBox="1"/>
          </xdr:nvSpPr>
          <xdr:spPr>
            <a:xfrm>
              <a:off x="438150" y="34408003"/>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02F309D5-18D1-4306-9055-2705D44F661E}"/>
                </a:ext>
              </a:extLst>
            </xdr:cNvPr>
            <xdr:cNvSpPr txBox="1"/>
          </xdr:nvSpPr>
          <xdr:spPr>
            <a:xfrm>
              <a:off x="438150" y="34408003"/>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200-000048000000}"/>
                </a:ext>
              </a:extLst>
            </xdr:cNvPr>
            <xdr:cNvSpPr txBox="1"/>
          </xdr:nvSpPr>
          <xdr:spPr>
            <a:xfrm>
              <a:off x="4387372" y="34404300"/>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33965D1E-97D1-4D6F-92E7-9EC9FBD15B54}"/>
                </a:ext>
              </a:extLst>
            </xdr:cNvPr>
            <xdr:cNvSpPr txBox="1"/>
          </xdr:nvSpPr>
          <xdr:spPr>
            <a:xfrm>
              <a:off x="4387372" y="34404300"/>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200-000049000000}"/>
                </a:ext>
              </a:extLst>
            </xdr:cNvPr>
            <xdr:cNvSpPr txBox="1"/>
          </xdr:nvSpPr>
          <xdr:spPr>
            <a:xfrm>
              <a:off x="3019914" y="34404300"/>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B8058A30-CED3-4667-BC87-645B1C924C45}"/>
                </a:ext>
              </a:extLst>
            </xdr:cNvPr>
            <xdr:cNvSpPr txBox="1"/>
          </xdr:nvSpPr>
          <xdr:spPr>
            <a:xfrm>
              <a:off x="3019914" y="34404300"/>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2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7DB64E0F-3471-49CE-BBE5-341ADE465D68}"/>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a:t>
              </a:r>
              <a:r>
                <a:rPr lang="es-MX" sz="1100" b="0" i="0">
                  <a:solidFill>
                    <a:schemeClr val="tx1"/>
                  </a:solidFill>
                  <a:effectLst/>
                  <a:latin typeface="+mn-lt"/>
                  <a:ea typeface="+mn-ea"/>
                  <a:cs typeface="+mn-cs"/>
                </a:rPr>
                <a:t> 〖</a:t>
              </a:r>
              <a:r>
                <a:rPr lang="es-MX" sz="1100" b="0" i="0">
                  <a:solidFill>
                    <a:schemeClr val="tx1"/>
                  </a:solidFill>
                  <a:effectLst/>
                  <a:latin typeface="Cambria Math" panose="02040503050406030204" pitchFamily="18" charset="0"/>
                  <a:ea typeface="+mn-ea"/>
                  <a:cs typeface="+mn-cs"/>
                </a:rPr>
                <a:t> </a:t>
              </a:r>
              <a:r>
                <a:rPr lang="es-MX" sz="1100" b="0" i="0">
                  <a:solidFill>
                    <a:schemeClr val="tx1"/>
                  </a:solidFill>
                  <a:effectLst/>
                  <a:latin typeface="+mn-lt"/>
                  <a:ea typeface="+mn-ea"/>
                  <a:cs typeface="+mn-cs"/>
                </a:rPr>
                <a:t>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2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11620500" y="36030353"/>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200-00004C000000}"/>
                </a:ext>
              </a:extLst>
            </xdr:cNvPr>
            <xdr:cNvSpPr txBox="1"/>
          </xdr:nvSpPr>
          <xdr:spPr>
            <a:xfrm>
              <a:off x="1455254" y="357121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6764D03D-1F57-4EF5-BFA7-90DDC676FF36}"/>
                </a:ext>
              </a:extLst>
            </xdr:cNvPr>
            <xdr:cNvSpPr txBox="1"/>
          </xdr:nvSpPr>
          <xdr:spPr>
            <a:xfrm>
              <a:off x="1455254" y="357121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200-00004D000000}"/>
            </a:ext>
          </a:extLst>
        </xdr:cNvPr>
        <xdr:cNvPicPr>
          <a:picLocks noChangeAspect="1"/>
        </xdr:cNvPicPr>
      </xdr:nvPicPr>
      <xdr:blipFill>
        <a:blip xmlns:r="http://schemas.openxmlformats.org/officeDocument/2006/relationships" r:embed="rId17"/>
        <a:stretch>
          <a:fillRect/>
        </a:stretch>
      </xdr:blipFill>
      <xdr:spPr>
        <a:xfrm>
          <a:off x="11416746" y="36621141"/>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200-00004E000000}"/>
            </a:ext>
          </a:extLst>
        </xdr:cNvPr>
        <xdr:cNvSpPr/>
      </xdr:nvSpPr>
      <xdr:spPr>
        <a:xfrm>
          <a:off x="13255744" y="37334121"/>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200-00004F000000}"/>
                </a:ext>
              </a:extLst>
            </xdr:cNvPr>
            <xdr:cNvSpPr txBox="1"/>
          </xdr:nvSpPr>
          <xdr:spPr>
            <a:xfrm>
              <a:off x="13185914" y="38021314"/>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39CDBD98-F8B8-4223-A24C-C93B992C7003}"/>
                </a:ext>
              </a:extLst>
            </xdr:cNvPr>
            <xdr:cNvSpPr txBox="1"/>
          </xdr:nvSpPr>
          <xdr:spPr>
            <a:xfrm>
              <a:off x="13185914" y="38021314"/>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200-000050000000}"/>
            </a:ext>
          </a:extLst>
        </xdr:cNvPr>
        <xdr:cNvSpPr/>
      </xdr:nvSpPr>
      <xdr:spPr>
        <a:xfrm>
          <a:off x="13131091" y="37962357"/>
          <a:ext cx="1030514"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200-000051000000}"/>
            </a:ext>
          </a:extLst>
        </xdr:cNvPr>
        <xdr:cNvSpPr/>
      </xdr:nvSpPr>
      <xdr:spPr>
        <a:xfrm>
          <a:off x="13529228" y="37662678"/>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200-000052000000}"/>
                </a:ext>
              </a:extLst>
            </xdr:cNvPr>
            <xdr:cNvSpPr txBox="1"/>
          </xdr:nvSpPr>
          <xdr:spPr>
            <a:xfrm>
              <a:off x="1504949" y="362045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F6CC5FAD-11BF-4205-B29C-7B19D579DD16}"/>
                </a:ext>
              </a:extLst>
            </xdr:cNvPr>
            <xdr:cNvSpPr txBox="1"/>
          </xdr:nvSpPr>
          <xdr:spPr>
            <a:xfrm>
              <a:off x="1504949" y="362045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2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200-000054000000}"/>
            </a:ext>
          </a:extLst>
        </xdr:cNvPr>
        <xdr:cNvPicPr>
          <a:picLocks noChangeAspect="1"/>
        </xdr:cNvPicPr>
      </xdr:nvPicPr>
      <xdr:blipFill>
        <a:blip xmlns:r="http://schemas.openxmlformats.org/officeDocument/2006/relationships" r:embed="rId19"/>
        <a:stretch>
          <a:fillRect/>
        </a:stretch>
      </xdr:blipFill>
      <xdr:spPr>
        <a:xfrm>
          <a:off x="11932227" y="40524545"/>
          <a:ext cx="5039591" cy="3732304"/>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200-000056000000}"/>
                </a:ext>
              </a:extLst>
            </xdr:cNvPr>
            <xdr:cNvSpPr txBox="1"/>
          </xdr:nvSpPr>
          <xdr:spPr>
            <a:xfrm>
              <a:off x="1953052" y="42305909"/>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7B78FC5F-4EE3-448A-BB50-00567818C78C}"/>
                </a:ext>
              </a:extLst>
            </xdr:cNvPr>
            <xdr:cNvSpPr txBox="1"/>
          </xdr:nvSpPr>
          <xdr:spPr>
            <a:xfrm>
              <a:off x="1953052" y="42305909"/>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200-000058000000}"/>
                </a:ext>
              </a:extLst>
            </xdr:cNvPr>
            <xdr:cNvSpPr txBox="1"/>
          </xdr:nvSpPr>
          <xdr:spPr>
            <a:xfrm>
              <a:off x="1630034" y="42562671"/>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B061EBB2-A723-4852-BCF4-025BFF71C051}"/>
                </a:ext>
              </a:extLst>
            </xdr:cNvPr>
            <xdr:cNvSpPr txBox="1"/>
          </xdr:nvSpPr>
          <xdr:spPr>
            <a:xfrm>
              <a:off x="1630034" y="42562671"/>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9" name="CuadroTexto 88">
              <a:extLst>
                <a:ext uri="{FF2B5EF4-FFF2-40B4-BE49-F238E27FC236}">
                  <a16:creationId xmlns:a16="http://schemas.microsoft.com/office/drawing/2014/main" id="{00000000-0008-0000-0200-000059000000}"/>
                </a:ext>
              </a:extLst>
            </xdr:cNvPr>
            <xdr:cNvSpPr txBox="1"/>
          </xdr:nvSpPr>
          <xdr:spPr>
            <a:xfrm>
              <a:off x="1555487" y="42761453"/>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9" name="CuadroTexto 88">
              <a:extLst>
                <a:ext uri="{FF2B5EF4-FFF2-40B4-BE49-F238E27FC236}">
                  <a16:creationId xmlns:a16="http://schemas.microsoft.com/office/drawing/2014/main" id="{9F9C7275-B6FF-4D9E-83E9-933C45614A40}"/>
                </a:ext>
              </a:extLst>
            </xdr:cNvPr>
            <xdr:cNvSpPr txBox="1"/>
          </xdr:nvSpPr>
          <xdr:spPr>
            <a:xfrm>
              <a:off x="1555487" y="42761453"/>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90" name="CuadroTexto 89">
              <a:extLst>
                <a:ext uri="{FF2B5EF4-FFF2-40B4-BE49-F238E27FC236}">
                  <a16:creationId xmlns:a16="http://schemas.microsoft.com/office/drawing/2014/main" id="{00000000-0008-0000-0200-00005A000000}"/>
                </a:ext>
              </a:extLst>
            </xdr:cNvPr>
            <xdr:cNvSpPr txBox="1"/>
          </xdr:nvSpPr>
          <xdr:spPr>
            <a:xfrm>
              <a:off x="1699614" y="42963549"/>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90" name="CuadroTexto 89">
              <a:extLst>
                <a:ext uri="{FF2B5EF4-FFF2-40B4-BE49-F238E27FC236}">
                  <a16:creationId xmlns:a16="http://schemas.microsoft.com/office/drawing/2014/main" id="{E7550DEF-6ED4-45A4-B1C7-97B51BB8B85E}"/>
                </a:ext>
              </a:extLst>
            </xdr:cNvPr>
            <xdr:cNvSpPr txBox="1"/>
          </xdr:nvSpPr>
          <xdr:spPr>
            <a:xfrm>
              <a:off x="1699614" y="42963549"/>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91" name="Imagen 90">
          <a:extLst>
            <a:ext uri="{FF2B5EF4-FFF2-40B4-BE49-F238E27FC236}">
              <a16:creationId xmlns:a16="http://schemas.microsoft.com/office/drawing/2014/main" id="{00000000-0008-0000-0200-00005B000000}"/>
            </a:ext>
          </a:extLst>
        </xdr:cNvPr>
        <xdr:cNvPicPr>
          <a:picLocks noChangeAspect="1"/>
        </xdr:cNvPicPr>
      </xdr:nvPicPr>
      <xdr:blipFill>
        <a:blip xmlns:r="http://schemas.openxmlformats.org/officeDocument/2006/relationships" r:embed="rId20"/>
        <a:stretch>
          <a:fillRect/>
        </a:stretch>
      </xdr:blipFill>
      <xdr:spPr>
        <a:xfrm>
          <a:off x="11932228" y="44421137"/>
          <a:ext cx="5074228" cy="379416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2" name="Imagen 91">
          <a:extLst>
            <a:ext uri="{FF2B5EF4-FFF2-40B4-BE49-F238E27FC236}">
              <a16:creationId xmlns:a16="http://schemas.microsoft.com/office/drawing/2014/main" id="{00000000-0008-0000-0200-00005C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3" name="CuadroTexto 92">
              <a:extLst>
                <a:ext uri="{FF2B5EF4-FFF2-40B4-BE49-F238E27FC236}">
                  <a16:creationId xmlns:a16="http://schemas.microsoft.com/office/drawing/2014/main" id="{00000000-0008-0000-0200-00005D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3" name="CuadroTexto 92">
              <a:extLst>
                <a:ext uri="{FF2B5EF4-FFF2-40B4-BE49-F238E27FC236}">
                  <a16:creationId xmlns:a16="http://schemas.microsoft.com/office/drawing/2014/main" id="{A068AA61-ECD6-4FBF-9B8E-56A06C272991}"/>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5" name="CuadroTexto 94">
              <a:extLst>
                <a:ext uri="{FF2B5EF4-FFF2-40B4-BE49-F238E27FC236}">
                  <a16:creationId xmlns:a16="http://schemas.microsoft.com/office/drawing/2014/main" id="{00000000-0008-0000-0200-00005F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5" name="CuadroTexto 94">
              <a:extLst>
                <a:ext uri="{FF2B5EF4-FFF2-40B4-BE49-F238E27FC236}">
                  <a16:creationId xmlns:a16="http://schemas.microsoft.com/office/drawing/2014/main" id="{19B66AFE-FB1C-4CD5-9586-053F1A6C9227}"/>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6" name="Rectángulo 95">
          <a:extLst>
            <a:ext uri="{FF2B5EF4-FFF2-40B4-BE49-F238E27FC236}">
              <a16:creationId xmlns:a16="http://schemas.microsoft.com/office/drawing/2014/main" id="{00000000-0008-0000-0200-000060000000}"/>
            </a:ext>
          </a:extLst>
        </xdr:cNvPr>
        <xdr:cNvSpPr/>
      </xdr:nvSpPr>
      <xdr:spPr>
        <a:xfrm>
          <a:off x="5897473" y="35470120"/>
          <a:ext cx="4811939" cy="30187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7" name="Rectángulo 96">
          <a:extLst>
            <a:ext uri="{FF2B5EF4-FFF2-40B4-BE49-F238E27FC236}">
              <a16:creationId xmlns:a16="http://schemas.microsoft.com/office/drawing/2014/main" id="{00000000-0008-0000-0200-000061000000}"/>
            </a:ext>
          </a:extLst>
        </xdr:cNvPr>
        <xdr:cNvSpPr/>
      </xdr:nvSpPr>
      <xdr:spPr>
        <a:xfrm>
          <a:off x="6109554" y="39472654"/>
          <a:ext cx="4690968" cy="38325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8" name="Rectángulo 97">
          <a:extLst>
            <a:ext uri="{FF2B5EF4-FFF2-40B4-BE49-F238E27FC236}">
              <a16:creationId xmlns:a16="http://schemas.microsoft.com/office/drawing/2014/main" id="{00000000-0008-0000-0200-000062000000}"/>
            </a:ext>
          </a:extLst>
        </xdr:cNvPr>
        <xdr:cNvSpPr/>
      </xdr:nvSpPr>
      <xdr:spPr>
        <a:xfrm>
          <a:off x="6386193" y="40072315"/>
          <a:ext cx="2915177" cy="15312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9" name="Rectángulo 98">
          <a:extLst>
            <a:ext uri="{FF2B5EF4-FFF2-40B4-BE49-F238E27FC236}">
              <a16:creationId xmlns:a16="http://schemas.microsoft.com/office/drawing/2014/main" id="{00000000-0008-0000-0200-000063000000}"/>
            </a:ext>
          </a:extLst>
        </xdr:cNvPr>
        <xdr:cNvSpPr/>
      </xdr:nvSpPr>
      <xdr:spPr>
        <a:xfrm>
          <a:off x="6485282" y="44634979"/>
          <a:ext cx="1432892" cy="12092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100" name="Rectángulo 99">
          <a:extLst>
            <a:ext uri="{FF2B5EF4-FFF2-40B4-BE49-F238E27FC236}">
              <a16:creationId xmlns:a16="http://schemas.microsoft.com/office/drawing/2014/main" id="{00000000-0008-0000-0200-000064000000}"/>
            </a:ext>
          </a:extLst>
        </xdr:cNvPr>
        <xdr:cNvSpPr/>
      </xdr:nvSpPr>
      <xdr:spPr>
        <a:xfrm>
          <a:off x="6811617" y="44041944"/>
          <a:ext cx="700709" cy="4439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101" name="Imagen 100">
          <a:extLst>
            <a:ext uri="{FF2B5EF4-FFF2-40B4-BE49-F238E27FC236}">
              <a16:creationId xmlns:a16="http://schemas.microsoft.com/office/drawing/2014/main" id="{00000000-0008-0000-0200-000065000000}"/>
            </a:ext>
          </a:extLst>
        </xdr:cNvPr>
        <xdr:cNvPicPr>
          <a:picLocks noChangeAspect="1"/>
        </xdr:cNvPicPr>
      </xdr:nvPicPr>
      <xdr:blipFill>
        <a:blip xmlns:r="http://schemas.openxmlformats.org/officeDocument/2006/relationships" r:embed="rId22"/>
        <a:stretch>
          <a:fillRect/>
        </a:stretch>
      </xdr:blipFill>
      <xdr:spPr>
        <a:xfrm>
          <a:off x="993918" y="56760711"/>
          <a:ext cx="3834847" cy="836259"/>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102" name="CuadroTexto 101">
              <a:extLst>
                <a:ext uri="{FF2B5EF4-FFF2-40B4-BE49-F238E27FC236}">
                  <a16:creationId xmlns:a16="http://schemas.microsoft.com/office/drawing/2014/main" id="{00000000-0008-0000-0200-000066000000}"/>
                </a:ext>
              </a:extLst>
            </xdr:cNvPr>
            <xdr:cNvSpPr txBox="1"/>
          </xdr:nvSpPr>
          <xdr:spPr>
            <a:xfrm>
              <a:off x="2325766" y="57661866"/>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02" name="CuadroTexto 101">
              <a:extLst>
                <a:ext uri="{FF2B5EF4-FFF2-40B4-BE49-F238E27FC236}">
                  <a16:creationId xmlns:a16="http://schemas.microsoft.com/office/drawing/2014/main" id="{65978578-7D17-455E-98B9-B5A75078B9F9}"/>
                </a:ext>
              </a:extLst>
            </xdr:cNvPr>
            <xdr:cNvSpPr txBox="1"/>
          </xdr:nvSpPr>
          <xdr:spPr>
            <a:xfrm>
              <a:off x="2325766" y="57661866"/>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7" name="Rectángulo 106">
          <a:extLst>
            <a:ext uri="{FF2B5EF4-FFF2-40B4-BE49-F238E27FC236}">
              <a16:creationId xmlns:a16="http://schemas.microsoft.com/office/drawing/2014/main" id="{00000000-0008-0000-0200-00006B000000}"/>
            </a:ext>
          </a:extLst>
        </xdr:cNvPr>
        <xdr:cNvSpPr/>
      </xdr:nvSpPr>
      <xdr:spPr>
        <a:xfrm>
          <a:off x="8887240" y="56388000"/>
          <a:ext cx="704022" cy="15737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8" name="Rectángulo 107">
          <a:extLst>
            <a:ext uri="{FF2B5EF4-FFF2-40B4-BE49-F238E27FC236}">
              <a16:creationId xmlns:a16="http://schemas.microsoft.com/office/drawing/2014/main" id="{00000000-0008-0000-0200-00006C000000}"/>
            </a:ext>
          </a:extLst>
        </xdr:cNvPr>
        <xdr:cNvSpPr/>
      </xdr:nvSpPr>
      <xdr:spPr>
        <a:xfrm>
          <a:off x="6254256" y="51665841"/>
          <a:ext cx="4604244" cy="194748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9" name="Imagen 108">
          <a:extLst>
            <a:ext uri="{FF2B5EF4-FFF2-40B4-BE49-F238E27FC236}">
              <a16:creationId xmlns:a16="http://schemas.microsoft.com/office/drawing/2014/main" id="{00000000-0008-0000-0200-00006D000000}"/>
            </a:ext>
          </a:extLst>
        </xdr:cNvPr>
        <xdr:cNvPicPr>
          <a:picLocks noChangeAspect="1"/>
        </xdr:cNvPicPr>
      </xdr:nvPicPr>
      <xdr:blipFill>
        <a:blip xmlns:r="http://schemas.openxmlformats.org/officeDocument/2006/relationships" r:embed="rId23"/>
        <a:stretch>
          <a:fillRect/>
        </a:stretch>
      </xdr:blipFill>
      <xdr:spPr>
        <a:xfrm>
          <a:off x="6029739" y="56658888"/>
          <a:ext cx="5011137" cy="5814392"/>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10" name="Rectángulo 109">
          <a:extLst>
            <a:ext uri="{FF2B5EF4-FFF2-40B4-BE49-F238E27FC236}">
              <a16:creationId xmlns:a16="http://schemas.microsoft.com/office/drawing/2014/main" id="{00000000-0008-0000-0200-00006E000000}"/>
            </a:ext>
          </a:extLst>
        </xdr:cNvPr>
        <xdr:cNvSpPr/>
      </xdr:nvSpPr>
      <xdr:spPr>
        <a:xfrm>
          <a:off x="6042221" y="61730086"/>
          <a:ext cx="4990214" cy="71006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11" name="Rectángulo 110">
          <a:extLst>
            <a:ext uri="{FF2B5EF4-FFF2-40B4-BE49-F238E27FC236}">
              <a16:creationId xmlns:a16="http://schemas.microsoft.com/office/drawing/2014/main" id="{00000000-0008-0000-0200-00006F000000}"/>
            </a:ext>
          </a:extLst>
        </xdr:cNvPr>
        <xdr:cNvSpPr/>
      </xdr:nvSpPr>
      <xdr:spPr>
        <a:xfrm>
          <a:off x="6037251" y="56636670"/>
          <a:ext cx="5003466" cy="54402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12" name="Rectángulo 111">
          <a:extLst>
            <a:ext uri="{FF2B5EF4-FFF2-40B4-BE49-F238E27FC236}">
              <a16:creationId xmlns:a16="http://schemas.microsoft.com/office/drawing/2014/main" id="{00000000-0008-0000-0200-000070000000}"/>
            </a:ext>
          </a:extLst>
        </xdr:cNvPr>
        <xdr:cNvSpPr/>
      </xdr:nvSpPr>
      <xdr:spPr>
        <a:xfrm>
          <a:off x="6099313" y="51222964"/>
          <a:ext cx="4883425" cy="23688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200-000071000000}"/>
                </a:ext>
              </a:extLst>
            </xdr:cNvPr>
            <xdr:cNvSpPr txBox="1"/>
          </xdr:nvSpPr>
          <xdr:spPr>
            <a:xfrm>
              <a:off x="1870215" y="65803668"/>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B9879C38-0B14-4575-A581-10B5F6D87054}"/>
                </a:ext>
              </a:extLst>
            </xdr:cNvPr>
            <xdr:cNvSpPr txBox="1"/>
          </xdr:nvSpPr>
          <xdr:spPr>
            <a:xfrm>
              <a:off x="1870215" y="65803668"/>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14" name="Imagen 113">
          <a:extLst>
            <a:ext uri="{FF2B5EF4-FFF2-40B4-BE49-F238E27FC236}">
              <a16:creationId xmlns:a16="http://schemas.microsoft.com/office/drawing/2014/main" id="{00000000-0008-0000-0200-000072000000}"/>
            </a:ext>
          </a:extLst>
        </xdr:cNvPr>
        <xdr:cNvPicPr>
          <a:picLocks noChangeAspect="1"/>
        </xdr:cNvPicPr>
      </xdr:nvPicPr>
      <xdr:blipFill>
        <a:blip xmlns:r="http://schemas.openxmlformats.org/officeDocument/2006/relationships" r:embed="rId24"/>
        <a:stretch>
          <a:fillRect/>
        </a:stretch>
      </xdr:blipFill>
      <xdr:spPr>
        <a:xfrm>
          <a:off x="6275294" y="67190474"/>
          <a:ext cx="5233147" cy="1147368"/>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15" name="Imagen 114">
          <a:extLst>
            <a:ext uri="{FF2B5EF4-FFF2-40B4-BE49-F238E27FC236}">
              <a16:creationId xmlns:a16="http://schemas.microsoft.com/office/drawing/2014/main" id="{00000000-0008-0000-0200-000073000000}"/>
            </a:ext>
          </a:extLst>
        </xdr:cNvPr>
        <xdr:cNvPicPr>
          <a:picLocks noChangeAspect="1"/>
        </xdr:cNvPicPr>
      </xdr:nvPicPr>
      <xdr:blipFill>
        <a:blip xmlns:r="http://schemas.openxmlformats.org/officeDocument/2006/relationships" r:embed="rId25"/>
        <a:stretch>
          <a:fillRect/>
        </a:stretch>
      </xdr:blipFill>
      <xdr:spPr>
        <a:xfrm>
          <a:off x="6029738" y="62616522"/>
          <a:ext cx="5020235" cy="3491846"/>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16" name="CuadroTexto 115">
              <a:extLst>
                <a:ext uri="{FF2B5EF4-FFF2-40B4-BE49-F238E27FC236}">
                  <a16:creationId xmlns:a16="http://schemas.microsoft.com/office/drawing/2014/main" id="{00000000-0008-0000-0200-000074000000}"/>
                </a:ext>
              </a:extLst>
            </xdr:cNvPr>
            <xdr:cNvSpPr txBox="1"/>
          </xdr:nvSpPr>
          <xdr:spPr>
            <a:xfrm>
              <a:off x="2582516" y="59583428"/>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16" name="CuadroTexto 115">
              <a:extLst>
                <a:ext uri="{FF2B5EF4-FFF2-40B4-BE49-F238E27FC236}">
                  <a16:creationId xmlns:a16="http://schemas.microsoft.com/office/drawing/2014/main" id="{10026276-4B6B-4E86-8B88-34194055BB4C}"/>
                </a:ext>
              </a:extLst>
            </xdr:cNvPr>
            <xdr:cNvSpPr txBox="1"/>
          </xdr:nvSpPr>
          <xdr:spPr>
            <a:xfrm>
              <a:off x="2582516" y="59583428"/>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7" name="CuadroTexto 116">
              <a:extLst>
                <a:ext uri="{FF2B5EF4-FFF2-40B4-BE49-F238E27FC236}">
                  <a16:creationId xmlns:a16="http://schemas.microsoft.com/office/drawing/2014/main" id="{00000000-0008-0000-0200-000075000000}"/>
                </a:ext>
              </a:extLst>
            </xdr:cNvPr>
            <xdr:cNvSpPr txBox="1"/>
          </xdr:nvSpPr>
          <xdr:spPr>
            <a:xfrm>
              <a:off x="2387042" y="63545826"/>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7" name="CuadroTexto 116">
              <a:extLst>
                <a:ext uri="{FF2B5EF4-FFF2-40B4-BE49-F238E27FC236}">
                  <a16:creationId xmlns:a16="http://schemas.microsoft.com/office/drawing/2014/main" id="{9AE5651E-5EC5-4498-A40C-72C5307D3202}"/>
                </a:ext>
              </a:extLst>
            </xdr:cNvPr>
            <xdr:cNvSpPr txBox="1"/>
          </xdr:nvSpPr>
          <xdr:spPr>
            <a:xfrm>
              <a:off x="2387042" y="63545826"/>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mn-lt"/>
                  <a:ea typeface="+mn-ea"/>
                  <a:cs typeface="+mn-cs"/>
                </a:rPr>
                <a:t>𝜉</a:t>
              </a:r>
              <a:r>
                <a:rPr lang="es-MX" sz="1100" b="0" i="0">
                  <a:solidFill>
                    <a:schemeClr val="tx1"/>
                  </a:solidFill>
                  <a:effectLst/>
                  <a:latin typeface="Cambria Math" panose="02040503050406030204" pitchFamily="18" charset="0"/>
                  <a:ea typeface="+mn-ea"/>
                  <a:cs typeface="+mn-cs"/>
                </a:rPr>
                <a:t>=</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8" name="CuadroTexto 117">
              <a:extLst>
                <a:ext uri="{FF2B5EF4-FFF2-40B4-BE49-F238E27FC236}">
                  <a16:creationId xmlns:a16="http://schemas.microsoft.com/office/drawing/2014/main" id="{00000000-0008-0000-0200-000076000000}"/>
                </a:ext>
              </a:extLst>
            </xdr:cNvPr>
            <xdr:cNvSpPr txBox="1"/>
          </xdr:nvSpPr>
          <xdr:spPr>
            <a:xfrm>
              <a:off x="2176677" y="64619263"/>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8" name="CuadroTexto 117">
              <a:extLst>
                <a:ext uri="{FF2B5EF4-FFF2-40B4-BE49-F238E27FC236}">
                  <a16:creationId xmlns:a16="http://schemas.microsoft.com/office/drawing/2014/main" id="{84018F78-FBC5-44F5-ABE0-B912F5DECBAE}"/>
                </a:ext>
              </a:extLst>
            </xdr:cNvPr>
            <xdr:cNvSpPr txBox="1"/>
          </xdr:nvSpPr>
          <xdr:spPr>
            <a:xfrm>
              <a:off x="2176677" y="64619263"/>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9" name="CuadroTexto 118">
              <a:extLst>
                <a:ext uri="{FF2B5EF4-FFF2-40B4-BE49-F238E27FC236}">
                  <a16:creationId xmlns:a16="http://schemas.microsoft.com/office/drawing/2014/main" id="{00000000-0008-0000-0200-000077000000}"/>
                </a:ext>
              </a:extLst>
            </xdr:cNvPr>
            <xdr:cNvSpPr txBox="1"/>
          </xdr:nvSpPr>
          <xdr:spPr>
            <a:xfrm>
              <a:off x="2370479" y="68598220"/>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9" name="CuadroTexto 118">
              <a:extLst>
                <a:ext uri="{FF2B5EF4-FFF2-40B4-BE49-F238E27FC236}">
                  <a16:creationId xmlns:a16="http://schemas.microsoft.com/office/drawing/2014/main" id="{0644E790-84F3-4844-93DF-9D3EFE67EA43}"/>
                </a:ext>
              </a:extLst>
            </xdr:cNvPr>
            <xdr:cNvSpPr txBox="1"/>
          </xdr:nvSpPr>
          <xdr:spPr>
            <a:xfrm>
              <a:off x="2370479" y="68598220"/>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20" name="CuadroTexto 119">
              <a:extLst>
                <a:ext uri="{FF2B5EF4-FFF2-40B4-BE49-F238E27FC236}">
                  <a16:creationId xmlns:a16="http://schemas.microsoft.com/office/drawing/2014/main" id="{00000000-0008-0000-0200-000078000000}"/>
                </a:ext>
              </a:extLst>
            </xdr:cNvPr>
            <xdr:cNvSpPr txBox="1"/>
          </xdr:nvSpPr>
          <xdr:spPr>
            <a:xfrm>
              <a:off x="2458276" y="6899247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20" name="CuadroTexto 119">
              <a:extLst>
                <a:ext uri="{FF2B5EF4-FFF2-40B4-BE49-F238E27FC236}">
                  <a16:creationId xmlns:a16="http://schemas.microsoft.com/office/drawing/2014/main" id="{0B47A3F4-6510-4C8B-B96C-7C0CA55B8F60}"/>
                </a:ext>
              </a:extLst>
            </xdr:cNvPr>
            <xdr:cNvSpPr txBox="1"/>
          </xdr:nvSpPr>
          <xdr:spPr>
            <a:xfrm>
              <a:off x="2458276" y="6899247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22" name="CuadroTexto 121">
              <a:extLst>
                <a:ext uri="{FF2B5EF4-FFF2-40B4-BE49-F238E27FC236}">
                  <a16:creationId xmlns:a16="http://schemas.microsoft.com/office/drawing/2014/main" id="{00000000-0008-0000-0200-00007A000000}"/>
                </a:ext>
              </a:extLst>
            </xdr:cNvPr>
            <xdr:cNvSpPr txBox="1"/>
          </xdr:nvSpPr>
          <xdr:spPr>
            <a:xfrm>
              <a:off x="2342329" y="64420479"/>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22" name="CuadroTexto 121">
              <a:extLst>
                <a:ext uri="{FF2B5EF4-FFF2-40B4-BE49-F238E27FC236}">
                  <a16:creationId xmlns:a16="http://schemas.microsoft.com/office/drawing/2014/main" id="{2A93C94A-50EF-4980-B201-D1B5D645869F}"/>
                </a:ext>
              </a:extLst>
            </xdr:cNvPr>
            <xdr:cNvSpPr txBox="1"/>
          </xdr:nvSpPr>
          <xdr:spPr>
            <a:xfrm>
              <a:off x="2342329" y="64420479"/>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85" name="Imagen 84">
          <a:extLst>
            <a:ext uri="{FF2B5EF4-FFF2-40B4-BE49-F238E27FC236}">
              <a16:creationId xmlns:a16="http://schemas.microsoft.com/office/drawing/2014/main" id="{00000000-0008-0000-0200-000055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466559" y="72120937"/>
          <a:ext cx="953685" cy="1570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3074" name="Imagen 3073">
          <a:extLst>
            <a:ext uri="{FF2B5EF4-FFF2-40B4-BE49-F238E27FC236}">
              <a16:creationId xmlns:a16="http://schemas.microsoft.com/office/drawing/2014/main" id="{00000000-0008-0000-0200-0000020C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3700" y="75432772"/>
          <a:ext cx="5270874" cy="2007654"/>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03" name="Imagen 102">
          <a:extLst>
            <a:ext uri="{FF2B5EF4-FFF2-40B4-BE49-F238E27FC236}">
              <a16:creationId xmlns:a16="http://schemas.microsoft.com/office/drawing/2014/main" id="{00000000-0008-0000-0200-000067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675626"/>
          <a:ext cx="907957" cy="1509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04" name="Imagen 103">
          <a:extLst>
            <a:ext uri="{FF2B5EF4-FFF2-40B4-BE49-F238E27FC236}">
              <a16:creationId xmlns:a16="http://schemas.microsoft.com/office/drawing/2014/main" id="{00000000-0008-0000-0200-000068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50557" y="75571389"/>
          <a:ext cx="5293756" cy="21606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05" name="Rectángulo 104">
          <a:extLst>
            <a:ext uri="{FF2B5EF4-FFF2-40B4-BE49-F238E27FC236}">
              <a16:creationId xmlns:a16="http://schemas.microsoft.com/office/drawing/2014/main" id="{00000000-0008-0000-0200-000069000000}"/>
            </a:ext>
          </a:extLst>
        </xdr:cNvPr>
        <xdr:cNvSpPr/>
      </xdr:nvSpPr>
      <xdr:spPr>
        <a:xfrm>
          <a:off x="5983836" y="12098948"/>
          <a:ext cx="5263258" cy="7158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94" name="Imagen 93">
          <a:extLst>
            <a:ext uri="{FF2B5EF4-FFF2-40B4-BE49-F238E27FC236}">
              <a16:creationId xmlns:a16="http://schemas.microsoft.com/office/drawing/2014/main" id="{00000000-0008-0000-0200-00005E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8045604" y="73282461"/>
          <a:ext cx="911149" cy="1493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3" name="Imagen 122">
          <a:extLst>
            <a:ext uri="{FF2B5EF4-FFF2-40B4-BE49-F238E27FC236}">
              <a16:creationId xmlns:a16="http://schemas.microsoft.com/office/drawing/2014/main" id="{00000000-0008-0000-0200-00007B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4" name="Imagen 123">
          <a:extLst>
            <a:ext uri="{FF2B5EF4-FFF2-40B4-BE49-F238E27FC236}">
              <a16:creationId xmlns:a16="http://schemas.microsoft.com/office/drawing/2014/main" id="{00000000-0008-0000-0200-00007C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5" name="Imagen 124">
          <a:extLst>
            <a:ext uri="{FF2B5EF4-FFF2-40B4-BE49-F238E27FC236}">
              <a16:creationId xmlns:a16="http://schemas.microsoft.com/office/drawing/2014/main" id="{00000000-0008-0000-0200-00007D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6880027C-53E6-490F-B5CE-4F7739ABBEAB}"/>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2CD9139D-1158-4DC1-8CED-AE7428EB2452}"/>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341CC6B9-61CE-4628-8D8D-251760D8B279}"/>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4DC0D402-247B-49E3-BEE6-685598D1A878}"/>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1CD27579-FD56-4F34-8B7F-DE5BD16E33A4}"/>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55D67733-59E7-417F-9232-543FA15B33F2}"/>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EF462D61-A0C2-414E-BE8E-32A93A057E5E}"/>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FD9BACB0-714D-47A2-8E7F-73A4783D93CC}"/>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3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961D97F7-D385-435E-8351-B9C87E6223CE}"/>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3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DF4A0024-0FE7-4692-8656-DB2DA895732B}"/>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3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9357780A-06E6-42B4-8E63-5D79142D8A6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3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30735914-D7DA-4783-B3D1-15FEB6875C07}"/>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3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D46C0F22-6C21-49A6-8835-5CFD0B4CEA8E}"/>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3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3992AD4C-12D4-4D0E-886B-0E7DBC26A1BB}"/>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3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B7B7F160-56D9-4004-98D4-C137AB381077}"/>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3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8074005D-7AD8-4982-B131-339A3B4B9093}"/>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3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2B153827-FD9F-48DB-8210-25D6E7D787AC}"/>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3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C6500C3F-EA8A-4266-BC7E-6B73F00DE874}"/>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3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1346A2A5-E827-4956-95F9-43A3B653F945}"/>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3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8211E9A5-7A36-4318-B5C1-C363B919C8F6}"/>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3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AB172313-D85F-4F47-815D-4BC388175BDA}"/>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3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1D78A429-50CD-42BC-87CE-098335817C4D}"/>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3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B7D8A2BF-37E7-4427-A3C5-AAFFF2F187A2}"/>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9CF61F22-C5D6-4B89-897D-7F4277EF8397}"/>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3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210F89AE-5FA2-43DC-B485-CC5DA2CF5028}"/>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3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B078ED9F-50F6-4E1F-AC6C-A78EBF0EE308}"/>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3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D74FA940-0151-4A5E-BB53-0A4C353B10BA}"/>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3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A8B91FA3-E2AA-4DFF-AF44-D4065B116DF8}"/>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3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F3D67A62-91B8-4233-9A65-AF2D8CC8D51B}"/>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3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972F9777-E4A9-41FD-9493-5E01DAA7EBAD}"/>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3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4DAD1F49-761C-4BE6-8E3F-CF8B00601899}"/>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3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3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3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3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3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3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3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3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3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3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3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3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5C9AC500-8588-4785-AFA0-6C277B89B228}"/>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3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4090BEAC-8827-404B-A546-4C2088701BEF}"/>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3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CED29D95-D11E-45BD-A1AB-BE7C1A657F44}"/>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3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E58498AC-05BE-40A6-AD4D-351C1BBE93C5}"/>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3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71298605-B6C3-46E3-A3FD-4F09DEDA4F26}"/>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3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3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6A07AD87-C740-4200-B73A-4BACE956B7D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3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83A3411B-B542-4BB6-AE02-BB2FB309BF02}"/>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3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C1909B64-C670-4A1C-B88E-06C395E4A11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3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6CEB75D9-98ED-458F-A062-FDE3BEC9B7E8}"/>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3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765E79D2-BFBB-4593-A9C1-4506F6467E9D}"/>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3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E6983525-4663-4F00-9074-2BE4FD2D7C5C}"/>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3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3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8D4F2DC3-8417-410C-8D8C-FBE32DA06EFF}"/>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3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3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50663A2A-0B3C-4240-A2AA-E1D6C62812D7}"/>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3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3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3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1014E991-A820-4CB3-BC3A-994F0F3739F7}"/>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3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87FBCF5D-EB46-450C-989B-EF5916D07C63}"/>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3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39652ECF-0C5B-426B-8AD7-D023E59ACAEE}"/>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3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0DB3FA2E-52DD-4A2C-B83E-7908B2D311A9}"/>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3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D015D449-175F-4974-B5BE-EDAADA98696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3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F5B314FE-37D7-4C29-B6F1-B842482DC2B7}"/>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3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35F0B640-4EE2-4A64-BAE4-7B74AC6336CD}"/>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3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3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3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3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3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3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FF3BAB91-8DF8-406F-B59B-147C8B51D3B6}"/>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3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3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3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3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3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D7C999D8-5022-4521-9620-B397238E9D27}"/>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3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890F08AB-878D-429A-9787-15019A82834F}"/>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3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6FA65299-532D-4945-928F-C548E2867BFC}"/>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43490</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300-00006F000000}"/>
                </a:ext>
              </a:extLst>
            </xdr:cNvPr>
            <xdr:cNvSpPr txBox="1"/>
          </xdr:nvSpPr>
          <xdr:spPr>
            <a:xfrm>
              <a:off x="2213949" y="65051615"/>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00000000-0008-0000-0300-00006F000000}"/>
                </a:ext>
              </a:extLst>
            </xdr:cNvPr>
            <xdr:cNvSpPr txBox="1"/>
          </xdr:nvSpPr>
          <xdr:spPr>
            <a:xfrm>
              <a:off x="2213949" y="65051615"/>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3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07AB84CF-3CB0-4D48-B670-674BDCFDB574}"/>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3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317F6296-900D-4153-82BC-EAB8C232F748}"/>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3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88BCF4CF-724C-4F42-9358-181578BEC1F7}"/>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3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3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3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3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3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3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3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3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3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4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0F5B280F-3603-48E7-832C-475C7C3F8BE3}"/>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B5D4F3E4-8A0C-4D5F-BD9C-3CBCCCA488C6}"/>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2665909C-A7A0-4753-A724-1C94EB633C91}"/>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AAB010F9-A180-475A-8EA5-0D80B16C3BE7}"/>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8FF97B88-F134-4BA4-AC15-7B3FCF5D8C33}"/>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4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3180E44C-154B-4DF4-9836-4000F2F9764C}"/>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5716A004-6798-4DC0-A4F7-D39F8B5D0598}"/>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20778465-CAC9-4258-BE1E-250F5BEC1548}"/>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22138585-BBA7-4B5D-B2F8-623EAB4B9AC9}"/>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80D1F1B2-A757-4156-94FA-C0F4B251C50D}"/>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C58E05F9-D136-41C1-9277-1B562BED00F3}"/>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545F06A0-7887-4796-99F8-A09B9757295B}"/>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4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F73D6CCC-B3F7-4E33-974A-A45F1121C9CC}"/>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13350874-0188-4D5B-A1B6-72F4C277965A}"/>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4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8C2DEA54-7A15-4151-8811-B9B10C72088C}"/>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0EC75F08-1E95-46A4-937E-385A32F09B09}"/>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D1F975E3-68FE-44FF-B40E-554D5EDCF606}"/>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402AD966-965A-490B-8E9D-A3F900075273}"/>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4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414493C5-B456-461A-A2C8-5434C0EF10E8}"/>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AFFB8C18-0C0E-48AE-AD94-DBDE30A9DE37}"/>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DD8A89D6-1B5A-4561-A7E8-7FD9049C55E4}"/>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9D655A80-4F56-4B6A-A2E7-B55D5B9AE075}"/>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51C56334-44DF-4319-A8BF-6BCF9BDCCADD}"/>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6FBF17E7-2985-4087-9665-7AE5D161E158}"/>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22CC9AB0-AFA4-4709-B410-2C7CE7D69B8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22EEB35D-32F2-45B3-99DD-5F6623ED0F91}"/>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4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BA418B0E-6C6C-4C97-B071-AB93642CBE0A}"/>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4017C2F4-B568-44C6-BF11-B36D1C61DF48}"/>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CF7F4836-F26C-43A6-BD9B-506D22CAD154}"/>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4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26B3DEB6-43EF-453A-9E70-CF3AF396C096}"/>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2A6A3E0D-46F0-4D2A-9F5A-FB2CD8444711}"/>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84944</xdr:colOff>
      <xdr:row>42</xdr:row>
      <xdr:rowOff>187931</xdr:rowOff>
    </xdr:to>
    <xdr:pic>
      <xdr:nvPicPr>
        <xdr:cNvPr id="36" name="Imagen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2"/>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108856</xdr:colOff>
      <xdr:row>53</xdr:row>
      <xdr:rowOff>39105</xdr:rowOff>
    </xdr:to>
    <xdr:pic>
      <xdr:nvPicPr>
        <xdr:cNvPr id="37" name="Imagen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3"/>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120389</xdr:colOff>
      <xdr:row>60</xdr:row>
      <xdr:rowOff>46417</xdr:rowOff>
    </xdr:to>
    <xdr:pic>
      <xdr:nvPicPr>
        <xdr:cNvPr id="39" name="Imagen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4"/>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4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138606</xdr:colOff>
      <xdr:row>91</xdr:row>
      <xdr:rowOff>13607</xdr:rowOff>
    </xdr:to>
    <xdr:pic>
      <xdr:nvPicPr>
        <xdr:cNvPr id="41" name="Imagen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5"/>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4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4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4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6"/>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7"/>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8"/>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4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9"/>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0"/>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4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4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4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4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4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4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22630</xdr:colOff>
      <xdr:row>253</xdr:row>
      <xdr:rowOff>73634</xdr:rowOff>
    </xdr:to>
    <xdr:pic>
      <xdr:nvPicPr>
        <xdr:cNvPr id="58" name="Imagen 57">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1"/>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4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37037</xdr:colOff>
      <xdr:row>256</xdr:row>
      <xdr:rowOff>126444</xdr:rowOff>
    </xdr:to>
    <xdr:pic>
      <xdr:nvPicPr>
        <xdr:cNvPr id="60" name="Imagen 59">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12"/>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59448</xdr:colOff>
      <xdr:row>284</xdr:row>
      <xdr:rowOff>96736</xdr:rowOff>
    </xdr:to>
    <xdr:pic>
      <xdr:nvPicPr>
        <xdr:cNvPr id="61" name="Imagen 60">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3"/>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4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C441796C-03BA-466E-8FDF-960C1A0A28A9}"/>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4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B7D11A8C-470E-43E2-80DF-BC8B895516C4}"/>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4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FED4B1B3-806F-4499-AF59-1D38909E4A6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4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7A876485-C8EE-4CF1-B530-B9CEC065C0A6}"/>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4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EC2DE92B-0FCA-4B68-93E7-F3CB7780AC92}"/>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4"/>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4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4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753C7DDD-8A7F-4ACE-8C5F-AE5F1B654F5E}"/>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4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BCE5672B-118A-4DF4-B7FB-31F60557F549}"/>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4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55852C9D-81AA-47DA-88A1-D17C424CF0DA}"/>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4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98FC42E8-FB0C-43FD-BC27-95A8FD7C106A}"/>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4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B1D56B41-EB7B-4C44-9452-0BDFEC2FE9CC}"/>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4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BBBAFC81-9CA1-4334-A84C-1CC76149993D}"/>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22042</xdr:colOff>
      <xdr:row>183</xdr:row>
      <xdr:rowOff>27724</xdr:rowOff>
    </xdr:to>
    <xdr:pic>
      <xdr:nvPicPr>
        <xdr:cNvPr id="75" name="Imagen 74">
          <a:extLst>
            <a:ext uri="{FF2B5EF4-FFF2-40B4-BE49-F238E27FC236}">
              <a16:creationId xmlns:a16="http://schemas.microsoft.com/office/drawing/2014/main" id="{00000000-0008-0000-0400-00004B000000}"/>
            </a:ext>
          </a:extLst>
        </xdr:cNvPr>
        <xdr:cNvPicPr>
          <a:picLocks noChangeAspect="1"/>
        </xdr:cNvPicPr>
      </xdr:nvPicPr>
      <xdr:blipFill rotWithShape="1">
        <a:blip xmlns:r="http://schemas.openxmlformats.org/officeDocument/2006/relationships" r:embed="rId15"/>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4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FA903448-9FB6-4479-90ED-799EFDA80945}"/>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400-00004D000000}"/>
            </a:ext>
          </a:extLst>
        </xdr:cNvPr>
        <xdr:cNvPicPr>
          <a:picLocks noChangeAspect="1"/>
        </xdr:cNvPicPr>
      </xdr:nvPicPr>
      <xdr:blipFill>
        <a:blip xmlns:r="http://schemas.openxmlformats.org/officeDocument/2006/relationships" r:embed="rId16"/>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4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4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5690901C-09FC-404A-9D3D-C60554A9223B}"/>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4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4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4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A222CC29-E9C4-4C26-A285-49ECE95E2592}"/>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24</xdr:col>
      <xdr:colOff>165587</xdr:colOff>
      <xdr:row>191</xdr:row>
      <xdr:rowOff>52901</xdr:rowOff>
    </xdr:to>
    <xdr:pic>
      <xdr:nvPicPr>
        <xdr:cNvPr id="83" name="Imagen 82">
          <a:extLst>
            <a:ext uri="{FF2B5EF4-FFF2-40B4-BE49-F238E27FC236}">
              <a16:creationId xmlns:a16="http://schemas.microsoft.com/office/drawing/2014/main" id="{00000000-0008-0000-0400-000053000000}"/>
            </a:ext>
          </a:extLst>
        </xdr:cNvPr>
        <xdr:cNvPicPr>
          <a:picLocks noChangeAspect="1"/>
        </xdr:cNvPicPr>
      </xdr:nvPicPr>
      <xdr:blipFill>
        <a:blip xmlns:r="http://schemas.openxmlformats.org/officeDocument/2006/relationships" r:embed="rId17"/>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86592</xdr:colOff>
      <xdr:row>214</xdr:row>
      <xdr:rowOff>613</xdr:rowOff>
    </xdr:to>
    <xdr:pic>
      <xdr:nvPicPr>
        <xdr:cNvPr id="84" name="Imagen 83">
          <a:extLst>
            <a:ext uri="{FF2B5EF4-FFF2-40B4-BE49-F238E27FC236}">
              <a16:creationId xmlns:a16="http://schemas.microsoft.com/office/drawing/2014/main" id="{00000000-0008-0000-0400-000054000000}"/>
            </a:ext>
          </a:extLst>
        </xdr:cNvPr>
        <xdr:cNvPicPr>
          <a:picLocks noChangeAspect="1"/>
        </xdr:cNvPicPr>
      </xdr:nvPicPr>
      <xdr:blipFill>
        <a:blip xmlns:r="http://schemas.openxmlformats.org/officeDocument/2006/relationships" r:embed="rId18"/>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4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F6E8DB03-E0B6-4F76-8249-C62CA337A22F}"/>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4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B795C504-4377-4C69-9D9B-B297A4FD8D67}"/>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4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1C131E35-4C36-47E8-B59F-6F40DFFDDF8E}"/>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4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21F4E7F0-38FE-4BC3-BEE3-0F7CAAEEAA98}"/>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121230</xdr:colOff>
      <xdr:row>233</xdr:row>
      <xdr:rowOff>1480</xdr:rowOff>
    </xdr:to>
    <xdr:pic>
      <xdr:nvPicPr>
        <xdr:cNvPr id="89" name="Imagen 88">
          <a:extLst>
            <a:ext uri="{FF2B5EF4-FFF2-40B4-BE49-F238E27FC236}">
              <a16:creationId xmlns:a16="http://schemas.microsoft.com/office/drawing/2014/main" id="{00000000-0008-0000-0400-000059000000}"/>
            </a:ext>
          </a:extLst>
        </xdr:cNvPr>
        <xdr:cNvPicPr>
          <a:picLocks noChangeAspect="1"/>
        </xdr:cNvPicPr>
      </xdr:nvPicPr>
      <xdr:blipFill>
        <a:blip xmlns:r="http://schemas.openxmlformats.org/officeDocument/2006/relationships" r:embed="rId19"/>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31506</xdr:colOff>
      <xdr:row>243</xdr:row>
      <xdr:rowOff>162738</xdr:rowOff>
    </xdr:to>
    <xdr:pic>
      <xdr:nvPicPr>
        <xdr:cNvPr id="90" name="Imagen 89">
          <a:extLst>
            <a:ext uri="{FF2B5EF4-FFF2-40B4-BE49-F238E27FC236}">
              <a16:creationId xmlns:a16="http://schemas.microsoft.com/office/drawing/2014/main" id="{00000000-0008-0000-0400-00005A000000}"/>
            </a:ext>
          </a:extLst>
        </xdr:cNvPr>
        <xdr:cNvPicPr>
          <a:picLocks noChangeAspect="1"/>
        </xdr:cNvPicPr>
      </xdr:nvPicPr>
      <xdr:blipFill>
        <a:blip xmlns:r="http://schemas.openxmlformats.org/officeDocument/2006/relationships" r:embed="rId20"/>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4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3E3551D3-FC5B-403C-BB3E-C89C1ADB7F1B}"/>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4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B570EEDD-7D7E-4EA1-8719-8A2FAA6A153C}"/>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4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4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4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4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4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4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F75888DE-72BE-4E46-B154-2E8DB3C2BD9E}"/>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4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4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400-000066000000}"/>
            </a:ext>
          </a:extLst>
        </xdr:cNvPr>
        <xdr:cNvPicPr>
          <a:picLocks noChangeAspect="1"/>
        </xdr:cNvPicPr>
      </xdr:nvPicPr>
      <xdr:blipFill>
        <a:blip xmlns:r="http://schemas.openxmlformats.org/officeDocument/2006/relationships" r:embed="rId21"/>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4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4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4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4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264E0569-8850-45A0-851A-4DFA6063BC57}"/>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22"/>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67233</xdr:colOff>
      <xdr:row>332</xdr:row>
      <xdr:rowOff>112542</xdr:rowOff>
    </xdr:to>
    <xdr:pic>
      <xdr:nvPicPr>
        <xdr:cNvPr id="108" name="Imagen 107">
          <a:extLst>
            <a:ext uri="{FF2B5EF4-FFF2-40B4-BE49-F238E27FC236}">
              <a16:creationId xmlns:a16="http://schemas.microsoft.com/office/drawing/2014/main" id="{00000000-0008-0000-0400-00006C000000}"/>
            </a:ext>
          </a:extLst>
        </xdr:cNvPr>
        <xdr:cNvPicPr>
          <a:picLocks noChangeAspect="1"/>
        </xdr:cNvPicPr>
      </xdr:nvPicPr>
      <xdr:blipFill>
        <a:blip xmlns:r="http://schemas.openxmlformats.org/officeDocument/2006/relationships" r:embed="rId23"/>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4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5B1F73A5-8E55-4B72-9F8F-37F6482813C2}"/>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4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668C62D0-439C-4044-B38B-18FF946A03B7}"/>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4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DF839230-7118-42C5-A7E7-E2A48E8B6711}"/>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4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9B34937F-7641-42F6-82E1-96F3F8BAEC1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4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F7175969-3187-48B4-A3E9-9D1A60AFDF0E}"/>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4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3C531D04-519A-4366-AB7F-88FFBB2E844C}"/>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400-000073000000}"/>
            </a:ext>
          </a:extLst>
        </xdr:cNvPr>
        <xdr:cNvPicPr>
          <a:picLocks noChangeAspect="1" noChangeArrowheads="1"/>
        </xdr:cNvPicPr>
      </xdr:nvPicPr>
      <xdr:blipFill rotWithShape="1">
        <a:blip xmlns:r="http://schemas.openxmlformats.org/officeDocument/2006/relationships" r:embed="rId24">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400-000075000000}"/>
            </a:ext>
          </a:extLst>
        </xdr:cNvPr>
        <xdr:cNvPicPr>
          <a:picLocks noChangeAspect="1" noChangeArrowheads="1"/>
        </xdr:cNvPicPr>
      </xdr:nvPicPr>
      <xdr:blipFill rotWithShape="1">
        <a:blip xmlns:r="http://schemas.openxmlformats.org/officeDocument/2006/relationships" r:embed="rId25"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8091124" y="70815445"/>
          <a:ext cx="910888" cy="149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4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400-000078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400-000079000000}"/>
            </a:ext>
          </a:extLst>
        </xdr:cNvPr>
        <xdr:cNvPicPr>
          <a:picLocks noChangeAspect="1" noChangeArrowheads="1"/>
        </xdr:cNvPicPr>
      </xdr:nvPicPr>
      <xdr:blipFill rotWithShape="1">
        <a:blip xmlns:r="http://schemas.openxmlformats.org/officeDocument/2006/relationships" r:embed="rId25"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400-00007B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twoCellAnchor editAs="oneCell">
    <xdr:from>
      <xdr:col>8</xdr:col>
      <xdr:colOff>21081</xdr:colOff>
      <xdr:row>27</xdr:row>
      <xdr:rowOff>97887</xdr:rowOff>
    </xdr:from>
    <xdr:to>
      <xdr:col>19</xdr:col>
      <xdr:colOff>12717</xdr:colOff>
      <xdr:row>39</xdr:row>
      <xdr:rowOff>181375</xdr:rowOff>
    </xdr:to>
    <xdr:pic>
      <xdr:nvPicPr>
        <xdr:cNvPr id="125" name="Imagen 124">
          <a:extLst>
            <a:ext uri="{FF2B5EF4-FFF2-40B4-BE49-F238E27FC236}">
              <a16:creationId xmlns:a16="http://schemas.microsoft.com/office/drawing/2014/main" id="{00000000-0008-0000-0400-00007D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22965" t="8871" r="22135" b="20161"/>
        <a:stretch/>
      </xdr:blipFill>
      <xdr:spPr bwMode="auto">
        <a:xfrm>
          <a:off x="1743864" y="5465017"/>
          <a:ext cx="2360462" cy="2468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34905</xdr:colOff>
      <xdr:row>285</xdr:row>
      <xdr:rowOff>156778</xdr:rowOff>
    </xdr:from>
    <xdr:to>
      <xdr:col>19</xdr:col>
      <xdr:colOff>173652</xdr:colOff>
      <xdr:row>289</xdr:row>
      <xdr:rowOff>93167</xdr:rowOff>
    </xdr:to>
    <xdr:pic>
      <xdr:nvPicPr>
        <xdr:cNvPr id="127" name="Imagen 126">
          <a:extLst>
            <a:ext uri="{FF2B5EF4-FFF2-40B4-BE49-F238E27FC236}">
              <a16:creationId xmlns:a16="http://schemas.microsoft.com/office/drawing/2014/main" id="{00000000-0008-0000-0400-00007F000000}"/>
            </a:ext>
          </a:extLst>
        </xdr:cNvPr>
        <xdr:cNvPicPr>
          <a:picLocks noChangeAspect="1" noChangeArrowheads="1"/>
        </xdr:cNvPicPr>
      </xdr:nvPicPr>
      <xdr:blipFill rotWithShape="1">
        <a:blip xmlns:r="http://schemas.openxmlformats.org/officeDocument/2006/relationships" r:embed="rId28" cstate="print">
          <a:extLst>
            <a:ext uri="{28A0092B-C50C-407E-A947-70E740481C1C}">
              <a14:useLocalDpi xmlns:a14="http://schemas.microsoft.com/office/drawing/2010/main" val="0"/>
            </a:ext>
          </a:extLst>
        </a:blip>
        <a:srcRect l="7184" t="29406" r="8594" b="42852"/>
        <a:stretch/>
      </xdr:blipFill>
      <xdr:spPr bwMode="auto">
        <a:xfrm>
          <a:off x="1542340" y="56809821"/>
          <a:ext cx="2722921" cy="731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66989</xdr:colOff>
      <xdr:row>375</xdr:row>
      <xdr:rowOff>1046</xdr:rowOff>
    </xdr:from>
    <xdr:to>
      <xdr:col>25</xdr:col>
      <xdr:colOff>170058</xdr:colOff>
      <xdr:row>384</xdr:row>
      <xdr:rowOff>164604</xdr:rowOff>
    </xdr:to>
    <xdr:pic>
      <xdr:nvPicPr>
        <xdr:cNvPr id="27648" name="Imagen 27647">
          <a:extLst>
            <a:ext uri="{FF2B5EF4-FFF2-40B4-BE49-F238E27FC236}">
              <a16:creationId xmlns:a16="http://schemas.microsoft.com/office/drawing/2014/main" id="{00000000-0008-0000-0400-0000006C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7042" t="45167" r="44807" b="21090"/>
        <a:stretch>
          <a:fillRect/>
        </a:stretch>
      </xdr:blipFill>
      <xdr:spPr bwMode="auto">
        <a:xfrm>
          <a:off x="506604" y="74112873"/>
          <a:ext cx="52319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xdr:colOff>
      <xdr:row>383</xdr:row>
      <xdr:rowOff>171450</xdr:rowOff>
    </xdr:from>
    <xdr:to>
      <xdr:col>53</xdr:col>
      <xdr:colOff>5699</xdr:colOff>
      <xdr:row>393</xdr:row>
      <xdr:rowOff>173181</xdr:rowOff>
    </xdr:to>
    <xdr:pic>
      <xdr:nvPicPr>
        <xdr:cNvPr id="27652" name="Imagen 27651">
          <a:extLst>
            <a:ext uri="{FF2B5EF4-FFF2-40B4-BE49-F238E27FC236}">
              <a16:creationId xmlns:a16="http://schemas.microsoft.com/office/drawing/2014/main" id="{00000000-0008-0000-0400-0000046C0000}"/>
            </a:ext>
          </a:extLst>
        </xdr:cNvPr>
        <xdr:cNvPicPr>
          <a:picLocks noChangeAspect="1" noChangeArrowheads="1"/>
        </xdr:cNvPicPr>
      </xdr:nvPicPr>
      <xdr:blipFill rotWithShape="1">
        <a:blip xmlns:r="http://schemas.openxmlformats.org/officeDocument/2006/relationships" r:embed="rId30">
          <a:extLst>
            <a:ext uri="{28A0092B-C50C-407E-A947-70E740481C1C}">
              <a14:useLocalDpi xmlns:a14="http://schemas.microsoft.com/office/drawing/2010/main" val="0"/>
            </a:ext>
          </a:extLst>
        </a:blip>
        <a:srcRect l="17118" t="25307" r="34751" b="31634"/>
        <a:stretch>
          <a:fillRect/>
        </a:stretch>
      </xdr:blipFill>
      <xdr:spPr bwMode="auto">
        <a:xfrm>
          <a:off x="6441621" y="76704825"/>
          <a:ext cx="5251253" cy="2001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56</xdr:col>
      <xdr:colOff>23446</xdr:colOff>
      <xdr:row>383</xdr:row>
      <xdr:rowOff>172186</xdr:rowOff>
    </xdr:from>
    <xdr:to>
      <xdr:col>80</xdr:col>
      <xdr:colOff>16899</xdr:colOff>
      <xdr:row>393</xdr:row>
      <xdr:rowOff>173917</xdr:rowOff>
    </xdr:to>
    <xdr:pic>
      <xdr:nvPicPr>
        <xdr:cNvPr id="3" name="Imagen 2">
          <a:extLst>
            <a:ext uri="{FF2B5EF4-FFF2-40B4-BE49-F238E27FC236}">
              <a16:creationId xmlns:a16="http://schemas.microsoft.com/office/drawing/2014/main" id="{00000000-0008-0000-0400-000003000000}"/>
            </a:ext>
          </a:extLst>
        </xdr:cNvPr>
        <xdr:cNvPicPr>
          <a:picLocks noChangeAspect="1" noChangeArrowheads="1"/>
        </xdr:cNvPicPr>
      </xdr:nvPicPr>
      <xdr:blipFill rotWithShape="1">
        <a:blip xmlns:r="http://schemas.openxmlformats.org/officeDocument/2006/relationships" r:embed="rId30">
          <a:extLst>
            <a:ext uri="{28A0092B-C50C-407E-A947-70E740481C1C}">
              <a14:useLocalDpi xmlns:a14="http://schemas.microsoft.com/office/drawing/2010/main" val="0"/>
            </a:ext>
          </a:extLst>
        </a:blip>
        <a:srcRect l="17118" t="25307" r="34751" b="31634"/>
        <a:stretch>
          <a:fillRect/>
        </a:stretch>
      </xdr:blipFill>
      <xdr:spPr bwMode="auto">
        <a:xfrm>
          <a:off x="12405946" y="75866628"/>
          <a:ext cx="5268838" cy="1980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5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D3D9A650-F5D4-4CE5-990D-0DFF7A126682}"/>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7BBE4F0D-415A-4D9F-BA9E-7CB2AD1AC0FE}"/>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4785CEE0-9A55-4F0E-B796-F5CB7C31DC85}"/>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5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7DF411A4-5FA7-4C86-B4F6-A8BECE74B1FC}"/>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99DDFA34-61B0-4C8B-A7E8-4365D7D78251}"/>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5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1FD30B9C-69CC-4920-AD3C-E050703B1F23}"/>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4D6B3E59-81D7-45EF-AE31-4B5EDCBFC33D}"/>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4BCAAC5E-BE75-4DF3-9E4E-BAE3B5955396}"/>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F7CB2E77-C08F-4D47-8306-A8067C9B0F5F}"/>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6D31FB8A-A0C5-454E-8DEF-6F2BF56255E2}"/>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957458E2-FE62-4CAB-A3CC-E4B44EF05A6D}"/>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5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1C40E2BD-67D1-400D-8942-CF10BCBCA82D}"/>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5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F782E6A3-B1A0-4A8F-A327-2EC1092D190A}"/>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5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5A3FCCBF-86C0-4CBB-863F-D1E9B870CD4E}"/>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5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A74065A0-84B9-48F0-8CF5-E838CDBDB729}"/>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5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01487081-B8EA-45DA-97EC-A2929672197A}"/>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5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8976B8D7-2725-4376-AB5F-F661455735E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26D14285-FD3F-45E4-85C6-4990574FB2BD}"/>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5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4B05711A-F370-4C74-BD24-5AA67B1BBB03}"/>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B9D93004-CC9A-4A04-BD63-A4B9301021E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5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2A5ED493-2F5A-40EE-95D2-DB840655E8C6}"/>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5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48A4C3DE-304B-4A1A-A861-9FAA397D2412}"/>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5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6CFE1AF4-D79A-4462-95C9-79C157FF6188}"/>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5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2F42BA72-7535-4F0E-ADA7-B917D2B61B69}"/>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5352FB62-3FB4-40DA-8105-3D7F446A598D}"/>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5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CF35C3A6-078D-422B-B4E9-7730C8EA904F}"/>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5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EA07D139-DEB9-4314-971F-78A2FFF4D39D}"/>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5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026B74B8-2623-436E-B6E5-C851E8789AA7}"/>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DF0BC10B-9E0B-47C0-B71C-33B10A750F2B}"/>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5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265308F4-3AE0-4595-ACA2-3F121A473E11}"/>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5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DB67DAEC-63CD-4994-AA77-3BCFB6E1FB88}"/>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5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5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5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5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5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5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5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5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5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5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5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5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5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5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5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7C73E07C-2434-4A80-8414-2F90E437A4F3}"/>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5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5C84C123-A243-454B-B21A-79DFF9641C6B}"/>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5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BCFB4499-DC89-4A2B-8C94-58EEB2EB5086}"/>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5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4BD8E5B1-C98E-4C34-9C4B-5C70FDCB5EF2}"/>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5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A347A7B5-0E49-4C64-A553-E36CCC6DB129}"/>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5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5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5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C61235C8-26E5-4BA0-BBE2-2EB94E710B2E}"/>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5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3C97E056-BDDB-4A05-9F8D-BD05C1D593B1}"/>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5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F2A2BFED-E570-4386-ADC9-3CE667C69D97}"/>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5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1F396B5E-A53E-4DE6-B8F1-DF136DD84DF2}"/>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5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8D55C5E8-895D-471A-AF72-FEB1CC2F61E5}"/>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5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D5CA8484-6402-4E7C-B0D8-A98AFD05650B}"/>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5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5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CAECEF51-7305-4F26-910F-6699606C2F64}"/>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5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5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5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C46E22BE-F9CC-4D48-8A0D-2F6FE1E14B15}"/>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5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5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5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0A05FE01-116C-4DCC-A74E-165E0E98BFD3}"/>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5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5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5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31C00B30-5490-474D-B081-DEDD08882568}"/>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5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DBFBCA21-E61D-4FD5-8F80-5B739D381513}"/>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5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A2CC27C4-E304-457D-927E-98F48E6840DB}"/>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5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1C6FB68B-CA44-41BF-AF7A-0CCFD2F611D1}"/>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5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5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5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9044F903-6F61-4EB6-A293-02AC3CBC2DDC}"/>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5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0E4E4F59-E48D-4533-8B13-ED16A6565163}"/>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5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5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5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5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5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5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510E204A-897B-4978-94C5-D035637EFB82}"/>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5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5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5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5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5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5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5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7F3E69FC-804E-4B2A-9A83-8D7D0E255F43}"/>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5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5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5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4C94A8FA-7639-4204-A9D5-12073A626F9F}"/>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5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0B8A3A10-405D-46A7-A2B7-A04778C557AC}"/>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5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E5ACDEC6-C9CB-4BA3-AE23-5CFBD456A63B}"/>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5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2AE9B851-B368-4A43-AB16-3D17181E084C}"/>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5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1C6AACF7-4723-40B4-A3D7-0BAE345B2694}"/>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5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C294091C-1339-4F7F-AA3C-1C1DDFDBBC0D}"/>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5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5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5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5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5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5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5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5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5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EAA83AC2-BF25-422D-B79D-C3931600BE96}"/>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23BB22C5-6D89-474F-9E7F-38EC0A1954B8}"/>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6756E942-C5BB-4A34-B18C-49BE8142242F}"/>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6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B73E93AC-5974-4A30-A392-0A9C6E7A9EBB}"/>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6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B2F927B4-9451-4272-A652-0C46469AA7E3}"/>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6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F4B5A8B4-11CA-4354-85F0-DBEDA5DE8042}"/>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6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5A6391F4-B275-46C9-B4DD-EAB05482FD41}"/>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608FE0A9-027A-4F61-97EF-0A7D357B3BFB}"/>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6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361A2592-EB60-43B8-900C-0CA985C912B7}"/>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6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D7AC1233-4AD3-4DEC-9FC0-34EF9B80F677}"/>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6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63105F80-48AE-429A-A482-74BB35186847}"/>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6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8A597F6D-D0D5-49DA-BE0A-15CFAE3B4DC8}"/>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6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1D01018C-45A2-411C-8734-FD69D4AFA816}"/>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6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2A8A4A62-90E9-4EC5-B519-C81FFE6E410F}"/>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6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23CDA0DC-73E4-4FB9-9674-45E8CECE4FFD}"/>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6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3BCE7D02-87A3-4801-BAFA-F46665D91D85}"/>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6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B3217107-B4C7-47CD-BC9C-93219E8512C1}"/>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6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FC05D961-0744-42C6-ABAB-8D9049A59631}"/>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829CB1AB-0E20-4B41-BF3C-82747624D023}"/>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6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C46E5A24-5864-48C9-A094-9CAD300A242E}"/>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6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7CF52B5B-0D27-40DD-9F1F-7BF09EB68869}"/>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6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4C283CF9-E5FC-4B9B-B56C-9548FC6E082A}"/>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6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71770E95-F6B9-40A3-A397-D759CE6CC346}"/>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959A5393-2EBE-46C6-AC74-EEBE5B975E4E}"/>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6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B9E8C360-AF40-4BB4-B995-B415523201FE}"/>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6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8DFAB7E7-4FF3-4431-86C3-06B65D4D5C71}"/>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6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076C2486-AD95-41E6-9975-3631E1466284}"/>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6BAC3742-35A3-4C74-B057-911AC37A8CD6}"/>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6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47124851-24E7-471A-8DB8-4EC021AB811D}"/>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6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5454A392-4877-405F-AABB-1E3DC79D3A2E}"/>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74443BFF-90D5-4D08-AEB1-7372FA78C2ED}"/>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6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6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6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6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6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6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6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6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6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6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6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6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6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6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6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6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6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6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FE1FADF5-BE85-45C5-BC1F-3D0482115969}"/>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6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6A15D3E1-EC18-4D85-8EAA-44B3816725DC}"/>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6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5BC30F80-2FF6-43C6-BF33-6B55F0FE4FA9}"/>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6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59262229-44C5-4020-BA5B-2B984DF68A4B}"/>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6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0C5EAEBE-06EF-435E-A5F5-2676BF16FBF3}"/>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6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6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2F1D21B4-28C7-4237-907E-7B9750B2FC46}"/>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6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0A09A818-0959-4C1E-8A00-4BB3C527B06B}"/>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6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C813F301-08CE-4E0E-8733-CE02CB980049}"/>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6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1F4506B8-F8EF-4E7A-A461-D5263F808778}"/>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6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CFE26428-C6D1-4320-AABC-3D18BE9331E4}"/>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6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A1BE66C2-3521-44D0-B298-AEA7B6951F1F}"/>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6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6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0E81036A-1313-4E9C-ACB8-31F75F49C3F7}"/>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6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6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6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ACCABE2E-C003-4789-B6B7-8F4C6CA3BDE1}"/>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6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6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6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D6FDD345-9D81-4241-9776-35FD7812ADD9}"/>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6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6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6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7F1DE8F6-AC06-4C62-9851-621CA14598F1}"/>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6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D63EEF86-E69C-40F9-B301-FC0203320063}"/>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6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7415DBC3-5850-4357-980E-404387C5146A}"/>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6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4DF708F5-A5E9-4C3F-8414-0B9368E958B8}"/>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6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6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6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C6CD0ED6-0B25-4E84-985C-A6E985395A9A}"/>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6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F5B21E77-E65A-4492-B60C-61076E888D08}"/>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6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6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6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6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6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6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6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89FAEB34-47B3-4BD3-82C7-F36AA648A2FC}"/>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6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6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6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6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6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6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6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15B1A44F-1787-4082-AA7C-B3945B8C519D}"/>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6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6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6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AC52C2D8-5E1D-49F4-8495-25C92CDFE9D4}"/>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6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4DAC71A6-98F6-4473-946C-610BCAAA654D}"/>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6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C4A95F19-294D-4F03-9EA6-310F181C3C4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6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7805E435-CB69-41C5-81C8-521FC67C12DE}"/>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6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82992140-6C80-4641-8D19-CB98DF55D04C}"/>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6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F178A6C6-0379-4FF8-8F23-246B6217FA0C}"/>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6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6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6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6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6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6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6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6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6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7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7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A565C89C-A1B4-48CF-A921-A4E0DDD40DC3}"/>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49EAA768-17DF-43B9-9088-6B81B61DAA8E}"/>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847A7A3F-22D1-43F5-B64E-723E2E552858}"/>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7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6B0F2E29-8F85-4EA8-8ABD-20DC2E3F9D03}"/>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7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9FBAAA9A-2584-4614-A9D1-F01C9298EE1F}"/>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7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14E7130A-4291-4FC9-9587-50471044ADA4}"/>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7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54403A46-B689-4993-AF58-5ED1727AEC2A}"/>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7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B92761F9-6E45-47EA-94AD-2B218EACD458}"/>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7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31320EEB-8A8A-4E23-8EA3-3E89F38E0C95}"/>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7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C15688DD-B596-4603-9A95-E4B1217E23DD}"/>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7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FD191470-6414-4A09-9AED-7143E1CD621B}"/>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7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53AD8BC9-B494-4B30-9F3E-87B5CDA7A5BD}"/>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7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29FA1C78-EED2-4D8A-99DA-D556ED6E6503}"/>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7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7A4B967A-BA7D-4F7D-B00B-2C5DB6EBA86A}"/>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7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2FE478D7-C9FD-4A08-8C6E-F3821D535324}"/>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7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A4B6C2E0-4DEF-46FA-B719-912B0BFB4F1E}"/>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7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303BE8E2-4F07-4BB9-A4A3-15C597B6EAD2}"/>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7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FFC95921-424D-4805-A10A-63E5ED5A8BFA}"/>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7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16755CD5-B4E3-474C-AA47-5F7A50CCFE1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D40AD0B5-5F18-409A-A7CF-B62460BC2FF6}"/>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7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89067A4A-4F6C-44C6-BF9C-6C505763DF6F}"/>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7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4B64AF2A-3EBF-4193-85BA-45E16F940B8C}"/>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7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E4BE5DFE-2340-4A2F-873A-1F9DDB650B12}"/>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7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D57541F2-7B53-41F0-8CE4-EB4EB7A3D4D9}"/>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6D0CA31E-7B9D-4FE8-9969-31AC45ED1374}"/>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7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D3F5A199-5C71-4A3F-8027-FFED7B7C52BD}"/>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7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C4D7454E-7F15-4967-B753-1E3A12973027}"/>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7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20FB3C91-4819-4ABA-BF90-08D4883DDB02}"/>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1CC03379-4799-40A3-BB7C-109B7A909332}"/>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7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4C309D7F-4986-4A8B-ADD4-BF6C07503699}"/>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7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4E890637-4677-4466-BF8D-A1E0BA79BBE1}"/>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7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7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7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7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7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7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7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7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7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7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7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7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7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7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7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7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7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EFB3F030-51CC-412F-AC05-1AC80025967D}"/>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7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EAD79B67-C393-48D5-B736-DEEDD7DFA2B6}"/>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7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0EC9ED86-ED82-49AD-AB33-4F92320D9AF7}"/>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7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0A3F171C-BDB6-42D2-89CB-256C3077BDC6}"/>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7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51672CF0-79B8-42C1-8145-17F64B07A12E}"/>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7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7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2A8CC673-567F-4E89-A93E-549DBDCA0111}"/>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7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546FDA99-6B46-4460-B216-6E5A145D9332}"/>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7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4EF0303E-551B-44F8-B4F6-8F2E56093BE8}"/>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7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6B7AD4D5-7030-4A4C-AB87-5D608107459A}"/>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7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C29C71BD-6308-4493-AD0F-5E84F46E24A7}"/>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7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ECCE59B8-71F0-4F43-A555-B07E0D05542E}"/>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7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7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7B2A5C62-F2A8-4169-B43B-32AEFDB4972B}"/>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7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7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7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FED8C697-0C2F-4928-8B3D-C5D83CD42813}"/>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7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7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7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386A797A-21F3-4E67-A741-0E575DF2AAE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7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7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7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D89D3FB8-1758-499A-840D-72AB78CACC52}"/>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7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4E9AB387-143E-4B17-85A7-79D426ECD99F}"/>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7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F1FC00F1-BBC0-4CB8-A501-63D423B86E3E}"/>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7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D1BA0768-C371-473C-97E6-D87AFD9239B3}"/>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7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7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7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470F228E-14A2-4814-80C3-70FCAD4BFA76}"/>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7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7E854B34-4939-443F-BA48-12DBDB5247F8}"/>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7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7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7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7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7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7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7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F2C1D149-8602-4084-BDBF-4CD53C15B74E}"/>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7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7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7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7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7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7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7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C2D18BAE-B553-45CA-A916-FA57942097F4}"/>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7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7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7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1344F1FF-38D2-44D3-A56B-68BB9415E5A3}"/>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7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34101576-74AC-4634-90AF-2CFD71CEDE03}"/>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7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8BB41997-E4A4-488E-874A-452E9F1BB17E}"/>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7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74AA6395-92C5-48AF-B851-996FB3106024}"/>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7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13214920-BF34-4A73-B648-CBDA5C5A818A}"/>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7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6DB10C98-378E-41A6-8C67-990087EAFD71}"/>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7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7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7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7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7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7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7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7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7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8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8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7CF1DE58-F9AA-4403-94AA-0BBFFE94B91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8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DE941B33-6768-490E-8C47-C0DD58C87EC3}"/>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EBC5FD56-489C-4D47-BEC8-B8ABE2874303}"/>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70C01A29-EF80-46AC-AE50-AA617777362F}"/>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8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B5A77A2E-4EAB-4DC3-909E-84B6741EBA6A}"/>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70E25BA6-E0F2-4611-A3CD-86ABDBDD09EC}"/>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8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E62EBA1E-4EB1-421E-B34F-8A6DDD3FF704}"/>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8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A70B1EF0-D142-4D92-BBED-D9B46D69AC5D}"/>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6269CF45-836C-44DC-8671-DE1814256F54}"/>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8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B4705C5E-2329-4914-8051-E9D0E37511B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8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D496DCA1-A366-4082-9649-951B31E4252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8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700E2995-2394-4188-AE7E-3542E71EBDB2}"/>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8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FC0CFE7C-3C80-4230-A78A-E5273BB3AB77}"/>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8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84E458EF-1972-46FE-87B3-363F78EB1E01}"/>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8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CB4A2953-AD5E-4CD4-AB9C-9D2918B9E428}"/>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8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75BB6023-DFE9-4256-85B3-162726EE315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06BE7E58-4A48-42C3-9892-068186EEB821}"/>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8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14F54897-9C06-49BD-8B8D-D526D4030CD7}"/>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EFCE65A4-9C57-4417-9197-99800DF76A41}"/>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8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38C25384-9F89-4581-A72E-AD0311F6008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2BDC1BD3-F1A2-46CE-B678-F02119901513}"/>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33018F45-BCED-496C-A40C-6700B04B06AC}"/>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8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AA69CA89-ADC8-4939-8423-063A0C1B9DEC}"/>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8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122E106B-A8D4-42D4-A558-DB9D95A899A1}"/>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8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CFB95E17-1C43-4D03-A131-870170F28A61}"/>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DAAB6C95-97EA-4F18-8A57-944375CECCA4}"/>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8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75E35D01-8396-4667-B332-53ECB3ECC20E}"/>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8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2EEDC925-9ABF-4B33-8D1E-4B5C683F82A2}"/>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8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8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E0C58F88-2C8C-4798-ADD5-B2EAA9BA1205}"/>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8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7CB4D0CB-BB4F-4E77-99B6-4D9F6D9CCF1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BDAC3294-228D-4116-B8F6-552AB7C3A011}"/>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8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8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8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8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8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8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8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8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8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8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8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8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8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8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8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8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3DB82FFC-C5DB-4CA9-9385-1C5A1453893C}"/>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8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94CA41F5-8418-45A5-B702-6F98AE66255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8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247CD762-F154-4795-83FB-55917DADA06E}"/>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8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6FE2B164-C56A-48FA-A914-9F94E0BF38FF}"/>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8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594AD7CB-9BB6-42FA-A632-58E8199A268B}"/>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8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8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99245C00-119C-46B9-A54C-C6E4F256176F}"/>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8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9AADCB55-3F34-46E5-A43F-17A98C7C6C6F}"/>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8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5AEB55ED-5D6E-4B1D-8FED-516F6A1A9B1C}"/>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8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C3465F4F-5C9F-477D-A7AB-CC314F2A2831}"/>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8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FEF848CB-D55B-49E7-8632-DF9E08D2BFA2}"/>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8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E39D5B44-2C24-4E42-897B-B3AF7BD4E5D4}"/>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8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8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9115881D-6BD3-41B1-A584-22A335041098}"/>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8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8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9287060F-4862-4FC8-ABC4-5B06A12BF54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8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8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8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B81E1188-FA64-49E4-B1F7-0321F98BC158}"/>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8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8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8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9850E117-FBA4-4420-9E82-DC31BCBCE42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8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3F7591A2-0015-4959-8B0F-A4EAABB15D9D}"/>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8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D1272CF6-B65C-4D4F-A14F-97BB4766505D}"/>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8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4523C11A-A579-493D-AF6F-101A3AAFA324}"/>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8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8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A3CAF8E3-86E3-4FE8-8BE7-284F694C7B5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8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11E2D383-7C8B-466B-8E87-DCB236188012}"/>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8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8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8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8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8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8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8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29D74209-EFE3-496A-AC2D-3B126D9132C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8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8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8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8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8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8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8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CFFC6515-B1F6-4078-A6FF-71B43ACCA08A}"/>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8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8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8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98B7E463-0735-45C3-BDAD-B9B0A2000FAD}"/>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8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8A4A457C-56F9-44C8-96C2-11E234230053}"/>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8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62AE486F-C90A-42F6-BA6D-D7AA3117535D}"/>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8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81BE1EA1-B92D-48EE-AC08-96E289D68EA2}"/>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8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62C15529-6CEA-42B0-BB8E-B88B11215579}"/>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8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B2E5887D-1DFB-4AF2-8F75-362BA2D3019E}"/>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8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8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8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8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8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8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8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8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8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9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9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792A17A0-F766-41B3-8589-0C832613DE49}"/>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9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515680C2-38C8-47D6-ABA8-0F58601B8AF7}"/>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68F9607A-8254-4E45-AB90-74BA2CDAABE2}"/>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9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45C6DD37-82FC-4E6B-8759-A2038AD0740E}"/>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9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657D3FF9-849E-4152-8B02-AE414BC12459}"/>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9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55A5BFAC-BF51-454C-85AB-B58B61A08CD5}"/>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9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7A5BC6DE-36ED-41DD-8B2D-32C11815DC85}"/>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9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16A349BC-8D1C-4CF2-B557-C9F080017869}"/>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C1786154-121F-4D03-B33B-CD01058319F5}"/>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9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71DC3B89-1A72-4DD7-AB1A-9E4E4B12624D}"/>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9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0A7F78C2-B0E4-43BA-BC9E-E8AA8664D402}"/>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9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482AFDB6-D4CB-49C6-8375-308FF299F92B}"/>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0FA7DEBD-0E6B-41FD-A563-45D87DF0E8C8}"/>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24F4C812-359B-4E06-9882-1585F9AEBF04}"/>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D1D359B1-3CE7-478D-9DB9-091EB5C6EFF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9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91F5ABE6-BE56-4F0F-A448-9491584E3C0E}"/>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9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B9BF006E-6A31-40B9-A079-B5CD2F2B4DC2}"/>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9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9E87C806-025D-49CE-96C7-173BE34265A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D58EACDA-DC3C-459B-AC74-AF60522605E9}"/>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0821D5C3-5831-4EC1-AF19-EB2DCBFC8EA7}"/>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9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90DFAF82-21D9-4A99-805E-BDA8872D4366}"/>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9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1FB15E60-26E1-48B4-B0F0-5D2150848828}"/>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9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BA932F8F-2D43-438E-81B5-18B945D0B16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9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89743A56-1E5E-41E0-A015-D96E71DCB122}"/>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9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00AEE13B-0076-483A-97F0-9DD5568FFEFA}"/>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BAB71295-472F-404A-98D1-A22924EA8A72}"/>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9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A07C1039-F6BF-4DE9-BFC2-2E0B2A1BC7A7}"/>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9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389A2DD4-6058-4E55-9348-B672A53CE07F}"/>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9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9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5F54902B-83FD-480A-8EBE-F6E264B3E1E2}"/>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9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776365B1-4299-45F7-9CDF-CE39741AA65D}"/>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9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89FA30CF-4022-416F-9F5B-BCCF9139A849}"/>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9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9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9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9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9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9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9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9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9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9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9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9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9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9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9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9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9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9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9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9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9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9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B5DA4895-D211-4ADE-AB3F-8D5219E88118}"/>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9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3E6C8B65-2165-4800-8164-322BC55B1D56}"/>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9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63E769F8-288F-4FD9-90EE-CB11F12A5B6B}"/>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9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1D8FF28C-4137-4C59-9976-F8CF61E2C4CD}"/>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9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0FCA03BA-D730-4AF1-98C5-A9269C12BE09}"/>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9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9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9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9E2EE467-0862-4036-9D73-C704BE424AEF}"/>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9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57C5C9E9-C8A8-4364-B8EC-E541FA8BB1A9}"/>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9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51F5CEAF-202B-400B-9245-18E8FA974E06}"/>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9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2AE098B2-3284-4C9B-9B56-CA75C6A3D52D}"/>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9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31398F8C-4742-4B60-A9F0-429FBB138D64}"/>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9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7DF1F454-D77B-4F5F-AEF7-3D1E774BE221}"/>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9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9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B05436A7-6D50-4BC5-8493-F1182EFA007A}"/>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9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9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9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71F34261-07C4-4F36-B3FB-854D8C88F1AA}"/>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9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9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9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129D3F07-B777-42AC-8C20-DC96F1827E25}"/>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9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9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9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D63E7636-3B92-4324-8F39-CD08093FF6A3}"/>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9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7EB847A8-62CE-4290-8266-7CD7AD755396}"/>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9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36AB4E5E-3B03-49D4-A88A-833B7FBF2A64}"/>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9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C2298087-06E8-433C-BF64-0A93E34E4F64}"/>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9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9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9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E07C374E-C7E9-4D1E-BFFE-5C00331E848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9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A2A88B81-ED7F-495A-83F0-267E7ECDF908}"/>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9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9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9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9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9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9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9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21B0B86B-5C27-4A7B-8D29-44F8B3771F5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9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9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9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9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9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9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9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D2DB5813-7CE6-4357-B869-59A9717E5193}"/>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9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9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9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8025F205-1AAD-4391-AE47-B81FA9A2DAEE}"/>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9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08F306C3-9741-4EB7-AA7E-CCC6712C5EDF}"/>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9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79237AAD-5825-4B5F-BC13-10149493D63F}"/>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9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FE61EAC4-2D0B-48F0-AB3A-AB87593CF2D9}"/>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9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110AEE42-6A0E-43B0-B651-9F7238CAAC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9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7C7B2D18-B8F1-4721-B5BE-1D365B042561}"/>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9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9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9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9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9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9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9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9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9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A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A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BD92C2A1-FF73-40FB-9716-191B1B37F7C5}"/>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0E15A445-6335-4362-977B-3A4D213DAC86}"/>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A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7BB141A5-70BD-4CBF-8811-4F54215CF42C}"/>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A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8DBEE3EC-0E8D-49A7-A292-331499FC47AB}"/>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A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A6CD263F-2427-4949-88A1-8FFEE4E06A3A}"/>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A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6D1AF269-6C01-4EE6-B76C-551B63550445}"/>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A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F8DD5187-23B1-49A5-9A99-BEB48DA29EB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9996624F-E034-4110-B3BE-96A029010A15}"/>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A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16EA42F4-BDF9-41BE-A3A2-78FC46EB788A}"/>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A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FBB00724-3B9D-4DDE-8ACC-93A5D708DE06}"/>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A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31D666B9-9CD2-46D8-A049-0D222A2505CE}"/>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A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A44B0508-0616-4B33-8303-94BFC83CB28C}"/>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A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8BC001FF-DEC7-40A5-897D-808C0A030B98}"/>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A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20A742B4-C493-48A4-8AD9-8351456813D7}"/>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A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1D70CBA1-82EA-4A30-9B98-D61003D62BF5}"/>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A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497FB9B5-C3C2-486E-8AAB-E79918C01F44}"/>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A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A79BD9C7-4670-476B-A4DF-7BD40A5EF9DC}"/>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A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9C67F57B-744E-435B-9BB0-8958E596C8C9}"/>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A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AA2DDCCE-EA96-43D0-94CF-D2EF116CF656}"/>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A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CF0E0DD7-7817-497F-B664-00C402FA64C9}"/>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A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803C011C-458E-4CC9-9D14-24EAD356741F}"/>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A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97275B3C-581E-4D47-B1FE-162BD1E88D86}"/>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A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C4BEA816-884A-4BDC-9C3B-C9C333F6510A}"/>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A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EE108D84-F726-4809-8390-EB28E8CF0EEE}"/>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A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8DA6AA27-6F26-484D-94E1-8042CD68BF71}"/>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A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1233A95F-9FD6-4ED3-8EF7-239F37E9C906}"/>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A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9E5D3FBB-22B1-4E18-801B-DEE935215351}"/>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A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DFA0F0CD-56AA-4856-9BF2-3480BAF5BB2C}"/>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A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A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5C21B368-218F-48B6-A998-04CAC3422C9A}"/>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A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D7FDCD0F-3DC2-4D67-BCF0-A3DD9BBD54CD}"/>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A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85E19896-5250-4D5B-A9F9-A3EEEE5E662E}"/>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A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A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A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A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A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A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A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A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A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A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A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A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A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A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A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A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A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A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A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A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A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A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A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A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A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A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A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2DA80BA8-E20C-4466-B55F-B83788FB818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A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CE70D0F4-4E9E-4E93-BDBD-CDB32E69FACD}"/>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A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4CB3F29E-EB75-423D-8485-14747411F4D6}"/>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A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82F86576-682E-442A-8BBE-EAEE4143DB18}"/>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A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83984CEF-370B-4D23-B623-6AA9BC1FD3B2}"/>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A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A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A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168D5932-2375-4B22-A56A-617EB657F8CB}"/>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A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F26D29B7-A926-4950-A74A-A9BAE62172B8}"/>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A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4E47A7F3-63C7-4829-809A-8F21817D39B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A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73AA3B96-36D3-4209-89FD-C33D10ED1F52}"/>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A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0000DF0D-ED1D-4BC4-91DC-B7BCA375C49B}"/>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A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B5BBF3F0-AC45-4F13-9AE5-258CFE007FCF}"/>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A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A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FEBAD833-6711-4166-ACCE-28B5BB6C003F}"/>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A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A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A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8F81561F-E5C7-41EC-B566-01A4CA7E127E}"/>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A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A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A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018E3295-0105-4DE2-B709-D46FFB7CD5E4}"/>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A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A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A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D6892DBB-22B4-42D1-93EE-76CD89BCEAFB}"/>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A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F29C593B-1DE4-4207-94B0-B4F88D637505}"/>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A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B076FDAE-E1D8-40FD-A669-321773C51E97}"/>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A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0D37C5E7-D444-46FC-9E56-19249E4BA675}"/>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A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A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A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A3E6FA7B-1BE0-4AA7-8499-368B16569693}"/>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A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9D87F16B-F9EF-4076-B6A5-7679011D871F}"/>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A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A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A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A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A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A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A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25EF2481-EF59-4424-AE10-70DABF0CA1A1}"/>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A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A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A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A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A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A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A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CAEDEC3F-585D-423B-8CC5-DD1131B7344B}"/>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A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A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32EB4729-A196-4F1B-90F6-2B093238DC9A}"/>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A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BD3A9709-B85A-47A0-AF41-4A80AC8448B5}"/>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A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ECAE5BA8-A6C9-48AD-A227-D59BF1C3EB26}"/>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A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372839A0-5B29-43E8-A9F6-0A41E21FB039}"/>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A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34CAE8BE-008B-48F0-85DD-2F1ED7067B4C}"/>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A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CA1C0930-A5D2-491A-8BC4-75DA0C049A79}"/>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A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A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A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A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A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A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A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A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A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B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B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CE6BD9F8-666E-4B8A-8DB6-93CBE3CB82D9}"/>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A270C7CA-F1D2-48FA-BBDF-5647DF70852A}"/>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B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14BF8BF7-FBE2-45AE-9FA7-A7E8D036E0C9}"/>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81C3A316-526B-4DAB-89BA-FCC1832FA5F1}"/>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B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EB0B5487-9969-4E08-8CDC-72B494D58B1E}"/>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B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566D6883-E66D-4D19-958E-2FB04AE6B06B}"/>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F6BE094D-6242-4620-B41D-24ED074F38C1}"/>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B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32FFCC0E-EE8B-4679-B993-3D5BF8DF0C21}"/>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B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EA3EE7E6-4060-4513-A3BC-0135593864B2}"/>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B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E146D2C5-51FE-415D-A81A-4706DCCE16B1}"/>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B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9E6FBE87-C572-4EA9-8D19-53268DA90B89}"/>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B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8C102726-ED5D-41CA-8FBA-9EA20ABF821A}"/>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B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E0EC77B2-77A3-4165-87EB-F64D93F58D99}"/>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B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FF8E7EE9-6CC5-4841-A1B9-F402D9BD4544}"/>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B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D86F2A92-B282-4387-88D4-E12D071B25AF}"/>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B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B54A8ED0-6B63-4DFA-8609-4C8A346458ED}"/>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B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4AEA4143-8D2D-4611-A49E-B9AAE88D81FA}"/>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B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E980CF16-B245-4BF7-AF7B-60297AA3BDCD}"/>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B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B2E1D686-E95C-4756-BE22-2444F881627C}"/>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B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9833C411-35B7-4D65-B595-8FC81E1786E2}"/>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B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19D2161B-75F8-454B-87D3-15C907D3D2C2}"/>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B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8BFAB050-AC7A-4416-A9FD-17D310B6FF28}"/>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B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7B50677C-A060-4997-BFCB-6AA18A86B6A6}"/>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B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768F1316-0279-44C2-B000-64D088CF7562}"/>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B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BFDF0766-2428-4392-904F-6F806E2E7292}"/>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B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8F77F29C-8428-49C3-B688-3B50D52A57C6}"/>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B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A7387766-8960-491D-81FE-60DDEDD24B9F}"/>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B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4247371F-CCD0-41A9-A2E9-91BED869D71B}"/>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B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B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18582465-CF86-4058-AE08-FCFE2F77A738}"/>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B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3AA9D84C-1306-40EC-9553-8CE1976C7064}"/>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B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AF4AE8D2-5F1A-4540-83F4-49A095D6F569}"/>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B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B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B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B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B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B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B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B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B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B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B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B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B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B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B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B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B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B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B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B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B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B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B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B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B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B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30D5CDE5-01E6-4283-AD99-E922570F966E}"/>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B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D43C88AC-B3BC-47B7-BFA7-3A698779C744}"/>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B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97EC2261-66E0-40A3-8C28-E8C09936EFF7}"/>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B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B5C3720E-E763-4281-8820-C373929220C3}"/>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B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90BA3D4C-94A7-4906-B2A3-4CEB40D14DE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B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B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B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26C06E7E-5E05-46D6-BFF4-5A32630AFAD5}"/>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B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D382AD42-5B68-471A-95F4-D982C1DAF4E5}"/>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B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7C1AAE2F-5DF8-4C04-B6E3-7602E8075379}"/>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B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48D4D0CA-2BA8-401F-8EED-189D84EBBD85}"/>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B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44D79EC2-B107-4F5A-BFA7-895267CF52F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B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102F1239-235B-44FA-8C0B-A86D6CEA023B}"/>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B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B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6CF89D71-D0D2-412F-A341-CD11E58BD4F7}"/>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B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B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B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09F4DEBC-00D5-44A8-93F5-2D1FC0FA32DE}"/>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B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B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B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FD93740D-D2F1-44AF-9598-67796651BB8B}"/>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B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B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B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01315AAF-DB53-4272-9282-DFD396C519B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B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5C02E6D7-BE96-4AA9-B266-DD7526828B03}"/>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B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159B4414-DDBF-41A4-92AE-5B5C0DF73301}"/>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B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75F98896-769E-43DA-A80C-06CA298CC7E3}"/>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B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B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B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FF6F4995-AD8C-41CF-B326-2945E291541D}"/>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B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00F2107E-78E9-4F2C-A74F-5F63C8CE86D3}"/>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B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B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B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B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B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B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B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C2A5213E-EAF7-44EE-9D11-E3AFD40AEE9C}"/>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B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B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B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B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B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B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B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B9DA7E1B-4E6A-4278-AD67-056508ACA1F8}"/>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B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B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B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E759C5B8-EFC9-4771-BE2B-01A989A9AE07}"/>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B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10A37B9F-5517-4794-BFC9-4F4CE4A6D6E9}"/>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B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C5996C58-8DA6-4C3C-B4BD-253BE0D9A439}"/>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B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009B14DE-BECE-4A00-9390-48ED27383E8E}"/>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B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E39EC175-DC26-4766-ABF2-E665CA847BD3}"/>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B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03834CDF-3C81-4329-84C9-BC240E7B05D3}"/>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B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B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B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B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B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B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B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B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B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00000000-0008-0000-0C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00000000-0008-0000-0C00-00000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C00-00000400000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A3606A63-4B66-4109-8658-D044A6E9DCAE}"/>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3CAE88C7-80EF-4065-8165-AF60E6A71E1D}"/>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C00-000006000000}"/>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F11B87AF-2F9A-42F6-B91B-A71166F68475}"/>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C00-000007000000}"/>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E37E54E9-1332-4D8B-A7D4-8C7E7B1479DA}"/>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C00-00000800000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BBCF4E48-8105-4966-B25E-BF27FB80B304}"/>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C00-000009000000}"/>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DFAA910B-AB3F-481D-A968-9CCA8B095734}"/>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C00-00000A000000}"/>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4204EE0D-D715-468D-8A88-E48FD16EB577}"/>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C00-00000B000000}"/>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49325A6D-AC39-46EE-A52F-7C6D922B112A}"/>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C00-00000C000000}"/>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D2EC6FA4-D8A2-4B7E-BEE3-113D1905FD29}"/>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C00-00000D00000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77C69CC4-5E11-443E-8AB9-BBEA9D87A3E0}"/>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C00-00000E000000}"/>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DFE5D9CB-5582-4C3B-B774-1AA39578B089}"/>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C00-00000F000000}"/>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94283A9B-374E-49E3-B21C-D588EE5F1F32}"/>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C00-000010000000}"/>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11315B71-092C-48D8-AA2F-516726E8BD85}"/>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C00-000011000000}"/>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FC236139-7399-44B3-8D31-50508C720F63}"/>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C00-000012000000}"/>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3350C93F-18F2-4665-B0CA-2F573697C4CE}"/>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C00-000013000000}"/>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C1FFAA58-C970-41CD-AD39-E5B439AE6AF1}"/>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C00-000014000000}"/>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B9313916-8CD6-4613-BBB9-7467857A83BC}"/>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C00-000015000000}"/>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4F56AECF-A6C5-480A-AF87-27A7F3BB2ABA}"/>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C00-00001600000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646471BA-921E-419B-B428-344CD2A7C75F}"/>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C00-000017000000}"/>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163E68CF-06AD-4D99-B77D-CDF024675DF6}"/>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C00-000018000000}"/>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F1B3A932-39A6-4707-8CB8-B130EBEEC1EE}"/>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C00-000019000000}"/>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A8BE0AAE-2DD3-410A-8CCB-1BE8C81203D4}"/>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C00-00001A000000}"/>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C69C888A-F045-421E-ABBC-EB7B07FF0C81}"/>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C00-00001B000000}"/>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AB3EA4DA-5684-402A-9A9F-18832E6CB437}"/>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C00-00001C000000}"/>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4B019C2C-C44D-4C1D-94B9-17B97950D3C3}"/>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C00-00001D000000}"/>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50E3FD4B-D5D5-4DD1-80C5-A42A69459D82}"/>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C00-00001E000000}"/>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49AE7C0C-D662-43F4-801B-9E8A91042816}"/>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C00-00001F00000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EFE0D51F-F72E-4E21-AE2F-DB60EAEEBC6B}"/>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00000000-0008-0000-0C00-000020000000}"/>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0000000-0008-0000-0C00-000021000000}"/>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A0FC9A70-3B66-4860-A301-D8C3D3A26BF8}"/>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00000000-0008-0000-0C00-000022000000}"/>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672E180D-0538-45CA-9E0A-75550389CFF3}"/>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C00-000023000000}"/>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5FA99DD3-6BCE-458D-8C68-0C3FA0E346E6}"/>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00000000-0008-0000-0C00-000024000000}"/>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00000000-0008-0000-0C00-000025000000}"/>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00000000-0008-0000-0C00-000026000000}"/>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00000000-0008-0000-0C00-000027000000}"/>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00000000-0008-0000-0C00-000028000000}"/>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00000000-0008-0000-0C00-00002A000000}"/>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00000000-0008-0000-0C00-00002B000000}"/>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00000000-0008-0000-0C00-00002C000000}"/>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00000000-0008-0000-0C00-00002D000000}"/>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00000000-0008-0000-0C00-00002E000000}"/>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00000000-0008-0000-0C00-00002F000000}"/>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00000000-0008-0000-0C00-000031000000}"/>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00000000-0008-0000-0C00-000032000000}"/>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00000000-0008-0000-0C00-000033000000}"/>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00000000-0008-0000-0C00-000034000000}"/>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00000000-0008-0000-0C00-000035000000}"/>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0000000-0008-0000-0C00-000036000000}"/>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00000000-0008-0000-0C00-000037000000}"/>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00000000-0008-0000-0C00-000038000000}"/>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00000000-0008-0000-0C00-000039000000}"/>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00000000-0008-0000-0C00-00003A000000}"/>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00000000-0008-0000-0C00-00003B000000}"/>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00000000-0008-0000-0C00-00003C000000}"/>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00000000-0008-0000-0C00-00003D000000}"/>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00000000-0008-0000-0C00-00003E000000}"/>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A986C0E7-877D-4B6F-AAA6-7119DE70B33E}"/>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00000000-0008-0000-0C00-00003F000000}"/>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F5D0D95D-7634-46D6-A800-875A31D582C7}"/>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00000000-0008-0000-0C00-000040000000}"/>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7C784CB5-AB42-4C3E-8CC5-BB05017D04F5}"/>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00000000-0008-0000-0C00-000041000000}"/>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C21C9E8F-F434-4E7F-A735-22E394BB5938}"/>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00000000-0008-0000-0C00-000042000000}"/>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B988C001-0D95-4274-B644-DED8DBCED7E3}"/>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00000000-0008-0000-0C00-000043000000}"/>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00000000-0008-0000-0C00-000044000000}"/>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00000000-0008-0000-0C00-00004500000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2E22147E-A896-4812-9787-1D1DBE5AF5D0}"/>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00000000-0008-0000-0C00-00004600000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363560F9-FC88-45FF-AB08-AE8D983CE9BB}"/>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0000000-0008-0000-0C00-000047000000}"/>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48E00789-2690-41D7-8E27-1D9096A4DFDC}"/>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00000000-0008-0000-0C00-00004800000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430541A6-163F-4181-B92F-7094B624D8A0}"/>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00000000-0008-0000-0C00-000049000000}"/>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E536CABA-CCDF-4053-A6EC-46718EA209F2}"/>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00000000-0008-0000-0C00-00004A000000}"/>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036FE062-605E-4DD8-B2ED-2A77CB04AB6F}"/>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00000000-0008-0000-0C00-00004B00000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000000-0008-0000-0C00-00004C000000}"/>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6E7F97D2-3057-48FD-852D-0DFE73F5A7A7}"/>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00000000-0008-0000-0C00-00004D000000}"/>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00000000-0008-0000-0C00-00004E000000}"/>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00000000-0008-0000-0C00-00004F000000}"/>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6139D286-C582-453B-8801-5ED8F08D68E1}"/>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00000000-0008-0000-0C00-000050000000}"/>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00000000-0008-0000-0C00-000051000000}"/>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00000000-0008-0000-0C00-000052000000}"/>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A32711EE-A5B0-4593-A00C-25F50373D2B1}"/>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00000000-0008-0000-0C00-000053000000}"/>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00000000-0008-0000-0C00-000054000000}"/>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00000000-0008-0000-0C00-000055000000}"/>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B1A1232A-E81E-424F-AF25-BCCAAC0D3813}"/>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00000000-0008-0000-0C00-000056000000}"/>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8D7AD358-62DC-468F-A3CA-500A7AE36449}"/>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0000000-0008-0000-0C00-000057000000}"/>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8CC11F80-43FD-4D59-815C-3BE48F92BF4C}"/>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00000000-0008-0000-0C00-000058000000}"/>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13C608D7-027E-4A0B-8ED3-875E02258CFA}"/>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00000000-0008-0000-0C00-000059000000}"/>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0000000-0008-0000-0C00-00005A000000}"/>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00000000-0008-0000-0C00-00005B000000}"/>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972BD3FF-91C1-4214-A8F1-EDA416FC71DD}"/>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00000000-0008-0000-0C00-00005C000000}"/>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EAE12EA2-4033-40A9-B89C-0967DC372491}"/>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00000000-0008-0000-0C00-00005D000000}"/>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0000000-0008-0000-0C00-00005E000000}"/>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00000000-0008-0000-0C00-00005F000000}"/>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00000000-0008-0000-0C00-000060000000}"/>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00000000-0008-0000-0C00-000061000000}"/>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00000000-0008-0000-0C00-000062000000}"/>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00000000-0008-0000-0C00-000063000000}"/>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BA08640E-9719-4452-8345-A3364F2BC1C5}"/>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00000000-0008-0000-0C00-000064000000}"/>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00000000-0008-0000-0C00-00006500000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00000000-0008-0000-0C00-000066000000}"/>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00000000-0008-0000-0C00-000067000000}"/>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00000000-0008-0000-0C00-000068000000}"/>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00000000-0008-0000-0C00-000069000000}"/>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00000000-0008-0000-0C00-00006A000000}"/>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AD78147C-16BD-440F-8D52-0FE1B081FF57}"/>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00000000-0008-0000-0C00-00006B00000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00000000-0008-0000-0C00-00006C000000}"/>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00000000-0008-0000-0C00-00006D000000}"/>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FEEF054C-8843-4FE6-A3BA-42CAE1E8D94A}"/>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00000000-0008-0000-0C00-00006E000000}"/>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F233AF97-5B3F-4B80-BEF7-7374960E5444}"/>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00000000-0008-0000-0C00-00006F00000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C00DE35B-3E53-4276-AC8E-395E796CA120}"/>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00000000-0008-0000-0C00-000070000000}"/>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EAF64C72-C94D-4FEF-89E3-3584940CDF97}"/>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00000000-0008-0000-0C00-000071000000}"/>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D999669D-FB79-45F5-BD4D-4B3A2AEEC1FA}"/>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00000000-0008-0000-0C00-000072000000}"/>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E3E72ADE-90B3-4C75-8F54-4038CD0928C5}"/>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00000000-0008-0000-0C00-000073000000}"/>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00000000-0008-0000-0C00-000074000000}"/>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00000000-0008-0000-0C00-000075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00000000-0008-0000-0C00-000076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00000000-0008-0000-0C00-000077000000}"/>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00000000-0008-0000-0C00-000078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00000000-0008-0000-0C00-000079000000}"/>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00000000-0008-0000-0C00-00007A000000}"/>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00000000-0008-0000-0C00-00007B000000}"/>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18</xdr:col>
      <xdr:colOff>8043</xdr:colOff>
      <xdr:row>6</xdr:row>
      <xdr:rowOff>57966</xdr:rowOff>
    </xdr:from>
    <xdr:to>
      <xdr:col>23</xdr:col>
      <xdr:colOff>2686</xdr:colOff>
      <xdr:row>12</xdr:row>
      <xdr:rowOff>190491</xdr:rowOff>
    </xdr:to>
    <xdr:pic>
      <xdr:nvPicPr>
        <xdr:cNvPr id="2" name="Imagen 1">
          <a:extLst>
            <a:ext uri="{FF2B5EF4-FFF2-40B4-BE49-F238E27FC236}">
              <a16:creationId xmlns:a16="http://schemas.microsoft.com/office/drawing/2014/main" id="{CC73AD81-F202-4C30-AD13-02079C65751E}"/>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8" t="190" r="44279" b="6535"/>
        <a:stretch/>
      </xdr:blipFill>
      <xdr:spPr bwMode="auto">
        <a:xfrm>
          <a:off x="3951393" y="1258116"/>
          <a:ext cx="1090018" cy="133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92570</xdr:colOff>
      <xdr:row>27</xdr:row>
      <xdr:rowOff>76446</xdr:rowOff>
    </xdr:from>
    <xdr:to>
      <xdr:col>18</xdr:col>
      <xdr:colOff>135326</xdr:colOff>
      <xdr:row>40</xdr:row>
      <xdr:rowOff>182215</xdr:rowOff>
    </xdr:to>
    <xdr:pic>
      <xdr:nvPicPr>
        <xdr:cNvPr id="3" name="Imagen 2">
          <a:extLst>
            <a:ext uri="{FF2B5EF4-FFF2-40B4-BE49-F238E27FC236}">
              <a16:creationId xmlns:a16="http://schemas.microsoft.com/office/drawing/2014/main" id="{23F67D3F-CBE2-4FA4-8A3C-3C4A073A92B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89" t="14395" r="39779" b="16808"/>
        <a:stretch/>
      </xdr:blipFill>
      <xdr:spPr bwMode="auto">
        <a:xfrm>
          <a:off x="1845170" y="5477121"/>
          <a:ext cx="2233506" cy="2706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123825</xdr:colOff>
      <xdr:row>48</xdr:row>
      <xdr:rowOff>6007</xdr:rowOff>
    </xdr:from>
    <xdr:ext cx="1689052"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54D6A15D-A2ED-493A-BD4F-E15BD0D5C43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4" name="CuadroTexto 3">
              <a:extLst>
                <a:ext uri="{FF2B5EF4-FFF2-40B4-BE49-F238E27FC236}">
                  <a16:creationId xmlns:a16="http://schemas.microsoft.com/office/drawing/2014/main" id="{54D6A15D-A2ED-493A-BD4F-E15BD0D5C430}"/>
                </a:ext>
              </a:extLst>
            </xdr:cNvPr>
            <xdr:cNvSpPr txBox="1"/>
          </xdr:nvSpPr>
          <xdr:spPr>
            <a:xfrm>
              <a:off x="1876425" y="96072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49</xdr:row>
      <xdr:rowOff>134593</xdr:rowOff>
    </xdr:from>
    <xdr:ext cx="1474763" cy="501548"/>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F4895F9D-0648-4C86-B7FF-89ECA80E03BE}"/>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5" name="CuadroTexto 4">
              <a:extLst>
                <a:ext uri="{FF2B5EF4-FFF2-40B4-BE49-F238E27FC236}">
                  <a16:creationId xmlns:a16="http://schemas.microsoft.com/office/drawing/2014/main" id="{F4895F9D-0648-4C86-B7FF-89ECA80E03BE}"/>
                </a:ext>
              </a:extLst>
            </xdr:cNvPr>
            <xdr:cNvSpPr txBox="1"/>
          </xdr:nvSpPr>
          <xdr:spPr>
            <a:xfrm>
              <a:off x="2474429" y="99358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54</xdr:row>
      <xdr:rowOff>147430</xdr:rowOff>
    </xdr:from>
    <xdr:ext cx="184538" cy="281808"/>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C6B62765-7B08-47A5-B8D9-8A96C7741529}"/>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 name="CuadroTexto 5">
              <a:extLst>
                <a:ext uri="{FF2B5EF4-FFF2-40B4-BE49-F238E27FC236}">
                  <a16:creationId xmlns:a16="http://schemas.microsoft.com/office/drawing/2014/main" id="{C6B62765-7B08-47A5-B8D9-8A96C7741529}"/>
                </a:ext>
              </a:extLst>
            </xdr:cNvPr>
            <xdr:cNvSpPr txBox="1"/>
          </xdr:nvSpPr>
          <xdr:spPr>
            <a:xfrm>
              <a:off x="2947366" y="109487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57</xdr:row>
      <xdr:rowOff>120349</xdr:rowOff>
    </xdr:from>
    <xdr:ext cx="826829" cy="369332"/>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B79D195C-C3AB-4FB1-B9B0-E9E7E85DE575}"/>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 name="CuadroTexto 6">
              <a:extLst>
                <a:ext uri="{FF2B5EF4-FFF2-40B4-BE49-F238E27FC236}">
                  <a16:creationId xmlns:a16="http://schemas.microsoft.com/office/drawing/2014/main" id="{B79D195C-C3AB-4FB1-B9B0-E9E7E85DE575}"/>
                </a:ext>
              </a:extLst>
            </xdr:cNvPr>
            <xdr:cNvSpPr txBox="1"/>
          </xdr:nvSpPr>
          <xdr:spPr>
            <a:xfrm>
              <a:off x="1061642" y="115217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2</xdr:col>
      <xdr:colOff>190499</xdr:colOff>
      <xdr:row>60</xdr:row>
      <xdr:rowOff>66261</xdr:rowOff>
    </xdr:from>
    <xdr:ext cx="1569532" cy="392864"/>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2CB16205-ABA4-4112-8D3C-DE11F3ECA57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8" name="CuadroTexto 7">
              <a:extLst>
                <a:ext uri="{FF2B5EF4-FFF2-40B4-BE49-F238E27FC236}">
                  <a16:creationId xmlns:a16="http://schemas.microsoft.com/office/drawing/2014/main" id="{2CB16205-ABA4-4112-8D3C-DE11F3ECA570}"/>
                </a:ext>
              </a:extLst>
            </xdr:cNvPr>
            <xdr:cNvSpPr txBox="1"/>
          </xdr:nvSpPr>
          <xdr:spPr>
            <a:xfrm>
              <a:off x="628649" y="120677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62</xdr:row>
      <xdr:rowOff>115957</xdr:rowOff>
    </xdr:from>
    <xdr:ext cx="1324273" cy="380361"/>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4EE01898-612F-4201-8F9B-F74F1C32DCF5}"/>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9" name="CuadroTexto 8">
              <a:extLst>
                <a:ext uri="{FF2B5EF4-FFF2-40B4-BE49-F238E27FC236}">
                  <a16:creationId xmlns:a16="http://schemas.microsoft.com/office/drawing/2014/main" id="{4EE01898-612F-4201-8F9B-F74F1C32DCF5}"/>
                </a:ext>
              </a:extLst>
            </xdr:cNvPr>
            <xdr:cNvSpPr txBox="1"/>
          </xdr:nvSpPr>
          <xdr:spPr>
            <a:xfrm>
              <a:off x="864292" y="125175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62</xdr:row>
      <xdr:rowOff>16566</xdr:rowOff>
    </xdr:from>
    <xdr:ext cx="545662" cy="176972"/>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AF0F0905-1B9F-4D7B-BE1E-7F02F2EF1D0C}"/>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AF0F0905-1B9F-4D7B-BE1E-7F02F2EF1D0C}"/>
                </a:ext>
              </a:extLst>
            </xdr:cNvPr>
            <xdr:cNvSpPr txBox="1"/>
          </xdr:nvSpPr>
          <xdr:spPr>
            <a:xfrm>
              <a:off x="3596305" y="124181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1</xdr:col>
      <xdr:colOff>91107</xdr:colOff>
      <xdr:row>68</xdr:row>
      <xdr:rowOff>115956</xdr:rowOff>
    </xdr:from>
    <xdr:ext cx="2262351" cy="380361"/>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CDFEACAE-6F83-4D4C-9045-589DB62E0754}"/>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11" name="CuadroTexto 10">
              <a:extLst>
                <a:ext uri="{FF2B5EF4-FFF2-40B4-BE49-F238E27FC236}">
                  <a16:creationId xmlns:a16="http://schemas.microsoft.com/office/drawing/2014/main" id="{CDFEACAE-6F83-4D4C-9045-589DB62E0754}"/>
                </a:ext>
              </a:extLst>
            </xdr:cNvPr>
            <xdr:cNvSpPr txBox="1"/>
          </xdr:nvSpPr>
          <xdr:spPr>
            <a:xfrm>
              <a:off x="310182" y="137176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13</xdr:col>
      <xdr:colOff>132520</xdr:colOff>
      <xdr:row>58</xdr:row>
      <xdr:rowOff>16565</xdr:rowOff>
    </xdr:from>
    <xdr:ext cx="1158202" cy="17697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50C671F2-76A5-48FB-850A-DDFBBFAA868A}"/>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2" name="CuadroTexto 11">
              <a:extLst>
                <a:ext uri="{FF2B5EF4-FFF2-40B4-BE49-F238E27FC236}">
                  <a16:creationId xmlns:a16="http://schemas.microsoft.com/office/drawing/2014/main" id="{50C671F2-76A5-48FB-850A-DDFBBFAA868A}"/>
                </a:ext>
              </a:extLst>
            </xdr:cNvPr>
            <xdr:cNvSpPr txBox="1"/>
          </xdr:nvSpPr>
          <xdr:spPr>
            <a:xfrm>
              <a:off x="2980495" y="116180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9</xdr:col>
      <xdr:colOff>81169</xdr:colOff>
      <xdr:row>65</xdr:row>
      <xdr:rowOff>14908</xdr:rowOff>
    </xdr:from>
    <xdr:ext cx="785856" cy="176972"/>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EC5AD23C-394C-4199-BBDC-AFFD3C9A82C3}"/>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13" name="CuadroTexto 12">
              <a:extLst>
                <a:ext uri="{FF2B5EF4-FFF2-40B4-BE49-F238E27FC236}">
                  <a16:creationId xmlns:a16="http://schemas.microsoft.com/office/drawing/2014/main" id="{EC5AD23C-394C-4199-BBDC-AFFD3C9A82C3}"/>
                </a:ext>
              </a:extLst>
            </xdr:cNvPr>
            <xdr:cNvSpPr txBox="1"/>
          </xdr:nvSpPr>
          <xdr:spPr>
            <a:xfrm>
              <a:off x="2052844" y="130165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18</xdr:col>
      <xdr:colOff>57978</xdr:colOff>
      <xdr:row>69</xdr:row>
      <xdr:rowOff>8282</xdr:rowOff>
    </xdr:from>
    <xdr:ext cx="568874" cy="1769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F75978C0-32B0-4F3F-8E91-087E63A237A2}"/>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14" name="CuadroTexto 13">
              <a:extLst>
                <a:ext uri="{FF2B5EF4-FFF2-40B4-BE49-F238E27FC236}">
                  <a16:creationId xmlns:a16="http://schemas.microsoft.com/office/drawing/2014/main" id="{F75978C0-32B0-4F3F-8E91-087E63A237A2}"/>
                </a:ext>
              </a:extLst>
            </xdr:cNvPr>
            <xdr:cNvSpPr txBox="1"/>
          </xdr:nvSpPr>
          <xdr:spPr>
            <a:xfrm>
              <a:off x="4001328" y="138100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71</xdr:row>
      <xdr:rowOff>0</xdr:rowOff>
    </xdr:from>
    <xdr:ext cx="1022909" cy="183127"/>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A5533FEE-ECA2-4C31-A09C-E01A816D2274}"/>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15" name="CuadroTexto 14">
              <a:extLst>
                <a:ext uri="{FF2B5EF4-FFF2-40B4-BE49-F238E27FC236}">
                  <a16:creationId xmlns:a16="http://schemas.microsoft.com/office/drawing/2014/main" id="{A5533FEE-ECA2-4C31-A09C-E01A816D2274}"/>
                </a:ext>
              </a:extLst>
            </xdr:cNvPr>
            <xdr:cNvSpPr txBox="1"/>
          </xdr:nvSpPr>
          <xdr:spPr>
            <a:xfrm>
              <a:off x="1971675" y="142017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81</xdr:row>
      <xdr:rowOff>130865</xdr:rowOff>
    </xdr:from>
    <xdr:ext cx="709490" cy="3179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C147C1CD-5EEB-410C-AE8B-CC5A69441F5E}"/>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16" name="CuadroTexto 15">
              <a:extLst>
                <a:ext uri="{FF2B5EF4-FFF2-40B4-BE49-F238E27FC236}">
                  <a16:creationId xmlns:a16="http://schemas.microsoft.com/office/drawing/2014/main" id="{C147C1CD-5EEB-410C-AE8B-CC5A69441F5E}"/>
                </a:ext>
              </a:extLst>
            </xdr:cNvPr>
            <xdr:cNvSpPr txBox="1"/>
          </xdr:nvSpPr>
          <xdr:spPr>
            <a:xfrm>
              <a:off x="1470163" y="163328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81</xdr:row>
      <xdr:rowOff>122582</xdr:rowOff>
    </xdr:from>
    <xdr:ext cx="747962" cy="356060"/>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1AFD7653-0776-4483-923B-AA6E152CF03F}"/>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17" name="CuadroTexto 16">
              <a:extLst>
                <a:ext uri="{FF2B5EF4-FFF2-40B4-BE49-F238E27FC236}">
                  <a16:creationId xmlns:a16="http://schemas.microsoft.com/office/drawing/2014/main" id="{1AFD7653-0776-4483-923B-AA6E152CF03F}"/>
                </a:ext>
              </a:extLst>
            </xdr:cNvPr>
            <xdr:cNvSpPr txBox="1"/>
          </xdr:nvSpPr>
          <xdr:spPr>
            <a:xfrm>
              <a:off x="3139937" y="163246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8</xdr:col>
      <xdr:colOff>123825</xdr:colOff>
      <xdr:row>92</xdr:row>
      <xdr:rowOff>6007</xdr:rowOff>
    </xdr:from>
    <xdr:ext cx="1689052" cy="17536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7D8860DE-E8DC-4E68-B259-D97FE637690E}"/>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𝑀</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r>
                      <a:rPr lang="es-MX" sz="1100" b="0" i="1">
                        <a:latin typeface="Cambria Math" panose="02040503050406030204" pitchFamily="18" charset="0"/>
                      </a:rPr>
                      <m:t>𝑏</m:t>
                    </m:r>
                    <m:sSup>
                      <m:sSupPr>
                        <m:ctrlPr>
                          <a:rPr lang="es-MX" sz="1100" b="0" i="1">
                            <a:latin typeface="Cambria Math" panose="02040503050406030204" pitchFamily="18" charset="0"/>
                          </a:rPr>
                        </m:ctrlPr>
                      </m:sSupPr>
                      <m:e>
                        <m:r>
                          <a:rPr lang="es-MX" sz="1100" b="0" i="1">
                            <a:latin typeface="Cambria Math" panose="02040503050406030204" pitchFamily="18" charset="0"/>
                          </a:rPr>
                          <m:t>𝑑</m:t>
                        </m:r>
                      </m:e>
                      <m:sup>
                        <m:r>
                          <a:rPr lang="es-MX" sz="1100" b="0" i="1">
                            <a:latin typeface="Cambria Math" panose="02040503050406030204" pitchFamily="18" charset="0"/>
                          </a:rPr>
                          <m:t>2</m:t>
                        </m:r>
                      </m:sup>
                    </m:sSup>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𝑐𝑞</m:t>
                    </m:r>
                    <m:r>
                      <a:rPr lang="es-MX" sz="1100" b="0" i="1">
                        <a:latin typeface="Cambria Math" panose="02040503050406030204" pitchFamily="18" charset="0"/>
                      </a:rPr>
                      <m:t>(1−0.5</m:t>
                    </m:r>
                    <m:r>
                      <a:rPr lang="es-MX" sz="1100" b="0" i="1">
                        <a:latin typeface="Cambria Math" panose="02040503050406030204" pitchFamily="18" charset="0"/>
                      </a:rPr>
                      <m:t>𝑞</m:t>
                    </m:r>
                    <m:r>
                      <a:rPr lang="es-MX" sz="1100" b="0" i="1">
                        <a:latin typeface="Cambria Math" panose="02040503050406030204" pitchFamily="18" charset="0"/>
                      </a:rPr>
                      <m:t>)</m:t>
                    </m:r>
                  </m:oMath>
                </m:oMathPara>
              </a14:m>
              <a:endParaRPr lang="es-MX" sz="1100"/>
            </a:p>
          </xdr:txBody>
        </xdr:sp>
      </mc:Choice>
      <mc:Fallback xmlns="">
        <xdr:sp macro="" textlink="">
          <xdr:nvSpPr>
            <xdr:cNvPr id="18" name="CuadroTexto 17">
              <a:extLst>
                <a:ext uri="{FF2B5EF4-FFF2-40B4-BE49-F238E27FC236}">
                  <a16:creationId xmlns:a16="http://schemas.microsoft.com/office/drawing/2014/main" id="{7D8860DE-E8DC-4E68-B259-D97FE637690E}"/>
                </a:ext>
              </a:extLst>
            </xdr:cNvPr>
            <xdr:cNvSpPr txBox="1"/>
          </xdr:nvSpPr>
          <xdr:spPr>
            <a:xfrm>
              <a:off x="1876425" y="18408307"/>
              <a:ext cx="1689052"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𝑀_𝑅=𝐹_𝑅 𝑏𝑑^2 𝑓"𝑐𝑞(1−0.5𝑞)</a:t>
              </a:r>
              <a:endParaRPr lang="es-MX" sz="1100"/>
            </a:p>
          </xdr:txBody>
        </xdr:sp>
      </mc:Fallback>
    </mc:AlternateContent>
    <xdr:clientData/>
  </xdr:oneCellAnchor>
  <xdr:oneCellAnchor>
    <xdr:from>
      <xdr:col>11</xdr:col>
      <xdr:colOff>64604</xdr:colOff>
      <xdr:row>93</xdr:row>
      <xdr:rowOff>134593</xdr:rowOff>
    </xdr:from>
    <xdr:ext cx="1474763" cy="501548"/>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3F1B4ACC-633F-4EB8-AFDB-B5B39BADDC96}"/>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=1±</m:t>
                    </m:r>
                    <m:f>
                      <m:fPr>
                        <m:ctrlPr>
                          <a:rPr lang="es-MX" sz="1100" b="0" i="1">
                            <a:latin typeface="Cambria Math" panose="02040503050406030204" pitchFamily="18" charset="0"/>
                            <a:ea typeface="Cambria Math" panose="02040503050406030204" pitchFamily="18" charset="0"/>
                          </a:rPr>
                        </m:ctrlPr>
                      </m:fPr>
                      <m:num>
                        <m:rad>
                          <m:radPr>
                            <m:degHide m:val="on"/>
                            <m:ctrlPr>
                              <a:rPr lang="es-MX" sz="1100" b="0" i="1">
                                <a:latin typeface="Cambria Math" panose="02040503050406030204" pitchFamily="18" charset="0"/>
                                <a:ea typeface="Cambria Math" panose="02040503050406030204" pitchFamily="18" charset="0"/>
                              </a:rPr>
                            </m:ctrlPr>
                          </m:radPr>
                          <m:deg/>
                          <m:e>
                            <m:r>
                              <a:rPr lang="es-MX" sz="1100" b="0" i="1">
                                <a:latin typeface="Cambria Math" panose="02040503050406030204" pitchFamily="18" charset="0"/>
                                <a:ea typeface="Cambria Math" panose="02040503050406030204" pitchFamily="18" charset="0"/>
                              </a:rPr>
                              <m:t>4−</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8</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𝑀</m:t>
                                    </m:r>
                                  </m:e>
                                  <m:sub>
                                    <m:r>
                                      <a:rPr lang="es-MX" sz="1100" b="0" i="1">
                                        <a:latin typeface="Cambria Math" panose="02040503050406030204" pitchFamily="18" charset="0"/>
                                        <a:ea typeface="Cambria Math" panose="02040503050406030204" pitchFamily="18" charset="0"/>
                                      </a:rPr>
                                      <m:t>𝑅</m:t>
                                    </m:r>
                                  </m:sub>
                                </m:sSub>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𝑏</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𝑑</m:t>
                                    </m:r>
                                  </m:e>
                                  <m:sup>
                                    <m:r>
                                      <a:rPr lang="es-MX" sz="1100" b="0" i="1">
                                        <a:latin typeface="Cambria Math" panose="02040503050406030204" pitchFamily="18" charset="0"/>
                                        <a:ea typeface="Cambria Math" panose="02040503050406030204" pitchFamily="18" charset="0"/>
                                      </a:rPr>
                                      <m:t>2</m:t>
                                    </m:r>
                                  </m:sup>
                                </m:sSup>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den>
                            </m:f>
                          </m:e>
                        </m:rad>
                      </m:num>
                      <m:den>
                        <m:r>
                          <a:rPr lang="es-MX" sz="1100" b="0" i="1">
                            <a:latin typeface="Cambria Math" panose="02040503050406030204" pitchFamily="18" charset="0"/>
                            <a:ea typeface="Cambria Math" panose="02040503050406030204" pitchFamily="18" charset="0"/>
                          </a:rPr>
                          <m:t>2</m:t>
                        </m:r>
                      </m:den>
                    </m:f>
                  </m:oMath>
                </m:oMathPara>
              </a14:m>
              <a:endParaRPr lang="es-MX" sz="1100"/>
            </a:p>
          </xdr:txBody>
        </xdr:sp>
      </mc:Choice>
      <mc:Fallback xmlns="">
        <xdr:sp macro="" textlink="">
          <xdr:nvSpPr>
            <xdr:cNvPr id="19" name="CuadroTexto 18">
              <a:extLst>
                <a:ext uri="{FF2B5EF4-FFF2-40B4-BE49-F238E27FC236}">
                  <a16:creationId xmlns:a16="http://schemas.microsoft.com/office/drawing/2014/main" id="{3F1B4ACC-633F-4EB8-AFDB-B5B39BADDC96}"/>
                </a:ext>
              </a:extLst>
            </xdr:cNvPr>
            <xdr:cNvSpPr txBox="1"/>
          </xdr:nvSpPr>
          <xdr:spPr>
            <a:xfrm>
              <a:off x="2474429" y="18736918"/>
              <a:ext cx="1474763" cy="501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𝑞=1±</a:t>
              </a:r>
              <a:r>
                <a:rPr lang="es-MX" sz="1100" b="0" i="0">
                  <a:latin typeface="Cambria Math" panose="02040503050406030204" pitchFamily="18" charset="0"/>
                  <a:ea typeface="Cambria Math" panose="02040503050406030204" pitchFamily="18" charset="0"/>
                </a:rPr>
                <a:t>√(4−(8𝑀_𝑅)/(𝐹_𝑅 𝑏𝑑^2 𝑓"𝑐))/2</a:t>
              </a:r>
              <a:endParaRPr lang="es-MX" sz="1100"/>
            </a:p>
          </xdr:txBody>
        </xdr:sp>
      </mc:Fallback>
    </mc:AlternateContent>
    <xdr:clientData/>
  </xdr:oneCellAnchor>
  <xdr:oneCellAnchor>
    <xdr:from>
      <xdr:col>13</xdr:col>
      <xdr:colOff>99391</xdr:colOff>
      <xdr:row>98</xdr:row>
      <xdr:rowOff>147430</xdr:rowOff>
    </xdr:from>
    <xdr:ext cx="184538"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C5B46BCA-8164-4523-8273-75F314727819}"/>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20" name="CuadroTexto 19">
              <a:extLst>
                <a:ext uri="{FF2B5EF4-FFF2-40B4-BE49-F238E27FC236}">
                  <a16:creationId xmlns:a16="http://schemas.microsoft.com/office/drawing/2014/main" id="{C5B46BCA-8164-4523-8273-75F314727819}"/>
                </a:ext>
              </a:extLst>
            </xdr:cNvPr>
            <xdr:cNvSpPr txBox="1"/>
          </xdr:nvSpPr>
          <xdr:spPr>
            <a:xfrm>
              <a:off x="2947366" y="19749880"/>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oneCellAnchor>
    <xdr:from>
      <xdr:col>4</xdr:col>
      <xdr:colOff>185342</xdr:colOff>
      <xdr:row>101</xdr:row>
      <xdr:rowOff>120349</xdr:rowOff>
    </xdr:from>
    <xdr:ext cx="826829" cy="369332"/>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78890609-A44E-4F27-99D9-516663AA5C2D}"/>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𝑞</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𝑐</m:t>
                        </m:r>
                      </m:num>
                      <m:den>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𝑦</m:t>
                            </m:r>
                          </m:sub>
                        </m:sSub>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1" name="CuadroTexto 20">
              <a:extLst>
                <a:ext uri="{FF2B5EF4-FFF2-40B4-BE49-F238E27FC236}">
                  <a16:creationId xmlns:a16="http://schemas.microsoft.com/office/drawing/2014/main" id="{78890609-A44E-4F27-99D9-516663AA5C2D}"/>
                </a:ext>
              </a:extLst>
            </xdr:cNvPr>
            <xdr:cNvSpPr txBox="1"/>
          </xdr:nvSpPr>
          <xdr:spPr>
            <a:xfrm>
              <a:off x="1061642" y="20322874"/>
              <a:ext cx="826829"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=(𝑞∙𝑓"𝑐)/𝐹_𝑦 =</a:t>
              </a:r>
              <a:endParaRPr lang="es-MX" sz="1100"/>
            </a:p>
          </xdr:txBody>
        </xdr:sp>
      </mc:Fallback>
    </mc:AlternateContent>
    <xdr:clientData/>
  </xdr:oneCellAnchor>
  <xdr:oneCellAnchor>
    <xdr:from>
      <xdr:col>13</xdr:col>
      <xdr:colOff>132520</xdr:colOff>
      <xdr:row>102</xdr:row>
      <xdr:rowOff>16565</xdr:rowOff>
    </xdr:from>
    <xdr:ext cx="1158202" cy="176972"/>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87558D0A-0670-4EBF-ABF6-BD59DF3DEBC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22" name="CuadroTexto 21">
              <a:extLst>
                <a:ext uri="{FF2B5EF4-FFF2-40B4-BE49-F238E27FC236}">
                  <a16:creationId xmlns:a16="http://schemas.microsoft.com/office/drawing/2014/main" id="{87558D0A-0670-4EBF-ABF6-BD59DF3DEBC0}"/>
                </a:ext>
              </a:extLst>
            </xdr:cNvPr>
            <xdr:cNvSpPr txBox="1"/>
          </xdr:nvSpPr>
          <xdr:spPr>
            <a:xfrm>
              <a:off x="2980495" y="20419115"/>
              <a:ext cx="115820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𝑛𝑒𝑐)=</a:t>
              </a:r>
              <a:r>
                <a:rPr lang="es-MX" sz="1100" b="0" i="0">
                  <a:latin typeface="Cambria Math" panose="02040503050406030204" pitchFamily="18" charset="0"/>
                  <a:ea typeface="Cambria Math" panose="02040503050406030204" pitchFamily="18" charset="0"/>
                </a:rPr>
                <a:t>𝜌∙𝑏∙𝑑=</a:t>
              </a:r>
              <a:endParaRPr lang="es-MX" sz="1100"/>
            </a:p>
          </xdr:txBody>
        </xdr:sp>
      </mc:Fallback>
    </mc:AlternateContent>
    <xdr:clientData/>
  </xdr:oneCellAnchor>
  <xdr:oneCellAnchor>
    <xdr:from>
      <xdr:col>2</xdr:col>
      <xdr:colOff>190499</xdr:colOff>
      <xdr:row>104</xdr:row>
      <xdr:rowOff>66261</xdr:rowOff>
    </xdr:from>
    <xdr:ext cx="1569532" cy="39286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349C4BC4-A714-410A-B02F-D750DD9AFBDD}"/>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m:t>
                        </m:r>
                        <m:r>
                          <a:rPr lang="es-MX" sz="1100" b="0" i="1">
                            <a:latin typeface="Cambria Math" panose="02040503050406030204" pitchFamily="18" charset="0"/>
                          </a:rPr>
                          <m:t>𝑚𝑖𝑛</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0.80</m:t>
                        </m:r>
                        <m:rad>
                          <m:radPr>
                            <m:degHide m:val="on"/>
                            <m:ctrlPr>
                              <a:rPr lang="es-MX" sz="1100" b="0" i="1">
                                <a:latin typeface="Cambria Math" panose="02040503050406030204" pitchFamily="18" charset="0"/>
                              </a:rPr>
                            </m:ctrlPr>
                          </m:radPr>
                          <m:deg/>
                          <m:e>
                            <m:sSup>
                              <m:sSupPr>
                                <m:ctrlPr>
                                  <a:rPr lang="es-MX" sz="1100" b="0" i="1">
                                    <a:latin typeface="Cambria Math" panose="02040503050406030204" pitchFamily="18" charset="0"/>
                                  </a:rPr>
                                </m:ctrlPr>
                              </m:sSupPr>
                              <m:e>
                                <m:r>
                                  <a:rPr lang="es-MX" sz="1100" b="0" i="1">
                                    <a:latin typeface="Cambria Math" panose="02040503050406030204" pitchFamily="18" charset="0"/>
                                  </a:rPr>
                                  <m:t>𝑓</m:t>
                                </m:r>
                              </m:e>
                              <m:sup>
                                <m:r>
                                  <a:rPr lang="es-MX" sz="1100" b="0" i="1">
                                    <a:latin typeface="Cambria Math" panose="02040503050406030204" pitchFamily="18" charset="0"/>
                                  </a:rPr>
                                  <m:t>′</m:t>
                                </m:r>
                              </m:sup>
                            </m:sSup>
                            <m:r>
                              <a:rPr lang="es-MX" sz="1100" b="0" i="1">
                                <a:latin typeface="Cambria Math" panose="02040503050406030204" pitchFamily="18" charset="0"/>
                              </a:rPr>
                              <m:t>𝑐</m:t>
                            </m:r>
                          </m:e>
                        </m:rad>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r>
                      <a:rPr lang="es-MX" sz="1100" b="0" i="1">
                        <a:latin typeface="Cambria Math" panose="02040503050406030204" pitchFamily="18" charset="0"/>
                      </a:rPr>
                      <m:t>=</m:t>
                    </m:r>
                  </m:oMath>
                </m:oMathPara>
              </a14:m>
              <a:endParaRPr lang="es-MX" sz="1100"/>
            </a:p>
          </xdr:txBody>
        </xdr:sp>
      </mc:Choice>
      <mc:Fallback xmlns="">
        <xdr:sp macro="" textlink="">
          <xdr:nvSpPr>
            <xdr:cNvPr id="23" name="CuadroTexto 22">
              <a:extLst>
                <a:ext uri="{FF2B5EF4-FFF2-40B4-BE49-F238E27FC236}">
                  <a16:creationId xmlns:a16="http://schemas.microsoft.com/office/drawing/2014/main" id="{349C4BC4-A714-410A-B02F-D750DD9AFBDD}"/>
                </a:ext>
              </a:extLst>
            </xdr:cNvPr>
            <xdr:cNvSpPr txBox="1"/>
          </xdr:nvSpPr>
          <xdr:spPr>
            <a:xfrm>
              <a:off x="628649" y="20868861"/>
              <a:ext cx="1569532" cy="392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𝐴_(𝑠,𝑚𝑖𝑛)=(0.80√(𝑓^′ 𝑐))/𝑓𝑦 𝑏_𝑤 𝑑=</a:t>
              </a:r>
              <a:endParaRPr lang="es-MX" sz="1100"/>
            </a:p>
          </xdr:txBody>
        </xdr:sp>
      </mc:Fallback>
    </mc:AlternateContent>
    <xdr:clientData/>
  </xdr:oneCellAnchor>
  <xdr:oneCellAnchor>
    <xdr:from>
      <xdr:col>3</xdr:col>
      <xdr:colOff>207067</xdr:colOff>
      <xdr:row>106</xdr:row>
      <xdr:rowOff>115957</xdr:rowOff>
    </xdr:from>
    <xdr:ext cx="1324273" cy="380361"/>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75F0D38D-5334-41C0-B3A6-583330E20C6C}"/>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14</m:t>
                            </m:r>
                          </m:num>
                          <m:den>
                            <m:r>
                              <a:rPr lang="es-MX" sz="1100" b="0" i="1">
                                <a:latin typeface="Cambria Math" panose="02040503050406030204" pitchFamily="18" charset="0"/>
                              </a:rPr>
                              <m:t>𝑓𝑦</m:t>
                            </m:r>
                          </m:den>
                        </m:f>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4" name="CuadroTexto 23">
              <a:extLst>
                <a:ext uri="{FF2B5EF4-FFF2-40B4-BE49-F238E27FC236}">
                  <a16:creationId xmlns:a16="http://schemas.microsoft.com/office/drawing/2014/main" id="{75F0D38D-5334-41C0-B3A6-583330E20C6C}"/>
                </a:ext>
              </a:extLst>
            </xdr:cNvPr>
            <xdr:cNvSpPr txBox="1"/>
          </xdr:nvSpPr>
          <xdr:spPr>
            <a:xfrm>
              <a:off x="864292" y="21318607"/>
              <a:ext cx="1324273"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𝑚𝑖𝑛)=(14/𝑓𝑦 𝑏_𝑤 𝑑)=</a:t>
              </a:r>
              <a:endParaRPr lang="es-MX" sz="1100"/>
            </a:p>
          </xdr:txBody>
        </xdr:sp>
      </mc:Fallback>
    </mc:AlternateContent>
    <xdr:clientData/>
  </xdr:oneCellAnchor>
  <xdr:oneCellAnchor>
    <xdr:from>
      <xdr:col>16</xdr:col>
      <xdr:colOff>91105</xdr:colOff>
      <xdr:row>106</xdr:row>
      <xdr:rowOff>16566</xdr:rowOff>
    </xdr:from>
    <xdr:ext cx="545662" cy="176972"/>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27B0E80A-D297-4E88-9571-D902E6C30DF6}"/>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𝑚𝑖𝑛</m:t>
                        </m:r>
                      </m:sub>
                    </m:sSub>
                    <m:r>
                      <a:rPr lang="es-MX" sz="1100" b="0" i="1">
                        <a:latin typeface="Cambria Math" panose="02040503050406030204" pitchFamily="18" charset="0"/>
                      </a:rPr>
                      <m:t>=</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27B0E80A-D297-4E88-9571-D902E6C30DF6}"/>
                </a:ext>
              </a:extLst>
            </xdr:cNvPr>
            <xdr:cNvSpPr txBox="1"/>
          </xdr:nvSpPr>
          <xdr:spPr>
            <a:xfrm>
              <a:off x="3596305" y="21219216"/>
              <a:ext cx="545662"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𝐴_(𝑠, 𝑚𝑖𝑛)=</a:t>
              </a:r>
              <a:endParaRPr lang="es-MX" sz="1100"/>
            </a:p>
          </xdr:txBody>
        </xdr:sp>
      </mc:Fallback>
    </mc:AlternateContent>
    <xdr:clientData/>
  </xdr:oneCellAnchor>
  <xdr:oneCellAnchor>
    <xdr:from>
      <xdr:col>9</xdr:col>
      <xdr:colOff>81169</xdr:colOff>
      <xdr:row>109</xdr:row>
      <xdr:rowOff>14908</xdr:rowOff>
    </xdr:from>
    <xdr:ext cx="785856" cy="176972"/>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272A5E62-7A0B-47AC-91B1-697A1C020ABE}"/>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1.33</m:t>
                    </m:r>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𝑠</m:t>
                        </m:r>
                        <m:r>
                          <a:rPr lang="es-MX" sz="1100" b="0" i="1">
                            <a:latin typeface="Cambria Math" panose="02040503050406030204" pitchFamily="18" charset="0"/>
                          </a:rPr>
                          <m:t>, </m:t>
                        </m:r>
                        <m:r>
                          <a:rPr lang="es-MX" sz="1100" b="0" i="1">
                            <a:latin typeface="Cambria Math" panose="02040503050406030204" pitchFamily="18" charset="0"/>
                          </a:rPr>
                          <m:t>𝑛𝑒𝑐</m:t>
                        </m:r>
                      </m:sub>
                    </m:sSub>
                    <m:r>
                      <a:rPr lang="es-MX" sz="1100" b="0" i="1">
                        <a:latin typeface="Cambria Math" panose="02040503050406030204" pitchFamily="18" charset="0"/>
                      </a:rPr>
                      <m:t>=</m:t>
                    </m:r>
                  </m:oMath>
                </m:oMathPara>
              </a14:m>
              <a:endParaRPr lang="es-MX" sz="1100"/>
            </a:p>
          </xdr:txBody>
        </xdr:sp>
      </mc:Choice>
      <mc:Fallback xmlns="">
        <xdr:sp macro="" textlink="">
          <xdr:nvSpPr>
            <xdr:cNvPr id="26" name="CuadroTexto 25">
              <a:extLst>
                <a:ext uri="{FF2B5EF4-FFF2-40B4-BE49-F238E27FC236}">
                  <a16:creationId xmlns:a16="http://schemas.microsoft.com/office/drawing/2014/main" id="{272A5E62-7A0B-47AC-91B1-697A1C020ABE}"/>
                </a:ext>
              </a:extLst>
            </xdr:cNvPr>
            <xdr:cNvSpPr txBox="1"/>
          </xdr:nvSpPr>
          <xdr:spPr>
            <a:xfrm>
              <a:off x="2052844" y="21817633"/>
              <a:ext cx="78585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1.33𝐴_(𝑠, 𝑛𝑒𝑐)=</a:t>
              </a:r>
              <a:endParaRPr lang="es-MX" sz="1100"/>
            </a:p>
          </xdr:txBody>
        </xdr:sp>
      </mc:Fallback>
    </mc:AlternateContent>
    <xdr:clientData/>
  </xdr:oneCellAnchor>
  <xdr:oneCellAnchor>
    <xdr:from>
      <xdr:col>1</xdr:col>
      <xdr:colOff>91107</xdr:colOff>
      <xdr:row>112</xdr:row>
      <xdr:rowOff>115956</xdr:rowOff>
    </xdr:from>
    <xdr:ext cx="2262351" cy="380361"/>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4A91ADD6-0F50-4773-AFF8-42DB30099834}"/>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𝑏𝑎𝑙</m:t>
                        </m:r>
                      </m:sub>
                    </m:sSub>
                    <m:r>
                      <a:rPr lang="es-MX" sz="1100" b="0" i="1">
                        <a:latin typeface="Cambria Math" panose="02040503050406030204" pitchFamily="18" charset="0"/>
                      </a:rPr>
                      <m:t>=</m:t>
                    </m:r>
                    <m:d>
                      <m:dPr>
                        <m:begChr m:val="["/>
                        <m:endChr m:val="]"/>
                        <m:ctrlPr>
                          <a:rPr lang="es-MX" sz="1100" b="0" i="1">
                            <a:latin typeface="Cambria Math" panose="02040503050406030204" pitchFamily="18" charset="0"/>
                          </a:rPr>
                        </m:ctrlPr>
                      </m:d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𝐹</m:t>
                                </m:r>
                                <m:r>
                                  <a:rPr lang="es-MX" sz="1100" b="0" i="1">
                                    <a:latin typeface="Cambria Math" panose="02040503050406030204" pitchFamily="18" charset="0"/>
                                  </a:rPr>
                                  <m:t>"</m:t>
                                </m:r>
                                <m:r>
                                  <a:rPr lang="es-MX" sz="1100" b="0" i="1">
                                    <a:latin typeface="Cambria Math" panose="02040503050406030204" pitchFamily="18" charset="0"/>
                                  </a:rPr>
                                  <m:t>𝑐</m:t>
                                </m:r>
                              </m:num>
                              <m:den>
                                <m:r>
                                  <a:rPr lang="es-MX" sz="1100" b="0" i="1">
                                    <a:latin typeface="Cambria Math" panose="02040503050406030204" pitchFamily="18" charset="0"/>
                                  </a:rPr>
                                  <m:t>𝐹𝑦</m:t>
                                </m:r>
                              </m:den>
                            </m:f>
                          </m:e>
                        </m:d>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6000</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𝛽</m:t>
                                    </m:r>
                                  </m:e>
                                  <m:sub>
                                    <m:r>
                                      <a:rPr lang="es-MX" sz="1100" b="0" i="1">
                                        <a:latin typeface="Cambria Math" panose="02040503050406030204" pitchFamily="18" charset="0"/>
                                      </a:rPr>
                                      <m:t>1</m:t>
                                    </m:r>
                                  </m:sub>
                                </m:sSub>
                              </m:num>
                              <m:den>
                                <m:r>
                                  <a:rPr lang="es-MX" sz="1100" b="0" i="1">
                                    <a:latin typeface="Cambria Math" panose="02040503050406030204" pitchFamily="18" charset="0"/>
                                  </a:rPr>
                                  <m:t>𝐹𝑦</m:t>
                                </m:r>
                                <m:r>
                                  <a:rPr lang="es-MX" sz="1100" b="0" i="1">
                                    <a:latin typeface="Cambria Math" panose="02040503050406030204" pitchFamily="18" charset="0"/>
                                  </a:rPr>
                                  <m:t>+6000</m:t>
                                </m:r>
                              </m:den>
                            </m:f>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e>
                    </m:d>
                    <m:r>
                      <a:rPr lang="es-MX" sz="1100" b="0" i="1">
                        <a:latin typeface="Cambria Math" panose="02040503050406030204" pitchFamily="18" charset="0"/>
                      </a:rPr>
                      <m:t>=</m:t>
                    </m:r>
                  </m:oMath>
                </m:oMathPara>
              </a14:m>
              <a:endParaRPr lang="es-MX" sz="1100"/>
            </a:p>
          </xdr:txBody>
        </xdr:sp>
      </mc:Choice>
      <mc:Fallback xmlns="">
        <xdr:sp macro="" textlink="">
          <xdr:nvSpPr>
            <xdr:cNvPr id="27" name="CuadroTexto 26">
              <a:extLst>
                <a:ext uri="{FF2B5EF4-FFF2-40B4-BE49-F238E27FC236}">
                  <a16:creationId xmlns:a16="http://schemas.microsoft.com/office/drawing/2014/main" id="{4A91ADD6-0F50-4773-AFF8-42DB30099834}"/>
                </a:ext>
              </a:extLst>
            </xdr:cNvPr>
            <xdr:cNvSpPr txBox="1"/>
          </xdr:nvSpPr>
          <xdr:spPr>
            <a:xfrm>
              <a:off x="310182" y="22518756"/>
              <a:ext cx="226235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𝑠,𝑏𝑎𝑙)</a:t>
              </a:r>
              <a:r>
                <a:rPr lang="es-MX" sz="1100" b="0" i="0">
                  <a:latin typeface="Cambria Math" panose="02040503050406030204" pitchFamily="18" charset="0"/>
                </a:rPr>
                <a:t>=[(𝐹"𝑐/𝐹𝑦)((6000</a:t>
              </a:r>
              <a:r>
                <a:rPr lang="es-MX" sz="1100" b="0" i="0">
                  <a:latin typeface="Cambria Math" panose="02040503050406030204" pitchFamily="18" charset="0"/>
                  <a:ea typeface="Cambria Math" panose="02040503050406030204" pitchFamily="18" charset="0"/>
                </a:rPr>
                <a:t>𝛽_</a:t>
              </a:r>
              <a:r>
                <a:rPr lang="es-MX" sz="1100" b="0" i="0">
                  <a:latin typeface="Cambria Math" panose="02040503050406030204" pitchFamily="18" charset="0"/>
                </a:rPr>
                <a:t>1)/(𝐹𝑦+6000)) 𝑏_𝑤 𝑑]=</a:t>
              </a:r>
              <a:endParaRPr lang="es-MX" sz="1100"/>
            </a:p>
          </xdr:txBody>
        </xdr:sp>
      </mc:Fallback>
    </mc:AlternateContent>
    <xdr:clientData/>
  </xdr:oneCellAnchor>
  <xdr:oneCellAnchor>
    <xdr:from>
      <xdr:col>18</xdr:col>
      <xdr:colOff>57978</xdr:colOff>
      <xdr:row>113</xdr:row>
      <xdr:rowOff>8282</xdr:rowOff>
    </xdr:from>
    <xdr:ext cx="568874" cy="176972"/>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7AB1CD89-5BCA-4920-B482-2764F48D15E1}"/>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𝑚𝑎𝑥</m:t>
                        </m:r>
                      </m:sub>
                    </m:sSub>
                    <m:r>
                      <a:rPr lang="es-MX" sz="1100" b="0" i="1">
                        <a:latin typeface="Cambria Math" panose="02040503050406030204" pitchFamily="18" charset="0"/>
                      </a:rPr>
                      <m:t>=</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7AB1CD89-5BCA-4920-B482-2764F48D15E1}"/>
                </a:ext>
              </a:extLst>
            </xdr:cNvPr>
            <xdr:cNvSpPr txBox="1"/>
          </xdr:nvSpPr>
          <xdr:spPr>
            <a:xfrm>
              <a:off x="4001328" y="22611107"/>
              <a:ext cx="568874"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𝑠,𝑚𝑎𝑥)</a:t>
              </a:r>
              <a:r>
                <a:rPr lang="es-MX" sz="1100" b="0" i="0">
                  <a:latin typeface="Cambria Math" panose="02040503050406030204" pitchFamily="18" charset="0"/>
                </a:rPr>
                <a:t>=</a:t>
              </a:r>
              <a:endParaRPr lang="es-MX" sz="1100"/>
            </a:p>
          </xdr:txBody>
        </xdr:sp>
      </mc:Fallback>
    </mc:AlternateContent>
    <xdr:clientData/>
  </xdr:oneCellAnchor>
  <xdr:oneCellAnchor>
    <xdr:from>
      <xdr:col>9</xdr:col>
      <xdr:colOff>0</xdr:colOff>
      <xdr:row>115</xdr:row>
      <xdr:rowOff>0</xdr:rowOff>
    </xdr:from>
    <xdr:ext cx="1022909" cy="183127"/>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6ED46BB5-28E4-4278-B7D5-EE5DA207ABAC}"/>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𝑓𝑖𝑛𝑎𝑙</m:t>
                        </m:r>
                      </m:sub>
                    </m:sSub>
                    <m:r>
                      <a:rPr lang="es-MX" sz="1100" b="0" i="1">
                        <a:latin typeface="Cambria Math" panose="02040503050406030204" pitchFamily="18" charset="0"/>
                      </a:rPr>
                      <m:t> (</m:t>
                    </m:r>
                    <m:r>
                      <a:rPr lang="es-MX" sz="1100" b="0" i="1">
                        <a:latin typeface="Cambria Math" panose="02040503050406030204" pitchFamily="18" charset="0"/>
                      </a:rPr>
                      <m:t>𝑐𝑚</m:t>
                    </m:r>
                    <m:r>
                      <a:rPr lang="es-MX" sz="1100" b="0" i="1">
                        <a:latin typeface="Cambria Math" panose="02040503050406030204" pitchFamily="18" charset="0"/>
                      </a:rPr>
                      <m:t>2)=</m:t>
                    </m:r>
                  </m:oMath>
                </m:oMathPara>
              </a14:m>
              <a:endParaRPr lang="es-MX" sz="1100"/>
            </a:p>
          </xdr:txBody>
        </xdr:sp>
      </mc:Choice>
      <mc:Fallback xmlns="">
        <xdr:sp macro="" textlink="">
          <xdr:nvSpPr>
            <xdr:cNvPr id="29" name="CuadroTexto 28">
              <a:extLst>
                <a:ext uri="{FF2B5EF4-FFF2-40B4-BE49-F238E27FC236}">
                  <a16:creationId xmlns:a16="http://schemas.microsoft.com/office/drawing/2014/main" id="{6ED46BB5-28E4-4278-B7D5-EE5DA207ABAC}"/>
                </a:ext>
              </a:extLst>
            </xdr:cNvPr>
            <xdr:cNvSpPr txBox="1"/>
          </xdr:nvSpPr>
          <xdr:spPr>
            <a:xfrm>
              <a:off x="1971675" y="23002875"/>
              <a:ext cx="1022909"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𝐴_(</a:t>
              </a:r>
              <a:r>
                <a:rPr lang="es-MX" sz="1100" b="0" i="0">
                  <a:latin typeface="Cambria Math" panose="02040503050406030204" pitchFamily="18" charset="0"/>
                  <a:ea typeface="Cambria Math" panose="02040503050406030204" pitchFamily="18" charset="0"/>
                </a:rPr>
                <a:t>𝑠,𝑓𝑖𝑛𝑎𝑙) </a:t>
              </a:r>
              <a:r>
                <a:rPr lang="es-MX" sz="1100" b="0" i="0">
                  <a:latin typeface="Cambria Math" panose="02040503050406030204" pitchFamily="18" charset="0"/>
                </a:rPr>
                <a:t> (𝑐𝑚2)=</a:t>
              </a:r>
              <a:endParaRPr lang="es-MX" sz="1100"/>
            </a:p>
          </xdr:txBody>
        </xdr:sp>
      </mc:Fallback>
    </mc:AlternateContent>
    <xdr:clientData/>
  </xdr:oneCellAnchor>
  <xdr:oneCellAnchor>
    <xdr:from>
      <xdr:col>6</xdr:col>
      <xdr:colOff>155713</xdr:colOff>
      <xdr:row>125</xdr:row>
      <xdr:rowOff>130865</xdr:rowOff>
    </xdr:from>
    <xdr:ext cx="709490" cy="317972"/>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7C6F9144-712C-4BCC-AE61-0F3BA8F2508B}"/>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𝑠</m:t>
                            </m:r>
                          </m:sub>
                        </m:sSub>
                      </m:num>
                      <m:den>
                        <m:r>
                          <a:rPr lang="es-MX" sz="1100" b="0" i="1">
                            <a:latin typeface="Cambria Math" panose="02040503050406030204" pitchFamily="18" charset="0"/>
                            <a:ea typeface="Cambria Math" panose="02040503050406030204" pitchFamily="18" charset="0"/>
                          </a:rPr>
                          <m:t>𝑏</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0" name="CuadroTexto 29">
              <a:extLst>
                <a:ext uri="{FF2B5EF4-FFF2-40B4-BE49-F238E27FC236}">
                  <a16:creationId xmlns:a16="http://schemas.microsoft.com/office/drawing/2014/main" id="{7C6F9144-712C-4BCC-AE61-0F3BA8F2508B}"/>
                </a:ext>
              </a:extLst>
            </xdr:cNvPr>
            <xdr:cNvSpPr txBox="1"/>
          </xdr:nvSpPr>
          <xdr:spPr>
            <a:xfrm>
              <a:off x="1470163" y="25133990"/>
              <a:ext cx="709490"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=𝐴_𝑠/(𝑏∙𝑑)=</a:t>
              </a:r>
              <a:endParaRPr lang="es-MX" sz="1100"/>
            </a:p>
          </xdr:txBody>
        </xdr:sp>
      </mc:Fallback>
    </mc:AlternateContent>
    <xdr:clientData/>
  </xdr:oneCellAnchor>
  <xdr:oneCellAnchor>
    <xdr:from>
      <xdr:col>14</xdr:col>
      <xdr:colOff>72887</xdr:colOff>
      <xdr:row>125</xdr:row>
      <xdr:rowOff>122582</xdr:rowOff>
    </xdr:from>
    <xdr:ext cx="747962" cy="356060"/>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28E548A5-2551-4766-A2FD-49236063D76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𝑞</m:t>
                    </m:r>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𝑓</m:t>
                            </m:r>
                          </m:e>
                          <m:sub>
                            <m:r>
                              <a:rPr lang="es-MX" sz="1100" b="0" i="1">
                                <a:latin typeface="Cambria Math" panose="02040503050406030204" pitchFamily="18" charset="0"/>
                                <a:ea typeface="Cambria Math" panose="02040503050406030204" pitchFamily="18" charset="0"/>
                              </a:rPr>
                              <m:t>𝑦</m:t>
                            </m:r>
                          </m:sub>
                        </m:sSub>
                      </m:num>
                      <m:den>
                        <m:r>
                          <a:rPr lang="es-MX" sz="1100" b="0" i="1">
                            <a:latin typeface="Cambria Math" panose="02040503050406030204" pitchFamily="18" charset="0"/>
                          </a:rPr>
                          <m:t>𝑓</m:t>
                        </m:r>
                        <m:r>
                          <a:rPr lang="es-MX" sz="1100" b="0" i="1">
                            <a:latin typeface="Cambria Math" panose="02040503050406030204" pitchFamily="18" charset="0"/>
                          </a:rPr>
                          <m:t>"</m:t>
                        </m:r>
                        <m:r>
                          <a:rPr lang="es-MX" sz="1100" b="0" i="1">
                            <a:latin typeface="Cambria Math" panose="02040503050406030204" pitchFamily="18" charset="0"/>
                          </a:rPr>
                          <m:t>𝑐</m:t>
                        </m:r>
                      </m:den>
                    </m:f>
                    <m:r>
                      <a:rPr lang="es-MX" sz="1100" b="0" i="1">
                        <a:latin typeface="Cambria Math" panose="02040503050406030204" pitchFamily="18" charset="0"/>
                      </a:rPr>
                      <m:t>=</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28E548A5-2551-4766-A2FD-49236063D760}"/>
                </a:ext>
              </a:extLst>
            </xdr:cNvPr>
            <xdr:cNvSpPr txBox="1"/>
          </xdr:nvSpPr>
          <xdr:spPr>
            <a:xfrm>
              <a:off x="3139937" y="25125707"/>
              <a:ext cx="747962" cy="356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𝑞=</a:t>
              </a:r>
              <a:r>
                <a:rPr lang="es-MX" sz="1100" b="0" i="0">
                  <a:latin typeface="Cambria Math" panose="02040503050406030204" pitchFamily="18" charset="0"/>
                  <a:ea typeface="Cambria Math" panose="02040503050406030204" pitchFamily="18" charset="0"/>
                </a:rPr>
                <a:t>(𝜌∙𝑓_𝑦)/</a:t>
              </a:r>
              <a:r>
                <a:rPr lang="es-MX" sz="1100" b="0" i="0">
                  <a:latin typeface="Cambria Math" panose="02040503050406030204" pitchFamily="18" charset="0"/>
                </a:rPr>
                <a:t>𝑓"𝑐=</a:t>
              </a:r>
              <a:endParaRPr lang="es-MX" sz="1100"/>
            </a:p>
          </xdr:txBody>
        </xdr:sp>
      </mc:Fallback>
    </mc:AlternateContent>
    <xdr:clientData/>
  </xdr:oneCellAnchor>
  <xdr:oneCellAnchor>
    <xdr:from>
      <xdr:col>13</xdr:col>
      <xdr:colOff>114300</xdr:colOff>
      <xdr:row>146</xdr:row>
      <xdr:rowOff>48358</xdr:rowOff>
    </xdr:from>
    <xdr:ext cx="65" cy="172227"/>
    <xdr:sp macro="" textlink="">
      <xdr:nvSpPr>
        <xdr:cNvPr id="32" name="CuadroTexto 31">
          <a:extLst>
            <a:ext uri="{FF2B5EF4-FFF2-40B4-BE49-F238E27FC236}">
              <a16:creationId xmlns:a16="http://schemas.microsoft.com/office/drawing/2014/main" id="{BAA01D35-DF60-4B19-9A4A-1E205FACC58E}"/>
            </a:ext>
          </a:extLst>
        </xdr:cNvPr>
        <xdr:cNvSpPr txBox="1"/>
      </xdr:nvSpPr>
      <xdr:spPr>
        <a:xfrm>
          <a:off x="2962275" y="292520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oneCellAnchor>
    <xdr:from>
      <xdr:col>4</xdr:col>
      <xdr:colOff>0</xdr:colOff>
      <xdr:row>138</xdr:row>
      <xdr:rowOff>0</xdr:rowOff>
    </xdr:from>
    <xdr:ext cx="1505605" cy="203389"/>
    <mc:AlternateContent xmlns:mc="http://schemas.openxmlformats.org/markup-compatibility/2006" xmlns:a14="http://schemas.microsoft.com/office/drawing/2010/main">
      <mc:Choice Requires="a14">
        <xdr:sp macro="" textlink="">
          <xdr:nvSpPr>
            <xdr:cNvPr id="33" name="CuadroTexto 32">
              <a:extLst>
                <a:ext uri="{FF2B5EF4-FFF2-40B4-BE49-F238E27FC236}">
                  <a16:creationId xmlns:a16="http://schemas.microsoft.com/office/drawing/2014/main" id="{05AAC86E-0FD2-4D83-9B2A-9C0EE15D3B0A}"/>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ctrlPr>
                          <a:rPr lang="es-MX" sz="1100" b="0" i="1">
                            <a:latin typeface="Cambria Math" panose="02040503050406030204" pitchFamily="18" charset="0"/>
                          </a:rPr>
                        </m:ctrlPr>
                      </m:dPr>
                      <m:e>
                        <m:r>
                          <a:rPr lang="es-MX" sz="1100" b="0" i="1">
                            <a:latin typeface="Cambria Math" panose="02040503050406030204" pitchFamily="18" charset="0"/>
                          </a:rPr>
                          <m:t>0.5</m:t>
                        </m:r>
                        <m:r>
                          <a:rPr lang="es-MX" sz="1100" b="0" i="1">
                            <a:latin typeface="Cambria Math" panose="02040503050406030204" pitchFamily="18" charset="0"/>
                            <a:ea typeface="Cambria Math" panose="02040503050406030204" pitchFamily="18" charset="0"/>
                          </a:rPr>
                          <m:t>𝜆</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3" name="CuadroTexto 32">
              <a:extLst>
                <a:ext uri="{FF2B5EF4-FFF2-40B4-BE49-F238E27FC236}">
                  <a16:creationId xmlns:a16="http://schemas.microsoft.com/office/drawing/2014/main" id="{05AAC86E-0FD2-4D83-9B2A-9C0EE15D3B0A}"/>
                </a:ext>
              </a:extLst>
            </xdr:cNvPr>
            <xdr:cNvSpPr txBox="1"/>
          </xdr:nvSpPr>
          <xdr:spPr>
            <a:xfrm>
              <a:off x="876300" y="27603450"/>
              <a:ext cx="1505605"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(0.5</a:t>
              </a:r>
              <a:r>
                <a:rPr lang="es-MX" sz="1100" b="0" i="0">
                  <a:latin typeface="Cambria Math" panose="02040503050406030204" pitchFamily="18" charset="0"/>
                  <a:ea typeface="Cambria Math" panose="02040503050406030204" pitchFamily="18" charset="0"/>
                </a:rPr>
                <a:t>𝜆√(𝐹^′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107669</xdr:colOff>
      <xdr:row>138</xdr:row>
      <xdr:rowOff>0</xdr:rowOff>
    </xdr:from>
    <xdr:ext cx="1752723" cy="203389"/>
    <mc:AlternateContent xmlns:mc="http://schemas.openxmlformats.org/markup-compatibility/2006" xmlns:a14="http://schemas.microsoft.com/office/drawing/2010/main">
      <mc:Choice Requires="a14">
        <xdr:sp macro="" textlink="">
          <xdr:nvSpPr>
            <xdr:cNvPr id="34" name="CuadroTexto 33">
              <a:extLst>
                <a:ext uri="{FF2B5EF4-FFF2-40B4-BE49-F238E27FC236}">
                  <a16:creationId xmlns:a16="http://schemas.microsoft.com/office/drawing/2014/main" id="{65342931-C580-4E78-A2F2-9D67BCADD8D5}"/>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d>
                      <m:dPr>
                        <m:begChr m:val="["/>
                        <m:endChr m:val="]"/>
                        <m:ctrlPr>
                          <a:rPr lang="es-MX" sz="1100" b="0" i="1">
                            <a:latin typeface="Cambria Math" panose="02040503050406030204" pitchFamily="18" charset="0"/>
                          </a:rPr>
                        </m:ctrlPr>
                      </m:dPr>
                      <m:e>
                        <m:r>
                          <a:rPr lang="es-MX" sz="1100" b="0" i="1">
                            <a:latin typeface="Cambria Math" panose="02040503050406030204" pitchFamily="18" charset="0"/>
                          </a:rPr>
                          <m:t>2</m:t>
                        </m:r>
                        <m:r>
                          <a:rPr lang="es-MX" sz="1100" b="0" i="1">
                            <a:latin typeface="Cambria Math" panose="02040503050406030204" pitchFamily="18" charset="0"/>
                            <a:ea typeface="Cambria Math" panose="02040503050406030204" pitchFamily="18" charset="0"/>
                          </a:rPr>
                          <m:t>𝜆</m:t>
                        </m:r>
                        <m:sSup>
                          <m:sSupPr>
                            <m:ctrlPr>
                              <a:rPr lang="es-MX" sz="1100" b="0" i="1">
                                <a:latin typeface="Cambria Math" panose="02040503050406030204" pitchFamily="18" charset="0"/>
                                <a:ea typeface="Cambria Math" panose="02040503050406030204" pitchFamily="18" charset="0"/>
                              </a:rPr>
                            </m:ctrlPr>
                          </m:sSupPr>
                          <m:e>
                            <m:d>
                              <m:dPr>
                                <m:ctrlPr>
                                  <a:rPr lang="es-MX" sz="1100" b="0" i="1">
                                    <a:latin typeface="Cambria Math" panose="02040503050406030204" pitchFamily="18" charset="0"/>
                                    <a:ea typeface="Cambria Math" panose="02040503050406030204" pitchFamily="18" charset="0"/>
                                  </a:rPr>
                                </m:ctrlPr>
                              </m:dPr>
                              <m:e>
                                <m:r>
                                  <a:rPr lang="es-MX" sz="1100" b="0" i="1">
                                    <a:latin typeface="Cambria Math" panose="02040503050406030204" pitchFamily="18" charset="0"/>
                                    <a:ea typeface="Cambria Math" panose="02040503050406030204" pitchFamily="18" charset="0"/>
                                  </a:rPr>
                                  <m:t>𝜌</m:t>
                                </m:r>
                              </m:e>
                            </m:d>
                          </m:e>
                          <m:sup>
                            <m:f>
                              <m:fPr>
                                <m:type m:val="lin"/>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1</m:t>
                                </m:r>
                              </m:num>
                              <m:den>
                                <m:r>
                                  <a:rPr lang="es-MX" sz="1100" b="0" i="1">
                                    <a:latin typeface="Cambria Math" panose="02040503050406030204" pitchFamily="18" charset="0"/>
                                    <a:ea typeface="Cambria Math" panose="02040503050406030204" pitchFamily="18" charset="0"/>
                                  </a:rPr>
                                  <m:t>3</m:t>
                                </m:r>
                              </m:den>
                            </m:f>
                          </m:sup>
                        </m:sSup>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e>
                    </m:d>
                    <m:sSub>
                      <m:sSubPr>
                        <m:ctrlPr>
                          <a:rPr lang="es-MX" sz="1100" b="0" i="1">
                            <a:latin typeface="Cambria Math" panose="02040503050406030204" pitchFamily="18" charset="0"/>
                          </a:rPr>
                        </m:ctrlPr>
                      </m:sSubPr>
                      <m:e>
                        <m:r>
                          <a:rPr lang="es-MX" sz="1100" b="0" i="1">
                            <a:latin typeface="Cambria Math" panose="02040503050406030204" pitchFamily="18" charset="0"/>
                          </a:rPr>
                          <m:t>𝑏</m:t>
                        </m:r>
                      </m:e>
                      <m:sub>
                        <m:r>
                          <a:rPr lang="es-MX" sz="1100" b="0" i="1">
                            <a:latin typeface="Cambria Math" panose="02040503050406030204" pitchFamily="18" charset="0"/>
                          </a:rPr>
                          <m:t>𝑤</m:t>
                        </m:r>
                      </m:sub>
                    </m:sSub>
                    <m:r>
                      <a:rPr lang="es-MX" sz="1100" b="0" i="1">
                        <a:latin typeface="Cambria Math" panose="02040503050406030204" pitchFamily="18" charset="0"/>
                      </a:rPr>
                      <m:t>𝑑</m:t>
                    </m:r>
                  </m:oMath>
                </m:oMathPara>
              </a14:m>
              <a:endParaRPr lang="es-MX" sz="1100"/>
            </a:p>
          </xdr:txBody>
        </xdr:sp>
      </mc:Choice>
      <mc:Fallback xmlns="">
        <xdr:sp macro="" textlink="">
          <xdr:nvSpPr>
            <xdr:cNvPr id="34" name="CuadroTexto 33">
              <a:extLst>
                <a:ext uri="{FF2B5EF4-FFF2-40B4-BE49-F238E27FC236}">
                  <a16:creationId xmlns:a16="http://schemas.microsoft.com/office/drawing/2014/main" id="{65342931-C580-4E78-A2F2-9D67BCADD8D5}"/>
                </a:ext>
              </a:extLst>
            </xdr:cNvPr>
            <xdr:cNvSpPr txBox="1"/>
          </xdr:nvSpPr>
          <xdr:spPr>
            <a:xfrm>
              <a:off x="3612869" y="27603450"/>
              <a:ext cx="1752723" cy="20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𝑉_𝐶𝑅=𝐹_𝑅 [2</a:t>
              </a:r>
              <a:r>
                <a:rPr lang="es-MX" sz="1100" b="0" i="0">
                  <a:latin typeface="Cambria Math" panose="02040503050406030204" pitchFamily="18" charset="0"/>
                  <a:ea typeface="Cambria Math" panose="02040503050406030204" pitchFamily="18" charset="0"/>
                </a:rPr>
                <a:t>𝜆(𝜌)^(1∕3) √(𝐹^′ 𝑐)] </a:t>
              </a:r>
              <a:r>
                <a:rPr lang="es-MX" sz="1100" b="0" i="0">
                  <a:latin typeface="Cambria Math" panose="02040503050406030204" pitchFamily="18" charset="0"/>
                </a:rPr>
                <a:t>𝑏_𝑤 𝑑</a:t>
              </a:r>
              <a:endParaRPr lang="es-MX" sz="1100"/>
            </a:p>
          </xdr:txBody>
        </xdr:sp>
      </mc:Fallback>
    </mc:AlternateContent>
    <xdr:clientData/>
  </xdr:oneCellAnchor>
  <xdr:oneCellAnchor>
    <xdr:from>
      <xdr:col>16</xdr:col>
      <xdr:colOff>24853</xdr:colOff>
      <xdr:row>139</xdr:row>
      <xdr:rowOff>157368</xdr:rowOff>
    </xdr:from>
    <xdr:ext cx="603883" cy="317972"/>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D8C816C-0124-4576-BB1A-CFBE6E844A85}"/>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𝜌</m:t>
                    </m:r>
                    <m:r>
                      <a:rPr lang="es-MX" sz="1100" b="0" i="1">
                        <a:latin typeface="Cambria Math" panose="02040503050406030204" pitchFamily="18" charset="0"/>
                        <a:ea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𝐴</m:t>
                            </m:r>
                          </m:e>
                          <m:sub>
                            <m:r>
                              <a:rPr lang="es-MX" sz="1100" b="0" i="1">
                                <a:latin typeface="Cambria Math" panose="02040503050406030204" pitchFamily="18" charset="0"/>
                                <a:ea typeface="Cambria Math" panose="02040503050406030204" pitchFamily="18" charset="0"/>
                              </a:rPr>
                              <m:t>𝑆</m:t>
                            </m:r>
                          </m:sub>
                        </m:sSub>
                      </m:num>
                      <m:den>
                        <m:r>
                          <a:rPr lang="es-MX" sz="1100" b="0" i="1">
                            <a:latin typeface="Cambria Math" panose="02040503050406030204" pitchFamily="18" charset="0"/>
                            <a:ea typeface="Cambria Math" panose="02040503050406030204" pitchFamily="18" charset="0"/>
                          </a:rPr>
                          <m:t>𝑏𝑑</m:t>
                        </m:r>
                      </m:den>
                    </m:f>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35" name="CuadroTexto 34">
              <a:extLst>
                <a:ext uri="{FF2B5EF4-FFF2-40B4-BE49-F238E27FC236}">
                  <a16:creationId xmlns:a16="http://schemas.microsoft.com/office/drawing/2014/main" id="{0D8C816C-0124-4576-BB1A-CFBE6E844A85}"/>
                </a:ext>
              </a:extLst>
            </xdr:cNvPr>
            <xdr:cNvSpPr txBox="1"/>
          </xdr:nvSpPr>
          <xdr:spPr>
            <a:xfrm>
              <a:off x="3530053" y="27960843"/>
              <a:ext cx="603883"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𝜌</a:t>
              </a:r>
              <a:r>
                <a:rPr lang="es-MX" sz="1100" b="0" i="0">
                  <a:latin typeface="Cambria Math" panose="02040503050406030204" pitchFamily="18" charset="0"/>
                  <a:ea typeface="Cambria Math" panose="02040503050406030204" pitchFamily="18" charset="0"/>
                </a:rPr>
                <a:t>=𝐴_𝑆/𝑏𝑑=</a:t>
              </a:r>
              <a:endParaRPr lang="es-MX" sz="1100"/>
            </a:p>
          </xdr:txBody>
        </xdr:sp>
      </mc:Fallback>
    </mc:AlternateContent>
    <xdr:clientData/>
  </xdr:oneCellAnchor>
  <xdr:twoCellAnchor editAs="oneCell">
    <xdr:from>
      <xdr:col>27</xdr:col>
      <xdr:colOff>27213</xdr:colOff>
      <xdr:row>13</xdr:row>
      <xdr:rowOff>70758</xdr:rowOff>
    </xdr:from>
    <xdr:to>
      <xdr:col>51</xdr:col>
      <xdr:colOff>84945</xdr:colOff>
      <xdr:row>42</xdr:row>
      <xdr:rowOff>187931</xdr:rowOff>
    </xdr:to>
    <xdr:pic>
      <xdr:nvPicPr>
        <xdr:cNvPr id="36" name="Imagen 35">
          <a:extLst>
            <a:ext uri="{FF2B5EF4-FFF2-40B4-BE49-F238E27FC236}">
              <a16:creationId xmlns:a16="http://schemas.microsoft.com/office/drawing/2014/main" id="{851E0132-9A46-44A5-A022-8C56FB274C57}"/>
            </a:ext>
          </a:extLst>
        </xdr:cNvPr>
        <xdr:cNvPicPr>
          <a:picLocks noChangeAspect="1"/>
        </xdr:cNvPicPr>
      </xdr:nvPicPr>
      <xdr:blipFill>
        <a:blip xmlns:r="http://schemas.openxmlformats.org/officeDocument/2006/relationships" r:embed="rId3"/>
        <a:stretch>
          <a:fillRect/>
        </a:stretch>
      </xdr:blipFill>
      <xdr:spPr>
        <a:xfrm>
          <a:off x="5942238" y="2671083"/>
          <a:ext cx="5315532" cy="5917898"/>
        </a:xfrm>
        <a:prstGeom prst="rect">
          <a:avLst/>
        </a:prstGeom>
        <a:ln>
          <a:solidFill>
            <a:schemeClr val="tx1"/>
          </a:solidFill>
        </a:ln>
      </xdr:spPr>
    </xdr:pic>
    <xdr:clientData/>
  </xdr:twoCellAnchor>
  <xdr:twoCellAnchor editAs="oneCell">
    <xdr:from>
      <xdr:col>27</xdr:col>
      <xdr:colOff>27213</xdr:colOff>
      <xdr:row>46</xdr:row>
      <xdr:rowOff>27206</xdr:rowOff>
    </xdr:from>
    <xdr:to>
      <xdr:col>51</xdr:col>
      <xdr:colOff>108857</xdr:colOff>
      <xdr:row>53</xdr:row>
      <xdr:rowOff>39105</xdr:rowOff>
    </xdr:to>
    <xdr:pic>
      <xdr:nvPicPr>
        <xdr:cNvPr id="37" name="Imagen 36">
          <a:extLst>
            <a:ext uri="{FF2B5EF4-FFF2-40B4-BE49-F238E27FC236}">
              <a16:creationId xmlns:a16="http://schemas.microsoft.com/office/drawing/2014/main" id="{624FA8A9-A1A2-474D-91AA-23A6909F7CF2}"/>
            </a:ext>
          </a:extLst>
        </xdr:cNvPr>
        <xdr:cNvPicPr>
          <a:picLocks noChangeAspect="1"/>
        </xdr:cNvPicPr>
      </xdr:nvPicPr>
      <xdr:blipFill>
        <a:blip xmlns:r="http://schemas.openxmlformats.org/officeDocument/2006/relationships" r:embed="rId4"/>
        <a:stretch>
          <a:fillRect/>
        </a:stretch>
      </xdr:blipFill>
      <xdr:spPr>
        <a:xfrm>
          <a:off x="5942238" y="9228356"/>
          <a:ext cx="5339444" cy="1412074"/>
        </a:xfrm>
        <a:prstGeom prst="rect">
          <a:avLst/>
        </a:prstGeom>
        <a:ln>
          <a:solidFill>
            <a:schemeClr val="tx1"/>
          </a:solidFill>
        </a:ln>
      </xdr:spPr>
    </xdr:pic>
    <xdr:clientData/>
  </xdr:twoCellAnchor>
  <xdr:twoCellAnchor>
    <xdr:from>
      <xdr:col>34</xdr:col>
      <xdr:colOff>39211</xdr:colOff>
      <xdr:row>50</xdr:row>
      <xdr:rowOff>140017</xdr:rowOff>
    </xdr:from>
    <xdr:to>
      <xdr:col>40</xdr:col>
      <xdr:colOff>128833</xdr:colOff>
      <xdr:row>51</xdr:row>
      <xdr:rowOff>148609</xdr:rowOff>
    </xdr:to>
    <xdr:sp macro="" textlink="">
      <xdr:nvSpPr>
        <xdr:cNvPr id="38" name="Rectángulo 37">
          <a:extLst>
            <a:ext uri="{FF2B5EF4-FFF2-40B4-BE49-F238E27FC236}">
              <a16:creationId xmlns:a16="http://schemas.microsoft.com/office/drawing/2014/main" id="{B19EDCE9-6287-493C-BAC3-F0E16C60A8FB}"/>
            </a:ext>
          </a:extLst>
        </xdr:cNvPr>
        <xdr:cNvSpPr/>
      </xdr:nvSpPr>
      <xdr:spPr>
        <a:xfrm>
          <a:off x="7487761" y="10141267"/>
          <a:ext cx="1404072" cy="20861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28575</xdr:colOff>
      <xdr:row>53</xdr:row>
      <xdr:rowOff>112052</xdr:rowOff>
    </xdr:from>
    <xdr:to>
      <xdr:col>51</xdr:col>
      <xdr:colOff>120390</xdr:colOff>
      <xdr:row>60</xdr:row>
      <xdr:rowOff>46417</xdr:rowOff>
    </xdr:to>
    <xdr:pic>
      <xdr:nvPicPr>
        <xdr:cNvPr id="39" name="Imagen 38">
          <a:extLst>
            <a:ext uri="{FF2B5EF4-FFF2-40B4-BE49-F238E27FC236}">
              <a16:creationId xmlns:a16="http://schemas.microsoft.com/office/drawing/2014/main" id="{F5C92E8A-D1EB-4F1E-9A34-D5DDD1043FCA}"/>
            </a:ext>
          </a:extLst>
        </xdr:cNvPr>
        <xdr:cNvPicPr>
          <a:picLocks noChangeAspect="1"/>
        </xdr:cNvPicPr>
      </xdr:nvPicPr>
      <xdr:blipFill>
        <a:blip xmlns:r="http://schemas.openxmlformats.org/officeDocument/2006/relationships" r:embed="rId5"/>
        <a:stretch>
          <a:fillRect/>
        </a:stretch>
      </xdr:blipFill>
      <xdr:spPr>
        <a:xfrm>
          <a:off x="5943600" y="10713377"/>
          <a:ext cx="5349615" cy="1334540"/>
        </a:xfrm>
        <a:prstGeom prst="rect">
          <a:avLst/>
        </a:prstGeom>
        <a:ln>
          <a:solidFill>
            <a:schemeClr val="tx1"/>
          </a:solidFill>
        </a:ln>
      </xdr:spPr>
    </xdr:pic>
    <xdr:clientData/>
  </xdr:twoCellAnchor>
  <xdr:twoCellAnchor>
    <xdr:from>
      <xdr:col>34</xdr:col>
      <xdr:colOff>131196</xdr:colOff>
      <xdr:row>58</xdr:row>
      <xdr:rowOff>15127</xdr:rowOff>
    </xdr:from>
    <xdr:to>
      <xdr:col>40</xdr:col>
      <xdr:colOff>209132</xdr:colOff>
      <xdr:row>60</xdr:row>
      <xdr:rowOff>7375</xdr:rowOff>
    </xdr:to>
    <xdr:sp macro="" textlink="">
      <xdr:nvSpPr>
        <xdr:cNvPr id="40" name="Rectángulo 39">
          <a:extLst>
            <a:ext uri="{FF2B5EF4-FFF2-40B4-BE49-F238E27FC236}">
              <a16:creationId xmlns:a16="http://schemas.microsoft.com/office/drawing/2014/main" id="{661660EB-7541-4CBE-B989-76809B57E3F1}"/>
            </a:ext>
          </a:extLst>
        </xdr:cNvPr>
        <xdr:cNvSpPr/>
      </xdr:nvSpPr>
      <xdr:spPr>
        <a:xfrm>
          <a:off x="7579746" y="11616577"/>
          <a:ext cx="1392386" cy="39229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24849</xdr:colOff>
      <xdr:row>61</xdr:row>
      <xdr:rowOff>0</xdr:rowOff>
    </xdr:from>
    <xdr:to>
      <xdr:col>51</xdr:col>
      <xdr:colOff>138607</xdr:colOff>
      <xdr:row>91</xdr:row>
      <xdr:rowOff>13607</xdr:rowOff>
    </xdr:to>
    <xdr:pic>
      <xdr:nvPicPr>
        <xdr:cNvPr id="41" name="Imagen 40">
          <a:extLst>
            <a:ext uri="{FF2B5EF4-FFF2-40B4-BE49-F238E27FC236}">
              <a16:creationId xmlns:a16="http://schemas.microsoft.com/office/drawing/2014/main" id="{D55A3FA2-EF4A-44A3-AD8A-B33FDA616F65}"/>
            </a:ext>
          </a:extLst>
        </xdr:cNvPr>
        <xdr:cNvPicPr>
          <a:picLocks noChangeAspect="1"/>
        </xdr:cNvPicPr>
      </xdr:nvPicPr>
      <xdr:blipFill>
        <a:blip xmlns:r="http://schemas.openxmlformats.org/officeDocument/2006/relationships" r:embed="rId6"/>
        <a:stretch>
          <a:fillRect/>
        </a:stretch>
      </xdr:blipFill>
      <xdr:spPr>
        <a:xfrm>
          <a:off x="5939874" y="12201525"/>
          <a:ext cx="5371558" cy="6014357"/>
        </a:xfrm>
        <a:prstGeom prst="rect">
          <a:avLst/>
        </a:prstGeom>
        <a:ln>
          <a:solidFill>
            <a:schemeClr val="tx1"/>
          </a:solidFill>
        </a:ln>
      </xdr:spPr>
    </xdr:pic>
    <xdr:clientData/>
  </xdr:twoCellAnchor>
  <xdr:twoCellAnchor>
    <xdr:from>
      <xdr:col>27</xdr:col>
      <xdr:colOff>37062</xdr:colOff>
      <xdr:row>70</xdr:row>
      <xdr:rowOff>0</xdr:rowOff>
    </xdr:from>
    <xdr:to>
      <xdr:col>51</xdr:col>
      <xdr:colOff>24936</xdr:colOff>
      <xdr:row>71</xdr:row>
      <xdr:rowOff>134772</xdr:rowOff>
    </xdr:to>
    <xdr:sp macro="" textlink="">
      <xdr:nvSpPr>
        <xdr:cNvPr id="42" name="Rectángulo 41">
          <a:extLst>
            <a:ext uri="{FF2B5EF4-FFF2-40B4-BE49-F238E27FC236}">
              <a16:creationId xmlns:a16="http://schemas.microsoft.com/office/drawing/2014/main" id="{F9167407-268A-44F9-8D0B-39F5A7A1C448}"/>
            </a:ext>
          </a:extLst>
        </xdr:cNvPr>
        <xdr:cNvSpPr/>
      </xdr:nvSpPr>
      <xdr:spPr>
        <a:xfrm>
          <a:off x="5952087" y="14001750"/>
          <a:ext cx="5245674" cy="3347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31</xdr:col>
      <xdr:colOff>135515</xdr:colOff>
      <xdr:row>67</xdr:row>
      <xdr:rowOff>60473</xdr:rowOff>
    </xdr:from>
    <xdr:to>
      <xdr:col>34</xdr:col>
      <xdr:colOff>97250</xdr:colOff>
      <xdr:row>69</xdr:row>
      <xdr:rowOff>159001</xdr:rowOff>
    </xdr:to>
    <xdr:sp macro="" textlink="">
      <xdr:nvSpPr>
        <xdr:cNvPr id="43" name="Rectángulo 42">
          <a:extLst>
            <a:ext uri="{FF2B5EF4-FFF2-40B4-BE49-F238E27FC236}">
              <a16:creationId xmlns:a16="http://schemas.microsoft.com/office/drawing/2014/main" id="{86EF1E81-E579-48CD-88E1-0E3164BED9CC}"/>
            </a:ext>
          </a:extLst>
        </xdr:cNvPr>
        <xdr:cNvSpPr/>
      </xdr:nvSpPr>
      <xdr:spPr>
        <a:xfrm>
          <a:off x="6926840" y="13462148"/>
          <a:ext cx="618960" cy="4985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29385</xdr:colOff>
      <xdr:row>77</xdr:row>
      <xdr:rowOff>107605</xdr:rowOff>
    </xdr:from>
    <xdr:to>
      <xdr:col>51</xdr:col>
      <xdr:colOff>17259</xdr:colOff>
      <xdr:row>80</xdr:row>
      <xdr:rowOff>108127</xdr:rowOff>
    </xdr:to>
    <xdr:sp macro="" textlink="">
      <xdr:nvSpPr>
        <xdr:cNvPr id="44" name="Rectángulo 43">
          <a:extLst>
            <a:ext uri="{FF2B5EF4-FFF2-40B4-BE49-F238E27FC236}">
              <a16:creationId xmlns:a16="http://schemas.microsoft.com/office/drawing/2014/main" id="{4E12F15D-7AF9-4311-991E-00DA27819165}"/>
            </a:ext>
          </a:extLst>
        </xdr:cNvPr>
        <xdr:cNvSpPr/>
      </xdr:nvSpPr>
      <xdr:spPr>
        <a:xfrm>
          <a:off x="5944410" y="15509530"/>
          <a:ext cx="5245674" cy="60059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37609</xdr:colOff>
      <xdr:row>151</xdr:row>
      <xdr:rowOff>130087</xdr:rowOff>
    </xdr:from>
    <xdr:to>
      <xdr:col>50</xdr:col>
      <xdr:colOff>44719</xdr:colOff>
      <xdr:row>156</xdr:row>
      <xdr:rowOff>15245</xdr:rowOff>
    </xdr:to>
    <xdr:pic>
      <xdr:nvPicPr>
        <xdr:cNvPr id="45" name="Imagen 44">
          <a:extLst>
            <a:ext uri="{FF2B5EF4-FFF2-40B4-BE49-F238E27FC236}">
              <a16:creationId xmlns:a16="http://schemas.microsoft.com/office/drawing/2014/main" id="{F8288EA6-92F6-47F5-AD43-0C3B1255A94F}"/>
            </a:ext>
          </a:extLst>
        </xdr:cNvPr>
        <xdr:cNvPicPr>
          <a:picLocks noChangeAspect="1"/>
        </xdr:cNvPicPr>
      </xdr:nvPicPr>
      <xdr:blipFill>
        <a:blip xmlns:r="http://schemas.openxmlformats.org/officeDocument/2006/relationships" r:embed="rId7"/>
        <a:stretch>
          <a:fillRect/>
        </a:stretch>
      </xdr:blipFill>
      <xdr:spPr>
        <a:xfrm>
          <a:off x="5952634" y="30333862"/>
          <a:ext cx="5045835" cy="885283"/>
        </a:xfrm>
        <a:prstGeom prst="rect">
          <a:avLst/>
        </a:prstGeom>
        <a:ln>
          <a:solidFill>
            <a:schemeClr val="tx1"/>
          </a:solidFill>
        </a:ln>
      </xdr:spPr>
    </xdr:pic>
    <xdr:clientData/>
  </xdr:twoCellAnchor>
  <xdr:twoCellAnchor editAs="oneCell">
    <xdr:from>
      <xdr:col>27</xdr:col>
      <xdr:colOff>33618</xdr:colOff>
      <xdr:row>156</xdr:row>
      <xdr:rowOff>37219</xdr:rowOff>
    </xdr:from>
    <xdr:to>
      <xdr:col>50</xdr:col>
      <xdr:colOff>45544</xdr:colOff>
      <xdr:row>170</xdr:row>
      <xdr:rowOff>66485</xdr:rowOff>
    </xdr:to>
    <xdr:pic>
      <xdr:nvPicPr>
        <xdr:cNvPr id="46" name="Imagen 45">
          <a:extLst>
            <a:ext uri="{FF2B5EF4-FFF2-40B4-BE49-F238E27FC236}">
              <a16:creationId xmlns:a16="http://schemas.microsoft.com/office/drawing/2014/main" id="{AEA24B75-EC6F-42F8-9DD5-E893BB780522}"/>
            </a:ext>
          </a:extLst>
        </xdr:cNvPr>
        <xdr:cNvPicPr>
          <a:picLocks noChangeAspect="1"/>
        </xdr:cNvPicPr>
      </xdr:nvPicPr>
      <xdr:blipFill>
        <a:blip xmlns:r="http://schemas.openxmlformats.org/officeDocument/2006/relationships" r:embed="rId8"/>
        <a:stretch>
          <a:fillRect/>
        </a:stretch>
      </xdr:blipFill>
      <xdr:spPr>
        <a:xfrm>
          <a:off x="5948643" y="31241119"/>
          <a:ext cx="5050651" cy="2829616"/>
        </a:xfrm>
        <a:prstGeom prst="rect">
          <a:avLst/>
        </a:prstGeom>
        <a:ln>
          <a:solidFill>
            <a:schemeClr val="tx1"/>
          </a:solidFill>
        </a:ln>
      </xdr:spPr>
    </xdr:pic>
    <xdr:clientData/>
  </xdr:twoCellAnchor>
  <xdr:twoCellAnchor>
    <xdr:from>
      <xdr:col>27</xdr:col>
      <xdr:colOff>102177</xdr:colOff>
      <xdr:row>166</xdr:row>
      <xdr:rowOff>117195</xdr:rowOff>
    </xdr:from>
    <xdr:to>
      <xdr:col>41</xdr:col>
      <xdr:colOff>184712</xdr:colOff>
      <xdr:row>167</xdr:row>
      <xdr:rowOff>111849</xdr:rowOff>
    </xdr:to>
    <xdr:sp macro="" textlink="">
      <xdr:nvSpPr>
        <xdr:cNvPr id="47" name="Rectángulo 46">
          <a:extLst>
            <a:ext uri="{FF2B5EF4-FFF2-40B4-BE49-F238E27FC236}">
              <a16:creationId xmlns:a16="http://schemas.microsoft.com/office/drawing/2014/main" id="{1C760B44-8FC3-41BB-879C-FBF6D720F14C}"/>
            </a:ext>
          </a:extLst>
        </xdr:cNvPr>
        <xdr:cNvSpPr/>
      </xdr:nvSpPr>
      <xdr:spPr>
        <a:xfrm>
          <a:off x="6017202" y="33321345"/>
          <a:ext cx="3149585" cy="1946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35458</xdr:colOff>
      <xdr:row>170</xdr:row>
      <xdr:rowOff>86582</xdr:rowOff>
    </xdr:from>
    <xdr:to>
      <xdr:col>50</xdr:col>
      <xdr:colOff>48906</xdr:colOff>
      <xdr:row>179</xdr:row>
      <xdr:rowOff>191962</xdr:rowOff>
    </xdr:to>
    <xdr:pic>
      <xdr:nvPicPr>
        <xdr:cNvPr id="48" name="Imagen 47">
          <a:extLst>
            <a:ext uri="{FF2B5EF4-FFF2-40B4-BE49-F238E27FC236}">
              <a16:creationId xmlns:a16="http://schemas.microsoft.com/office/drawing/2014/main" id="{B9CCA628-2492-492C-A52B-C9B66F7AFCC3}"/>
            </a:ext>
          </a:extLst>
        </xdr:cNvPr>
        <xdr:cNvPicPr>
          <a:picLocks noChangeAspect="1"/>
        </xdr:cNvPicPr>
      </xdr:nvPicPr>
      <xdr:blipFill>
        <a:blip xmlns:r="http://schemas.openxmlformats.org/officeDocument/2006/relationships" r:embed="rId9"/>
        <a:stretch>
          <a:fillRect/>
        </a:stretch>
      </xdr:blipFill>
      <xdr:spPr>
        <a:xfrm>
          <a:off x="5950483" y="34090832"/>
          <a:ext cx="5052173" cy="1905605"/>
        </a:xfrm>
        <a:prstGeom prst="rect">
          <a:avLst/>
        </a:prstGeom>
        <a:ln>
          <a:solidFill>
            <a:schemeClr val="tx1"/>
          </a:solidFill>
        </a:ln>
      </xdr:spPr>
    </xdr:pic>
    <xdr:clientData/>
  </xdr:twoCellAnchor>
  <xdr:twoCellAnchor>
    <xdr:from>
      <xdr:col>35</xdr:col>
      <xdr:colOff>74800</xdr:colOff>
      <xdr:row>176</xdr:row>
      <xdr:rowOff>192419</xdr:rowOff>
    </xdr:from>
    <xdr:to>
      <xdr:col>38</xdr:col>
      <xdr:colOff>183497</xdr:colOff>
      <xdr:row>178</xdr:row>
      <xdr:rowOff>96730</xdr:rowOff>
    </xdr:to>
    <xdr:sp macro="" textlink="">
      <xdr:nvSpPr>
        <xdr:cNvPr id="49" name="Rectángulo 48">
          <a:extLst>
            <a:ext uri="{FF2B5EF4-FFF2-40B4-BE49-F238E27FC236}">
              <a16:creationId xmlns:a16="http://schemas.microsoft.com/office/drawing/2014/main" id="{1B7B72C3-E403-48C5-A971-A1EFE13EE529}"/>
            </a:ext>
          </a:extLst>
        </xdr:cNvPr>
        <xdr:cNvSpPr/>
      </xdr:nvSpPr>
      <xdr:spPr>
        <a:xfrm>
          <a:off x="7742425" y="35396819"/>
          <a:ext cx="765922"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27</xdr:col>
      <xdr:colOff>34102</xdr:colOff>
      <xdr:row>133</xdr:row>
      <xdr:rowOff>47751</xdr:rowOff>
    </xdr:from>
    <xdr:to>
      <xdr:col>50</xdr:col>
      <xdr:colOff>62603</xdr:colOff>
      <xdr:row>144</xdr:row>
      <xdr:rowOff>188067</xdr:rowOff>
    </xdr:to>
    <xdr:pic>
      <xdr:nvPicPr>
        <xdr:cNvPr id="50" name="Imagen 49">
          <a:extLst>
            <a:ext uri="{FF2B5EF4-FFF2-40B4-BE49-F238E27FC236}">
              <a16:creationId xmlns:a16="http://schemas.microsoft.com/office/drawing/2014/main" id="{FB437ED6-294A-445A-963C-CAD5A0D20BAE}"/>
            </a:ext>
          </a:extLst>
        </xdr:cNvPr>
        <xdr:cNvPicPr>
          <a:picLocks noChangeAspect="1"/>
        </xdr:cNvPicPr>
      </xdr:nvPicPr>
      <xdr:blipFill>
        <a:blip xmlns:r="http://schemas.openxmlformats.org/officeDocument/2006/relationships" r:embed="rId10"/>
        <a:stretch>
          <a:fillRect/>
        </a:stretch>
      </xdr:blipFill>
      <xdr:spPr>
        <a:xfrm>
          <a:off x="5949127" y="26651076"/>
          <a:ext cx="5067226" cy="2340591"/>
        </a:xfrm>
        <a:prstGeom prst="rect">
          <a:avLst/>
        </a:prstGeom>
        <a:ln>
          <a:solidFill>
            <a:schemeClr val="tx1"/>
          </a:solidFill>
        </a:ln>
      </xdr:spPr>
    </xdr:pic>
    <xdr:clientData/>
  </xdr:twoCellAnchor>
  <xdr:twoCellAnchor editAs="oneCell">
    <xdr:from>
      <xdr:col>27</xdr:col>
      <xdr:colOff>33133</xdr:colOff>
      <xdr:row>145</xdr:row>
      <xdr:rowOff>2924</xdr:rowOff>
    </xdr:from>
    <xdr:to>
      <xdr:col>50</xdr:col>
      <xdr:colOff>74544</xdr:colOff>
      <xdr:row>151</xdr:row>
      <xdr:rowOff>88793</xdr:rowOff>
    </xdr:to>
    <xdr:pic>
      <xdr:nvPicPr>
        <xdr:cNvPr id="51" name="Imagen 50">
          <a:extLst>
            <a:ext uri="{FF2B5EF4-FFF2-40B4-BE49-F238E27FC236}">
              <a16:creationId xmlns:a16="http://schemas.microsoft.com/office/drawing/2014/main" id="{63EE73A3-4765-4DF2-A4B6-E2DC45D53F4F}"/>
            </a:ext>
          </a:extLst>
        </xdr:cNvPr>
        <xdr:cNvPicPr>
          <a:picLocks noChangeAspect="1"/>
        </xdr:cNvPicPr>
      </xdr:nvPicPr>
      <xdr:blipFill>
        <a:blip xmlns:r="http://schemas.openxmlformats.org/officeDocument/2006/relationships" r:embed="rId11"/>
        <a:stretch>
          <a:fillRect/>
        </a:stretch>
      </xdr:blipFill>
      <xdr:spPr>
        <a:xfrm>
          <a:off x="5948158" y="29006549"/>
          <a:ext cx="5080136" cy="1286019"/>
        </a:xfrm>
        <a:prstGeom prst="rect">
          <a:avLst/>
        </a:prstGeom>
        <a:ln>
          <a:solidFill>
            <a:schemeClr val="tx1"/>
          </a:solidFill>
        </a:ln>
      </xdr:spPr>
    </xdr:pic>
    <xdr:clientData/>
  </xdr:twoCellAnchor>
  <xdr:twoCellAnchor>
    <xdr:from>
      <xdr:col>33</xdr:col>
      <xdr:colOff>91966</xdr:colOff>
      <xdr:row>140</xdr:row>
      <xdr:rowOff>150856</xdr:rowOff>
    </xdr:from>
    <xdr:to>
      <xdr:col>40</xdr:col>
      <xdr:colOff>203639</xdr:colOff>
      <xdr:row>142</xdr:row>
      <xdr:rowOff>120946</xdr:rowOff>
    </xdr:to>
    <xdr:sp macro="" textlink="">
      <xdr:nvSpPr>
        <xdr:cNvPr id="52" name="Rectángulo 51">
          <a:extLst>
            <a:ext uri="{FF2B5EF4-FFF2-40B4-BE49-F238E27FC236}">
              <a16:creationId xmlns:a16="http://schemas.microsoft.com/office/drawing/2014/main" id="{A303A4FF-964E-4C7F-BD6F-7DBE17D255F1}"/>
            </a:ext>
          </a:extLst>
        </xdr:cNvPr>
        <xdr:cNvSpPr/>
      </xdr:nvSpPr>
      <xdr:spPr>
        <a:xfrm>
          <a:off x="7321441" y="28154356"/>
          <a:ext cx="1645198" cy="3701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40727</xdr:colOff>
      <xdr:row>145</xdr:row>
      <xdr:rowOff>158737</xdr:rowOff>
    </xdr:from>
    <xdr:to>
      <xdr:col>41</xdr:col>
      <xdr:colOff>39413</xdr:colOff>
      <xdr:row>147</xdr:row>
      <xdr:rowOff>128829</xdr:rowOff>
    </xdr:to>
    <xdr:sp macro="" textlink="">
      <xdr:nvSpPr>
        <xdr:cNvPr id="53" name="Rectángulo 52">
          <a:extLst>
            <a:ext uri="{FF2B5EF4-FFF2-40B4-BE49-F238E27FC236}">
              <a16:creationId xmlns:a16="http://schemas.microsoft.com/office/drawing/2014/main" id="{C625F991-56A6-4D2C-8AD7-80C7DDAB136B}"/>
            </a:ext>
          </a:extLst>
        </xdr:cNvPr>
        <xdr:cNvSpPr/>
      </xdr:nvSpPr>
      <xdr:spPr>
        <a:xfrm>
          <a:off x="7270202" y="29162362"/>
          <a:ext cx="1751286" cy="370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41</xdr:col>
      <xdr:colOff>72259</xdr:colOff>
      <xdr:row>137</xdr:row>
      <xdr:rowOff>186636</xdr:rowOff>
    </xdr:from>
    <xdr:to>
      <xdr:col>50</xdr:col>
      <xdr:colOff>59121</xdr:colOff>
      <xdr:row>137</xdr:row>
      <xdr:rowOff>193205</xdr:rowOff>
    </xdr:to>
    <xdr:cxnSp macro="">
      <xdr:nvCxnSpPr>
        <xdr:cNvPr id="54" name="Conector recto 53">
          <a:extLst>
            <a:ext uri="{FF2B5EF4-FFF2-40B4-BE49-F238E27FC236}">
              <a16:creationId xmlns:a16="http://schemas.microsoft.com/office/drawing/2014/main" id="{01F5DCB2-7D26-4258-B44F-3FCDD3F59051}"/>
            </a:ext>
          </a:extLst>
        </xdr:cNvPr>
        <xdr:cNvCxnSpPr/>
      </xdr:nvCxnSpPr>
      <xdr:spPr>
        <a:xfrm flipV="1">
          <a:off x="9054334" y="27590061"/>
          <a:ext cx="1958537" cy="656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27</xdr:col>
      <xdr:colOff>53866</xdr:colOff>
      <xdr:row>138</xdr:row>
      <xdr:rowOff>101241</xdr:rowOff>
    </xdr:from>
    <xdr:to>
      <xdr:col>50</xdr:col>
      <xdr:colOff>59121</xdr:colOff>
      <xdr:row>138</xdr:row>
      <xdr:rowOff>135400</xdr:rowOff>
    </xdr:to>
    <xdr:cxnSp macro="">
      <xdr:nvCxnSpPr>
        <xdr:cNvPr id="55" name="Conector recto 54">
          <a:extLst>
            <a:ext uri="{FF2B5EF4-FFF2-40B4-BE49-F238E27FC236}">
              <a16:creationId xmlns:a16="http://schemas.microsoft.com/office/drawing/2014/main" id="{F654F570-AA87-479E-8659-2298F9D61B91}"/>
            </a:ext>
          </a:extLst>
        </xdr:cNvPr>
        <xdr:cNvCxnSpPr/>
      </xdr:nvCxnSpPr>
      <xdr:spPr>
        <a:xfrm flipV="1">
          <a:off x="5968891" y="27704691"/>
          <a:ext cx="5043980" cy="34159"/>
        </a:xfrm>
        <a:prstGeom prst="line">
          <a:avLst/>
        </a:prstGeom>
        <a:ln>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41</xdr:col>
      <xdr:colOff>28903</xdr:colOff>
      <xdr:row>149</xdr:row>
      <xdr:rowOff>4329</xdr:rowOff>
    </xdr:from>
    <xdr:to>
      <xdr:col>44</xdr:col>
      <xdr:colOff>203638</xdr:colOff>
      <xdr:row>149</xdr:row>
      <xdr:rowOff>186637</xdr:rowOff>
    </xdr:to>
    <xdr:sp macro="" textlink="">
      <xdr:nvSpPr>
        <xdr:cNvPr id="56" name="Rectángulo 55">
          <a:extLst>
            <a:ext uri="{FF2B5EF4-FFF2-40B4-BE49-F238E27FC236}">
              <a16:creationId xmlns:a16="http://schemas.microsoft.com/office/drawing/2014/main" id="{D5856671-417A-4471-AEA6-6A564B435232}"/>
            </a:ext>
          </a:extLst>
        </xdr:cNvPr>
        <xdr:cNvSpPr/>
      </xdr:nvSpPr>
      <xdr:spPr>
        <a:xfrm>
          <a:off x="9010978" y="29808054"/>
          <a:ext cx="831960" cy="18230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34</xdr:col>
      <xdr:colOff>128751</xdr:colOff>
      <xdr:row>149</xdr:row>
      <xdr:rowOff>161365</xdr:rowOff>
    </xdr:from>
    <xdr:to>
      <xdr:col>38</xdr:col>
      <xdr:colOff>111672</xdr:colOff>
      <xdr:row>150</xdr:row>
      <xdr:rowOff>141968</xdr:rowOff>
    </xdr:to>
    <xdr:sp macro="" textlink="">
      <xdr:nvSpPr>
        <xdr:cNvPr id="57" name="Rectángulo 56">
          <a:extLst>
            <a:ext uri="{FF2B5EF4-FFF2-40B4-BE49-F238E27FC236}">
              <a16:creationId xmlns:a16="http://schemas.microsoft.com/office/drawing/2014/main" id="{65B4BD6A-15AA-4ACB-A0CB-0B70E483052D}"/>
            </a:ext>
          </a:extLst>
        </xdr:cNvPr>
        <xdr:cNvSpPr/>
      </xdr:nvSpPr>
      <xdr:spPr>
        <a:xfrm>
          <a:off x="7577301" y="29965090"/>
          <a:ext cx="859221" cy="18062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27</xdr:col>
      <xdr:colOff>211442</xdr:colOff>
      <xdr:row>233</xdr:row>
      <xdr:rowOff>86253</xdr:rowOff>
    </xdr:from>
    <xdr:to>
      <xdr:col>51</xdr:col>
      <xdr:colOff>22631</xdr:colOff>
      <xdr:row>253</xdr:row>
      <xdr:rowOff>73634</xdr:rowOff>
    </xdr:to>
    <xdr:pic>
      <xdr:nvPicPr>
        <xdr:cNvPr id="58" name="Imagen 57">
          <a:extLst>
            <a:ext uri="{FF2B5EF4-FFF2-40B4-BE49-F238E27FC236}">
              <a16:creationId xmlns:a16="http://schemas.microsoft.com/office/drawing/2014/main" id="{EB0BC391-5741-44F3-9071-5FF78F60431B}"/>
            </a:ext>
          </a:extLst>
        </xdr:cNvPr>
        <xdr:cNvPicPr>
          <a:picLocks noChangeAspect="1"/>
        </xdr:cNvPicPr>
      </xdr:nvPicPr>
      <xdr:blipFill>
        <a:blip xmlns:r="http://schemas.openxmlformats.org/officeDocument/2006/relationships" r:embed="rId12"/>
        <a:stretch>
          <a:fillRect/>
        </a:stretch>
      </xdr:blipFill>
      <xdr:spPr>
        <a:xfrm>
          <a:off x="6126467" y="46692078"/>
          <a:ext cx="5068989" cy="3987881"/>
        </a:xfrm>
        <a:prstGeom prst="rect">
          <a:avLst/>
        </a:prstGeom>
        <a:ln>
          <a:solidFill>
            <a:sysClr val="windowText" lastClr="000000"/>
          </a:solidFill>
        </a:ln>
      </xdr:spPr>
    </xdr:pic>
    <xdr:clientData/>
  </xdr:twoCellAnchor>
  <xdr:twoCellAnchor>
    <xdr:from>
      <xdr:col>31</xdr:col>
      <xdr:colOff>171507</xdr:colOff>
      <xdr:row>240</xdr:row>
      <xdr:rowOff>119854</xdr:rowOff>
    </xdr:from>
    <xdr:to>
      <xdr:col>50</xdr:col>
      <xdr:colOff>173943</xdr:colOff>
      <xdr:row>253</xdr:row>
      <xdr:rowOff>21924</xdr:rowOff>
    </xdr:to>
    <xdr:sp macro="" textlink="">
      <xdr:nvSpPr>
        <xdr:cNvPr id="59" name="Rectángulo 58">
          <a:extLst>
            <a:ext uri="{FF2B5EF4-FFF2-40B4-BE49-F238E27FC236}">
              <a16:creationId xmlns:a16="http://schemas.microsoft.com/office/drawing/2014/main" id="{A3854BFC-F812-4B29-9FA7-B6D855A4D212}"/>
            </a:ext>
          </a:extLst>
        </xdr:cNvPr>
        <xdr:cNvSpPr/>
      </xdr:nvSpPr>
      <xdr:spPr>
        <a:xfrm>
          <a:off x="6962832" y="48125854"/>
          <a:ext cx="4164861" cy="25023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207562</xdr:colOff>
      <xdr:row>253</xdr:row>
      <xdr:rowOff>119852</xdr:rowOff>
    </xdr:from>
    <xdr:to>
      <xdr:col>51</xdr:col>
      <xdr:colOff>37038</xdr:colOff>
      <xdr:row>256</xdr:row>
      <xdr:rowOff>126444</xdr:rowOff>
    </xdr:to>
    <xdr:pic>
      <xdr:nvPicPr>
        <xdr:cNvPr id="60" name="Imagen 59">
          <a:extLst>
            <a:ext uri="{FF2B5EF4-FFF2-40B4-BE49-F238E27FC236}">
              <a16:creationId xmlns:a16="http://schemas.microsoft.com/office/drawing/2014/main" id="{581B6F82-FF73-4077-B577-F9DC6859081C}"/>
            </a:ext>
          </a:extLst>
        </xdr:cNvPr>
        <xdr:cNvPicPr>
          <a:picLocks noChangeAspect="1"/>
        </xdr:cNvPicPr>
      </xdr:nvPicPr>
      <xdr:blipFill>
        <a:blip xmlns:r="http://schemas.openxmlformats.org/officeDocument/2006/relationships" r:embed="rId13"/>
        <a:stretch>
          <a:fillRect/>
        </a:stretch>
      </xdr:blipFill>
      <xdr:spPr>
        <a:xfrm>
          <a:off x="6122587" y="50726177"/>
          <a:ext cx="5087276" cy="606667"/>
        </a:xfrm>
        <a:prstGeom prst="rect">
          <a:avLst/>
        </a:prstGeom>
        <a:ln>
          <a:solidFill>
            <a:sysClr val="windowText" lastClr="000000"/>
          </a:solidFill>
        </a:ln>
      </xdr:spPr>
    </xdr:pic>
    <xdr:clientData/>
  </xdr:twoCellAnchor>
  <xdr:twoCellAnchor editAs="oneCell">
    <xdr:from>
      <xdr:col>27</xdr:col>
      <xdr:colOff>207561</xdr:colOff>
      <xdr:row>256</xdr:row>
      <xdr:rowOff>187089</xdr:rowOff>
    </xdr:from>
    <xdr:to>
      <xdr:col>51</xdr:col>
      <xdr:colOff>59449</xdr:colOff>
      <xdr:row>284</xdr:row>
      <xdr:rowOff>96736</xdr:rowOff>
    </xdr:to>
    <xdr:pic>
      <xdr:nvPicPr>
        <xdr:cNvPr id="61" name="Imagen 60">
          <a:extLst>
            <a:ext uri="{FF2B5EF4-FFF2-40B4-BE49-F238E27FC236}">
              <a16:creationId xmlns:a16="http://schemas.microsoft.com/office/drawing/2014/main" id="{F1661A8C-694C-494E-9080-D425220BA7B4}"/>
            </a:ext>
          </a:extLst>
        </xdr:cNvPr>
        <xdr:cNvPicPr>
          <a:picLocks noChangeAspect="1"/>
        </xdr:cNvPicPr>
      </xdr:nvPicPr>
      <xdr:blipFill>
        <a:blip xmlns:r="http://schemas.openxmlformats.org/officeDocument/2006/relationships" r:embed="rId14"/>
        <a:stretch>
          <a:fillRect/>
        </a:stretch>
      </xdr:blipFill>
      <xdr:spPr>
        <a:xfrm>
          <a:off x="6122586" y="51393489"/>
          <a:ext cx="5109688" cy="5510347"/>
        </a:xfrm>
        <a:prstGeom prst="rect">
          <a:avLst/>
        </a:prstGeom>
        <a:ln>
          <a:solidFill>
            <a:sysClr val="windowText" lastClr="000000"/>
          </a:solidFill>
        </a:ln>
      </xdr:spPr>
    </xdr:pic>
    <xdr:clientData/>
  </xdr:twoCellAnchor>
  <xdr:oneCellAnchor>
    <xdr:from>
      <xdr:col>3</xdr:col>
      <xdr:colOff>87924</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2" name="CuadroTexto 61">
              <a:extLst>
                <a:ext uri="{FF2B5EF4-FFF2-40B4-BE49-F238E27FC236}">
                  <a16:creationId xmlns:a16="http://schemas.microsoft.com/office/drawing/2014/main" id="{D26B95B2-62CE-4E78-B993-CB7CE23DE1EC}"/>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2" name="CuadroTexto 61">
              <a:extLst>
                <a:ext uri="{FF2B5EF4-FFF2-40B4-BE49-F238E27FC236}">
                  <a16:creationId xmlns:a16="http://schemas.microsoft.com/office/drawing/2014/main" id="{D26B95B2-62CE-4E78-B993-CB7CE23DE1EC}"/>
                </a:ext>
              </a:extLst>
            </xdr:cNvPr>
            <xdr:cNvSpPr txBox="1"/>
          </xdr:nvSpPr>
          <xdr:spPr>
            <a:xfrm>
              <a:off x="745149"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95250</xdr:colOff>
      <xdr:row>145</xdr:row>
      <xdr:rowOff>190500</xdr:rowOff>
    </xdr:from>
    <xdr:ext cx="1581395" cy="196336"/>
    <mc:AlternateContent xmlns:mc="http://schemas.openxmlformats.org/markup-compatibility/2006" xmlns:a14="http://schemas.microsoft.com/office/drawing/2010/main">
      <mc:Choice Requires="a14">
        <xdr:sp macro="" textlink="">
          <xdr:nvSpPr>
            <xdr:cNvPr id="63" name="CuadroTexto 62">
              <a:extLst>
                <a:ext uri="{FF2B5EF4-FFF2-40B4-BE49-F238E27FC236}">
                  <a16:creationId xmlns:a16="http://schemas.microsoft.com/office/drawing/2014/main" id="{EC514CD3-10D4-436E-818C-435A48D2AF34}"/>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1.25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3" name="CuadroTexto 62">
              <a:extLst>
                <a:ext uri="{FF2B5EF4-FFF2-40B4-BE49-F238E27FC236}">
                  <a16:creationId xmlns:a16="http://schemas.microsoft.com/office/drawing/2014/main" id="{EC514CD3-10D4-436E-818C-435A48D2AF34}"/>
                </a:ext>
              </a:extLst>
            </xdr:cNvPr>
            <xdr:cNvSpPr txBox="1"/>
          </xdr:nvSpPr>
          <xdr:spPr>
            <a:xfrm>
              <a:off x="3600450" y="29194125"/>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1.25 𝜆 √(𝐹^′ 𝑐)  𝑏_𝑤 𝑑</a:t>
              </a:r>
              <a:endParaRPr lang="es-MX" sz="1100"/>
            </a:p>
          </xdr:txBody>
        </xdr:sp>
      </mc:Fallback>
    </mc:AlternateContent>
    <xdr:clientData/>
  </xdr:oneCellAnchor>
  <xdr:oneCellAnchor>
    <xdr:from>
      <xdr:col>16</xdr:col>
      <xdr:colOff>93757</xdr:colOff>
      <xdr:row>149</xdr:row>
      <xdr:rowOff>190504</xdr:rowOff>
    </xdr:from>
    <xdr:ext cx="1581395" cy="196336"/>
    <mc:AlternateContent xmlns:mc="http://schemas.openxmlformats.org/markup-compatibility/2006" xmlns:a14="http://schemas.microsoft.com/office/drawing/2010/main">
      <mc:Choice Requires="a14">
        <xdr:sp macro="" textlink="">
          <xdr:nvSpPr>
            <xdr:cNvPr id="64" name="CuadroTexto 63">
              <a:extLst>
                <a:ext uri="{FF2B5EF4-FFF2-40B4-BE49-F238E27FC236}">
                  <a16:creationId xmlns:a16="http://schemas.microsoft.com/office/drawing/2014/main" id="{88559220-093F-45E9-875A-D9C67FD4FDA1}"/>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4" name="CuadroTexto 63">
              <a:extLst>
                <a:ext uri="{FF2B5EF4-FFF2-40B4-BE49-F238E27FC236}">
                  <a16:creationId xmlns:a16="http://schemas.microsoft.com/office/drawing/2014/main" id="{88559220-093F-45E9-875A-D9C67FD4FDA1}"/>
                </a:ext>
              </a:extLst>
            </xdr:cNvPr>
            <xdr:cNvSpPr txBox="1"/>
          </xdr:nvSpPr>
          <xdr:spPr>
            <a:xfrm>
              <a:off x="3598957" y="29994229"/>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3</xdr:col>
      <xdr:colOff>87924</xdr:colOff>
      <xdr:row>149</xdr:row>
      <xdr:rowOff>191236</xdr:rowOff>
    </xdr:from>
    <xdr:ext cx="1581395" cy="196336"/>
    <mc:AlternateContent xmlns:mc="http://schemas.openxmlformats.org/markup-compatibility/2006" xmlns:a14="http://schemas.microsoft.com/office/drawing/2010/main">
      <mc:Choice Requires="a14">
        <xdr:sp macro="" textlink="">
          <xdr:nvSpPr>
            <xdr:cNvPr id="65" name="CuadroTexto 64">
              <a:extLst>
                <a:ext uri="{FF2B5EF4-FFF2-40B4-BE49-F238E27FC236}">
                  <a16:creationId xmlns:a16="http://schemas.microsoft.com/office/drawing/2014/main" id="{FF90779B-B257-438B-937E-02C79CBAD5D3}"/>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i="1">
                        <a:latin typeface="Cambria Math" panose="02040503050406030204" pitchFamily="18" charset="0"/>
                        <a:ea typeface="Cambria Math" panose="02040503050406030204" pitchFamily="18" charset="0"/>
                      </a:rPr>
                      <m:t>&gt;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 0.25 </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 </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𝐹</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e>
                    </m:rad>
                    <m:r>
                      <a:rPr lang="es-MX" sz="1100" b="0" i="1">
                        <a:latin typeface="Cambria Math" panose="02040503050406030204" pitchFamily="18" charset="0"/>
                        <a:ea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oMath>
                </m:oMathPara>
              </a14:m>
              <a:endParaRPr lang="es-MX" sz="1100"/>
            </a:p>
          </xdr:txBody>
        </xdr:sp>
      </mc:Choice>
      <mc:Fallback xmlns="">
        <xdr:sp macro="" textlink="">
          <xdr:nvSpPr>
            <xdr:cNvPr id="65" name="CuadroTexto 64">
              <a:extLst>
                <a:ext uri="{FF2B5EF4-FFF2-40B4-BE49-F238E27FC236}">
                  <a16:creationId xmlns:a16="http://schemas.microsoft.com/office/drawing/2014/main" id="{FF90779B-B257-438B-937E-02C79CBAD5D3}"/>
                </a:ext>
              </a:extLst>
            </xdr:cNvPr>
            <xdr:cNvSpPr txBox="1"/>
          </xdr:nvSpPr>
          <xdr:spPr>
            <a:xfrm>
              <a:off x="745149" y="29994961"/>
              <a:ext cx="1581395" cy="196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𝑉_𝐶𝑅</a:t>
              </a:r>
              <a:r>
                <a:rPr lang="es-MX" sz="1100" i="0">
                  <a:latin typeface="Cambria Math" panose="02040503050406030204" pitchFamily="18" charset="0"/>
                  <a:ea typeface="Cambria Math" panose="02040503050406030204" pitchFamily="18" charset="0"/>
                </a:rPr>
                <a:t>&gt;</a:t>
              </a:r>
              <a:r>
                <a:rPr lang="es-MX" sz="1100" b="0" i="0">
                  <a:latin typeface="Cambria Math" panose="02040503050406030204" pitchFamily="18" charset="0"/>
                  <a:ea typeface="Cambria Math" panose="02040503050406030204" pitchFamily="18" charset="0"/>
                </a:rPr>
                <a:t>𝐹_𝑅  0.25 𝜆 √(𝐹^′ 𝑐)  𝑏_𝑤 𝑑</a:t>
              </a:r>
              <a:endParaRPr lang="es-MX" sz="1100"/>
            </a:p>
          </xdr:txBody>
        </xdr:sp>
      </mc:Fallback>
    </mc:AlternateContent>
    <xdr:clientData/>
  </xdr:oneCellAnchor>
  <xdr:oneCellAnchor>
    <xdr:from>
      <xdr:col>7</xdr:col>
      <xdr:colOff>21981</xdr:colOff>
      <xdr:row>154</xdr:row>
      <xdr:rowOff>153865</xdr:rowOff>
    </xdr:from>
    <xdr:ext cx="184538" cy="281808"/>
    <mc:AlternateContent xmlns:mc="http://schemas.openxmlformats.org/markup-compatibility/2006" xmlns:a14="http://schemas.microsoft.com/office/drawing/2010/main">
      <mc:Choice Requires="a14">
        <xdr:sp macro="" textlink="">
          <xdr:nvSpPr>
            <xdr:cNvPr id="66" name="CuadroTexto 65">
              <a:extLst>
                <a:ext uri="{FF2B5EF4-FFF2-40B4-BE49-F238E27FC236}">
                  <a16:creationId xmlns:a16="http://schemas.microsoft.com/office/drawing/2014/main" id="{E00EDBD3-E8D2-45D9-8546-07810ED6C7FD}"/>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800" i="1">
                        <a:latin typeface="Cambria Math" panose="02040503050406030204" pitchFamily="18" charset="0"/>
                        <a:ea typeface="Cambria Math" panose="02040503050406030204" pitchFamily="18" charset="0"/>
                      </a:rPr>
                      <m:t>∴</m:t>
                    </m:r>
                  </m:oMath>
                </m:oMathPara>
              </a14:m>
              <a:endParaRPr lang="es-MX" sz="1800"/>
            </a:p>
          </xdr:txBody>
        </xdr:sp>
      </mc:Choice>
      <mc:Fallback xmlns="">
        <xdr:sp macro="" textlink="">
          <xdr:nvSpPr>
            <xdr:cNvPr id="66" name="CuadroTexto 65">
              <a:extLst>
                <a:ext uri="{FF2B5EF4-FFF2-40B4-BE49-F238E27FC236}">
                  <a16:creationId xmlns:a16="http://schemas.microsoft.com/office/drawing/2014/main" id="{E00EDBD3-E8D2-45D9-8546-07810ED6C7FD}"/>
                </a:ext>
              </a:extLst>
            </xdr:cNvPr>
            <xdr:cNvSpPr txBox="1"/>
          </xdr:nvSpPr>
          <xdr:spPr>
            <a:xfrm>
              <a:off x="1555506" y="30957715"/>
              <a:ext cx="184538"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800" i="0">
                  <a:latin typeface="Cambria Math" panose="02040503050406030204" pitchFamily="18" charset="0"/>
                  <a:ea typeface="Cambria Math" panose="02040503050406030204" pitchFamily="18" charset="0"/>
                </a:rPr>
                <a:t>∴</a:t>
              </a:r>
              <a:endParaRPr lang="es-MX" sz="1800"/>
            </a:p>
          </xdr:txBody>
        </xdr:sp>
      </mc:Fallback>
    </mc:AlternateContent>
    <xdr:clientData/>
  </xdr:oneCellAnchor>
  <xdr:twoCellAnchor editAs="oneCell">
    <xdr:from>
      <xdr:col>27</xdr:col>
      <xdr:colOff>33618</xdr:colOff>
      <xdr:row>121</xdr:row>
      <xdr:rowOff>22415</xdr:rowOff>
    </xdr:from>
    <xdr:to>
      <xdr:col>50</xdr:col>
      <xdr:colOff>72724</xdr:colOff>
      <xdr:row>132</xdr:row>
      <xdr:rowOff>11209</xdr:rowOff>
    </xdr:to>
    <xdr:pic>
      <xdr:nvPicPr>
        <xdr:cNvPr id="67" name="Imagen 66">
          <a:extLst>
            <a:ext uri="{FF2B5EF4-FFF2-40B4-BE49-F238E27FC236}">
              <a16:creationId xmlns:a16="http://schemas.microsoft.com/office/drawing/2014/main" id="{357E86FE-27C4-4347-99F3-58AB777E4CD2}"/>
            </a:ext>
          </a:extLst>
        </xdr:cNvPr>
        <xdr:cNvPicPr>
          <a:picLocks noChangeAspect="1"/>
        </xdr:cNvPicPr>
      </xdr:nvPicPr>
      <xdr:blipFill>
        <a:blip xmlns:r="http://schemas.openxmlformats.org/officeDocument/2006/relationships" r:embed="rId15"/>
        <a:stretch>
          <a:fillRect/>
        </a:stretch>
      </xdr:blipFill>
      <xdr:spPr>
        <a:xfrm>
          <a:off x="5948643" y="24225440"/>
          <a:ext cx="5077831" cy="2189069"/>
        </a:xfrm>
        <a:prstGeom prst="rect">
          <a:avLst/>
        </a:prstGeom>
        <a:ln>
          <a:solidFill>
            <a:schemeClr val="tx1"/>
          </a:solidFill>
        </a:ln>
      </xdr:spPr>
    </xdr:pic>
    <xdr:clientData/>
  </xdr:twoCellAnchor>
  <xdr:twoCellAnchor>
    <xdr:from>
      <xdr:col>33</xdr:col>
      <xdr:colOff>195943</xdr:colOff>
      <xdr:row>126</xdr:row>
      <xdr:rowOff>80819</xdr:rowOff>
    </xdr:from>
    <xdr:to>
      <xdr:col>40</xdr:col>
      <xdr:colOff>100693</xdr:colOff>
      <xdr:row>127</xdr:row>
      <xdr:rowOff>171450</xdr:rowOff>
    </xdr:to>
    <xdr:sp macro="" textlink="">
      <xdr:nvSpPr>
        <xdr:cNvPr id="68" name="Rectángulo 67">
          <a:extLst>
            <a:ext uri="{FF2B5EF4-FFF2-40B4-BE49-F238E27FC236}">
              <a16:creationId xmlns:a16="http://schemas.microsoft.com/office/drawing/2014/main" id="{9B9A1696-4ED4-4D70-BE4D-C2795D0A32FF}"/>
            </a:ext>
          </a:extLst>
        </xdr:cNvPr>
        <xdr:cNvSpPr/>
      </xdr:nvSpPr>
      <xdr:spPr>
        <a:xfrm>
          <a:off x="7425418" y="25283969"/>
          <a:ext cx="1438275" cy="2906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9</xdr:col>
      <xdr:colOff>204107</xdr:colOff>
      <xdr:row>156</xdr:row>
      <xdr:rowOff>103387</xdr:rowOff>
    </xdr:from>
    <xdr:ext cx="1663789" cy="204993"/>
    <mc:AlternateContent xmlns:mc="http://schemas.openxmlformats.org/markup-compatibility/2006" xmlns:a14="http://schemas.microsoft.com/office/drawing/2010/main">
      <mc:Choice Requires="a14">
        <xdr:sp macro="" textlink="">
          <xdr:nvSpPr>
            <xdr:cNvPr id="69" name="CuadroTexto 68">
              <a:extLst>
                <a:ext uri="{FF2B5EF4-FFF2-40B4-BE49-F238E27FC236}">
                  <a16:creationId xmlns:a16="http://schemas.microsoft.com/office/drawing/2014/main" id="{C639EB88-62A9-4655-B497-5F6D3DA8546D}"/>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𝑢</m:t>
                        </m:r>
                      </m:sub>
                    </m:sSub>
                    <m:r>
                      <a:rPr lang="en-US" sz="110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𝐹</m:t>
                        </m:r>
                      </m:e>
                      <m:sub>
                        <m:r>
                          <a:rPr lang="es-MX" sz="1100" b="0" i="1">
                            <a:latin typeface="Cambria Math" panose="02040503050406030204" pitchFamily="18" charset="0"/>
                            <a:ea typeface="Cambria Math" panose="02040503050406030204" pitchFamily="18" charset="0"/>
                          </a:rPr>
                          <m:t>𝑅</m:t>
                        </m:r>
                      </m:sub>
                    </m:sSub>
                    <m:r>
                      <a:rPr lang="es-MX" sz="1100" b="0" i="1">
                        <a:latin typeface="Cambria Math" panose="02040503050406030204" pitchFamily="18" charset="0"/>
                        <a:ea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𝑉</m:t>
                        </m:r>
                      </m:e>
                      <m:sub>
                        <m:r>
                          <a:rPr lang="es-MX" sz="1100" b="0" i="1">
                            <a:latin typeface="Cambria Math" panose="02040503050406030204" pitchFamily="18" charset="0"/>
                            <a:ea typeface="Cambria Math" panose="02040503050406030204" pitchFamily="18" charset="0"/>
                          </a:rPr>
                          <m:t>𝑐</m:t>
                        </m:r>
                      </m:sub>
                    </m:sSub>
                    <m:r>
                      <a:rPr lang="es-MX" sz="1100" b="0" i="1">
                        <a:latin typeface="Cambria Math" panose="02040503050406030204" pitchFamily="18" charset="0"/>
                        <a:ea typeface="Cambria Math" panose="02040503050406030204" pitchFamily="18" charset="0"/>
                      </a:rPr>
                      <m:t>+2.2</m:t>
                    </m:r>
                    <m:rad>
                      <m:radPr>
                        <m:degHide m:val="on"/>
                        <m:ctrlPr>
                          <a:rPr lang="es-MX" sz="1100" b="0" i="1">
                            <a:latin typeface="Cambria Math" panose="02040503050406030204" pitchFamily="18" charset="0"/>
                            <a:ea typeface="Cambria Math" panose="02040503050406030204" pitchFamily="18" charset="0"/>
                          </a:rPr>
                        </m:ctrlPr>
                      </m:radPr>
                      <m:deg/>
                      <m:e>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𝑓</m:t>
                            </m:r>
                          </m:e>
                          <m:sup>
                            <m:r>
                              <a:rPr lang="es-MX" sz="1100" b="0" i="1">
                                <a:latin typeface="Cambria Math" panose="02040503050406030204" pitchFamily="18" charset="0"/>
                                <a:ea typeface="Cambria Math" panose="02040503050406030204" pitchFamily="18" charset="0"/>
                              </a:rPr>
                              <m:t>′</m:t>
                            </m:r>
                          </m:sup>
                        </m:sSup>
                        <m:r>
                          <a:rPr lang="es-MX" sz="1100" b="0" i="1">
                            <a:latin typeface="Cambria Math" panose="02040503050406030204" pitchFamily="18" charset="0"/>
                            <a:ea typeface="Cambria Math" panose="02040503050406030204" pitchFamily="18" charset="0"/>
                          </a:rPr>
                          <m:t>𝑐</m:t>
                        </m:r>
                        <m:r>
                          <a:rPr lang="es-MX" sz="1100" b="0" i="1">
                            <a:latin typeface="Cambria Math" panose="02040503050406030204" pitchFamily="18" charset="0"/>
                            <a:ea typeface="Cambria Math" panose="02040503050406030204" pitchFamily="18" charset="0"/>
                          </a:rPr>
                          <m:t> </m:t>
                        </m:r>
                      </m:e>
                    </m:rad>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𝑏</m:t>
                        </m:r>
                      </m:e>
                      <m:sub>
                        <m:r>
                          <a:rPr lang="es-MX" sz="1100" b="0" i="1">
                            <a:latin typeface="Cambria Math" panose="02040503050406030204" pitchFamily="18" charset="0"/>
                            <a:ea typeface="Cambria Math" panose="02040503050406030204" pitchFamily="18" charset="0"/>
                          </a:rPr>
                          <m:t>𝑤</m:t>
                        </m:r>
                      </m:sub>
                    </m:sSub>
                    <m:r>
                      <a:rPr lang="es-MX" sz="1100" b="0" i="1">
                        <a:latin typeface="Cambria Math" panose="02040503050406030204" pitchFamily="18" charset="0"/>
                        <a:ea typeface="Cambria Math" panose="02040503050406030204" pitchFamily="18" charset="0"/>
                      </a:rPr>
                      <m:t>𝑑</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69" name="CuadroTexto 68">
              <a:extLst>
                <a:ext uri="{FF2B5EF4-FFF2-40B4-BE49-F238E27FC236}">
                  <a16:creationId xmlns:a16="http://schemas.microsoft.com/office/drawing/2014/main" id="{C639EB88-62A9-4655-B497-5F6D3DA8546D}"/>
                </a:ext>
              </a:extLst>
            </xdr:cNvPr>
            <xdr:cNvSpPr txBox="1"/>
          </xdr:nvSpPr>
          <xdr:spPr>
            <a:xfrm>
              <a:off x="2175782" y="31307287"/>
              <a:ext cx="1663789"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𝑉_𝑢</a:t>
              </a:r>
              <a:r>
                <a:rPr lang="en-US" sz="1100" i="0">
                  <a:latin typeface="Cambria Math" panose="02040503050406030204" pitchFamily="18" charset="0"/>
                  <a:ea typeface="Cambria Math" panose="02040503050406030204" pitchFamily="18" charset="0"/>
                </a:rPr>
                <a:t>≤</a:t>
              </a:r>
              <a:r>
                <a:rPr lang="es-MX" sz="1100" b="0" i="0">
                  <a:latin typeface="Cambria Math" panose="02040503050406030204" pitchFamily="18" charset="0"/>
                  <a:ea typeface="Cambria Math" panose="02040503050406030204" pitchFamily="18" charset="0"/>
                </a:rPr>
                <a:t>𝐹_𝑅 (𝑉_𝑐+2.2√(𝑓^′ 𝑐 ) 𝑏_𝑤 𝑑)</a:t>
              </a:r>
              <a:endParaRPr lang="en-US" sz="1100"/>
            </a:p>
          </xdr:txBody>
        </xdr:sp>
      </mc:Fallback>
    </mc:AlternateContent>
    <xdr:clientData/>
  </xdr:oneCellAnchor>
  <xdr:oneCellAnchor>
    <xdr:from>
      <xdr:col>7</xdr:col>
      <xdr:colOff>196298</xdr:colOff>
      <xdr:row>195</xdr:row>
      <xdr:rowOff>3703</xdr:rowOff>
    </xdr:from>
    <xdr:ext cx="405239" cy="172227"/>
    <mc:AlternateContent xmlns:mc="http://schemas.openxmlformats.org/markup-compatibility/2006" xmlns:a14="http://schemas.microsoft.com/office/drawing/2010/main">
      <mc:Choice Requires="a14">
        <xdr:sp macro="" textlink="">
          <xdr:nvSpPr>
            <xdr:cNvPr id="70" name="CuadroTexto 69">
              <a:extLst>
                <a:ext uri="{FF2B5EF4-FFF2-40B4-BE49-F238E27FC236}">
                  <a16:creationId xmlns:a16="http://schemas.microsoft.com/office/drawing/2014/main" id="{CF497A66-8229-4BF8-841D-FB1B9BD35D8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𝑚𝑎𝑥</m:t>
                        </m:r>
                        <m:r>
                          <a:rPr lang="es-MX" sz="1100" b="0" i="1">
                            <a:latin typeface="Cambria Math" panose="02040503050406030204" pitchFamily="18" charset="0"/>
                          </a:rPr>
                          <m:t>=</m:t>
                        </m:r>
                      </m:sub>
                    </m:sSub>
                  </m:oMath>
                </m:oMathPara>
              </a14:m>
              <a:endParaRPr lang="es-MX" sz="1100"/>
            </a:p>
          </xdr:txBody>
        </xdr:sp>
      </mc:Choice>
      <mc:Fallback xmlns="">
        <xdr:sp macro="" textlink="">
          <xdr:nvSpPr>
            <xdr:cNvPr id="70" name="CuadroTexto 69">
              <a:extLst>
                <a:ext uri="{FF2B5EF4-FFF2-40B4-BE49-F238E27FC236}">
                  <a16:creationId xmlns:a16="http://schemas.microsoft.com/office/drawing/2014/main" id="{CF497A66-8229-4BF8-841D-FB1B9BD35D80}"/>
                </a:ext>
              </a:extLst>
            </xdr:cNvPr>
            <xdr:cNvSpPr txBox="1"/>
          </xdr:nvSpPr>
          <xdr:spPr>
            <a:xfrm>
              <a:off x="1729823" y="39008578"/>
              <a:ext cx="40523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𝑆_(𝑚𝑎𝑥=)</a:t>
              </a:r>
              <a:endParaRPr lang="es-MX" sz="1100"/>
            </a:p>
          </xdr:txBody>
        </xdr:sp>
      </mc:Fallback>
    </mc:AlternateContent>
    <xdr:clientData/>
  </xdr:oneCellAnchor>
  <xdr:oneCellAnchor>
    <xdr:from>
      <xdr:col>2</xdr:col>
      <xdr:colOff>0</xdr:colOff>
      <xdr:row>195</xdr:row>
      <xdr:rowOff>3703</xdr:rowOff>
    </xdr:from>
    <xdr:ext cx="382028" cy="172227"/>
    <mc:AlternateContent xmlns:mc="http://schemas.openxmlformats.org/markup-compatibility/2006" xmlns:a14="http://schemas.microsoft.com/office/drawing/2010/main">
      <mc:Choice Requires="a14">
        <xdr:sp macro="" textlink="">
          <xdr:nvSpPr>
            <xdr:cNvPr id="71" name="CuadroTexto 70">
              <a:extLst>
                <a:ext uri="{FF2B5EF4-FFF2-40B4-BE49-F238E27FC236}">
                  <a16:creationId xmlns:a16="http://schemas.microsoft.com/office/drawing/2014/main" id="{0705411B-1958-47F8-A203-43AB81D6BE79}"/>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𝑚𝑖𝑛</m:t>
                        </m:r>
                        <m:r>
                          <a:rPr lang="es-MX" sz="1100" b="0" i="1">
                            <a:latin typeface="Cambria Math" panose="02040503050406030204" pitchFamily="18" charset="0"/>
                          </a:rPr>
                          <m:t>=</m:t>
                        </m:r>
                      </m:sub>
                    </m:sSub>
                  </m:oMath>
                </m:oMathPara>
              </a14:m>
              <a:endParaRPr lang="es-MX" sz="1100"/>
            </a:p>
          </xdr:txBody>
        </xdr:sp>
      </mc:Choice>
      <mc:Fallback xmlns="">
        <xdr:sp macro="" textlink="">
          <xdr:nvSpPr>
            <xdr:cNvPr id="71" name="CuadroTexto 70">
              <a:extLst>
                <a:ext uri="{FF2B5EF4-FFF2-40B4-BE49-F238E27FC236}">
                  <a16:creationId xmlns:a16="http://schemas.microsoft.com/office/drawing/2014/main" id="{0705411B-1958-47F8-A203-43AB81D6BE79}"/>
                </a:ext>
              </a:extLst>
            </xdr:cNvPr>
            <xdr:cNvSpPr txBox="1"/>
          </xdr:nvSpPr>
          <xdr:spPr>
            <a:xfrm>
              <a:off x="438150" y="39008578"/>
              <a:ext cx="3820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𝑆_(𝑚𝑖𝑛=)</a:t>
              </a:r>
              <a:endParaRPr lang="es-MX" sz="1100"/>
            </a:p>
          </xdr:txBody>
        </xdr:sp>
      </mc:Fallback>
    </mc:AlternateContent>
    <xdr:clientData/>
  </xdr:oneCellAnchor>
  <xdr:oneCellAnchor>
    <xdr:from>
      <xdr:col>20</xdr:col>
      <xdr:colOff>5872</xdr:colOff>
      <xdr:row>195</xdr:row>
      <xdr:rowOff>0</xdr:rowOff>
    </xdr:from>
    <xdr:ext cx="359009" cy="172227"/>
    <mc:AlternateContent xmlns:mc="http://schemas.openxmlformats.org/markup-compatibility/2006" xmlns:a14="http://schemas.microsoft.com/office/drawing/2010/main">
      <mc:Choice Requires="a14">
        <xdr:sp macro="" textlink="">
          <xdr:nvSpPr>
            <xdr:cNvPr id="72" name="CuadroTexto 71">
              <a:extLst>
                <a:ext uri="{FF2B5EF4-FFF2-40B4-BE49-F238E27FC236}">
                  <a16:creationId xmlns:a16="http://schemas.microsoft.com/office/drawing/2014/main" id="{80BA7ECF-74F5-4218-A378-B46099FC3C18}"/>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𝑛𝑒𝑐</m:t>
                        </m:r>
                        <m:r>
                          <a:rPr lang="es-MX" sz="1100" b="0" i="1">
                            <a:latin typeface="Cambria Math" panose="02040503050406030204" pitchFamily="18" charset="0"/>
                          </a:rPr>
                          <m:t>=</m:t>
                        </m:r>
                      </m:sub>
                    </m:sSub>
                  </m:oMath>
                </m:oMathPara>
              </a14:m>
              <a:endParaRPr lang="es-MX" sz="1100"/>
            </a:p>
          </xdr:txBody>
        </xdr:sp>
      </mc:Choice>
      <mc:Fallback xmlns="">
        <xdr:sp macro="" textlink="">
          <xdr:nvSpPr>
            <xdr:cNvPr id="72" name="CuadroTexto 71">
              <a:extLst>
                <a:ext uri="{FF2B5EF4-FFF2-40B4-BE49-F238E27FC236}">
                  <a16:creationId xmlns:a16="http://schemas.microsoft.com/office/drawing/2014/main" id="{80BA7ECF-74F5-4218-A378-B46099FC3C18}"/>
                </a:ext>
              </a:extLst>
            </xdr:cNvPr>
            <xdr:cNvSpPr txBox="1"/>
          </xdr:nvSpPr>
          <xdr:spPr>
            <a:xfrm>
              <a:off x="4387372" y="39004875"/>
              <a:ext cx="3590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𝑆_(𝑛𝑒𝑐=)</a:t>
              </a:r>
              <a:endParaRPr lang="es-MX" sz="1100"/>
            </a:p>
          </xdr:txBody>
        </xdr:sp>
      </mc:Fallback>
    </mc:AlternateContent>
    <xdr:clientData/>
  </xdr:oneCellAnchor>
  <xdr:oneCellAnchor>
    <xdr:from>
      <xdr:col>13</xdr:col>
      <xdr:colOff>171939</xdr:colOff>
      <xdr:row>195</xdr:row>
      <xdr:rowOff>0</xdr:rowOff>
    </xdr:from>
    <xdr:ext cx="427105" cy="182614"/>
    <mc:AlternateContent xmlns:mc="http://schemas.openxmlformats.org/markup-compatibility/2006" xmlns:a14="http://schemas.microsoft.com/office/drawing/2010/main">
      <mc:Choice Requires="a14">
        <xdr:sp macro="" textlink="">
          <xdr:nvSpPr>
            <xdr:cNvPr id="73" name="CuadroTexto 72">
              <a:extLst>
                <a:ext uri="{FF2B5EF4-FFF2-40B4-BE49-F238E27FC236}">
                  <a16:creationId xmlns:a16="http://schemas.microsoft.com/office/drawing/2014/main" id="{D7C49009-CD38-4EFC-AEE4-24A34C2DB742}"/>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𝑆</m:t>
                        </m:r>
                      </m:e>
                      <m:sub>
                        <m:r>
                          <a:rPr lang="es-MX" sz="1100" b="0" i="1">
                            <a:latin typeface="Cambria Math" panose="02040503050406030204" pitchFamily="18" charset="0"/>
                          </a:rPr>
                          <m:t>𝑝𝑟𝑜𝑝</m:t>
                        </m:r>
                        <m:r>
                          <a:rPr lang="es-MX" sz="1100" b="0" i="1">
                            <a:latin typeface="Cambria Math" panose="02040503050406030204" pitchFamily="18" charset="0"/>
                          </a:rPr>
                          <m:t>=</m:t>
                        </m:r>
                      </m:sub>
                    </m:sSub>
                  </m:oMath>
                </m:oMathPara>
              </a14:m>
              <a:endParaRPr lang="es-MX" sz="1100"/>
            </a:p>
          </xdr:txBody>
        </xdr:sp>
      </mc:Choice>
      <mc:Fallback xmlns="">
        <xdr:sp macro="" textlink="">
          <xdr:nvSpPr>
            <xdr:cNvPr id="73" name="CuadroTexto 72">
              <a:extLst>
                <a:ext uri="{FF2B5EF4-FFF2-40B4-BE49-F238E27FC236}">
                  <a16:creationId xmlns:a16="http://schemas.microsoft.com/office/drawing/2014/main" id="{D7C49009-CD38-4EFC-AEE4-24A34C2DB742}"/>
                </a:ext>
              </a:extLst>
            </xdr:cNvPr>
            <xdr:cNvSpPr txBox="1"/>
          </xdr:nvSpPr>
          <xdr:spPr>
            <a:xfrm>
              <a:off x="3019914" y="39004875"/>
              <a:ext cx="427105"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𝑆_(𝑝𝑟𝑜𝑝=)</a:t>
              </a:r>
              <a:endParaRPr lang="es-MX" sz="1100"/>
            </a:p>
          </xdr:txBody>
        </xdr:sp>
      </mc:Fallback>
    </mc:AlternateContent>
    <xdr:clientData/>
  </xdr:oneCellAnchor>
  <xdr:oneCellAnchor>
    <xdr:from>
      <xdr:col>2</xdr:col>
      <xdr:colOff>0</xdr:colOff>
      <xdr:row>196</xdr:row>
      <xdr:rowOff>0</xdr:rowOff>
    </xdr:from>
    <xdr:ext cx="935449" cy="208647"/>
    <mc:AlternateContent xmlns:mc="http://schemas.openxmlformats.org/markup-compatibility/2006" xmlns:a14="http://schemas.microsoft.com/office/drawing/2010/main">
      <mc:Choice Requires="a14">
        <xdr:sp macro="" textlink="">
          <xdr:nvSpPr>
            <xdr:cNvPr id="74" name="CuadroTexto 73">
              <a:extLst>
                <a:ext uri="{FF2B5EF4-FFF2-40B4-BE49-F238E27FC236}">
                  <a16:creationId xmlns:a16="http://schemas.microsoft.com/office/drawing/2014/main" id="{65C2DCBB-F213-497D-8546-CA6415A404DE}"/>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.1</m:t>
                    </m:r>
                    <m:rad>
                      <m:radPr>
                        <m:degHide m:val="on"/>
                        <m:ctrlPr>
                          <a:rPr lang="es-MX" sz="1100" b="0" i="1">
                            <a:solidFill>
                              <a:schemeClr val="tx1"/>
                            </a:solidFill>
                            <a:effectLst/>
                            <a:latin typeface="Cambria Math" panose="02040503050406030204" pitchFamily="18" charset="0"/>
                            <a:ea typeface="+mn-ea"/>
                            <a:cs typeface="+mn-cs"/>
                          </a:rPr>
                        </m:ctrlPr>
                      </m:radPr>
                      <m:deg/>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𝐹</m:t>
                            </m:r>
                            <m:r>
                              <a:rPr lang="es-MX" sz="1100" b="0" i="1">
                                <a:solidFill>
                                  <a:schemeClr val="tx1"/>
                                </a:solidFill>
                                <a:effectLst/>
                                <a:latin typeface="Cambria Math" panose="02040503050406030204" pitchFamily="18" charset="0"/>
                                <a:ea typeface="+mn-ea"/>
                                <a:cs typeface="+mn-cs"/>
                              </a:rPr>
                              <m:t>′</m:t>
                            </m:r>
                          </m:e>
                          <m:sub>
                            <m:r>
                              <a:rPr lang="es-MX" sz="1100" b="0" i="1">
                                <a:solidFill>
                                  <a:schemeClr val="tx1"/>
                                </a:solidFill>
                                <a:effectLst/>
                                <a:latin typeface="Cambria Math" panose="02040503050406030204" pitchFamily="18" charset="0"/>
                                <a:ea typeface="+mn-ea"/>
                                <a:cs typeface="+mn-cs"/>
                              </a:rPr>
                              <m:t>𝐶</m:t>
                            </m:r>
                          </m:sub>
                        </m:sSub>
                      </m:e>
                    </m:rad>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𝑏</m:t>
                        </m:r>
                      </m:e>
                      <m:sub>
                        <m:r>
                          <a:rPr lang="es-MX" sz="1100" b="0" i="1">
                            <a:solidFill>
                              <a:schemeClr val="tx1"/>
                            </a:solidFill>
                            <a:effectLst/>
                            <a:latin typeface="Cambria Math" panose="02040503050406030204" pitchFamily="18" charset="0"/>
                            <a:ea typeface="+mn-ea"/>
                            <a:cs typeface="+mn-cs"/>
                          </a:rPr>
                          <m:t>𝑤</m:t>
                        </m:r>
                      </m:sub>
                    </m:sSub>
                    <m:r>
                      <a:rPr lang="es-MX" sz="1100" b="0" i="1">
                        <a:solidFill>
                          <a:schemeClr val="tx1"/>
                        </a:solidFill>
                        <a:effectLst/>
                        <a:latin typeface="Cambria Math" panose="02040503050406030204" pitchFamily="18" charset="0"/>
                        <a:ea typeface="+mn-ea"/>
                        <a:cs typeface="+mn-cs"/>
                      </a:rPr>
                      <m:t>𝑑</m:t>
                    </m:r>
                    <m:r>
                      <a:rPr lang="es-MX" sz="1100" b="0" i="1">
                        <a:latin typeface="Cambria Math" panose="02040503050406030204" pitchFamily="18" charset="0"/>
                        <a:ea typeface="Cambria Math" panose="02040503050406030204" pitchFamily="18" charset="0"/>
                      </a:rPr>
                      <m:t>=</m:t>
                    </m:r>
                  </m:oMath>
                </m:oMathPara>
              </a14:m>
              <a:endParaRPr lang="es-MX" sz="1100"/>
            </a:p>
          </xdr:txBody>
        </xdr:sp>
      </mc:Choice>
      <mc:Fallback xmlns="">
        <xdr:sp macro="" textlink="">
          <xdr:nvSpPr>
            <xdr:cNvPr id="74" name="CuadroTexto 73">
              <a:extLst>
                <a:ext uri="{FF2B5EF4-FFF2-40B4-BE49-F238E27FC236}">
                  <a16:creationId xmlns:a16="http://schemas.microsoft.com/office/drawing/2014/main" id="{65C2DCBB-F213-497D-8546-CA6415A404DE}"/>
                </a:ext>
              </a:extLst>
            </xdr:cNvPr>
            <xdr:cNvSpPr txBox="1"/>
          </xdr:nvSpPr>
          <xdr:spPr>
            <a:xfrm>
              <a:off x="438150" y="39204900"/>
              <a:ext cx="935449" cy="208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i="0">
                  <a:latin typeface="Cambria Math" panose="02040503050406030204" pitchFamily="18" charset="0"/>
                  <a:ea typeface="Cambria Math" panose="02040503050406030204" pitchFamily="18" charset="0"/>
                </a:rPr>
                <a:t>1</a:t>
              </a:r>
              <a:r>
                <a:rPr lang="es-MX" sz="1100" b="0" i="0">
                  <a:latin typeface="Cambria Math" panose="02040503050406030204" pitchFamily="18" charset="0"/>
                  <a:ea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√(〖𝐹′〗_𝐶 ) 〖 𝑏〗_𝑤 𝑑</a:t>
              </a:r>
              <a:r>
                <a:rPr lang="es-MX" sz="1100" b="0" i="0">
                  <a:latin typeface="Cambria Math" panose="02040503050406030204" pitchFamily="18" charset="0"/>
                  <a:ea typeface="Cambria Math" panose="02040503050406030204" pitchFamily="18" charset="0"/>
                </a:rPr>
                <a:t>=</a:t>
              </a:r>
              <a:endParaRPr lang="es-MX" sz="1100"/>
            </a:p>
          </xdr:txBody>
        </xdr:sp>
      </mc:Fallback>
    </mc:AlternateContent>
    <xdr:clientData/>
  </xdr:oneCellAnchor>
  <xdr:twoCellAnchor editAs="oneCell">
    <xdr:from>
      <xdr:col>28</xdr:col>
      <xdr:colOff>9525</xdr:colOff>
      <xdr:row>181</xdr:row>
      <xdr:rowOff>25853</xdr:rowOff>
    </xdr:from>
    <xdr:to>
      <xdr:col>32</xdr:col>
      <xdr:colOff>22041</xdr:colOff>
      <xdr:row>183</xdr:row>
      <xdr:rowOff>27724</xdr:rowOff>
    </xdr:to>
    <xdr:pic>
      <xdr:nvPicPr>
        <xdr:cNvPr id="75" name="Imagen 74">
          <a:extLst>
            <a:ext uri="{FF2B5EF4-FFF2-40B4-BE49-F238E27FC236}">
              <a16:creationId xmlns:a16="http://schemas.microsoft.com/office/drawing/2014/main" id="{248448E3-1FE9-4124-80F7-4B576B998070}"/>
            </a:ext>
          </a:extLst>
        </xdr:cNvPr>
        <xdr:cNvPicPr>
          <a:picLocks noChangeAspect="1"/>
        </xdr:cNvPicPr>
      </xdr:nvPicPr>
      <xdr:blipFill rotWithShape="1">
        <a:blip xmlns:r="http://schemas.openxmlformats.org/officeDocument/2006/relationships" r:embed="rId16"/>
        <a:srcRect l="5717" t="15256" r="11556" b="11985"/>
        <a:stretch/>
      </xdr:blipFill>
      <xdr:spPr>
        <a:xfrm>
          <a:off x="6143625" y="36230378"/>
          <a:ext cx="888816" cy="401921"/>
        </a:xfrm>
        <a:prstGeom prst="rect">
          <a:avLst/>
        </a:prstGeom>
        <a:ln>
          <a:solidFill>
            <a:schemeClr val="tx1"/>
          </a:solidFill>
        </a:ln>
      </xdr:spPr>
    </xdr:pic>
    <xdr:clientData/>
  </xdr:twoCellAnchor>
  <xdr:oneCellAnchor>
    <xdr:from>
      <xdr:col>6</xdr:col>
      <xdr:colOff>140804</xdr:colOff>
      <xdr:row>198</xdr:row>
      <xdr:rowOff>107672</xdr:rowOff>
    </xdr:from>
    <xdr:ext cx="1132939" cy="326436"/>
    <mc:AlternateContent xmlns:mc="http://schemas.openxmlformats.org/markup-compatibility/2006" xmlns:a14="http://schemas.microsoft.com/office/drawing/2010/main">
      <mc:Choice Requires="a14">
        <xdr:sp macro="" textlink="">
          <xdr:nvSpPr>
            <xdr:cNvPr id="76" name="CuadroTexto 75">
              <a:extLst>
                <a:ext uri="{FF2B5EF4-FFF2-40B4-BE49-F238E27FC236}">
                  <a16:creationId xmlns:a16="http://schemas.microsoft.com/office/drawing/2014/main" id="{00A36493-6D09-4ABA-B5A2-327ADA116E56}"/>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f>
                      <m:fPr>
                        <m:ctrlPr>
                          <a:rPr lang="es-MX" sz="1100" b="0" i="1">
                            <a:latin typeface="Cambria Math" panose="02040503050406030204" pitchFamily="18" charset="0"/>
                          </a:rPr>
                        </m:ctrlPr>
                      </m:fPr>
                      <m:num>
                        <m:sSub>
                          <m:sSubPr>
                            <m:ctrlPr>
                              <a:rPr lang="es-MX" sz="1100" b="0" i="1">
                                <a:latin typeface="Cambria Math" panose="02040503050406030204" pitchFamily="18" charset="0"/>
                              </a:rPr>
                            </m:ctrlPr>
                          </m:sSubPr>
                          <m:e>
                            <m:r>
                              <a:rPr lang="es-MX" sz="1100" b="0" i="1">
                                <a:latin typeface="Cambria Math" panose="02040503050406030204" pitchFamily="18" charset="0"/>
                              </a:rPr>
                              <m:t>𝐹</m:t>
                            </m:r>
                          </m:e>
                          <m:sub>
                            <m:r>
                              <a:rPr lang="es-MX" sz="1100" b="0" i="1">
                                <a:latin typeface="Cambria Math" panose="02040503050406030204" pitchFamily="18" charset="0"/>
                              </a:rPr>
                              <m:t>𝑅</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𝐴</m:t>
                            </m:r>
                          </m:e>
                          <m:sub>
                            <m:r>
                              <a:rPr lang="es-MX" sz="1100" b="0" i="1">
                                <a:latin typeface="Cambria Math" panose="02040503050406030204" pitchFamily="18" charset="0"/>
                              </a:rPr>
                              <m:t>𝑉</m:t>
                            </m:r>
                          </m:sub>
                        </m:sSub>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𝑦𝑡</m:t>
                            </m:r>
                          </m:sub>
                        </m:sSub>
                        <m:r>
                          <a:rPr lang="es-MX" sz="1100" b="0" i="1">
                            <a:latin typeface="Cambria Math" panose="02040503050406030204" pitchFamily="18" charset="0"/>
                          </a:rPr>
                          <m:t>𝑑</m:t>
                        </m:r>
                      </m:num>
                      <m:den>
                        <m:r>
                          <a:rPr lang="es-MX" sz="1100" b="0" i="1">
                            <a:latin typeface="Cambria Math" panose="02040503050406030204" pitchFamily="18" charset="0"/>
                          </a:rPr>
                          <m:t>𝑠</m:t>
                        </m:r>
                      </m:den>
                    </m:f>
                    <m:r>
                      <a:rPr lang="es-MX" sz="1100" b="0" i="1">
                        <a:latin typeface="Cambria Math" panose="02040503050406030204" pitchFamily="18" charset="0"/>
                      </a:rPr>
                      <m:t>=</m:t>
                    </m:r>
                  </m:oMath>
                </m:oMathPara>
              </a14:m>
              <a:endParaRPr lang="es-MX" sz="1100"/>
            </a:p>
          </xdr:txBody>
        </xdr:sp>
      </mc:Choice>
      <mc:Fallback xmlns="">
        <xdr:sp macro="" textlink="">
          <xdr:nvSpPr>
            <xdr:cNvPr id="76" name="CuadroTexto 75">
              <a:extLst>
                <a:ext uri="{FF2B5EF4-FFF2-40B4-BE49-F238E27FC236}">
                  <a16:creationId xmlns:a16="http://schemas.microsoft.com/office/drawing/2014/main" id="{00A36493-6D09-4ABA-B5A2-327ADA116E56}"/>
                </a:ext>
              </a:extLst>
            </xdr:cNvPr>
            <xdr:cNvSpPr txBox="1"/>
          </xdr:nvSpPr>
          <xdr:spPr>
            <a:xfrm>
              <a:off x="1455254" y="39712622"/>
              <a:ext cx="1132939" cy="326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𝑉_𝑆𝑅=(𝐹_𝑅 𝐴_𝑉 𝑓_𝑦𝑡 𝑑)/𝑠=</a:t>
              </a:r>
              <a:endParaRPr lang="es-MX" sz="1100"/>
            </a:p>
          </xdr:txBody>
        </xdr:sp>
      </mc:Fallback>
    </mc:AlternateContent>
    <xdr:clientData/>
  </xdr:oneCellAnchor>
  <xdr:twoCellAnchor editAs="oneCell">
    <xdr:from>
      <xdr:col>27</xdr:col>
      <xdr:colOff>24846</xdr:colOff>
      <xdr:row>184</xdr:row>
      <xdr:rowOff>16566</xdr:rowOff>
    </xdr:from>
    <xdr:to>
      <xdr:col>50</xdr:col>
      <xdr:colOff>47746</xdr:colOff>
      <xdr:row>189</xdr:row>
      <xdr:rowOff>96773</xdr:rowOff>
    </xdr:to>
    <xdr:pic>
      <xdr:nvPicPr>
        <xdr:cNvPr id="77" name="Imagen 76">
          <a:extLst>
            <a:ext uri="{FF2B5EF4-FFF2-40B4-BE49-F238E27FC236}">
              <a16:creationId xmlns:a16="http://schemas.microsoft.com/office/drawing/2014/main" id="{6F7ED9FE-2D8E-42D3-9C15-EF3685CDC4F9}"/>
            </a:ext>
          </a:extLst>
        </xdr:cNvPr>
        <xdr:cNvPicPr>
          <a:picLocks noChangeAspect="1"/>
        </xdr:cNvPicPr>
      </xdr:nvPicPr>
      <xdr:blipFill>
        <a:blip xmlns:r="http://schemas.openxmlformats.org/officeDocument/2006/relationships" r:embed="rId17"/>
        <a:stretch>
          <a:fillRect/>
        </a:stretch>
      </xdr:blipFill>
      <xdr:spPr>
        <a:xfrm>
          <a:off x="5939871" y="36821166"/>
          <a:ext cx="5061625" cy="1080332"/>
        </a:xfrm>
        <a:prstGeom prst="rect">
          <a:avLst/>
        </a:prstGeom>
        <a:ln>
          <a:solidFill>
            <a:schemeClr val="tx1"/>
          </a:solidFill>
        </a:ln>
      </xdr:spPr>
    </xdr:pic>
    <xdr:clientData/>
  </xdr:twoCellAnchor>
  <xdr:twoCellAnchor>
    <xdr:from>
      <xdr:col>35</xdr:col>
      <xdr:colOff>111244</xdr:colOff>
      <xdr:row>187</xdr:row>
      <xdr:rowOff>129471</xdr:rowOff>
    </xdr:from>
    <xdr:to>
      <xdr:col>39</xdr:col>
      <xdr:colOff>4593</xdr:colOff>
      <xdr:row>189</xdr:row>
      <xdr:rowOff>33782</xdr:rowOff>
    </xdr:to>
    <xdr:sp macro="" textlink="">
      <xdr:nvSpPr>
        <xdr:cNvPr id="78" name="Rectángulo 77">
          <a:extLst>
            <a:ext uri="{FF2B5EF4-FFF2-40B4-BE49-F238E27FC236}">
              <a16:creationId xmlns:a16="http://schemas.microsoft.com/office/drawing/2014/main" id="{B9E65827-D8F0-45D2-8947-0DF3DF41850F}"/>
            </a:ext>
          </a:extLst>
        </xdr:cNvPr>
        <xdr:cNvSpPr/>
      </xdr:nvSpPr>
      <xdr:spPr>
        <a:xfrm>
          <a:off x="7778869" y="37534146"/>
          <a:ext cx="769649" cy="30436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35</xdr:col>
      <xdr:colOff>41414</xdr:colOff>
      <xdr:row>193</xdr:row>
      <xdr:rowOff>16564</xdr:rowOff>
    </xdr:from>
    <xdr:ext cx="937564" cy="172227"/>
    <mc:AlternateContent xmlns:mc="http://schemas.openxmlformats.org/markup-compatibility/2006" xmlns:a14="http://schemas.microsoft.com/office/drawing/2010/main">
      <mc:Choice Requires="a14">
        <xdr:sp macro="" textlink="">
          <xdr:nvSpPr>
            <xdr:cNvPr id="79" name="CuadroTexto 78">
              <a:extLst>
                <a:ext uri="{FF2B5EF4-FFF2-40B4-BE49-F238E27FC236}">
                  <a16:creationId xmlns:a16="http://schemas.microsoft.com/office/drawing/2014/main" id="{C5FD26DD-52B4-48A9-AC64-EB4C971689E2}"/>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oMath>
                </m:oMathPara>
              </a14:m>
              <a:endParaRPr lang="es-MX" sz="1100"/>
            </a:p>
          </xdr:txBody>
        </xdr:sp>
      </mc:Choice>
      <mc:Fallback xmlns="">
        <xdr:sp macro="" textlink="">
          <xdr:nvSpPr>
            <xdr:cNvPr id="79" name="CuadroTexto 78">
              <a:extLst>
                <a:ext uri="{FF2B5EF4-FFF2-40B4-BE49-F238E27FC236}">
                  <a16:creationId xmlns:a16="http://schemas.microsoft.com/office/drawing/2014/main" id="{C5FD26DD-52B4-48A9-AC64-EB4C971689E2}"/>
                </a:ext>
              </a:extLst>
            </xdr:cNvPr>
            <xdr:cNvSpPr txBox="1"/>
          </xdr:nvSpPr>
          <xdr:spPr>
            <a:xfrm>
              <a:off x="7709039" y="38621389"/>
              <a:ext cx="93756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xdr:from>
      <xdr:col>34</xdr:col>
      <xdr:colOff>205666</xdr:colOff>
      <xdr:row>190</xdr:row>
      <xdr:rowOff>157632</xdr:rowOff>
    </xdr:from>
    <xdr:to>
      <xdr:col>39</xdr:col>
      <xdr:colOff>140805</xdr:colOff>
      <xdr:row>194</xdr:row>
      <xdr:rowOff>61943</xdr:rowOff>
    </xdr:to>
    <xdr:sp macro="" textlink="">
      <xdr:nvSpPr>
        <xdr:cNvPr id="80" name="Rectángulo 79">
          <a:extLst>
            <a:ext uri="{FF2B5EF4-FFF2-40B4-BE49-F238E27FC236}">
              <a16:creationId xmlns:a16="http://schemas.microsoft.com/office/drawing/2014/main" id="{BB26506F-16D7-4370-A9A2-B02CF7887314}"/>
            </a:ext>
          </a:extLst>
        </xdr:cNvPr>
        <xdr:cNvSpPr/>
      </xdr:nvSpPr>
      <xdr:spPr>
        <a:xfrm>
          <a:off x="7654216" y="38162382"/>
          <a:ext cx="1030514" cy="70441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36</xdr:col>
      <xdr:colOff>165653</xdr:colOff>
      <xdr:row>189</xdr:row>
      <xdr:rowOff>57978</xdr:rowOff>
    </xdr:from>
    <xdr:to>
      <xdr:col>37</xdr:col>
      <xdr:colOff>124239</xdr:colOff>
      <xdr:row>190</xdr:row>
      <xdr:rowOff>115956</xdr:rowOff>
    </xdr:to>
    <xdr:sp macro="" textlink="">
      <xdr:nvSpPr>
        <xdr:cNvPr id="81" name="Flecha: hacia abajo 80">
          <a:extLst>
            <a:ext uri="{FF2B5EF4-FFF2-40B4-BE49-F238E27FC236}">
              <a16:creationId xmlns:a16="http://schemas.microsoft.com/office/drawing/2014/main" id="{40194692-05CB-43AE-A67B-B38FC907A912}"/>
            </a:ext>
          </a:extLst>
        </xdr:cNvPr>
        <xdr:cNvSpPr/>
      </xdr:nvSpPr>
      <xdr:spPr>
        <a:xfrm>
          <a:off x="8052353" y="37862703"/>
          <a:ext cx="177661" cy="258003"/>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190499</xdr:colOff>
      <xdr:row>201</xdr:row>
      <xdr:rowOff>0</xdr:rowOff>
    </xdr:from>
    <xdr:ext cx="1082156" cy="172227"/>
    <mc:AlternateContent xmlns:mc="http://schemas.openxmlformats.org/markup-compatibility/2006" xmlns:a14="http://schemas.microsoft.com/office/drawing/2010/main">
      <mc:Choice Requires="a14">
        <xdr:sp macro="" textlink="">
          <xdr:nvSpPr>
            <xdr:cNvPr id="82" name="CuadroTexto 81">
              <a:extLst>
                <a:ext uri="{FF2B5EF4-FFF2-40B4-BE49-F238E27FC236}">
                  <a16:creationId xmlns:a16="http://schemas.microsoft.com/office/drawing/2014/main" id="{DCCEB3A6-954C-41E9-971E-ED53EE0ACA4A}"/>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𝐶𝑅</m:t>
                        </m:r>
                      </m:sub>
                    </m:sSub>
                    <m:r>
                      <a:rPr lang="es-MX" sz="1100" b="0" i="1">
                        <a:latin typeface="Cambria Math" panose="02040503050406030204" pitchFamily="18" charset="0"/>
                      </a:rPr>
                      <m:t>+</m:t>
                    </m:r>
                    <m:sSub>
                      <m:sSubPr>
                        <m:ctrlPr>
                          <a:rPr lang="es-MX" sz="1100" b="0" i="1">
                            <a:latin typeface="Cambria Math" panose="02040503050406030204" pitchFamily="18" charset="0"/>
                          </a:rPr>
                        </m:ctrlPr>
                      </m:sSubPr>
                      <m:e>
                        <m:r>
                          <a:rPr lang="es-MX" sz="1100" b="0" i="1">
                            <a:latin typeface="Cambria Math" panose="02040503050406030204" pitchFamily="18" charset="0"/>
                          </a:rPr>
                          <m:t>𝑉</m:t>
                        </m:r>
                      </m:e>
                      <m:sub>
                        <m:r>
                          <a:rPr lang="es-MX" sz="1100" b="0" i="1">
                            <a:latin typeface="Cambria Math" panose="02040503050406030204" pitchFamily="18" charset="0"/>
                          </a:rPr>
                          <m:t>𝑆𝑅</m:t>
                        </m:r>
                      </m:sub>
                    </m:sSub>
                    <m:r>
                      <a:rPr lang="es-MX" sz="1100" b="0" i="1">
                        <a:latin typeface="Cambria Math" panose="02040503050406030204" pitchFamily="18" charset="0"/>
                      </a:rPr>
                      <m:t>=</m:t>
                    </m:r>
                  </m:oMath>
                </m:oMathPara>
              </a14:m>
              <a:endParaRPr lang="es-MX" sz="1100"/>
            </a:p>
          </xdr:txBody>
        </xdr:sp>
      </mc:Choice>
      <mc:Fallback xmlns="">
        <xdr:sp macro="" textlink="">
          <xdr:nvSpPr>
            <xdr:cNvPr id="82" name="CuadroTexto 81">
              <a:extLst>
                <a:ext uri="{FF2B5EF4-FFF2-40B4-BE49-F238E27FC236}">
                  <a16:creationId xmlns:a16="http://schemas.microsoft.com/office/drawing/2014/main" id="{DCCEB3A6-954C-41E9-971E-ED53EE0ACA4A}"/>
                </a:ext>
              </a:extLst>
            </xdr:cNvPr>
            <xdr:cNvSpPr txBox="1"/>
          </xdr:nvSpPr>
          <xdr:spPr>
            <a:xfrm>
              <a:off x="1504949" y="40205025"/>
              <a:ext cx="108215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𝑉_𝑅=𝑉_𝐶𝑅+𝑉_𝑆𝑅=</a:t>
              </a:r>
              <a:endParaRPr lang="es-MX" sz="1100"/>
            </a:p>
          </xdr:txBody>
        </xdr:sp>
      </mc:Fallback>
    </mc:AlternateContent>
    <xdr:clientData/>
  </xdr:oneCellAnchor>
  <xdr:twoCellAnchor editAs="oneCell">
    <xdr:from>
      <xdr:col>1</xdr:col>
      <xdr:colOff>200024</xdr:colOff>
      <xdr:row>177</xdr:row>
      <xdr:rowOff>74719</xdr:rowOff>
    </xdr:from>
    <xdr:to>
      <xdr:col>25</xdr:col>
      <xdr:colOff>19049</xdr:colOff>
      <xdr:row>191</xdr:row>
      <xdr:rowOff>52901</xdr:rowOff>
    </xdr:to>
    <xdr:pic>
      <xdr:nvPicPr>
        <xdr:cNvPr id="83" name="Imagen 82">
          <a:extLst>
            <a:ext uri="{FF2B5EF4-FFF2-40B4-BE49-F238E27FC236}">
              <a16:creationId xmlns:a16="http://schemas.microsoft.com/office/drawing/2014/main" id="{6DEAC99F-F525-42A8-B2AE-982EED5A3DCF}"/>
            </a:ext>
          </a:extLst>
        </xdr:cNvPr>
        <xdr:cNvPicPr>
          <a:picLocks noChangeAspect="1"/>
        </xdr:cNvPicPr>
      </xdr:nvPicPr>
      <xdr:blipFill>
        <a:blip xmlns:r="http://schemas.openxmlformats.org/officeDocument/2006/relationships" r:embed="rId18"/>
        <a:stretch>
          <a:fillRect/>
        </a:stretch>
      </xdr:blipFill>
      <xdr:spPr>
        <a:xfrm>
          <a:off x="419099" y="35479144"/>
          <a:ext cx="5076825" cy="2778532"/>
        </a:xfrm>
        <a:prstGeom prst="rect">
          <a:avLst/>
        </a:prstGeom>
        <a:ln>
          <a:noFill/>
        </a:ln>
      </xdr:spPr>
    </xdr:pic>
    <xdr:clientData/>
  </xdr:twoCellAnchor>
  <xdr:twoCellAnchor editAs="oneCell">
    <xdr:from>
      <xdr:col>28</xdr:col>
      <xdr:colOff>0</xdr:colOff>
      <xdr:row>196</xdr:row>
      <xdr:rowOff>0</xdr:rowOff>
    </xdr:from>
    <xdr:to>
      <xdr:col>50</xdr:col>
      <xdr:colOff>86591</xdr:colOff>
      <xdr:row>214</xdr:row>
      <xdr:rowOff>613</xdr:rowOff>
    </xdr:to>
    <xdr:pic>
      <xdr:nvPicPr>
        <xdr:cNvPr id="84" name="Imagen 83">
          <a:extLst>
            <a:ext uri="{FF2B5EF4-FFF2-40B4-BE49-F238E27FC236}">
              <a16:creationId xmlns:a16="http://schemas.microsoft.com/office/drawing/2014/main" id="{7A4D57B9-7181-43A1-A4E6-D97F4B49B496}"/>
            </a:ext>
          </a:extLst>
        </xdr:cNvPr>
        <xdr:cNvPicPr>
          <a:picLocks noChangeAspect="1"/>
        </xdr:cNvPicPr>
      </xdr:nvPicPr>
      <xdr:blipFill>
        <a:blip xmlns:r="http://schemas.openxmlformats.org/officeDocument/2006/relationships" r:embed="rId19"/>
        <a:stretch>
          <a:fillRect/>
        </a:stretch>
      </xdr:blipFill>
      <xdr:spPr>
        <a:xfrm>
          <a:off x="6134100" y="39204900"/>
          <a:ext cx="4906241" cy="3601063"/>
        </a:xfrm>
        <a:prstGeom prst="rect">
          <a:avLst/>
        </a:prstGeom>
        <a:ln>
          <a:solidFill>
            <a:schemeClr val="tx1"/>
          </a:solidFill>
        </a:ln>
      </xdr:spPr>
    </xdr:pic>
    <xdr:clientData/>
  </xdr:twoCellAnchor>
  <xdr:oneCellAnchor>
    <xdr:from>
      <xdr:col>10</xdr:col>
      <xdr:colOff>14922</xdr:colOff>
      <xdr:row>212</xdr:row>
      <xdr:rowOff>163996</xdr:rowOff>
    </xdr:from>
    <xdr:ext cx="657038" cy="223907"/>
    <mc:AlternateContent xmlns:mc="http://schemas.openxmlformats.org/markup-compatibility/2006" xmlns:a14="http://schemas.microsoft.com/office/drawing/2010/main">
      <mc:Choice Requires="a14">
        <xdr:sp macro="" textlink="">
          <xdr:nvSpPr>
            <xdr:cNvPr id="85" name="CuadroTexto 84">
              <a:extLst>
                <a:ext uri="{FF2B5EF4-FFF2-40B4-BE49-F238E27FC236}">
                  <a16:creationId xmlns:a16="http://schemas.microsoft.com/office/drawing/2014/main" id="{5C2CB506-E9DA-41F7-A1A3-93176C55EAAE}"/>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m:t>
                    </m:r>
                    <m:f>
                      <m:fPr>
                        <m:type m:val="skw"/>
                        <m:ctrlPr>
                          <a:rPr lang="es-MX" sz="1100" b="0" i="1">
                            <a:latin typeface="Cambria Math" panose="02040503050406030204" pitchFamily="18" charset="0"/>
                          </a:rPr>
                        </m:ctrlPr>
                      </m:fPr>
                      <m:num>
                        <m:r>
                          <a:rPr lang="es-MX" sz="1100" b="0" i="1">
                            <a:latin typeface="Cambria Math" panose="02040503050406030204" pitchFamily="18" charset="0"/>
                          </a:rPr>
                          <m:t>𝑑</m:t>
                        </m:r>
                      </m:num>
                      <m:den>
                        <m:r>
                          <a:rPr lang="es-MX" sz="1100" b="0" i="1">
                            <a:latin typeface="Cambria Math" panose="02040503050406030204" pitchFamily="18" charset="0"/>
                          </a:rPr>
                          <m:t>4</m:t>
                        </m:r>
                      </m:den>
                    </m:f>
                    <m:r>
                      <a:rPr lang="es-MX" sz="1100" b="0" i="1">
                        <a:latin typeface="Cambria Math" panose="02040503050406030204" pitchFamily="18" charset="0"/>
                      </a:rPr>
                      <m:t>=</m:t>
                    </m:r>
                  </m:oMath>
                </m:oMathPara>
              </a14:m>
              <a:endParaRPr lang="en-US" sz="1100"/>
            </a:p>
          </xdr:txBody>
        </xdr:sp>
      </mc:Choice>
      <mc:Fallback xmlns="">
        <xdr:sp macro="" textlink="">
          <xdr:nvSpPr>
            <xdr:cNvPr id="85" name="CuadroTexto 84">
              <a:extLst>
                <a:ext uri="{FF2B5EF4-FFF2-40B4-BE49-F238E27FC236}">
                  <a16:creationId xmlns:a16="http://schemas.microsoft.com/office/drawing/2014/main" id="{5C2CB506-E9DA-41F7-A1A3-93176C55EAAE}"/>
                </a:ext>
              </a:extLst>
            </xdr:cNvPr>
            <xdr:cNvSpPr txBox="1"/>
          </xdr:nvSpPr>
          <xdr:spPr>
            <a:xfrm>
              <a:off x="2205672" y="42569296"/>
              <a:ext cx="657038" cy="2239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𝑆=𝑑⁄4=</a:t>
              </a:r>
              <a:endParaRPr lang="en-US" sz="1100"/>
            </a:p>
          </xdr:txBody>
        </xdr:sp>
      </mc:Fallback>
    </mc:AlternateContent>
    <xdr:clientData/>
  </xdr:oneCellAnchor>
  <xdr:oneCellAnchor>
    <xdr:from>
      <xdr:col>8</xdr:col>
      <xdr:colOff>122599</xdr:colOff>
      <xdr:row>214</xdr:row>
      <xdr:rowOff>23193</xdr:rowOff>
    </xdr:from>
    <xdr:ext cx="1003736" cy="172227"/>
    <mc:AlternateContent xmlns:mc="http://schemas.openxmlformats.org/markup-compatibility/2006" xmlns:a14="http://schemas.microsoft.com/office/drawing/2010/main">
      <mc:Choice Requires="a14">
        <xdr:sp macro="" textlink="">
          <xdr:nvSpPr>
            <xdr:cNvPr id="86" name="CuadroTexto 85">
              <a:extLst>
                <a:ext uri="{FF2B5EF4-FFF2-40B4-BE49-F238E27FC236}">
                  <a16:creationId xmlns:a16="http://schemas.microsoft.com/office/drawing/2014/main" id="{AC687C1F-5C9F-4496-B541-BC408F0FC9AC}"/>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=8</m:t>
                    </m:r>
                    <m:sSub>
                      <m:sSubPr>
                        <m:ctrlPr>
                          <a:rPr lang="es-MX" sz="1100" b="0" i="1">
                            <a:latin typeface="Cambria Math" panose="02040503050406030204" pitchFamily="18" charset="0"/>
                          </a:rPr>
                        </m:ctrlPr>
                      </m:sSubPr>
                      <m:e>
                        <m:r>
                          <a:rPr lang="es-MX" sz="1100" b="0" i="1">
                            <a:latin typeface="Cambria Math" panose="02040503050406030204" pitchFamily="18" charset="0"/>
                          </a:rPr>
                          <m:t>Ø</m:t>
                        </m:r>
                      </m:e>
                      <m:sub>
                        <m:r>
                          <a:rPr lang="es-MX" sz="1100" b="0" i="1">
                            <a:latin typeface="Cambria Math" panose="02040503050406030204" pitchFamily="18" charset="0"/>
                          </a:rPr>
                          <m:t>𝑣𝑎𝑟𝑖𝑙𝑙𝑎</m:t>
                        </m:r>
                      </m:sub>
                    </m:sSub>
                    <m:r>
                      <a:rPr lang="es-MX" sz="1100" b="0" i="1">
                        <a:latin typeface="Cambria Math" panose="02040503050406030204" pitchFamily="18" charset="0"/>
                      </a:rPr>
                      <m:t>=</m:t>
                    </m:r>
                  </m:oMath>
                </m:oMathPara>
              </a14:m>
              <a:endParaRPr lang="en-US" sz="1100"/>
            </a:p>
          </xdr:txBody>
        </xdr:sp>
      </mc:Choice>
      <mc:Fallback xmlns="">
        <xdr:sp macro="" textlink="">
          <xdr:nvSpPr>
            <xdr:cNvPr id="86" name="CuadroTexto 85">
              <a:extLst>
                <a:ext uri="{FF2B5EF4-FFF2-40B4-BE49-F238E27FC236}">
                  <a16:creationId xmlns:a16="http://schemas.microsoft.com/office/drawing/2014/main" id="{AC687C1F-5C9F-4496-B541-BC408F0FC9AC}"/>
                </a:ext>
              </a:extLst>
            </xdr:cNvPr>
            <xdr:cNvSpPr txBox="1"/>
          </xdr:nvSpPr>
          <xdr:spPr>
            <a:xfrm>
              <a:off x="1875199" y="42828543"/>
              <a:ext cx="100373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𝑆=8Ø_𝑣𝑎𝑟𝑖𝑙𝑙𝑎=</a:t>
              </a:r>
              <a:endParaRPr lang="en-US" sz="1100"/>
            </a:p>
          </xdr:txBody>
        </xdr:sp>
      </mc:Fallback>
    </mc:AlternateContent>
    <xdr:clientData/>
  </xdr:oneCellAnchor>
  <xdr:oneCellAnchor>
    <xdr:from>
      <xdr:col>8</xdr:col>
      <xdr:colOff>48052</xdr:colOff>
      <xdr:row>215</xdr:row>
      <xdr:rowOff>23192</xdr:rowOff>
    </xdr:from>
    <xdr:ext cx="1054328" cy="172227"/>
    <mc:AlternateContent xmlns:mc="http://schemas.openxmlformats.org/markup-compatibility/2006" xmlns:a14="http://schemas.microsoft.com/office/drawing/2010/main">
      <mc:Choice Requires="a14">
        <xdr:sp macro="" textlink="">
          <xdr:nvSpPr>
            <xdr:cNvPr id="87" name="CuadroTexto 86">
              <a:extLst>
                <a:ext uri="{FF2B5EF4-FFF2-40B4-BE49-F238E27FC236}">
                  <a16:creationId xmlns:a16="http://schemas.microsoft.com/office/drawing/2014/main" id="{0BCE83BC-AE33-4988-BC01-F0F7FC69E7C5}"/>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=24</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m:t>
                        </m:r>
                      </m:e>
                      <m:sub>
                        <m:r>
                          <a:rPr lang="es-MX" sz="1100" b="0" i="1">
                            <a:latin typeface="Cambria Math" panose="02040503050406030204" pitchFamily="18" charset="0"/>
                          </a:rPr>
                          <m:t>𝑒𝑠𝑡𝑟𝑖𝑏𝑜</m:t>
                        </m:r>
                      </m:sub>
                    </m:sSub>
                    <m:r>
                      <a:rPr lang="es-MX" sz="1100" b="0" i="1">
                        <a:latin typeface="Cambria Math" panose="02040503050406030204" pitchFamily="18" charset="0"/>
                      </a:rPr>
                      <m:t>=</m:t>
                    </m:r>
                  </m:oMath>
                </m:oMathPara>
              </a14:m>
              <a:endParaRPr lang="en-US" sz="1100"/>
            </a:p>
          </xdr:txBody>
        </xdr:sp>
      </mc:Choice>
      <mc:Fallback xmlns="">
        <xdr:sp macro="" textlink="">
          <xdr:nvSpPr>
            <xdr:cNvPr id="87" name="CuadroTexto 86">
              <a:extLst>
                <a:ext uri="{FF2B5EF4-FFF2-40B4-BE49-F238E27FC236}">
                  <a16:creationId xmlns:a16="http://schemas.microsoft.com/office/drawing/2014/main" id="{0BCE83BC-AE33-4988-BC01-F0F7FC69E7C5}"/>
                </a:ext>
              </a:extLst>
            </xdr:cNvPr>
            <xdr:cNvSpPr txBox="1"/>
          </xdr:nvSpPr>
          <xdr:spPr>
            <a:xfrm>
              <a:off x="1800652" y="43028567"/>
              <a:ext cx="10543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𝑆=24</a:t>
              </a:r>
              <a:r>
                <a:rPr lang="es-MX" sz="1100" b="0" i="0">
                  <a:latin typeface="Cambria Math" panose="02040503050406030204" pitchFamily="18" charset="0"/>
                  <a:ea typeface="Cambria Math" panose="02040503050406030204" pitchFamily="18" charset="0"/>
                </a:rPr>
                <a:t>∅_</a:t>
              </a:r>
              <a:r>
                <a:rPr lang="es-MX" sz="1100" b="0" i="0">
                  <a:latin typeface="Cambria Math" panose="02040503050406030204" pitchFamily="18" charset="0"/>
                </a:rPr>
                <a:t>𝑒𝑠𝑡𝑟𝑖𝑏𝑜=</a:t>
              </a:r>
              <a:endParaRPr lang="en-US" sz="1100"/>
            </a:p>
          </xdr:txBody>
        </xdr:sp>
      </mc:Fallback>
    </mc:AlternateContent>
    <xdr:clientData/>
  </xdr:oneCellAnchor>
  <xdr:oneCellAnchor>
    <xdr:from>
      <xdr:col>8</xdr:col>
      <xdr:colOff>192179</xdr:colOff>
      <xdr:row>216</xdr:row>
      <xdr:rowOff>26506</xdr:rowOff>
    </xdr:from>
    <xdr:ext cx="910827" cy="172227"/>
    <mc:AlternateContent xmlns:mc="http://schemas.openxmlformats.org/markup-compatibility/2006" xmlns:a14="http://schemas.microsoft.com/office/drawing/2010/main">
      <mc:Choice Requires="a14">
        <xdr:sp macro="" textlink="">
          <xdr:nvSpPr>
            <xdr:cNvPr id="88" name="CuadroTexto 87">
              <a:extLst>
                <a:ext uri="{FF2B5EF4-FFF2-40B4-BE49-F238E27FC236}">
                  <a16:creationId xmlns:a16="http://schemas.microsoft.com/office/drawing/2014/main" id="{D2866227-1F78-4086-AB13-41A95179181C}"/>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=300</m:t>
                    </m:r>
                    <m:r>
                      <a:rPr lang="es-MX" sz="1100" b="0" i="1">
                        <a:latin typeface="Cambria Math" panose="02040503050406030204" pitchFamily="18" charset="0"/>
                      </a:rPr>
                      <m:t>𝑚𝑚</m:t>
                    </m:r>
                    <m:r>
                      <a:rPr lang="es-MX" sz="1100" b="0" i="1">
                        <a:latin typeface="Cambria Math" panose="02040503050406030204" pitchFamily="18" charset="0"/>
                      </a:rPr>
                      <m:t>=</m:t>
                    </m:r>
                  </m:oMath>
                </m:oMathPara>
              </a14:m>
              <a:endParaRPr lang="en-US" sz="1100"/>
            </a:p>
          </xdr:txBody>
        </xdr:sp>
      </mc:Choice>
      <mc:Fallback xmlns="">
        <xdr:sp macro="" textlink="">
          <xdr:nvSpPr>
            <xdr:cNvPr id="88" name="CuadroTexto 87">
              <a:extLst>
                <a:ext uri="{FF2B5EF4-FFF2-40B4-BE49-F238E27FC236}">
                  <a16:creationId xmlns:a16="http://schemas.microsoft.com/office/drawing/2014/main" id="{D2866227-1F78-4086-AB13-41A95179181C}"/>
                </a:ext>
              </a:extLst>
            </xdr:cNvPr>
            <xdr:cNvSpPr txBox="1"/>
          </xdr:nvSpPr>
          <xdr:spPr>
            <a:xfrm>
              <a:off x="1944779" y="43231906"/>
              <a:ext cx="9108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𝑆=300𝑚𝑚=</a:t>
              </a:r>
              <a:endParaRPr lang="en-US" sz="1100"/>
            </a:p>
          </xdr:txBody>
        </xdr:sp>
      </mc:Fallback>
    </mc:AlternateContent>
    <xdr:clientData/>
  </xdr:oneCellAnchor>
  <xdr:twoCellAnchor editAs="oneCell">
    <xdr:from>
      <xdr:col>28</xdr:col>
      <xdr:colOff>1</xdr:colOff>
      <xdr:row>214</xdr:row>
      <xdr:rowOff>155864</xdr:rowOff>
    </xdr:from>
    <xdr:to>
      <xdr:col>50</xdr:col>
      <xdr:colOff>121229</xdr:colOff>
      <xdr:row>233</xdr:row>
      <xdr:rowOff>1480</xdr:rowOff>
    </xdr:to>
    <xdr:pic>
      <xdr:nvPicPr>
        <xdr:cNvPr id="89" name="Imagen 88">
          <a:extLst>
            <a:ext uri="{FF2B5EF4-FFF2-40B4-BE49-F238E27FC236}">
              <a16:creationId xmlns:a16="http://schemas.microsoft.com/office/drawing/2014/main" id="{58E0BA04-A077-4084-91E5-29ABDBBAC953}"/>
            </a:ext>
          </a:extLst>
        </xdr:cNvPr>
        <xdr:cNvPicPr>
          <a:picLocks noChangeAspect="1"/>
        </xdr:cNvPicPr>
      </xdr:nvPicPr>
      <xdr:blipFill>
        <a:blip xmlns:r="http://schemas.openxmlformats.org/officeDocument/2006/relationships" r:embed="rId20"/>
        <a:stretch>
          <a:fillRect/>
        </a:stretch>
      </xdr:blipFill>
      <xdr:spPr>
        <a:xfrm>
          <a:off x="6134101" y="42961214"/>
          <a:ext cx="4940878" cy="3646091"/>
        </a:xfrm>
        <a:prstGeom prst="rect">
          <a:avLst/>
        </a:prstGeom>
        <a:ln>
          <a:solidFill>
            <a:schemeClr val="tx1"/>
          </a:solidFill>
        </a:ln>
      </xdr:spPr>
    </xdr:pic>
    <xdr:clientData/>
  </xdr:twoCellAnchor>
  <xdr:twoCellAnchor editAs="oneCell">
    <xdr:from>
      <xdr:col>1</xdr:col>
      <xdr:colOff>109848</xdr:colOff>
      <xdr:row>232</xdr:row>
      <xdr:rowOff>114992</xdr:rowOff>
    </xdr:from>
    <xdr:to>
      <xdr:col>25</xdr:col>
      <xdr:colOff>104776</xdr:colOff>
      <xdr:row>243</xdr:row>
      <xdr:rowOff>162738</xdr:rowOff>
    </xdr:to>
    <xdr:pic>
      <xdr:nvPicPr>
        <xdr:cNvPr id="90" name="Imagen 89">
          <a:extLst>
            <a:ext uri="{FF2B5EF4-FFF2-40B4-BE49-F238E27FC236}">
              <a16:creationId xmlns:a16="http://schemas.microsoft.com/office/drawing/2014/main" id="{0DCC16D0-97A5-46CD-A2F6-DD818CA1581E}"/>
            </a:ext>
          </a:extLst>
        </xdr:cNvPr>
        <xdr:cNvPicPr>
          <a:picLocks noChangeAspect="1"/>
        </xdr:cNvPicPr>
      </xdr:nvPicPr>
      <xdr:blipFill>
        <a:blip xmlns:r="http://schemas.openxmlformats.org/officeDocument/2006/relationships" r:embed="rId21"/>
        <a:stretch>
          <a:fillRect/>
        </a:stretch>
      </xdr:blipFill>
      <xdr:spPr>
        <a:xfrm>
          <a:off x="328923" y="46520792"/>
          <a:ext cx="5252728" cy="2248021"/>
        </a:xfrm>
        <a:prstGeom prst="rect">
          <a:avLst/>
        </a:prstGeom>
        <a:ln>
          <a:noFill/>
        </a:ln>
      </xdr:spPr>
    </xdr:pic>
    <xdr:clientData/>
  </xdr:twoCellAnchor>
  <xdr:oneCellAnchor>
    <xdr:from>
      <xdr:col>2</xdr:col>
      <xdr:colOff>200025</xdr:colOff>
      <xdr:row>257</xdr:row>
      <xdr:rowOff>119062</xdr:rowOff>
    </xdr:from>
    <xdr:ext cx="1579087" cy="380361"/>
    <mc:AlternateContent xmlns:mc="http://schemas.openxmlformats.org/markup-compatibility/2006" xmlns:a14="http://schemas.microsoft.com/office/drawing/2010/main">
      <mc:Choice Requires="a14">
        <xdr:sp macro="" textlink="">
          <xdr:nvSpPr>
            <xdr:cNvPr id="91" name="CuadroTexto 90">
              <a:extLst>
                <a:ext uri="{FF2B5EF4-FFF2-40B4-BE49-F238E27FC236}">
                  <a16:creationId xmlns:a16="http://schemas.microsoft.com/office/drawing/2014/main" id="{8DE4C122-9FCD-47F6-A41B-399D5347B3F9}"/>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=38</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−2.5</m:t>
                    </m:r>
                    <m:r>
                      <a:rPr lang="es-MX" sz="1100" b="0" i="1">
                        <a:latin typeface="Cambria Math" panose="02040503050406030204" pitchFamily="18" charset="0"/>
                      </a:rPr>
                      <m:t>𝑐𝑐</m:t>
                    </m:r>
                    <m:r>
                      <a:rPr lang="es-MX" sz="1100" b="0" i="1">
                        <a:latin typeface="Cambria Math" panose="02040503050406030204" pitchFamily="18" charset="0"/>
                      </a:rPr>
                      <m:t>=</m:t>
                    </m:r>
                  </m:oMath>
                </m:oMathPara>
              </a14:m>
              <a:endParaRPr lang="en-US" sz="1100"/>
            </a:p>
          </xdr:txBody>
        </xdr:sp>
      </mc:Choice>
      <mc:Fallback xmlns="">
        <xdr:sp macro="" textlink="">
          <xdr:nvSpPr>
            <xdr:cNvPr id="91" name="CuadroTexto 90">
              <a:extLst>
                <a:ext uri="{FF2B5EF4-FFF2-40B4-BE49-F238E27FC236}">
                  <a16:creationId xmlns:a16="http://schemas.microsoft.com/office/drawing/2014/main" id="{8DE4C122-9FCD-47F6-A41B-399D5347B3F9}"/>
                </a:ext>
              </a:extLst>
            </xdr:cNvPr>
            <xdr:cNvSpPr txBox="1"/>
          </xdr:nvSpPr>
          <xdr:spPr>
            <a:xfrm>
              <a:off x="638175" y="51525487"/>
              <a:ext cx="157908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𝑆=38(2800/𝑓𝑠)−2.5𝑐𝑐=</a:t>
              </a:r>
              <a:endParaRPr lang="en-US" sz="1100"/>
            </a:p>
          </xdr:txBody>
        </xdr:sp>
      </mc:Fallback>
    </mc:AlternateContent>
    <xdr:clientData/>
  </xdr:oneCellAnchor>
  <xdr:oneCellAnchor>
    <xdr:from>
      <xdr:col>5</xdr:col>
      <xdr:colOff>28575</xdr:colOff>
      <xdr:row>259</xdr:row>
      <xdr:rowOff>119062</xdr:rowOff>
    </xdr:from>
    <xdr:ext cx="1091581" cy="380361"/>
    <mc:AlternateContent xmlns:mc="http://schemas.openxmlformats.org/markup-compatibility/2006" xmlns:a14="http://schemas.microsoft.com/office/drawing/2010/main">
      <mc:Choice Requires="a14">
        <xdr:sp macro="" textlink="">
          <xdr:nvSpPr>
            <xdr:cNvPr id="92" name="CuadroTexto 91">
              <a:extLst>
                <a:ext uri="{FF2B5EF4-FFF2-40B4-BE49-F238E27FC236}">
                  <a16:creationId xmlns:a16="http://schemas.microsoft.com/office/drawing/2014/main" id="{B9626513-B723-48CE-B147-A1CC193DEDFB}"/>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s-MX" sz="1100" b="0" i="1">
                        <a:latin typeface="Cambria Math" panose="02040503050406030204" pitchFamily="18" charset="0"/>
                      </a:rPr>
                      <m:t>𝑆</m:t>
                    </m:r>
                    <m:r>
                      <a:rPr lang="es-MX" sz="1100" b="0" i="1">
                        <a:latin typeface="Cambria Math" panose="02040503050406030204" pitchFamily="18" charset="0"/>
                      </a:rPr>
                      <m:t>=30</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2800</m:t>
                            </m:r>
                          </m:num>
                          <m:den>
                            <m:r>
                              <a:rPr lang="es-MX" sz="1100" b="0" i="1">
                                <a:latin typeface="Cambria Math" panose="02040503050406030204" pitchFamily="18" charset="0"/>
                              </a:rPr>
                              <m:t>𝑓𝑠</m:t>
                            </m:r>
                          </m:den>
                        </m:f>
                      </m:e>
                    </m:d>
                    <m:r>
                      <a:rPr lang="es-MX" sz="1100" b="0" i="1">
                        <a:latin typeface="Cambria Math" panose="02040503050406030204" pitchFamily="18" charset="0"/>
                      </a:rPr>
                      <m:t>=</m:t>
                    </m:r>
                  </m:oMath>
                </m:oMathPara>
              </a14:m>
              <a:endParaRPr lang="en-US" sz="1100"/>
            </a:p>
          </xdr:txBody>
        </xdr:sp>
      </mc:Choice>
      <mc:Fallback xmlns="">
        <xdr:sp macro="" textlink="">
          <xdr:nvSpPr>
            <xdr:cNvPr id="92" name="CuadroTexto 91">
              <a:extLst>
                <a:ext uri="{FF2B5EF4-FFF2-40B4-BE49-F238E27FC236}">
                  <a16:creationId xmlns:a16="http://schemas.microsoft.com/office/drawing/2014/main" id="{B9626513-B723-48CE-B147-A1CC193DEDFB}"/>
                </a:ext>
              </a:extLst>
            </xdr:cNvPr>
            <xdr:cNvSpPr txBox="1"/>
          </xdr:nvSpPr>
          <xdr:spPr>
            <a:xfrm>
              <a:off x="1123950" y="51925537"/>
              <a:ext cx="1091581"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𝑆=30(2800/𝑓𝑠)=</a:t>
              </a:r>
              <a:endParaRPr lang="en-US" sz="1100"/>
            </a:p>
          </xdr:txBody>
        </xdr:sp>
      </mc:Fallback>
    </mc:AlternateContent>
    <xdr:clientData/>
  </xdr:oneCellAnchor>
  <xdr:twoCellAnchor>
    <xdr:from>
      <xdr:col>27</xdr:col>
      <xdr:colOff>83082</xdr:colOff>
      <xdr:row>178</xdr:row>
      <xdr:rowOff>86816</xdr:rowOff>
    </xdr:from>
    <xdr:to>
      <xdr:col>49</xdr:col>
      <xdr:colOff>157369</xdr:colOff>
      <xdr:row>179</xdr:row>
      <xdr:rowOff>189909</xdr:rowOff>
    </xdr:to>
    <xdr:sp macro="" textlink="">
      <xdr:nvSpPr>
        <xdr:cNvPr id="93" name="Rectángulo 92">
          <a:extLst>
            <a:ext uri="{FF2B5EF4-FFF2-40B4-BE49-F238E27FC236}">
              <a16:creationId xmlns:a16="http://schemas.microsoft.com/office/drawing/2014/main" id="{4DB1DA08-CE64-44B2-B5AD-124AE03D4746}"/>
            </a:ext>
          </a:extLst>
        </xdr:cNvPr>
        <xdr:cNvSpPr/>
      </xdr:nvSpPr>
      <xdr:spPr>
        <a:xfrm>
          <a:off x="5998107" y="35691266"/>
          <a:ext cx="4893937" cy="3031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28</xdr:col>
      <xdr:colOff>79815</xdr:colOff>
      <xdr:row>198</xdr:row>
      <xdr:rowOff>113697</xdr:rowOff>
    </xdr:from>
    <xdr:to>
      <xdr:col>50</xdr:col>
      <xdr:colOff>33131</xdr:colOff>
      <xdr:row>200</xdr:row>
      <xdr:rowOff>99391</xdr:rowOff>
    </xdr:to>
    <xdr:sp macro="" textlink="">
      <xdr:nvSpPr>
        <xdr:cNvPr id="94" name="Rectángulo 93">
          <a:extLst>
            <a:ext uri="{FF2B5EF4-FFF2-40B4-BE49-F238E27FC236}">
              <a16:creationId xmlns:a16="http://schemas.microsoft.com/office/drawing/2014/main" id="{09CA9F4E-CAD5-4E35-87AC-0FBC05F8ADB4}"/>
            </a:ext>
          </a:extLst>
        </xdr:cNvPr>
        <xdr:cNvSpPr/>
      </xdr:nvSpPr>
      <xdr:spPr>
        <a:xfrm>
          <a:off x="6213915" y="39718647"/>
          <a:ext cx="4772966" cy="385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141106</xdr:colOff>
      <xdr:row>201</xdr:row>
      <xdr:rowOff>117011</xdr:rowOff>
    </xdr:from>
    <xdr:to>
      <xdr:col>43</xdr:col>
      <xdr:colOff>41413</xdr:colOff>
      <xdr:row>209</xdr:row>
      <xdr:rowOff>57978</xdr:rowOff>
    </xdr:to>
    <xdr:sp macro="" textlink="">
      <xdr:nvSpPr>
        <xdr:cNvPr id="95" name="Rectángulo 94">
          <a:extLst>
            <a:ext uri="{FF2B5EF4-FFF2-40B4-BE49-F238E27FC236}">
              <a16:creationId xmlns:a16="http://schemas.microsoft.com/office/drawing/2014/main" id="{B3D448A9-A2C6-4ACF-B747-8F079CD1A0D9}"/>
            </a:ext>
          </a:extLst>
        </xdr:cNvPr>
        <xdr:cNvSpPr/>
      </xdr:nvSpPr>
      <xdr:spPr>
        <a:xfrm>
          <a:off x="6494281" y="40322036"/>
          <a:ext cx="2967357" cy="154116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30</xdr:col>
      <xdr:colOff>24847</xdr:colOff>
      <xdr:row>224</xdr:row>
      <xdr:rowOff>107675</xdr:rowOff>
    </xdr:from>
    <xdr:to>
      <xdr:col>36</xdr:col>
      <xdr:colOff>165652</xdr:colOff>
      <xdr:row>230</xdr:row>
      <xdr:rowOff>124239</xdr:rowOff>
    </xdr:to>
    <xdr:sp macro="" textlink="">
      <xdr:nvSpPr>
        <xdr:cNvPr id="96" name="Rectángulo 95">
          <a:extLst>
            <a:ext uri="{FF2B5EF4-FFF2-40B4-BE49-F238E27FC236}">
              <a16:creationId xmlns:a16="http://schemas.microsoft.com/office/drawing/2014/main" id="{381F4A61-FC70-40DA-BF28-B6D360778919}"/>
            </a:ext>
          </a:extLst>
        </xdr:cNvPr>
        <xdr:cNvSpPr/>
      </xdr:nvSpPr>
      <xdr:spPr>
        <a:xfrm>
          <a:off x="6597097" y="44913275"/>
          <a:ext cx="1455255" cy="1216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31</xdr:col>
      <xdr:colOff>135834</xdr:colOff>
      <xdr:row>221</xdr:row>
      <xdr:rowOff>110987</xdr:rowOff>
    </xdr:from>
    <xdr:to>
      <xdr:col>34</xdr:col>
      <xdr:colOff>190500</xdr:colOff>
      <xdr:row>223</xdr:row>
      <xdr:rowOff>157369</xdr:rowOff>
    </xdr:to>
    <xdr:sp macro="" textlink="">
      <xdr:nvSpPr>
        <xdr:cNvPr id="97" name="Rectángulo 96">
          <a:extLst>
            <a:ext uri="{FF2B5EF4-FFF2-40B4-BE49-F238E27FC236}">
              <a16:creationId xmlns:a16="http://schemas.microsoft.com/office/drawing/2014/main" id="{25DBA86D-1E34-4439-8C34-AF0AC69B44A7}"/>
            </a:ext>
          </a:extLst>
        </xdr:cNvPr>
        <xdr:cNvSpPr/>
      </xdr:nvSpPr>
      <xdr:spPr>
        <a:xfrm>
          <a:off x="6927159" y="44316512"/>
          <a:ext cx="711891" cy="4464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editAs="oneCell">
    <xdr:from>
      <xdr:col>4</xdr:col>
      <xdr:colOff>132527</xdr:colOff>
      <xdr:row>285</xdr:row>
      <xdr:rowOff>107668</xdr:rowOff>
    </xdr:from>
    <xdr:to>
      <xdr:col>22</xdr:col>
      <xdr:colOff>91113</xdr:colOff>
      <xdr:row>289</xdr:row>
      <xdr:rowOff>148796</xdr:rowOff>
    </xdr:to>
    <xdr:pic>
      <xdr:nvPicPr>
        <xdr:cNvPr id="98" name="Imagen 97">
          <a:extLst>
            <a:ext uri="{FF2B5EF4-FFF2-40B4-BE49-F238E27FC236}">
              <a16:creationId xmlns:a16="http://schemas.microsoft.com/office/drawing/2014/main" id="{81FA1944-9A39-46DD-830B-C35311215A54}"/>
            </a:ext>
          </a:extLst>
        </xdr:cNvPr>
        <xdr:cNvPicPr>
          <a:picLocks noChangeAspect="1"/>
        </xdr:cNvPicPr>
      </xdr:nvPicPr>
      <xdr:blipFill>
        <a:blip xmlns:r="http://schemas.openxmlformats.org/officeDocument/2006/relationships" r:embed="rId22"/>
        <a:stretch>
          <a:fillRect/>
        </a:stretch>
      </xdr:blipFill>
      <xdr:spPr>
        <a:xfrm>
          <a:off x="1008827" y="57114793"/>
          <a:ext cx="3901936" cy="841228"/>
        </a:xfrm>
        <a:prstGeom prst="rect">
          <a:avLst/>
        </a:prstGeom>
      </xdr:spPr>
    </xdr:pic>
    <xdr:clientData/>
  </xdr:twoCellAnchor>
  <xdr:oneCellAnchor>
    <xdr:from>
      <xdr:col>10</xdr:col>
      <xdr:colOff>172288</xdr:colOff>
      <xdr:row>290</xdr:row>
      <xdr:rowOff>14909</xdr:rowOff>
    </xdr:from>
    <xdr:ext cx="455061" cy="172227"/>
    <mc:AlternateContent xmlns:mc="http://schemas.openxmlformats.org/markup-compatibility/2006" xmlns:a14="http://schemas.microsoft.com/office/drawing/2010/main">
      <mc:Choice Requires="a14">
        <xdr:sp macro="" textlink="">
          <xdr:nvSpPr>
            <xdr:cNvPr id="99" name="CuadroTexto 98">
              <a:extLst>
                <a:ext uri="{FF2B5EF4-FFF2-40B4-BE49-F238E27FC236}">
                  <a16:creationId xmlns:a16="http://schemas.microsoft.com/office/drawing/2014/main" id="{480C98BA-1CC8-4C06-A353-73DE92C50D7D}"/>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99" name="CuadroTexto 98">
              <a:extLst>
                <a:ext uri="{FF2B5EF4-FFF2-40B4-BE49-F238E27FC236}">
                  <a16:creationId xmlns:a16="http://schemas.microsoft.com/office/drawing/2014/main" id="{480C98BA-1CC8-4C06-A353-73DE92C50D7D}"/>
                </a:ext>
              </a:extLst>
            </xdr:cNvPr>
            <xdr:cNvSpPr txBox="1"/>
          </xdr:nvSpPr>
          <xdr:spPr>
            <a:xfrm>
              <a:off x="2363038" y="58022159"/>
              <a:ext cx="4550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endParaRPr lang="en-US" sz="1100"/>
            </a:p>
          </xdr:txBody>
        </xdr:sp>
      </mc:Fallback>
    </mc:AlternateContent>
    <xdr:clientData/>
  </xdr:oneCellAnchor>
  <xdr:twoCellAnchor>
    <xdr:from>
      <xdr:col>41</xdr:col>
      <xdr:colOff>57979</xdr:colOff>
      <xdr:row>283</xdr:row>
      <xdr:rowOff>132522</xdr:rowOff>
    </xdr:from>
    <xdr:to>
      <xdr:col>44</xdr:col>
      <xdr:colOff>115958</xdr:colOff>
      <xdr:row>284</xdr:row>
      <xdr:rowOff>91109</xdr:rowOff>
    </xdr:to>
    <xdr:sp macro="" textlink="">
      <xdr:nvSpPr>
        <xdr:cNvPr id="100" name="Rectángulo 99">
          <a:extLst>
            <a:ext uri="{FF2B5EF4-FFF2-40B4-BE49-F238E27FC236}">
              <a16:creationId xmlns:a16="http://schemas.microsoft.com/office/drawing/2014/main" id="{562AFB9C-7BEC-4F05-A71D-8C1517AEA7ED}"/>
            </a:ext>
          </a:extLst>
        </xdr:cNvPr>
        <xdr:cNvSpPr/>
      </xdr:nvSpPr>
      <xdr:spPr>
        <a:xfrm>
          <a:off x="9040054" y="56739597"/>
          <a:ext cx="715204" cy="158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twoCellAnchor>
    <xdr:from>
      <xdr:col>29</xdr:col>
      <xdr:colOff>9169</xdr:colOff>
      <xdr:row>259</xdr:row>
      <xdr:rowOff>181145</xdr:rowOff>
    </xdr:from>
    <xdr:to>
      <xdr:col>50</xdr:col>
      <xdr:colOff>91109</xdr:colOff>
      <xdr:row>269</xdr:row>
      <xdr:rowOff>140804</xdr:rowOff>
    </xdr:to>
    <xdr:sp macro="" textlink="">
      <xdr:nvSpPr>
        <xdr:cNvPr id="101" name="Rectángulo 100">
          <a:extLst>
            <a:ext uri="{FF2B5EF4-FFF2-40B4-BE49-F238E27FC236}">
              <a16:creationId xmlns:a16="http://schemas.microsoft.com/office/drawing/2014/main" id="{6BFFA140-9C24-4AB4-80D3-1F86F40CCA10}"/>
            </a:ext>
          </a:extLst>
        </xdr:cNvPr>
        <xdr:cNvSpPr/>
      </xdr:nvSpPr>
      <xdr:spPr>
        <a:xfrm>
          <a:off x="6362344" y="51987620"/>
          <a:ext cx="4682515" cy="1959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0</xdr:colOff>
      <xdr:row>285</xdr:row>
      <xdr:rowOff>5845</xdr:rowOff>
    </xdr:from>
    <xdr:to>
      <xdr:col>51</xdr:col>
      <xdr:colOff>58137</xdr:colOff>
      <xdr:row>314</xdr:row>
      <xdr:rowOff>55541</xdr:rowOff>
    </xdr:to>
    <xdr:pic>
      <xdr:nvPicPr>
        <xdr:cNvPr id="102" name="Imagen 101">
          <a:extLst>
            <a:ext uri="{FF2B5EF4-FFF2-40B4-BE49-F238E27FC236}">
              <a16:creationId xmlns:a16="http://schemas.microsoft.com/office/drawing/2014/main" id="{B2FB9A64-672F-4803-BA1D-164BF53FFB3F}"/>
            </a:ext>
          </a:extLst>
        </xdr:cNvPr>
        <xdr:cNvPicPr>
          <a:picLocks noChangeAspect="1"/>
        </xdr:cNvPicPr>
      </xdr:nvPicPr>
      <xdr:blipFill>
        <a:blip xmlns:r="http://schemas.openxmlformats.org/officeDocument/2006/relationships" r:embed="rId23"/>
        <a:stretch>
          <a:fillRect/>
        </a:stretch>
      </xdr:blipFill>
      <xdr:spPr>
        <a:xfrm>
          <a:off x="6134100" y="57012970"/>
          <a:ext cx="5096862" cy="5850421"/>
        </a:xfrm>
        <a:prstGeom prst="rect">
          <a:avLst/>
        </a:prstGeom>
        <a:ln>
          <a:solidFill>
            <a:schemeClr val="tx1"/>
          </a:solidFill>
        </a:ln>
      </xdr:spPr>
    </xdr:pic>
    <xdr:clientData/>
  </xdr:twoCellAnchor>
  <xdr:twoCellAnchor>
    <xdr:from>
      <xdr:col>28</xdr:col>
      <xdr:colOff>12482</xdr:colOff>
      <xdr:row>310</xdr:row>
      <xdr:rowOff>107477</xdr:rowOff>
    </xdr:from>
    <xdr:to>
      <xdr:col>51</xdr:col>
      <xdr:colOff>49696</xdr:colOff>
      <xdr:row>314</xdr:row>
      <xdr:rowOff>22409</xdr:rowOff>
    </xdr:to>
    <xdr:sp macro="" textlink="">
      <xdr:nvSpPr>
        <xdr:cNvPr id="103" name="Rectángulo 102">
          <a:extLst>
            <a:ext uri="{FF2B5EF4-FFF2-40B4-BE49-F238E27FC236}">
              <a16:creationId xmlns:a16="http://schemas.microsoft.com/office/drawing/2014/main" id="{C763A6CF-3ECB-4122-8965-AC7A6891BB3F}"/>
            </a:ext>
          </a:extLst>
        </xdr:cNvPr>
        <xdr:cNvSpPr/>
      </xdr:nvSpPr>
      <xdr:spPr>
        <a:xfrm>
          <a:off x="6146582" y="62115227"/>
          <a:ext cx="5075939" cy="71503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7512</xdr:colOff>
      <xdr:row>284</xdr:row>
      <xdr:rowOff>182409</xdr:rowOff>
    </xdr:from>
    <xdr:to>
      <xdr:col>51</xdr:col>
      <xdr:colOff>57978</xdr:colOff>
      <xdr:row>287</xdr:row>
      <xdr:rowOff>130083</xdr:rowOff>
    </xdr:to>
    <xdr:sp macro="" textlink="">
      <xdr:nvSpPr>
        <xdr:cNvPr id="104" name="Rectángulo 103">
          <a:extLst>
            <a:ext uri="{FF2B5EF4-FFF2-40B4-BE49-F238E27FC236}">
              <a16:creationId xmlns:a16="http://schemas.microsoft.com/office/drawing/2014/main" id="{F3F14D5C-A06D-4AD9-94D4-F918D88755EF}"/>
            </a:ext>
          </a:extLst>
        </xdr:cNvPr>
        <xdr:cNvSpPr/>
      </xdr:nvSpPr>
      <xdr:spPr>
        <a:xfrm>
          <a:off x="6141612" y="56989509"/>
          <a:ext cx="5089191" cy="5477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69574</xdr:colOff>
      <xdr:row>257</xdr:row>
      <xdr:rowOff>135834</xdr:rowOff>
    </xdr:from>
    <xdr:to>
      <xdr:col>50</xdr:col>
      <xdr:colOff>215347</xdr:colOff>
      <xdr:row>258</xdr:row>
      <xdr:rowOff>173934</xdr:rowOff>
    </xdr:to>
    <xdr:sp macro="" textlink="">
      <xdr:nvSpPr>
        <xdr:cNvPr id="105" name="Rectángulo 104">
          <a:extLst>
            <a:ext uri="{FF2B5EF4-FFF2-40B4-BE49-F238E27FC236}">
              <a16:creationId xmlns:a16="http://schemas.microsoft.com/office/drawing/2014/main" id="{DF149934-F3BC-426F-8C18-C820F9E6790B}"/>
            </a:ext>
          </a:extLst>
        </xdr:cNvPr>
        <xdr:cNvSpPr/>
      </xdr:nvSpPr>
      <xdr:spPr>
        <a:xfrm>
          <a:off x="6203674" y="51542259"/>
          <a:ext cx="4965423" cy="2381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ln>
              <a:solidFill>
                <a:schemeClr val="tx1"/>
              </a:solidFill>
            </a:ln>
            <a:noFill/>
          </a:endParaRPr>
        </a:p>
      </xdr:txBody>
    </xdr:sp>
    <xdr:clientData/>
  </xdr:twoCellAnchor>
  <xdr:oneCellAnchor>
    <xdr:from>
      <xdr:col>8</xdr:col>
      <xdr:colOff>147432</xdr:colOff>
      <xdr:row>332</xdr:row>
      <xdr:rowOff>6625</xdr:rowOff>
    </xdr:from>
    <xdr:ext cx="1406924" cy="183127"/>
    <mc:AlternateContent xmlns:mc="http://schemas.openxmlformats.org/markup-compatibility/2006" xmlns:a14="http://schemas.microsoft.com/office/drawing/2010/main">
      <mc:Choice Requires="a14">
        <xdr:sp macro="" textlink="">
          <xdr:nvSpPr>
            <xdr:cNvPr id="106" name="CuadroTexto 105">
              <a:extLst>
                <a:ext uri="{FF2B5EF4-FFF2-40B4-BE49-F238E27FC236}">
                  <a16:creationId xmlns:a16="http://schemas.microsoft.com/office/drawing/2014/main" id="{4811DE53-7F42-44A5-AD73-3DCE966AB571}"/>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𝑖𝑛𝑚</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oMath>
                </m:oMathPara>
              </a14:m>
              <a:endParaRPr lang="en-US" sz="1100"/>
            </a:p>
          </xdr:txBody>
        </xdr:sp>
      </mc:Choice>
      <mc:Fallback xmlns="">
        <xdr:sp macro="" textlink="">
          <xdr:nvSpPr>
            <xdr:cNvPr id="106" name="CuadroTexto 105">
              <a:extLst>
                <a:ext uri="{FF2B5EF4-FFF2-40B4-BE49-F238E27FC236}">
                  <a16:creationId xmlns:a16="http://schemas.microsoft.com/office/drawing/2014/main" id="{4811DE53-7F42-44A5-AD73-3DCE966AB571}"/>
                </a:ext>
              </a:extLst>
            </xdr:cNvPr>
            <xdr:cNvSpPr txBox="1"/>
          </xdr:nvSpPr>
          <xdr:spPr>
            <a:xfrm>
              <a:off x="1900032" y="66414925"/>
              <a:ext cx="140692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𝑖𝑛𝑚+</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endParaRPr lang="en-US" sz="1100"/>
            </a:p>
          </xdr:txBody>
        </xdr:sp>
      </mc:Fallback>
    </mc:AlternateContent>
    <xdr:clientData/>
  </xdr:oneCellAnchor>
  <xdr:twoCellAnchor editAs="oneCell">
    <xdr:from>
      <xdr:col>28</xdr:col>
      <xdr:colOff>0</xdr:colOff>
      <xdr:row>333</xdr:row>
      <xdr:rowOff>22415</xdr:rowOff>
    </xdr:from>
    <xdr:to>
      <xdr:col>51</xdr:col>
      <xdr:colOff>78441</xdr:colOff>
      <xdr:row>338</xdr:row>
      <xdr:rowOff>161254</xdr:rowOff>
    </xdr:to>
    <xdr:pic>
      <xdr:nvPicPr>
        <xdr:cNvPr id="107" name="Imagen 106">
          <a:extLst>
            <a:ext uri="{FF2B5EF4-FFF2-40B4-BE49-F238E27FC236}">
              <a16:creationId xmlns:a16="http://schemas.microsoft.com/office/drawing/2014/main" id="{AE5FB276-117F-404B-8012-CCA6E3E4B910}"/>
            </a:ext>
          </a:extLst>
        </xdr:cNvPr>
        <xdr:cNvPicPr>
          <a:picLocks noChangeAspect="1"/>
        </xdr:cNvPicPr>
      </xdr:nvPicPr>
      <xdr:blipFill>
        <a:blip xmlns:r="http://schemas.openxmlformats.org/officeDocument/2006/relationships" r:embed="rId24"/>
        <a:stretch>
          <a:fillRect/>
        </a:stretch>
      </xdr:blipFill>
      <xdr:spPr>
        <a:xfrm>
          <a:off x="6134100" y="66630740"/>
          <a:ext cx="5117166" cy="1138964"/>
        </a:xfrm>
        <a:prstGeom prst="rect">
          <a:avLst/>
        </a:prstGeom>
        <a:ln>
          <a:solidFill>
            <a:schemeClr val="tx1"/>
          </a:solidFill>
        </a:ln>
      </xdr:spPr>
    </xdr:pic>
    <xdr:clientData/>
  </xdr:twoCellAnchor>
  <xdr:twoCellAnchor editAs="oneCell">
    <xdr:from>
      <xdr:col>27</xdr:col>
      <xdr:colOff>215347</xdr:colOff>
      <xdr:row>315</xdr:row>
      <xdr:rowOff>0</xdr:rowOff>
    </xdr:from>
    <xdr:to>
      <xdr:col>51</xdr:col>
      <xdr:colOff>67234</xdr:colOff>
      <xdr:row>332</xdr:row>
      <xdr:rowOff>112542</xdr:rowOff>
    </xdr:to>
    <xdr:pic>
      <xdr:nvPicPr>
        <xdr:cNvPr id="108" name="Imagen 107">
          <a:extLst>
            <a:ext uri="{FF2B5EF4-FFF2-40B4-BE49-F238E27FC236}">
              <a16:creationId xmlns:a16="http://schemas.microsoft.com/office/drawing/2014/main" id="{84BB5DB8-B551-495E-95B6-F53CB576C9CB}"/>
            </a:ext>
          </a:extLst>
        </xdr:cNvPr>
        <xdr:cNvPicPr>
          <a:picLocks noChangeAspect="1"/>
        </xdr:cNvPicPr>
      </xdr:nvPicPr>
      <xdr:blipFill>
        <a:blip xmlns:r="http://schemas.openxmlformats.org/officeDocument/2006/relationships" r:embed="rId25"/>
        <a:stretch>
          <a:fillRect/>
        </a:stretch>
      </xdr:blipFill>
      <xdr:spPr>
        <a:xfrm>
          <a:off x="6130372" y="63007875"/>
          <a:ext cx="5109687" cy="3512967"/>
        </a:xfrm>
        <a:prstGeom prst="rect">
          <a:avLst/>
        </a:prstGeom>
        <a:ln>
          <a:solidFill>
            <a:schemeClr val="tx1"/>
          </a:solidFill>
        </a:ln>
      </xdr:spPr>
    </xdr:pic>
    <xdr:clientData/>
  </xdr:twoCellAnchor>
  <xdr:oneCellAnchor>
    <xdr:from>
      <xdr:col>11</xdr:col>
      <xdr:colOff>213690</xdr:colOff>
      <xdr:row>299</xdr:row>
      <xdr:rowOff>147428</xdr:rowOff>
    </xdr:from>
    <xdr:ext cx="881010" cy="349904"/>
    <mc:AlternateContent xmlns:mc="http://schemas.openxmlformats.org/markup-compatibility/2006" xmlns:a14="http://schemas.microsoft.com/office/drawing/2010/main">
      <mc:Choice Requires="a14">
        <xdr:sp macro="" textlink="">
          <xdr:nvSpPr>
            <xdr:cNvPr id="109" name="CuadroTexto 108">
              <a:extLst>
                <a:ext uri="{FF2B5EF4-FFF2-40B4-BE49-F238E27FC236}">
                  <a16:creationId xmlns:a16="http://schemas.microsoft.com/office/drawing/2014/main" id="{16D2D17D-1227-4BC9-A289-F5650AC8E8FE}"/>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1+50</m:t>
                        </m:r>
                        <m:r>
                          <a:rPr lang="es-MX" sz="1100" b="0" i="1">
                            <a:latin typeface="Cambria Math" panose="02040503050406030204" pitchFamily="18" charset="0"/>
                          </a:rPr>
                          <m:t>𝑝</m:t>
                        </m:r>
                        <m:r>
                          <a:rPr lang="es-MX" sz="1100" b="0" i="1">
                            <a:latin typeface="Cambria Math" panose="02040503050406030204" pitchFamily="18" charset="0"/>
                            <a:ea typeface="Cambria Math" panose="02040503050406030204" pitchFamily="18" charset="0"/>
                          </a:rPr>
                          <m:t>′</m:t>
                        </m:r>
                      </m:den>
                    </m:f>
                  </m:oMath>
                </m:oMathPara>
              </a14:m>
              <a:endParaRPr lang="en-US" sz="1100"/>
            </a:p>
          </xdr:txBody>
        </xdr:sp>
      </mc:Choice>
      <mc:Fallback xmlns="">
        <xdr:sp macro="" textlink="">
          <xdr:nvSpPr>
            <xdr:cNvPr id="109" name="CuadroTexto 108">
              <a:extLst>
                <a:ext uri="{FF2B5EF4-FFF2-40B4-BE49-F238E27FC236}">
                  <a16:creationId xmlns:a16="http://schemas.microsoft.com/office/drawing/2014/main" id="{16D2D17D-1227-4BC9-A289-F5650AC8E8FE}"/>
                </a:ext>
              </a:extLst>
            </xdr:cNvPr>
            <xdr:cNvSpPr txBox="1"/>
          </xdr:nvSpPr>
          <xdr:spPr>
            <a:xfrm>
              <a:off x="2623515" y="59954903"/>
              <a:ext cx="881010" cy="349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1+50𝑝</a:t>
              </a:r>
              <a:r>
                <a:rPr lang="es-MX"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11</xdr:col>
      <xdr:colOff>18216</xdr:colOff>
      <xdr:row>319</xdr:row>
      <xdr:rowOff>134174</xdr:rowOff>
    </xdr:from>
    <xdr:ext cx="843436" cy="320280"/>
    <mc:AlternateContent xmlns:mc="http://schemas.openxmlformats.org/markup-compatibility/2006" xmlns:a14="http://schemas.microsoft.com/office/drawing/2010/main">
      <mc:Choice Requires="a14">
        <xdr:sp macro="" textlink="">
          <xdr:nvSpPr>
            <xdr:cNvPr id="110" name="CuadroTexto 109">
              <a:extLst>
                <a:ext uri="{FF2B5EF4-FFF2-40B4-BE49-F238E27FC236}">
                  <a16:creationId xmlns:a16="http://schemas.microsoft.com/office/drawing/2014/main" id="{EE92B044-A48E-4D31-8863-1052B86FE171}"/>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𝜆</m:t>
                        </m:r>
                      </m:e>
                      <m:sub>
                        <m:r>
                          <m:rPr>
                            <m:sty m:val="p"/>
                          </m:rPr>
                          <a:rPr lang="el-GR" sz="1100" i="1">
                            <a:latin typeface="Cambria Math" panose="02040503050406030204" pitchFamily="18" charset="0"/>
                            <a:ea typeface="Cambria Math" panose="02040503050406030204" pitchFamily="18" charset="0"/>
                          </a:rPr>
                          <m:t>Δ</m:t>
                        </m:r>
                      </m:sub>
                    </m:sSub>
                    <m:r>
                      <a:rPr lang="es-MX" sz="1100" b="0" i="1">
                        <a:latin typeface="Cambria Math" panose="02040503050406030204" pitchFamily="18" charset="0"/>
                      </a:rPr>
                      <m:t>=</m:t>
                    </m:r>
                    <m:f>
                      <m:fPr>
                        <m:ctrlPr>
                          <a:rPr lang="es-MX" sz="1100" b="0" i="1">
                            <a:latin typeface="Cambria Math" panose="02040503050406030204" pitchFamily="18" charset="0"/>
                            <a:ea typeface="Cambria Math" panose="02040503050406030204" pitchFamily="18" charset="0"/>
                          </a:rPr>
                        </m:ctrlPr>
                      </m:fPr>
                      <m:num>
                        <m:r>
                          <a:rPr lang="es-MX" sz="1100" b="0" i="1">
                            <a:latin typeface="Cambria Math" panose="02040503050406030204" pitchFamily="18" charset="0"/>
                            <a:ea typeface="Cambria Math" panose="02040503050406030204" pitchFamily="18" charset="0"/>
                          </a:rPr>
                          <m:t>𝜉</m:t>
                        </m:r>
                      </m:num>
                      <m:den>
                        <m:r>
                          <a:rPr lang="es-MX" sz="1100" b="0" i="1">
                            <a:latin typeface="Cambria Math" panose="02040503050406030204" pitchFamily="18" charset="0"/>
                          </a:rPr>
                          <m:t>1</m:t>
                        </m:r>
                      </m:den>
                    </m:f>
                    <m:r>
                      <a:rPr lang="es-MX" sz="1100" b="0" i="1">
                        <a:latin typeface="Cambria Math" panose="02040503050406030204" pitchFamily="18" charset="0"/>
                      </a:rPr>
                      <m:t>=</m:t>
                    </m:r>
                    <m:r>
                      <a:rPr lang="es-MX" sz="1100" b="0" i="1">
                        <a:solidFill>
                          <a:schemeClr val="tx1"/>
                        </a:solidFill>
                        <a:effectLst/>
                        <a:latin typeface="Cambria Math" panose="02040503050406030204" pitchFamily="18" charset="0"/>
                        <a:ea typeface="+mn-ea"/>
                        <a:cs typeface="+mn-cs"/>
                      </a:rPr>
                      <m:t>𝜉</m:t>
                    </m:r>
                    <m:r>
                      <a:rPr lang="es-MX" sz="1100" b="0" i="1">
                        <a:solidFill>
                          <a:schemeClr val="tx1"/>
                        </a:solidFill>
                        <a:effectLst/>
                        <a:latin typeface="Cambria Math" panose="02040503050406030204" pitchFamily="18" charset="0"/>
                        <a:ea typeface="+mn-ea"/>
                        <a:cs typeface="+mn-cs"/>
                      </a:rPr>
                      <m:t>=</m:t>
                    </m:r>
                  </m:oMath>
                </m:oMathPara>
              </a14:m>
              <a:endParaRPr lang="es-MX" sz="1100" b="0">
                <a:solidFill>
                  <a:schemeClr val="tx1"/>
                </a:solidFill>
                <a:effectLst/>
                <a:ea typeface="+mn-ea"/>
                <a:cs typeface="+mn-cs"/>
              </a:endParaRPr>
            </a:p>
          </xdr:txBody>
        </xdr:sp>
      </mc:Choice>
      <mc:Fallback xmlns="">
        <xdr:sp macro="" textlink="">
          <xdr:nvSpPr>
            <xdr:cNvPr id="110" name="CuadroTexto 109">
              <a:extLst>
                <a:ext uri="{FF2B5EF4-FFF2-40B4-BE49-F238E27FC236}">
                  <a16:creationId xmlns:a16="http://schemas.microsoft.com/office/drawing/2014/main" id="{EE92B044-A48E-4D31-8863-1052B86FE171}"/>
                </a:ext>
              </a:extLst>
            </xdr:cNvPr>
            <xdr:cNvSpPr txBox="1"/>
          </xdr:nvSpPr>
          <xdr:spPr>
            <a:xfrm>
              <a:off x="2428041" y="63942149"/>
              <a:ext cx="843436"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𝜆_</a:t>
              </a:r>
              <a:r>
                <a:rPr lang="el-GR" sz="110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rPr>
                <a:t>=</a:t>
              </a:r>
              <a:r>
                <a:rPr lang="es-MX" sz="1100" b="0" i="0">
                  <a:latin typeface="Cambria Math" panose="02040503050406030204" pitchFamily="18" charset="0"/>
                  <a:ea typeface="Cambria Math" panose="02040503050406030204" pitchFamily="18" charset="0"/>
                </a:rPr>
                <a:t>𝜉/</a:t>
              </a:r>
              <a:r>
                <a:rPr lang="es-MX" sz="1100" b="0" i="0">
                  <a:latin typeface="Cambria Math" panose="02040503050406030204" pitchFamily="18" charset="0"/>
                </a:rPr>
                <a:t>1=</a:t>
              </a:r>
              <a:r>
                <a:rPr lang="es-MX" sz="1100" b="0" i="0">
                  <a:solidFill>
                    <a:schemeClr val="tx1"/>
                  </a:solidFill>
                  <a:effectLst/>
                  <a:latin typeface="Cambria Math" panose="02040503050406030204" pitchFamily="18" charset="0"/>
                  <a:ea typeface="+mn-ea"/>
                  <a:cs typeface="+mn-cs"/>
                </a:rPr>
                <a:t>𝜉=</a:t>
              </a:r>
              <a:endParaRPr lang="es-MX" sz="1100" b="0">
                <a:solidFill>
                  <a:schemeClr val="tx1"/>
                </a:solidFill>
                <a:effectLst/>
                <a:ea typeface="+mn-ea"/>
                <a:cs typeface="+mn-cs"/>
              </a:endParaRPr>
            </a:p>
          </xdr:txBody>
        </xdr:sp>
      </mc:Fallback>
    </mc:AlternateContent>
    <xdr:clientData/>
  </xdr:oneCellAnchor>
  <xdr:oneCellAnchor>
    <xdr:from>
      <xdr:col>10</xdr:col>
      <xdr:colOff>23199</xdr:colOff>
      <xdr:row>325</xdr:row>
      <xdr:rowOff>14915</xdr:rowOff>
    </xdr:from>
    <xdr:ext cx="1068241" cy="183127"/>
    <mc:AlternateContent xmlns:mc="http://schemas.openxmlformats.org/markup-compatibility/2006" xmlns:a14="http://schemas.microsoft.com/office/drawing/2010/main">
      <mc:Choice Requires="a14">
        <xdr:sp macro="" textlink="">
          <xdr:nvSpPr>
            <xdr:cNvPr id="111" name="CuadroTexto 110">
              <a:extLst>
                <a:ext uri="{FF2B5EF4-FFF2-40B4-BE49-F238E27FC236}">
                  <a16:creationId xmlns:a16="http://schemas.microsoft.com/office/drawing/2014/main" id="{E7D1661E-40BB-4C0E-872A-DFC897DDF5C8}"/>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𝑑𝑖𝑓</m:t>
                        </m:r>
                      </m:sub>
                    </m:sSub>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a:rPr lang="es-MX" sz="1100" b="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𝑠𝑜𝑠𝑡</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𝜆</m:t>
                    </m:r>
                    <m:r>
                      <a:rPr lang="es-MX" sz="1100" b="0" i="1">
                        <a:latin typeface="Cambria Math" panose="02040503050406030204" pitchFamily="18" charset="0"/>
                        <a:ea typeface="Cambria Math" panose="02040503050406030204" pitchFamily="18" charset="0"/>
                      </a:rPr>
                      <m:t>=</m:t>
                    </m:r>
                  </m:oMath>
                </m:oMathPara>
              </a14:m>
              <a:endParaRPr lang="en-US" sz="1100"/>
            </a:p>
          </xdr:txBody>
        </xdr:sp>
      </mc:Choice>
      <mc:Fallback xmlns="">
        <xdr:sp macro="" textlink="">
          <xdr:nvSpPr>
            <xdr:cNvPr id="111" name="CuadroTexto 110">
              <a:extLst>
                <a:ext uri="{FF2B5EF4-FFF2-40B4-BE49-F238E27FC236}">
                  <a16:creationId xmlns:a16="http://schemas.microsoft.com/office/drawing/2014/main" id="{E7D1661E-40BB-4C0E-872A-DFC897DDF5C8}"/>
                </a:ext>
              </a:extLst>
            </xdr:cNvPr>
            <xdr:cNvSpPr txBox="1"/>
          </xdr:nvSpPr>
          <xdr:spPr>
            <a:xfrm>
              <a:off x="2213949" y="65023040"/>
              <a:ext cx="106824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𝑑𝑖𝑓=</a:t>
              </a:r>
              <a:r>
                <a:rPr lang="es-MX" sz="1100" b="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𝑠𝑜𝑠𝑡</a:t>
              </a:r>
              <a:r>
                <a:rPr lang="es-MX" sz="1100" b="0" i="0">
                  <a:latin typeface="Cambria Math" panose="02040503050406030204" pitchFamily="18" charset="0"/>
                  <a:ea typeface="Cambria Math" panose="02040503050406030204" pitchFamily="18" charset="0"/>
                </a:rPr>
                <a:t>∙𝜆=</a:t>
              </a:r>
              <a:endParaRPr lang="en-US" sz="1100"/>
            </a:p>
          </xdr:txBody>
        </xdr:sp>
      </mc:Fallback>
    </mc:AlternateContent>
    <xdr:clientData/>
  </xdr:oneCellAnchor>
  <xdr:oneCellAnchor>
    <xdr:from>
      <xdr:col>11</xdr:col>
      <xdr:colOff>1653</xdr:colOff>
      <xdr:row>345</xdr:row>
      <xdr:rowOff>18220</xdr:rowOff>
    </xdr:from>
    <xdr:ext cx="444481" cy="172227"/>
    <mc:AlternateContent xmlns:mc="http://schemas.openxmlformats.org/markup-compatibility/2006" xmlns:a14="http://schemas.microsoft.com/office/drawing/2010/main">
      <mc:Choice Requires="a14">
        <xdr:sp macro="" textlink="">
          <xdr:nvSpPr>
            <xdr:cNvPr id="112" name="CuadroTexto 111">
              <a:extLst>
                <a:ext uri="{FF2B5EF4-FFF2-40B4-BE49-F238E27FC236}">
                  <a16:creationId xmlns:a16="http://schemas.microsoft.com/office/drawing/2014/main" id="{840F9C54-46E2-4B49-BECA-CA947CC2EAD9}"/>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𝐿𝑖𝑚</m:t>
                        </m:r>
                      </m:sub>
                    </m:sSub>
                    <m:r>
                      <a:rPr lang="es-MX" sz="1100" b="0" i="1">
                        <a:latin typeface="Cambria Math" panose="02040503050406030204" pitchFamily="18" charset="0"/>
                      </a:rPr>
                      <m:t>=</m:t>
                    </m:r>
                  </m:oMath>
                </m:oMathPara>
              </a14:m>
              <a:endParaRPr lang="en-US" sz="1100"/>
            </a:p>
          </xdr:txBody>
        </xdr:sp>
      </mc:Choice>
      <mc:Fallback xmlns="">
        <xdr:sp macro="" textlink="">
          <xdr:nvSpPr>
            <xdr:cNvPr id="112" name="CuadroTexto 111">
              <a:extLst>
                <a:ext uri="{FF2B5EF4-FFF2-40B4-BE49-F238E27FC236}">
                  <a16:creationId xmlns:a16="http://schemas.microsoft.com/office/drawing/2014/main" id="{840F9C54-46E2-4B49-BECA-CA947CC2EAD9}"/>
                </a:ext>
              </a:extLst>
            </xdr:cNvPr>
            <xdr:cNvSpPr txBox="1"/>
          </xdr:nvSpPr>
          <xdr:spPr>
            <a:xfrm>
              <a:off x="2411478" y="69026845"/>
              <a:ext cx="44448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𝐿𝑖𝑚=</a:t>
              </a:r>
              <a:endParaRPr lang="en-US" sz="1100"/>
            </a:p>
          </xdr:txBody>
        </xdr:sp>
      </mc:Fallback>
    </mc:AlternateContent>
    <xdr:clientData/>
  </xdr:oneCellAnchor>
  <xdr:oneCellAnchor>
    <xdr:from>
      <xdr:col>11</xdr:col>
      <xdr:colOff>89450</xdr:colOff>
      <xdr:row>347</xdr:row>
      <xdr:rowOff>14913</xdr:rowOff>
    </xdr:from>
    <xdr:ext cx="839845" cy="172227"/>
    <mc:AlternateContent xmlns:mc="http://schemas.openxmlformats.org/markup-compatibility/2006" xmlns:a14="http://schemas.microsoft.com/office/drawing/2010/main">
      <mc:Choice Requires="a14">
        <xdr:sp macro="" textlink="">
          <xdr:nvSpPr>
            <xdr:cNvPr id="113" name="CuadroTexto 112">
              <a:extLst>
                <a:ext uri="{FF2B5EF4-FFF2-40B4-BE49-F238E27FC236}">
                  <a16:creationId xmlns:a16="http://schemas.microsoft.com/office/drawing/2014/main" id="{A504F85F-6A25-4727-9A77-BC7634822B44}"/>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𝑇𝑜𝑡𝑎𝑙</m:t>
                        </m:r>
                      </m:sub>
                    </m:sSub>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ea typeface="Cambria Math" panose="02040503050406030204" pitchFamily="18" charset="0"/>
                          </a:rPr>
                          <m:t>𝐿𝑖𝑚</m:t>
                        </m:r>
                      </m:sub>
                    </m:sSub>
                  </m:oMath>
                </m:oMathPara>
              </a14:m>
              <a:endParaRPr lang="en-US" sz="1100"/>
            </a:p>
          </xdr:txBody>
        </xdr:sp>
      </mc:Choice>
      <mc:Fallback xmlns="">
        <xdr:sp macro="" textlink="">
          <xdr:nvSpPr>
            <xdr:cNvPr id="113" name="CuadroTexto 112">
              <a:extLst>
                <a:ext uri="{FF2B5EF4-FFF2-40B4-BE49-F238E27FC236}">
                  <a16:creationId xmlns:a16="http://schemas.microsoft.com/office/drawing/2014/main" id="{A504F85F-6A25-4727-9A77-BC7634822B44}"/>
                </a:ext>
              </a:extLst>
            </xdr:cNvPr>
            <xdr:cNvSpPr txBox="1"/>
          </xdr:nvSpPr>
          <xdr:spPr>
            <a:xfrm>
              <a:off x="2499275" y="69423588"/>
              <a:ext cx="83984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𝑇𝑜𝑡𝑎𝑙</a:t>
              </a: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ea typeface="Cambria Math" panose="02040503050406030204" pitchFamily="18" charset="0"/>
                </a:rPr>
                <a:t>𝐿𝑖𝑚</a:t>
              </a:r>
              <a:endParaRPr lang="en-US" sz="1100"/>
            </a:p>
          </xdr:txBody>
        </xdr:sp>
      </mc:Fallback>
    </mc:AlternateContent>
    <xdr:clientData/>
  </xdr:oneCellAnchor>
  <xdr:oneCellAnchor>
    <xdr:from>
      <xdr:col>10</xdr:col>
      <xdr:colOff>188851</xdr:colOff>
      <xdr:row>324</xdr:row>
      <xdr:rowOff>14914</xdr:rowOff>
    </xdr:from>
    <xdr:ext cx="465577" cy="172227"/>
    <mc:AlternateContent xmlns:mc="http://schemas.openxmlformats.org/markup-compatibility/2006" xmlns:a14="http://schemas.microsoft.com/office/drawing/2010/main">
      <mc:Choice Requires="a14">
        <xdr:sp macro="" textlink="">
          <xdr:nvSpPr>
            <xdr:cNvPr id="114" name="CuadroTexto 113">
              <a:extLst>
                <a:ext uri="{FF2B5EF4-FFF2-40B4-BE49-F238E27FC236}">
                  <a16:creationId xmlns:a16="http://schemas.microsoft.com/office/drawing/2014/main" id="{6B3B322E-DC87-44D4-B5FE-2A2EFEEF37C3}"/>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s-MX" sz="1100" b="0" i="1">
                            <a:latin typeface="Cambria Math" panose="02040503050406030204" pitchFamily="18" charset="0"/>
                          </a:rPr>
                          <m:t>𝑆𝑜𝑠𝑡</m:t>
                        </m:r>
                      </m:sub>
                    </m:sSub>
                    <m:r>
                      <a:rPr lang="es-MX" sz="1100" b="0" i="1">
                        <a:latin typeface="Cambria Math" panose="02040503050406030204" pitchFamily="18" charset="0"/>
                      </a:rPr>
                      <m:t>=</m:t>
                    </m:r>
                  </m:oMath>
                </m:oMathPara>
              </a14:m>
              <a:endParaRPr lang="en-US" sz="1100"/>
            </a:p>
          </xdr:txBody>
        </xdr:sp>
      </mc:Choice>
      <mc:Fallback xmlns="">
        <xdr:sp macro="" textlink="">
          <xdr:nvSpPr>
            <xdr:cNvPr id="114" name="CuadroTexto 113">
              <a:extLst>
                <a:ext uri="{FF2B5EF4-FFF2-40B4-BE49-F238E27FC236}">
                  <a16:creationId xmlns:a16="http://schemas.microsoft.com/office/drawing/2014/main" id="{6B3B322E-DC87-44D4-B5FE-2A2EFEEF37C3}"/>
                </a:ext>
              </a:extLst>
            </xdr:cNvPr>
            <xdr:cNvSpPr txBox="1"/>
          </xdr:nvSpPr>
          <xdr:spPr>
            <a:xfrm>
              <a:off x="2379601" y="64823014"/>
              <a:ext cx="4655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𝛿_</a:t>
              </a:r>
              <a:r>
                <a:rPr lang="es-MX" sz="1100" b="0" i="0">
                  <a:latin typeface="Cambria Math" panose="02040503050406030204" pitchFamily="18" charset="0"/>
                </a:rPr>
                <a:t>𝑆𝑜𝑠𝑡=</a:t>
              </a:r>
              <a:endParaRPr lang="en-US" sz="1100"/>
            </a:p>
          </xdr:txBody>
        </xdr:sp>
      </mc:Fallback>
    </mc:AlternateContent>
    <xdr:clientData/>
  </xdr:oneCellAnchor>
  <xdr:twoCellAnchor editAs="oneCell">
    <xdr:from>
      <xdr:col>9</xdr:col>
      <xdr:colOff>71702</xdr:colOff>
      <xdr:row>359</xdr:row>
      <xdr:rowOff>24851</xdr:rowOff>
    </xdr:from>
    <xdr:to>
      <xdr:col>13</xdr:col>
      <xdr:colOff>154529</xdr:colOff>
      <xdr:row>366</xdr:row>
      <xdr:rowOff>186031</xdr:rowOff>
    </xdr:to>
    <xdr:pic>
      <xdr:nvPicPr>
        <xdr:cNvPr id="115" name="Imagen 114">
          <a:extLst>
            <a:ext uri="{FF2B5EF4-FFF2-40B4-BE49-F238E27FC236}">
              <a16:creationId xmlns:a16="http://schemas.microsoft.com/office/drawing/2014/main" id="{B7BF2948-56B3-408D-B097-FC935571D462}"/>
            </a:ext>
          </a:extLst>
        </xdr:cNvPr>
        <xdr:cNvPicPr>
          <a:picLocks noChangeAspect="1" noChangeArrowheads="1"/>
        </xdr:cNvPicPr>
      </xdr:nvPicPr>
      <xdr:blipFill rotWithShape="1">
        <a:blip xmlns:r="http://schemas.openxmlformats.org/officeDocument/2006/relationships" r:embed="rId26">
          <a:biLevel thresh="75000"/>
          <a:extLst>
            <a:ext uri="{28A0092B-C50C-407E-A947-70E740481C1C}">
              <a14:useLocalDpi xmlns:a14="http://schemas.microsoft.com/office/drawing/2010/main" val="0"/>
            </a:ext>
          </a:extLst>
        </a:blip>
        <a:srcRect l="12485" t="38061" r="80373" b="48191"/>
        <a:stretch>
          <a:fillRect/>
        </a:stretch>
      </xdr:blipFill>
      <xdr:spPr bwMode="auto">
        <a:xfrm>
          <a:off x="2043377" y="71757626"/>
          <a:ext cx="959127" cy="1561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175185</xdr:colOff>
      <xdr:row>374</xdr:row>
      <xdr:rowOff>196478</xdr:rowOff>
    </xdr:from>
    <xdr:to>
      <xdr:col>25</xdr:col>
      <xdr:colOff>201706</xdr:colOff>
      <xdr:row>384</xdr:row>
      <xdr:rowOff>187074</xdr:rowOff>
    </xdr:to>
    <xdr:pic>
      <xdr:nvPicPr>
        <xdr:cNvPr id="116" name="Imagen 115">
          <a:extLst>
            <a:ext uri="{FF2B5EF4-FFF2-40B4-BE49-F238E27FC236}">
              <a16:creationId xmlns:a16="http://schemas.microsoft.com/office/drawing/2014/main" id="{9727369F-C0E7-4156-BB22-F25D22BC43BF}"/>
            </a:ext>
          </a:extLst>
        </xdr:cNvPr>
        <xdr:cNvPicPr>
          <a:picLocks noChangeAspect="1" noChangeArrowheads="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6577" t="18616" r="42619" b="36409"/>
        <a:stretch>
          <a:fillRect/>
        </a:stretch>
      </xdr:blipFill>
      <xdr:spPr bwMode="auto">
        <a:xfrm>
          <a:off x="394260" y="74929628"/>
          <a:ext cx="5284321" cy="199084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104778</xdr:colOff>
      <xdr:row>358</xdr:row>
      <xdr:rowOff>66676</xdr:rowOff>
    </xdr:from>
    <xdr:to>
      <xdr:col>40</xdr:col>
      <xdr:colOff>136435</xdr:colOff>
      <xdr:row>365</xdr:row>
      <xdr:rowOff>176211</xdr:rowOff>
    </xdr:to>
    <xdr:pic>
      <xdr:nvPicPr>
        <xdr:cNvPr id="117" name="Imagen 116">
          <a:extLst>
            <a:ext uri="{FF2B5EF4-FFF2-40B4-BE49-F238E27FC236}">
              <a16:creationId xmlns:a16="http://schemas.microsoft.com/office/drawing/2014/main" id="{6BD76563-0251-47B5-9B77-3F421A0D7F85}"/>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7991478"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195942</xdr:colOff>
      <xdr:row>383</xdr:row>
      <xdr:rowOff>1504</xdr:rowOff>
    </xdr:from>
    <xdr:to>
      <xdr:col>52</xdr:col>
      <xdr:colOff>214313</xdr:colOff>
      <xdr:row>393</xdr:row>
      <xdr:rowOff>183839</xdr:rowOff>
    </xdr:to>
    <xdr:pic>
      <xdr:nvPicPr>
        <xdr:cNvPr id="118" name="Imagen 117">
          <a:extLst>
            <a:ext uri="{FF2B5EF4-FFF2-40B4-BE49-F238E27FC236}">
              <a16:creationId xmlns:a16="http://schemas.microsoft.com/office/drawing/2014/main" id="{1595799A-8610-4AEB-99AA-613AAF64735F}"/>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6330042"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49028</xdr:colOff>
      <xdr:row>61</xdr:row>
      <xdr:rowOff>31506</xdr:rowOff>
    </xdr:from>
    <xdr:to>
      <xdr:col>51</xdr:col>
      <xdr:colOff>36902</xdr:colOff>
      <xdr:row>64</xdr:row>
      <xdr:rowOff>153865</xdr:rowOff>
    </xdr:to>
    <xdr:sp macro="" textlink="">
      <xdr:nvSpPr>
        <xdr:cNvPr id="119" name="Rectángulo 118">
          <a:extLst>
            <a:ext uri="{FF2B5EF4-FFF2-40B4-BE49-F238E27FC236}">
              <a16:creationId xmlns:a16="http://schemas.microsoft.com/office/drawing/2014/main" id="{8571FF76-5722-49B0-9E0F-6D4615C4AB31}"/>
            </a:ext>
          </a:extLst>
        </xdr:cNvPr>
        <xdr:cNvSpPr/>
      </xdr:nvSpPr>
      <xdr:spPr>
        <a:xfrm>
          <a:off x="5964053" y="12233031"/>
          <a:ext cx="5245674" cy="7224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36</xdr:col>
      <xdr:colOff>96559</xdr:colOff>
      <xdr:row>368</xdr:row>
      <xdr:rowOff>65518</xdr:rowOff>
    </xdr:from>
    <xdr:to>
      <xdr:col>40</xdr:col>
      <xdr:colOff>124480</xdr:colOff>
      <xdr:row>375</xdr:row>
      <xdr:rowOff>164523</xdr:rowOff>
    </xdr:to>
    <xdr:pic>
      <xdr:nvPicPr>
        <xdr:cNvPr id="120" name="Imagen 119">
          <a:extLst>
            <a:ext uri="{FF2B5EF4-FFF2-40B4-BE49-F238E27FC236}">
              <a16:creationId xmlns:a16="http://schemas.microsoft.com/office/drawing/2014/main" id="{2E0BB9DE-4D5F-4553-AD9F-FE38640C141A}"/>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7983259"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63</xdr:col>
      <xdr:colOff>104778</xdr:colOff>
      <xdr:row>358</xdr:row>
      <xdr:rowOff>66676</xdr:rowOff>
    </xdr:from>
    <xdr:ext cx="907957" cy="1509710"/>
    <xdr:pic>
      <xdr:nvPicPr>
        <xdr:cNvPr id="121" name="Imagen 120">
          <a:extLst>
            <a:ext uri="{FF2B5EF4-FFF2-40B4-BE49-F238E27FC236}">
              <a16:creationId xmlns:a16="http://schemas.microsoft.com/office/drawing/2014/main" id="{A7139A33-2E4E-4951-B934-A2DF736922B5}"/>
            </a:ext>
          </a:extLst>
        </xdr:cNvPr>
        <xdr:cNvPicPr>
          <a:picLocks noChangeAspect="1" noChangeArrowheads="1"/>
        </xdr:cNvPicPr>
      </xdr:nvPicPr>
      <xdr:blipFill rotWithShape="1">
        <a:blip xmlns:r="http://schemas.openxmlformats.org/officeDocument/2006/relationships" r:embed="rId28" cstate="print">
          <a:biLevel thresh="75000"/>
          <a:extLst>
            <a:ext uri="{28A0092B-C50C-407E-A947-70E740481C1C}">
              <a14:useLocalDpi xmlns:a14="http://schemas.microsoft.com/office/drawing/2010/main" val="0"/>
            </a:ext>
          </a:extLst>
        </a:blip>
        <a:srcRect l="21375" t="10526" r="61039" b="20395"/>
        <a:stretch>
          <a:fillRect/>
        </a:stretch>
      </xdr:blipFill>
      <xdr:spPr bwMode="auto">
        <a:xfrm>
          <a:off x="13906503" y="71599426"/>
          <a:ext cx="907957" cy="1509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195942</xdr:colOff>
      <xdr:row>383</xdr:row>
      <xdr:rowOff>1504</xdr:rowOff>
    </xdr:from>
    <xdr:ext cx="5276171" cy="2182585"/>
    <xdr:pic>
      <xdr:nvPicPr>
        <xdr:cNvPr id="122" name="Imagen 121">
          <a:extLst>
            <a:ext uri="{FF2B5EF4-FFF2-40B4-BE49-F238E27FC236}">
              <a16:creationId xmlns:a16="http://schemas.microsoft.com/office/drawing/2014/main" id="{D59E7973-9944-4FC3-8DC7-92246ACFA5C7}"/>
            </a:ext>
          </a:extLst>
        </xdr:cNvPr>
        <xdr:cNvPicPr>
          <a:picLocks noChangeAspect="1" noChangeArrowheads="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16271" t="24253" r="34531" b="27768"/>
        <a:stretch>
          <a:fillRect/>
        </a:stretch>
      </xdr:blipFill>
      <xdr:spPr bwMode="auto">
        <a:xfrm>
          <a:off x="12245067" y="76534879"/>
          <a:ext cx="5276171" cy="2182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96559</xdr:colOff>
      <xdr:row>368</xdr:row>
      <xdr:rowOff>65518</xdr:rowOff>
    </xdr:from>
    <xdr:ext cx="904221" cy="1499180"/>
    <xdr:pic>
      <xdr:nvPicPr>
        <xdr:cNvPr id="123" name="Imagen 122">
          <a:extLst>
            <a:ext uri="{FF2B5EF4-FFF2-40B4-BE49-F238E27FC236}">
              <a16:creationId xmlns:a16="http://schemas.microsoft.com/office/drawing/2014/main" id="{FDF36EBB-58F0-4D4E-BB6B-5A110F327993}"/>
            </a:ext>
          </a:extLst>
        </xdr:cNvPr>
        <xdr:cNvPicPr>
          <a:picLocks noChangeAspect="1" noChangeArrowheads="1"/>
        </xdr:cNvPicPr>
      </xdr:nvPicPr>
      <xdr:blipFill rotWithShape="1">
        <a:blip xmlns:r="http://schemas.openxmlformats.org/officeDocument/2006/relationships" r:embed="rId30">
          <a:biLevel thresh="75000"/>
          <a:extLst>
            <a:ext uri="{28A0092B-C50C-407E-A947-70E740481C1C}">
              <a14:useLocalDpi xmlns:a14="http://schemas.microsoft.com/office/drawing/2010/main" val="0"/>
            </a:ext>
          </a:extLst>
        </a:blip>
        <a:srcRect l="38223" t="21422" r="53045" b="44513"/>
        <a:stretch>
          <a:fillRect/>
        </a:stretch>
      </xdr:blipFill>
      <xdr:spPr bwMode="auto">
        <a:xfrm>
          <a:off x="13898284" y="73598518"/>
          <a:ext cx="904221" cy="1499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27</xdr:col>
          <xdr:colOff>0</xdr:colOff>
          <xdr:row>3</xdr:row>
          <xdr:rowOff>0</xdr:rowOff>
        </xdr:from>
        <xdr:to>
          <xdr:col>36</xdr:col>
          <xdr:colOff>0</xdr:colOff>
          <xdr:row>6</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D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ELEMENTOS MECANICOS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11.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2.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G37"/>
  <sheetViews>
    <sheetView showGridLines="0" workbookViewId="0">
      <selection activeCell="D36" sqref="D36"/>
    </sheetView>
  </sheetViews>
  <sheetFormatPr baseColWidth="10" defaultRowHeight="15" x14ac:dyDescent="0.25"/>
  <cols>
    <col min="2" max="2" width="17.85546875" customWidth="1"/>
  </cols>
  <sheetData>
    <row r="1" spans="2:7" ht="15.75" thickBot="1" x14ac:dyDescent="0.3"/>
    <row r="2" spans="2:7" ht="15.75" thickBot="1" x14ac:dyDescent="0.3">
      <c r="B2" s="14" t="s">
        <v>32</v>
      </c>
      <c r="C2" s="14" t="s">
        <v>33</v>
      </c>
      <c r="D2" s="15" t="s">
        <v>34</v>
      </c>
      <c r="E2" s="14" t="s">
        <v>35</v>
      </c>
      <c r="F2" s="14" t="s">
        <v>36</v>
      </c>
      <c r="G2" s="14" t="s">
        <v>37</v>
      </c>
    </row>
    <row r="3" spans="2:7" x14ac:dyDescent="0.25">
      <c r="B3" s="16">
        <v>2</v>
      </c>
      <c r="C3" s="16">
        <v>0.64</v>
      </c>
      <c r="D3" s="17">
        <v>0.25</v>
      </c>
      <c r="E3" s="16">
        <v>0.32</v>
      </c>
      <c r="F3" s="16">
        <v>2.5100000000000001E-2</v>
      </c>
      <c r="G3" s="16">
        <v>2.0099999999999998</v>
      </c>
    </row>
    <row r="4" spans="2:7" x14ac:dyDescent="0.25">
      <c r="B4" s="18">
        <v>2.5</v>
      </c>
      <c r="C4" s="18">
        <v>0.79</v>
      </c>
      <c r="D4" s="19">
        <f>(1/6)*5</f>
        <v>0.83333333333333326</v>
      </c>
      <c r="E4" s="18">
        <v>0.49</v>
      </c>
      <c r="F4" s="18">
        <v>0.38400000000000001</v>
      </c>
      <c r="G4" s="18">
        <v>2.48</v>
      </c>
    </row>
    <row r="5" spans="2:7" x14ac:dyDescent="0.25">
      <c r="B5" s="18">
        <v>3</v>
      </c>
      <c r="C5" s="18">
        <v>0.95</v>
      </c>
      <c r="D5" s="19">
        <f>(1/8)*3</f>
        <v>0.375</v>
      </c>
      <c r="E5" s="18">
        <v>0.71</v>
      </c>
      <c r="F5" s="18">
        <v>0.55700000000000005</v>
      </c>
      <c r="G5" s="18">
        <v>2.98</v>
      </c>
    </row>
    <row r="6" spans="2:7" x14ac:dyDescent="0.25">
      <c r="B6" s="18">
        <v>4</v>
      </c>
      <c r="C6" s="18">
        <v>1.27</v>
      </c>
      <c r="D6" s="19">
        <v>0.5</v>
      </c>
      <c r="E6" s="18">
        <v>1.27</v>
      </c>
      <c r="F6" s="18">
        <v>0.996</v>
      </c>
      <c r="G6" s="18">
        <v>3.99</v>
      </c>
    </row>
    <row r="7" spans="2:7" x14ac:dyDescent="0.25">
      <c r="B7" s="18">
        <v>5</v>
      </c>
      <c r="C7" s="18">
        <v>1.59</v>
      </c>
      <c r="D7" s="19">
        <f>(1/8)*5</f>
        <v>0.625</v>
      </c>
      <c r="E7" s="18">
        <v>1.99</v>
      </c>
      <c r="F7" s="18">
        <v>1.56</v>
      </c>
      <c r="G7" s="20">
        <v>5</v>
      </c>
    </row>
    <row r="8" spans="2:7" x14ac:dyDescent="0.25">
      <c r="B8" s="18">
        <v>6</v>
      </c>
      <c r="C8" s="18">
        <v>1.9</v>
      </c>
      <c r="D8" s="19">
        <f>(1/8)*B8</f>
        <v>0.75</v>
      </c>
      <c r="E8" s="18">
        <v>2.87</v>
      </c>
      <c r="F8" s="18">
        <v>2.25</v>
      </c>
      <c r="G8" s="21">
        <v>6</v>
      </c>
    </row>
    <row r="9" spans="2:7" x14ac:dyDescent="0.25">
      <c r="B9" s="22">
        <v>7</v>
      </c>
      <c r="C9" s="22">
        <v>2.2200000000000002</v>
      </c>
      <c r="D9" s="23">
        <f t="shared" ref="D9:D15" si="0">(1/8)*B9</f>
        <v>0.875</v>
      </c>
      <c r="E9" s="22">
        <v>3.87</v>
      </c>
      <c r="F9" s="22">
        <v>3.34</v>
      </c>
      <c r="G9" s="22">
        <v>6.97</v>
      </c>
    </row>
    <row r="10" spans="2:7" x14ac:dyDescent="0.25">
      <c r="B10" s="18">
        <v>8</v>
      </c>
      <c r="C10" s="18">
        <v>2.54</v>
      </c>
      <c r="D10" s="19">
        <f t="shared" si="0"/>
        <v>1</v>
      </c>
      <c r="E10" s="18">
        <v>5.07</v>
      </c>
      <c r="F10" s="18">
        <v>3.9750000000000001</v>
      </c>
      <c r="G10" s="18">
        <v>7.98</v>
      </c>
    </row>
    <row r="11" spans="2:7" x14ac:dyDescent="0.25">
      <c r="B11" s="22">
        <v>9</v>
      </c>
      <c r="C11" s="22">
        <v>2.86</v>
      </c>
      <c r="D11" s="23">
        <f t="shared" si="0"/>
        <v>1.125</v>
      </c>
      <c r="E11" s="22">
        <v>6.42</v>
      </c>
      <c r="F11" s="22">
        <v>5.33</v>
      </c>
      <c r="G11" s="22">
        <v>8.98</v>
      </c>
    </row>
    <row r="12" spans="2:7" x14ac:dyDescent="0.25">
      <c r="B12" s="18">
        <v>10</v>
      </c>
      <c r="C12" s="18">
        <v>3.18</v>
      </c>
      <c r="D12" s="19">
        <f t="shared" si="0"/>
        <v>1.25</v>
      </c>
      <c r="E12" s="18">
        <v>7.94</v>
      </c>
      <c r="F12" s="18">
        <v>6.2249999999999996</v>
      </c>
      <c r="G12" s="18">
        <v>9.99</v>
      </c>
    </row>
    <row r="13" spans="2:7" x14ac:dyDescent="0.25">
      <c r="B13" s="18">
        <v>11</v>
      </c>
      <c r="C13" s="18">
        <v>3.49</v>
      </c>
      <c r="D13" s="19">
        <f t="shared" si="0"/>
        <v>1.375</v>
      </c>
      <c r="E13" s="18">
        <v>9.57</v>
      </c>
      <c r="F13" s="18">
        <v>7.5030000000000001</v>
      </c>
      <c r="G13" s="18">
        <v>10.96</v>
      </c>
    </row>
    <row r="14" spans="2:7" ht="15.75" thickBot="1" x14ac:dyDescent="0.3">
      <c r="B14" s="26">
        <v>12</v>
      </c>
      <c r="C14" s="26">
        <v>3.81</v>
      </c>
      <c r="D14" s="27">
        <f t="shared" si="0"/>
        <v>1.5</v>
      </c>
      <c r="E14" s="26">
        <v>11.4</v>
      </c>
      <c r="F14" s="26">
        <v>8.9380000000000006</v>
      </c>
      <c r="G14" s="26">
        <v>11.97</v>
      </c>
    </row>
    <row r="15" spans="2:7" ht="15.75" thickBot="1" x14ac:dyDescent="0.3">
      <c r="B15" s="28">
        <v>0</v>
      </c>
      <c r="C15" s="28">
        <v>0</v>
      </c>
      <c r="D15" s="28">
        <f t="shared" si="0"/>
        <v>0</v>
      </c>
      <c r="E15" s="28">
        <v>0</v>
      </c>
      <c r="F15" s="28">
        <v>0</v>
      </c>
      <c r="G15" s="28">
        <v>0</v>
      </c>
    </row>
    <row r="17" spans="2:6" x14ac:dyDescent="0.25">
      <c r="B17" s="161" t="s">
        <v>38</v>
      </c>
      <c r="C17" s="161"/>
    </row>
    <row r="18" spans="2:6" x14ac:dyDescent="0.25">
      <c r="B18" s="24" t="s">
        <v>39</v>
      </c>
      <c r="C18" s="24" t="s">
        <v>40</v>
      </c>
    </row>
    <row r="19" spans="2:6" x14ac:dyDescent="0.25">
      <c r="B19" s="24" t="s">
        <v>41</v>
      </c>
      <c r="C19" s="24" t="s">
        <v>42</v>
      </c>
    </row>
    <row r="20" spans="2:6" x14ac:dyDescent="0.25">
      <c r="B20" s="24" t="s">
        <v>43</v>
      </c>
      <c r="C20" s="24" t="s">
        <v>44</v>
      </c>
    </row>
    <row r="23" spans="2:6" x14ac:dyDescent="0.25">
      <c r="B23" s="161" t="s">
        <v>45</v>
      </c>
      <c r="C23" s="161"/>
      <c r="D23" s="161"/>
      <c r="E23" s="161"/>
      <c r="F23" s="161"/>
    </row>
    <row r="24" spans="2:6" x14ac:dyDescent="0.25">
      <c r="B24" s="24" t="s">
        <v>46</v>
      </c>
      <c r="C24" s="25" t="s">
        <v>47</v>
      </c>
      <c r="D24" s="24">
        <v>1.3</v>
      </c>
      <c r="E24" s="25" t="s">
        <v>48</v>
      </c>
      <c r="F24" s="24">
        <v>1.5</v>
      </c>
    </row>
    <row r="25" spans="2:6" x14ac:dyDescent="0.25">
      <c r="B25" s="24" t="s">
        <v>49</v>
      </c>
      <c r="C25" s="25" t="s">
        <v>47</v>
      </c>
      <c r="D25" s="24">
        <v>1.5</v>
      </c>
      <c r="E25" s="25" t="s">
        <v>48</v>
      </c>
      <c r="F25" s="24">
        <v>1.7</v>
      </c>
    </row>
    <row r="26" spans="2:6" ht="15.75" thickBot="1" x14ac:dyDescent="0.3"/>
    <row r="27" spans="2:6" x14ac:dyDescent="0.25">
      <c r="B27" s="68" t="s">
        <v>159</v>
      </c>
    </row>
    <row r="28" spans="2:6" x14ac:dyDescent="0.25">
      <c r="B28" s="69" t="s">
        <v>149</v>
      </c>
    </row>
    <row r="29" spans="2:6" x14ac:dyDescent="0.25">
      <c r="B29" s="69" t="s">
        <v>150</v>
      </c>
    </row>
    <row r="30" spans="2:6" x14ac:dyDescent="0.25">
      <c r="B30" s="69" t="s">
        <v>151</v>
      </c>
    </row>
    <row r="31" spans="2:6" x14ac:dyDescent="0.25">
      <c r="B31" s="69" t="s">
        <v>152</v>
      </c>
    </row>
    <row r="32" spans="2:6" x14ac:dyDescent="0.25">
      <c r="B32" s="69" t="s">
        <v>153</v>
      </c>
    </row>
    <row r="33" spans="2:2" x14ac:dyDescent="0.25">
      <c r="B33" s="69" t="s">
        <v>155</v>
      </c>
    </row>
    <row r="34" spans="2:2" x14ac:dyDescent="0.25">
      <c r="B34" s="69" t="s">
        <v>154</v>
      </c>
    </row>
    <row r="35" spans="2:2" x14ac:dyDescent="0.25">
      <c r="B35" s="69" t="s">
        <v>156</v>
      </c>
    </row>
    <row r="36" spans="2:2" x14ac:dyDescent="0.25">
      <c r="B36" s="69" t="s">
        <v>157</v>
      </c>
    </row>
    <row r="37" spans="2:2" ht="15.75" thickBot="1" x14ac:dyDescent="0.3">
      <c r="B37" s="70" t="s">
        <v>158</v>
      </c>
    </row>
  </sheetData>
  <mergeCells count="2">
    <mergeCell ref="B17:C17"/>
    <mergeCell ref="B23:F2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0E513-1151-490E-94AD-7EE3FE1F152D}">
  <sheetPr codeName="Hoja4"/>
  <dimension ref="A1:I100"/>
  <sheetViews>
    <sheetView workbookViewId="0">
      <selection activeCell="D18" sqref="D18"/>
    </sheetView>
  </sheetViews>
  <sheetFormatPr baseColWidth="10" defaultRowHeight="15" x14ac:dyDescent="0.25"/>
  <cols>
    <col min="1" max="1" width="8.28515625" bestFit="1" customWidth="1"/>
    <col min="2" max="2" width="16.140625" bestFit="1" customWidth="1"/>
    <col min="3" max="3" width="15.7109375" bestFit="1" customWidth="1"/>
    <col min="4" max="4" width="11.140625" bestFit="1" customWidth="1"/>
    <col min="7" max="7" width="11.5703125" bestFit="1" customWidth="1"/>
    <col min="8" max="8" width="12.42578125" bestFit="1" customWidth="1"/>
    <col min="9" max="9" width="11.5703125" bestFit="1" customWidth="1"/>
  </cols>
  <sheetData>
    <row r="1" spans="1:9" x14ac:dyDescent="0.25">
      <c r="A1" s="79" t="s">
        <v>166</v>
      </c>
      <c r="B1" s="79" t="s">
        <v>167</v>
      </c>
      <c r="C1" s="79" t="s">
        <v>168</v>
      </c>
      <c r="D1" s="79" t="s">
        <v>169</v>
      </c>
      <c r="F1" s="82"/>
      <c r="G1" s="82"/>
      <c r="H1" s="82"/>
      <c r="I1" s="82"/>
    </row>
    <row r="2" spans="1:9" x14ac:dyDescent="0.25">
      <c r="A2">
        <v>173</v>
      </c>
      <c r="B2" s="81">
        <v>974398.84595183958</v>
      </c>
      <c r="C2" s="81">
        <v>-1434672.5951270456</v>
      </c>
      <c r="D2" s="81">
        <v>11983.458918103355</v>
      </c>
      <c r="G2" s="81"/>
      <c r="H2" s="81"/>
      <c r="I2" s="81"/>
    </row>
    <row r="3" spans="1:9" x14ac:dyDescent="0.25">
      <c r="A3">
        <v>174</v>
      </c>
      <c r="B3" s="81">
        <v>931291.48017610738</v>
      </c>
      <c r="C3" s="81">
        <v>-1477154.4445111172</v>
      </c>
      <c r="D3" s="81">
        <v>13961.025884184255</v>
      </c>
      <c r="G3" s="81"/>
      <c r="H3" s="81"/>
      <c r="I3" s="81"/>
    </row>
    <row r="4" spans="1:9" x14ac:dyDescent="0.25">
      <c r="A4">
        <v>171</v>
      </c>
      <c r="B4" s="81">
        <v>310505.09751212987</v>
      </c>
      <c r="C4" s="81">
        <v>-433033.88196091459</v>
      </c>
      <c r="D4" s="81">
        <v>6561.9471905981854</v>
      </c>
      <c r="G4" s="81"/>
      <c r="H4" s="81"/>
      <c r="I4" s="81"/>
    </row>
    <row r="5" spans="1:9" x14ac:dyDescent="0.25">
      <c r="A5">
        <v>175</v>
      </c>
      <c r="B5" s="81">
        <v>284966.69821991801</v>
      </c>
      <c r="C5" s="81">
        <v>-396547.2310401717</v>
      </c>
      <c r="D5" s="81">
        <v>6079.5828755848534</v>
      </c>
      <c r="G5" s="81"/>
      <c r="H5" s="81"/>
      <c r="I5" s="81"/>
    </row>
    <row r="6" spans="1:9" x14ac:dyDescent="0.25">
      <c r="A6">
        <v>183</v>
      </c>
      <c r="B6" s="81">
        <v>304312.49280250812</v>
      </c>
      <c r="C6" s="81">
        <v>-395040.22209248535</v>
      </c>
      <c r="D6" s="81">
        <v>6169.7497141063177</v>
      </c>
      <c r="G6" s="81"/>
      <c r="H6" s="81"/>
      <c r="I6" s="81"/>
    </row>
    <row r="7" spans="1:9" x14ac:dyDescent="0.25">
      <c r="A7">
        <v>166</v>
      </c>
      <c r="B7" s="81">
        <v>820090.21002684638</v>
      </c>
      <c r="C7" s="81">
        <v>-571568.44961335964</v>
      </c>
      <c r="D7" s="81">
        <v>10364.50846205899</v>
      </c>
      <c r="G7" s="81"/>
      <c r="H7" s="81"/>
      <c r="I7" s="81"/>
    </row>
    <row r="8" spans="1:9" x14ac:dyDescent="0.25">
      <c r="A8">
        <v>169</v>
      </c>
      <c r="B8" s="81">
        <v>817214.33045680961</v>
      </c>
      <c r="C8" s="81">
        <v>-552600.01385769714</v>
      </c>
      <c r="D8" s="81">
        <v>10444.632511071328</v>
      </c>
      <c r="G8" s="81"/>
      <c r="H8" s="81"/>
      <c r="I8" s="81"/>
    </row>
    <row r="9" spans="1:9" x14ac:dyDescent="0.25">
      <c r="A9">
        <v>177</v>
      </c>
      <c r="B9" s="81">
        <v>242739.75852142033</v>
      </c>
      <c r="C9" s="81">
        <v>-198977.56743011752</v>
      </c>
      <c r="D9" s="81">
        <v>5967.4225573897065</v>
      </c>
      <c r="G9" s="81"/>
      <c r="H9" s="81"/>
      <c r="I9" s="81"/>
    </row>
    <row r="10" spans="1:9" x14ac:dyDescent="0.25">
      <c r="A10">
        <v>179</v>
      </c>
      <c r="B10" s="81">
        <v>207143.27138259832</v>
      </c>
      <c r="C10" s="81">
        <v>-165589.75754497916</v>
      </c>
      <c r="D10" s="81">
        <v>4642.7906503971572</v>
      </c>
      <c r="G10" s="81"/>
      <c r="H10" s="81"/>
      <c r="I10" s="81"/>
    </row>
    <row r="11" spans="1:9" x14ac:dyDescent="0.25">
      <c r="A11">
        <v>181</v>
      </c>
      <c r="B11" s="81">
        <v>114935.57677472518</v>
      </c>
      <c r="C11" s="81">
        <v>-176261.65339386658</v>
      </c>
      <c r="D11" s="81">
        <v>8069.3310629790376</v>
      </c>
      <c r="G11" s="81"/>
      <c r="H11" s="81"/>
      <c r="I11" s="81"/>
    </row>
    <row r="12" spans="1:9" x14ac:dyDescent="0.25">
      <c r="A12">
        <v>301</v>
      </c>
      <c r="B12" s="81">
        <v>147283.60998058246</v>
      </c>
      <c r="C12" s="81">
        <v>-214846.37236575174</v>
      </c>
      <c r="D12" s="81">
        <v>2487.1885240491893</v>
      </c>
      <c r="G12" s="81"/>
      <c r="H12" s="81"/>
      <c r="I12" s="81"/>
    </row>
    <row r="13" spans="1:9" x14ac:dyDescent="0.25">
      <c r="B13" s="81"/>
      <c r="C13" s="81"/>
      <c r="D13" s="81"/>
      <c r="G13" s="81"/>
      <c r="H13" s="81"/>
      <c r="I13" s="81"/>
    </row>
    <row r="14" spans="1:9" x14ac:dyDescent="0.25">
      <c r="B14" s="81"/>
      <c r="C14" s="81"/>
      <c r="D14" s="81"/>
      <c r="G14" s="81"/>
      <c r="H14" s="81"/>
      <c r="I14" s="81"/>
    </row>
    <row r="15" spans="1:9" x14ac:dyDescent="0.25">
      <c r="B15" s="81"/>
      <c r="C15" s="81"/>
      <c r="D15" s="81"/>
      <c r="G15" s="81"/>
      <c r="H15" s="81"/>
      <c r="I15" s="81"/>
    </row>
    <row r="16" spans="1:9" x14ac:dyDescent="0.25">
      <c r="B16" s="81"/>
      <c r="C16" s="81"/>
      <c r="D16" s="81"/>
      <c r="G16" s="81"/>
      <c r="H16" s="81"/>
      <c r="I16" s="81"/>
    </row>
    <row r="17" spans="2:9" x14ac:dyDescent="0.25">
      <c r="B17" s="81"/>
      <c r="C17" s="81"/>
      <c r="D17" s="81"/>
      <c r="G17" s="81"/>
      <c r="H17" s="81"/>
      <c r="I17" s="81"/>
    </row>
    <row r="18" spans="2:9" x14ac:dyDescent="0.25">
      <c r="B18" s="81"/>
      <c r="C18" s="81"/>
      <c r="D18" s="81"/>
      <c r="G18" s="81"/>
      <c r="H18" s="81"/>
      <c r="I18" s="81"/>
    </row>
    <row r="19" spans="2:9" x14ac:dyDescent="0.25">
      <c r="B19" s="81"/>
      <c r="C19" s="81"/>
      <c r="D19" s="81"/>
      <c r="G19" s="81"/>
      <c r="H19" s="81"/>
      <c r="I19" s="81"/>
    </row>
    <row r="20" spans="2:9" x14ac:dyDescent="0.25">
      <c r="B20" s="81"/>
      <c r="C20" s="81"/>
      <c r="D20" s="81"/>
      <c r="G20" s="81"/>
      <c r="H20" s="81"/>
      <c r="I20" s="81"/>
    </row>
    <row r="21" spans="2:9" x14ac:dyDescent="0.25">
      <c r="B21" s="81"/>
      <c r="C21" s="81"/>
      <c r="D21" s="81"/>
      <c r="G21" s="81"/>
      <c r="H21" s="81"/>
      <c r="I21" s="81"/>
    </row>
    <row r="22" spans="2:9" x14ac:dyDescent="0.25">
      <c r="B22" s="81"/>
      <c r="C22" s="81"/>
      <c r="D22" s="81"/>
      <c r="G22" s="81"/>
      <c r="H22" s="81"/>
      <c r="I22" s="81"/>
    </row>
    <row r="23" spans="2:9" x14ac:dyDescent="0.25">
      <c r="B23" s="81"/>
      <c r="C23" s="81"/>
      <c r="D23" s="81"/>
      <c r="G23" s="81"/>
      <c r="H23" s="81"/>
      <c r="I23" s="81"/>
    </row>
    <row r="24" spans="2:9" x14ac:dyDescent="0.25">
      <c r="B24" s="81"/>
      <c r="C24" s="81"/>
      <c r="D24" s="81"/>
      <c r="G24" s="81"/>
      <c r="H24" s="81"/>
      <c r="I24" s="81"/>
    </row>
    <row r="25" spans="2:9" x14ac:dyDescent="0.25">
      <c r="B25" s="81"/>
      <c r="C25" s="81"/>
      <c r="D25" s="81"/>
      <c r="G25" s="81"/>
      <c r="H25" s="81"/>
      <c r="I25" s="81"/>
    </row>
    <row r="26" spans="2:9" x14ac:dyDescent="0.25">
      <c r="B26" s="81"/>
      <c r="C26" s="81"/>
      <c r="D26" s="81"/>
      <c r="G26" s="81"/>
      <c r="H26" s="81"/>
      <c r="I26" s="81"/>
    </row>
    <row r="27" spans="2:9" x14ac:dyDescent="0.25">
      <c r="B27" s="81"/>
      <c r="C27" s="81"/>
      <c r="D27" s="81"/>
      <c r="G27" s="81"/>
      <c r="H27" s="81"/>
      <c r="I27" s="81"/>
    </row>
    <row r="28" spans="2:9" x14ac:dyDescent="0.25">
      <c r="B28" s="81"/>
      <c r="C28" s="81"/>
      <c r="D28" s="81"/>
      <c r="G28" s="81"/>
      <c r="H28" s="81"/>
      <c r="I28" s="81"/>
    </row>
    <row r="29" spans="2:9" x14ac:dyDescent="0.25">
      <c r="B29" s="81"/>
      <c r="C29" s="81"/>
      <c r="D29" s="81"/>
      <c r="G29" s="81"/>
      <c r="H29" s="81"/>
      <c r="I29" s="81"/>
    </row>
    <row r="30" spans="2:9" x14ac:dyDescent="0.25">
      <c r="B30" s="81"/>
      <c r="C30" s="81"/>
      <c r="D30" s="81"/>
      <c r="G30" s="81"/>
      <c r="H30" s="81"/>
      <c r="I30" s="81"/>
    </row>
    <row r="31" spans="2:9" x14ac:dyDescent="0.25">
      <c r="B31" s="81"/>
      <c r="C31" s="81"/>
      <c r="D31" s="81"/>
      <c r="G31" s="81"/>
      <c r="H31" s="81"/>
      <c r="I31" s="81"/>
    </row>
    <row r="32" spans="2:9" x14ac:dyDescent="0.25">
      <c r="B32" s="81"/>
      <c r="C32" s="81"/>
      <c r="D32" s="81"/>
      <c r="G32" s="81"/>
      <c r="H32" s="81"/>
      <c r="I32" s="81"/>
    </row>
    <row r="33" spans="2:9" x14ac:dyDescent="0.25">
      <c r="B33" s="81"/>
      <c r="C33" s="81"/>
      <c r="D33" s="81"/>
      <c r="G33" s="81"/>
      <c r="H33" s="81"/>
      <c r="I33" s="81"/>
    </row>
    <row r="34" spans="2:9" x14ac:dyDescent="0.25">
      <c r="B34" s="81"/>
      <c r="C34" s="81"/>
      <c r="D34" s="81"/>
      <c r="G34" s="81"/>
      <c r="H34" s="81"/>
      <c r="I34" s="81"/>
    </row>
    <row r="35" spans="2:9" x14ac:dyDescent="0.25">
      <c r="B35" s="81"/>
      <c r="C35" s="81"/>
      <c r="D35" s="81"/>
      <c r="G35" s="81"/>
      <c r="H35" s="81"/>
      <c r="I35" s="81"/>
    </row>
    <row r="36" spans="2:9" x14ac:dyDescent="0.25">
      <c r="B36" s="81"/>
      <c r="C36" s="81"/>
      <c r="D36" s="81"/>
      <c r="G36" s="81"/>
      <c r="H36" s="81"/>
      <c r="I36" s="81"/>
    </row>
    <row r="37" spans="2:9" x14ac:dyDescent="0.25">
      <c r="B37" s="81"/>
      <c r="C37" s="81"/>
      <c r="D37" s="81"/>
      <c r="G37" s="81"/>
      <c r="H37" s="81"/>
      <c r="I37" s="81"/>
    </row>
    <row r="38" spans="2:9" x14ac:dyDescent="0.25">
      <c r="B38" s="81"/>
      <c r="C38" s="81"/>
      <c r="D38" s="81"/>
      <c r="G38" s="81"/>
      <c r="H38" s="81"/>
      <c r="I38" s="81"/>
    </row>
    <row r="39" spans="2:9" x14ac:dyDescent="0.25">
      <c r="B39" s="81"/>
      <c r="C39" s="81"/>
      <c r="D39" s="81"/>
      <c r="G39" s="81"/>
      <c r="H39" s="81"/>
      <c r="I39" s="81"/>
    </row>
    <row r="40" spans="2:9" x14ac:dyDescent="0.25">
      <c r="B40" s="81"/>
      <c r="C40" s="81"/>
      <c r="D40" s="81"/>
      <c r="G40" s="81"/>
      <c r="H40" s="81"/>
      <c r="I40" s="81"/>
    </row>
    <row r="41" spans="2:9" x14ac:dyDescent="0.25">
      <c r="B41" s="81"/>
      <c r="C41" s="81"/>
      <c r="D41" s="81"/>
      <c r="G41" s="81"/>
      <c r="H41" s="81"/>
      <c r="I41" s="81"/>
    </row>
    <row r="42" spans="2:9" x14ac:dyDescent="0.25">
      <c r="B42" s="81"/>
      <c r="C42" s="81"/>
      <c r="D42" s="81"/>
      <c r="G42" s="81"/>
      <c r="H42" s="81"/>
      <c r="I42" s="81"/>
    </row>
    <row r="43" spans="2:9" x14ac:dyDescent="0.25">
      <c r="B43" s="81"/>
      <c r="C43" s="81"/>
      <c r="D43" s="81"/>
      <c r="G43" s="81"/>
      <c r="H43" s="81"/>
      <c r="I43" s="81"/>
    </row>
    <row r="44" spans="2:9" x14ac:dyDescent="0.25">
      <c r="B44" s="81"/>
      <c r="C44" s="81"/>
      <c r="D44" s="81"/>
      <c r="G44" s="81"/>
      <c r="H44" s="81"/>
      <c r="I44" s="81"/>
    </row>
    <row r="45" spans="2:9" x14ac:dyDescent="0.25">
      <c r="B45" s="81"/>
      <c r="C45" s="81"/>
      <c r="D45" s="81"/>
      <c r="G45" s="81"/>
      <c r="H45" s="81"/>
      <c r="I45" s="81"/>
    </row>
    <row r="46" spans="2:9" x14ac:dyDescent="0.25">
      <c r="B46" s="81"/>
      <c r="C46" s="81"/>
      <c r="D46" s="81"/>
      <c r="G46" s="81"/>
      <c r="H46" s="81"/>
      <c r="I46" s="81"/>
    </row>
    <row r="47" spans="2:9" x14ac:dyDescent="0.25">
      <c r="B47" s="81"/>
      <c r="C47" s="81"/>
      <c r="D47" s="81"/>
      <c r="G47" s="81"/>
      <c r="H47" s="81"/>
      <c r="I47" s="81"/>
    </row>
    <row r="48" spans="2:9" x14ac:dyDescent="0.25">
      <c r="B48" s="81"/>
      <c r="C48" s="81"/>
      <c r="D48" s="81"/>
      <c r="G48" s="81"/>
      <c r="H48" s="81"/>
      <c r="I48" s="81"/>
    </row>
    <row r="49" spans="2:9" x14ac:dyDescent="0.25">
      <c r="B49" s="81"/>
      <c r="C49" s="81"/>
      <c r="D49" s="81"/>
      <c r="G49" s="81"/>
      <c r="H49" s="81"/>
      <c r="I49" s="81"/>
    </row>
    <row r="50" spans="2:9" x14ac:dyDescent="0.25">
      <c r="B50" s="81"/>
      <c r="C50" s="81"/>
      <c r="D50" s="81"/>
      <c r="G50" s="81"/>
      <c r="H50" s="81"/>
      <c r="I50" s="81"/>
    </row>
    <row r="51" spans="2:9" x14ac:dyDescent="0.25">
      <c r="B51" s="81"/>
      <c r="C51" s="81"/>
      <c r="D51" s="81"/>
      <c r="G51" s="81"/>
      <c r="H51" s="81"/>
      <c r="I51" s="81"/>
    </row>
    <row r="52" spans="2:9" x14ac:dyDescent="0.25">
      <c r="B52" s="81"/>
      <c r="C52" s="81"/>
      <c r="D52" s="81"/>
      <c r="G52" s="81"/>
      <c r="H52" s="81"/>
      <c r="I52" s="81"/>
    </row>
    <row r="53" spans="2:9" x14ac:dyDescent="0.25">
      <c r="B53" s="81"/>
      <c r="C53" s="81"/>
      <c r="D53" s="81"/>
      <c r="G53" s="81"/>
      <c r="H53" s="81"/>
      <c r="I53" s="81"/>
    </row>
    <row r="54" spans="2:9" x14ac:dyDescent="0.25">
      <c r="B54" s="81"/>
      <c r="C54" s="81"/>
      <c r="D54" s="81"/>
      <c r="G54" s="81"/>
      <c r="H54" s="81"/>
      <c r="I54" s="81"/>
    </row>
    <row r="55" spans="2:9" x14ac:dyDescent="0.25">
      <c r="B55" s="81"/>
      <c r="C55" s="81"/>
      <c r="D55" s="81"/>
      <c r="G55" s="81"/>
      <c r="H55" s="81"/>
      <c r="I55" s="81"/>
    </row>
    <row r="56" spans="2:9" x14ac:dyDescent="0.25">
      <c r="B56" s="81"/>
      <c r="C56" s="81"/>
      <c r="D56" s="81"/>
      <c r="G56" s="81"/>
      <c r="H56" s="81"/>
      <c r="I56" s="81"/>
    </row>
    <row r="57" spans="2:9" x14ac:dyDescent="0.25">
      <c r="B57" s="81"/>
      <c r="C57" s="81"/>
      <c r="D57" s="81"/>
      <c r="G57" s="81"/>
      <c r="H57" s="81"/>
      <c r="I57" s="81"/>
    </row>
    <row r="58" spans="2:9" x14ac:dyDescent="0.25">
      <c r="B58" s="81"/>
      <c r="C58" s="81"/>
      <c r="D58" s="81"/>
      <c r="G58" s="81"/>
      <c r="H58" s="81"/>
      <c r="I58" s="81"/>
    </row>
    <row r="59" spans="2:9" x14ac:dyDescent="0.25">
      <c r="B59" s="81"/>
      <c r="C59" s="81"/>
      <c r="D59" s="81"/>
      <c r="G59" s="81"/>
      <c r="H59" s="81"/>
      <c r="I59" s="81"/>
    </row>
    <row r="60" spans="2:9" x14ac:dyDescent="0.25">
      <c r="B60" s="81"/>
      <c r="C60" s="81"/>
      <c r="D60" s="81"/>
      <c r="G60" s="81"/>
      <c r="H60" s="81"/>
      <c r="I60" s="81"/>
    </row>
    <row r="61" spans="2:9" x14ac:dyDescent="0.25">
      <c r="B61" s="81"/>
      <c r="C61" s="81"/>
      <c r="D61" s="81"/>
      <c r="G61" s="81"/>
      <c r="H61" s="81"/>
      <c r="I61" s="81"/>
    </row>
    <row r="62" spans="2:9" x14ac:dyDescent="0.25">
      <c r="B62" s="81"/>
      <c r="C62" s="81"/>
      <c r="D62" s="81"/>
      <c r="G62" s="81"/>
      <c r="H62" s="81"/>
      <c r="I62" s="81"/>
    </row>
    <row r="63" spans="2:9" x14ac:dyDescent="0.25">
      <c r="B63" s="81"/>
      <c r="C63" s="81"/>
      <c r="D63" s="81"/>
      <c r="G63" s="81"/>
      <c r="H63" s="81"/>
      <c r="I63" s="81"/>
    </row>
    <row r="64" spans="2:9" x14ac:dyDescent="0.25">
      <c r="B64" s="81"/>
      <c r="C64" s="81"/>
      <c r="D64" s="81"/>
      <c r="G64" s="81"/>
      <c r="H64" s="81"/>
      <c r="I64" s="81"/>
    </row>
    <row r="65" spans="2:9" x14ac:dyDescent="0.25">
      <c r="B65" s="81"/>
      <c r="C65" s="81"/>
      <c r="D65" s="81"/>
      <c r="G65" s="81"/>
      <c r="H65" s="81"/>
      <c r="I65" s="81"/>
    </row>
    <row r="66" spans="2:9" x14ac:dyDescent="0.25">
      <c r="B66" s="81"/>
      <c r="C66" s="81"/>
      <c r="D66" s="81"/>
      <c r="G66" s="81"/>
      <c r="H66" s="81"/>
      <c r="I66" s="81"/>
    </row>
    <row r="67" spans="2:9" x14ac:dyDescent="0.25">
      <c r="B67" s="81"/>
      <c r="C67" s="81"/>
      <c r="D67" s="81"/>
      <c r="G67" s="81"/>
      <c r="H67" s="81"/>
      <c r="I67" s="81"/>
    </row>
    <row r="68" spans="2:9" x14ac:dyDescent="0.25">
      <c r="B68" s="81"/>
      <c r="C68" s="81"/>
      <c r="D68" s="81"/>
      <c r="G68" s="81"/>
      <c r="H68" s="81"/>
      <c r="I68" s="81"/>
    </row>
    <row r="69" spans="2:9" x14ac:dyDescent="0.25">
      <c r="B69" s="81"/>
      <c r="C69" s="81"/>
      <c r="D69" s="81"/>
      <c r="G69" s="81"/>
      <c r="H69" s="81"/>
      <c r="I69" s="81"/>
    </row>
    <row r="70" spans="2:9" x14ac:dyDescent="0.25">
      <c r="B70" s="81"/>
      <c r="C70" s="81"/>
      <c r="D70" s="81"/>
      <c r="G70" s="81"/>
      <c r="H70" s="81"/>
      <c r="I70" s="81"/>
    </row>
    <row r="71" spans="2:9" x14ac:dyDescent="0.25">
      <c r="B71" s="81"/>
      <c r="C71" s="81"/>
      <c r="D71" s="81"/>
      <c r="G71" s="81"/>
      <c r="H71" s="81"/>
      <c r="I71" s="81"/>
    </row>
    <row r="72" spans="2:9" x14ac:dyDescent="0.25">
      <c r="B72" s="81"/>
      <c r="C72" s="81"/>
      <c r="D72" s="81"/>
      <c r="G72" s="81"/>
      <c r="H72" s="81"/>
      <c r="I72" s="81"/>
    </row>
    <row r="73" spans="2:9" x14ac:dyDescent="0.25">
      <c r="B73" s="81"/>
      <c r="C73" s="81"/>
      <c r="D73" s="81"/>
      <c r="G73" s="81"/>
      <c r="H73" s="81"/>
      <c r="I73" s="81"/>
    </row>
    <row r="74" spans="2:9" x14ac:dyDescent="0.25">
      <c r="B74" s="81"/>
      <c r="C74" s="81"/>
      <c r="D74" s="81"/>
      <c r="G74" s="81"/>
      <c r="H74" s="81"/>
      <c r="I74" s="81"/>
    </row>
    <row r="75" spans="2:9" x14ac:dyDescent="0.25">
      <c r="B75" s="81"/>
      <c r="C75" s="81"/>
      <c r="D75" s="81"/>
      <c r="G75" s="81"/>
      <c r="H75" s="81"/>
      <c r="I75" s="81"/>
    </row>
    <row r="76" spans="2:9" x14ac:dyDescent="0.25">
      <c r="B76" s="81"/>
      <c r="C76" s="81"/>
      <c r="D76" s="81"/>
      <c r="G76" s="81"/>
      <c r="H76" s="81"/>
      <c r="I76" s="81"/>
    </row>
    <row r="77" spans="2:9" x14ac:dyDescent="0.25">
      <c r="B77" s="81"/>
      <c r="C77" s="81"/>
      <c r="D77" s="81"/>
      <c r="G77" s="81"/>
      <c r="H77" s="81"/>
      <c r="I77" s="81"/>
    </row>
    <row r="78" spans="2:9" x14ac:dyDescent="0.25">
      <c r="B78" s="81"/>
      <c r="C78" s="81"/>
      <c r="D78" s="81"/>
      <c r="G78" s="81"/>
      <c r="H78" s="81"/>
      <c r="I78" s="81"/>
    </row>
    <row r="79" spans="2:9" x14ac:dyDescent="0.25">
      <c r="B79" s="81"/>
      <c r="C79" s="81"/>
      <c r="D79" s="81"/>
      <c r="G79" s="81"/>
      <c r="H79" s="81"/>
      <c r="I79" s="81"/>
    </row>
    <row r="80" spans="2:9" x14ac:dyDescent="0.25">
      <c r="B80" s="81"/>
      <c r="C80" s="81"/>
      <c r="D80" s="81"/>
      <c r="G80" s="81"/>
      <c r="H80" s="81"/>
      <c r="I80" s="81"/>
    </row>
    <row r="81" spans="2:9" x14ac:dyDescent="0.25">
      <c r="B81" s="81"/>
      <c r="C81" s="81"/>
      <c r="D81" s="81"/>
      <c r="G81" s="81"/>
      <c r="H81" s="81"/>
      <c r="I81" s="81"/>
    </row>
    <row r="82" spans="2:9" x14ac:dyDescent="0.25">
      <c r="B82" s="81"/>
      <c r="C82" s="81"/>
      <c r="D82" s="81"/>
      <c r="G82" s="81"/>
      <c r="H82" s="81"/>
      <c r="I82" s="81"/>
    </row>
    <row r="83" spans="2:9" x14ac:dyDescent="0.25">
      <c r="B83" s="81"/>
      <c r="C83" s="81"/>
      <c r="D83" s="81"/>
      <c r="G83" s="81"/>
      <c r="H83" s="81"/>
      <c r="I83" s="81"/>
    </row>
    <row r="84" spans="2:9" x14ac:dyDescent="0.25">
      <c r="B84" s="81"/>
      <c r="C84" s="81"/>
      <c r="D84" s="81"/>
      <c r="G84" s="81"/>
      <c r="H84" s="81"/>
      <c r="I84" s="81"/>
    </row>
    <row r="85" spans="2:9" x14ac:dyDescent="0.25">
      <c r="B85" s="81"/>
      <c r="C85" s="81"/>
      <c r="D85" s="81"/>
      <c r="G85" s="81"/>
      <c r="H85" s="81"/>
      <c r="I85" s="81"/>
    </row>
    <row r="86" spans="2:9" x14ac:dyDescent="0.25">
      <c r="B86" s="81"/>
      <c r="C86" s="81"/>
      <c r="D86" s="81"/>
      <c r="G86" s="81"/>
      <c r="H86" s="81"/>
      <c r="I86" s="81"/>
    </row>
    <row r="87" spans="2:9" x14ac:dyDescent="0.25">
      <c r="B87" s="81"/>
      <c r="C87" s="81"/>
      <c r="D87" s="81"/>
      <c r="G87" s="81"/>
      <c r="H87" s="81"/>
      <c r="I87" s="81"/>
    </row>
    <row r="88" spans="2:9" x14ac:dyDescent="0.25">
      <c r="B88" s="81"/>
      <c r="C88" s="81"/>
      <c r="D88" s="81"/>
      <c r="G88" s="81"/>
      <c r="H88" s="81"/>
      <c r="I88" s="81"/>
    </row>
    <row r="89" spans="2:9" x14ac:dyDescent="0.25">
      <c r="B89" s="81"/>
      <c r="C89" s="81"/>
      <c r="D89" s="81"/>
      <c r="G89" s="81"/>
      <c r="H89" s="81"/>
      <c r="I89" s="81"/>
    </row>
    <row r="90" spans="2:9" x14ac:dyDescent="0.25">
      <c r="B90" s="81"/>
      <c r="C90" s="81"/>
      <c r="D90" s="81"/>
      <c r="G90" s="81"/>
      <c r="H90" s="81"/>
      <c r="I90" s="81"/>
    </row>
    <row r="91" spans="2:9" x14ac:dyDescent="0.25">
      <c r="B91" s="81"/>
      <c r="C91" s="81"/>
      <c r="D91" s="81"/>
      <c r="G91" s="81"/>
      <c r="H91" s="81"/>
      <c r="I91" s="81"/>
    </row>
    <row r="92" spans="2:9" x14ac:dyDescent="0.25">
      <c r="B92" s="81"/>
      <c r="C92" s="81"/>
      <c r="D92" s="81"/>
      <c r="G92" s="81"/>
      <c r="H92" s="81"/>
      <c r="I92" s="81"/>
    </row>
    <row r="93" spans="2:9" x14ac:dyDescent="0.25">
      <c r="B93" s="81"/>
      <c r="C93" s="81"/>
      <c r="D93" s="81"/>
      <c r="G93" s="81"/>
      <c r="H93" s="81"/>
      <c r="I93" s="81"/>
    </row>
    <row r="94" spans="2:9" x14ac:dyDescent="0.25">
      <c r="B94" s="81"/>
      <c r="C94" s="81"/>
      <c r="D94" s="81"/>
      <c r="G94" s="81"/>
      <c r="H94" s="81"/>
      <c r="I94" s="81"/>
    </row>
    <row r="95" spans="2:9" x14ac:dyDescent="0.25">
      <c r="B95" s="81"/>
      <c r="C95" s="81"/>
      <c r="D95" s="81"/>
      <c r="G95" s="81"/>
      <c r="H95" s="81"/>
      <c r="I95" s="81"/>
    </row>
    <row r="96" spans="2:9" x14ac:dyDescent="0.25">
      <c r="B96" s="81"/>
      <c r="C96" s="81"/>
      <c r="D96" s="81"/>
      <c r="G96" s="81"/>
      <c r="H96" s="81"/>
      <c r="I96" s="81"/>
    </row>
    <row r="97" spans="2:9" x14ac:dyDescent="0.25">
      <c r="B97" s="81"/>
      <c r="C97" s="81"/>
      <c r="D97" s="81"/>
      <c r="G97" s="81"/>
      <c r="H97" s="81"/>
      <c r="I97" s="81"/>
    </row>
    <row r="98" spans="2:9" x14ac:dyDescent="0.25">
      <c r="B98" s="81"/>
      <c r="C98" s="81"/>
      <c r="D98" s="81"/>
      <c r="G98" s="81"/>
      <c r="H98" s="81"/>
      <c r="I98" s="81"/>
    </row>
    <row r="99" spans="2:9" x14ac:dyDescent="0.25">
      <c r="B99" s="81"/>
      <c r="C99" s="81"/>
      <c r="D99" s="81"/>
      <c r="G99" s="81"/>
      <c r="H99" s="81"/>
      <c r="I99" s="81"/>
    </row>
    <row r="100" spans="2:9" x14ac:dyDescent="0.25">
      <c r="B100" s="81"/>
      <c r="C100" s="81"/>
      <c r="D100" s="81"/>
      <c r="G100" s="81"/>
      <c r="H100" s="81"/>
      <c r="I100" s="8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CF6A-033E-4DF8-B4E5-759507B5EBA9}">
  <sheetPr codeName="Hoja2"/>
  <dimension ref="A1:CB1302"/>
  <sheetViews>
    <sheetView showGridLines="0" tabSelected="1" zoomScaleNormal="100" workbookViewId="0">
      <selection activeCell="P122" sqref="P122"/>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600</v>
      </c>
      <c r="L8" s="103"/>
      <c r="M8" s="2" t="s">
        <v>2</v>
      </c>
      <c r="N8" s="2"/>
      <c r="O8" s="2"/>
      <c r="P8" s="2"/>
      <c r="Q8" s="2"/>
      <c r="R8" s="2"/>
      <c r="S8" s="2"/>
      <c r="T8" s="2"/>
      <c r="U8" s="2"/>
      <c r="V8" s="2"/>
      <c r="W8" s="2"/>
      <c r="Y8" s="2"/>
      <c r="Z8" s="4"/>
      <c r="AA8" s="2"/>
      <c r="AB8" s="159" t="s">
        <v>173</v>
      </c>
      <c r="AC8" s="159"/>
      <c r="AD8" s="159"/>
      <c r="AE8" s="159"/>
      <c r="AF8" s="159"/>
      <c r="AG8" s="160">
        <f>'DATOS ETABS'!A2</f>
        <v>173</v>
      </c>
      <c r="AH8" s="160"/>
      <c r="AI8" s="160"/>
    </row>
    <row r="9" spans="1:37" s="5" customFormat="1" ht="15.95" customHeight="1" x14ac:dyDescent="0.2">
      <c r="A9" s="2"/>
      <c r="B9" s="3"/>
      <c r="C9" s="2"/>
      <c r="D9" s="2"/>
      <c r="E9" s="109" t="s">
        <v>3</v>
      </c>
      <c r="F9" s="109"/>
      <c r="G9" s="109"/>
      <c r="H9" s="109"/>
      <c r="I9" s="109"/>
      <c r="J9" s="109"/>
      <c r="K9" s="103">
        <v>25</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60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57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ETABS'!B2</f>
        <v>974398.84595183958</v>
      </c>
      <c r="H24" s="150"/>
      <c r="I24" s="150"/>
      <c r="J24" s="150"/>
      <c r="K24" s="85" t="s">
        <v>20</v>
      </c>
      <c r="L24" s="85"/>
      <c r="Z24" s="4"/>
    </row>
    <row r="25" spans="1:27" s="2" customFormat="1" ht="15.95" customHeight="1" x14ac:dyDescent="0.2">
      <c r="B25" s="3"/>
      <c r="E25" s="95" t="s">
        <v>21</v>
      </c>
      <c r="F25" s="95"/>
      <c r="G25" s="150">
        <f>ABS('DATOS ETABS'!C2)</f>
        <v>1434672.5951270456</v>
      </c>
      <c r="H25" s="150"/>
      <c r="I25" s="150"/>
      <c r="J25" s="150"/>
      <c r="K25" s="85" t="s">
        <v>20</v>
      </c>
      <c r="L25" s="85"/>
      <c r="Z25" s="4"/>
    </row>
    <row r="26" spans="1:27" s="2" customFormat="1" ht="15.95" customHeight="1" x14ac:dyDescent="0.2">
      <c r="B26" s="3"/>
      <c r="E26" s="95" t="s">
        <v>22</v>
      </c>
      <c r="F26" s="95"/>
      <c r="G26" s="150">
        <f>'DATOS ETABS'!D2</f>
        <v>11983.458918103355</v>
      </c>
      <c r="H26" s="150"/>
      <c r="I26" s="150"/>
      <c r="J26" s="150"/>
      <c r="K26" s="85" t="s">
        <v>23</v>
      </c>
      <c r="L26" s="85"/>
      <c r="Z26" s="4"/>
    </row>
    <row r="27" spans="1:27" s="2" customFormat="1" ht="15.95" customHeight="1" x14ac:dyDescent="0.2">
      <c r="B27" s="3"/>
      <c r="M27" s="85">
        <f>K8</f>
        <v>600</v>
      </c>
      <c r="N27" s="85"/>
      <c r="O27" s="109" t="s">
        <v>2</v>
      </c>
      <c r="P27" s="109"/>
      <c r="Z27" s="4"/>
    </row>
    <row r="28" spans="1:27" s="2" customFormat="1" ht="15.95" customHeight="1" x14ac:dyDescent="0.2">
      <c r="B28" s="3"/>
      <c r="Z28" s="4"/>
    </row>
    <row r="29" spans="1:27" s="2" customFormat="1" ht="15.95" customHeight="1" x14ac:dyDescent="0.2">
      <c r="B29" s="3"/>
      <c r="J29" s="95">
        <f>M27/2</f>
        <v>300</v>
      </c>
      <c r="K29" s="95"/>
      <c r="L29" s="2" t="s">
        <v>2</v>
      </c>
      <c r="O29" s="95">
        <f>J29</f>
        <v>300</v>
      </c>
      <c r="P29" s="95"/>
      <c r="Q29" s="2" t="s">
        <v>2</v>
      </c>
      <c r="Z29" s="4"/>
    </row>
    <row r="30" spans="1:27" s="2" customFormat="1" ht="15.95" customHeight="1" x14ac:dyDescent="0.2">
      <c r="B30" s="3"/>
      <c r="Z30" s="4"/>
    </row>
    <row r="31" spans="1:27" s="2" customFormat="1" ht="15.95" customHeight="1" x14ac:dyDescent="0.2">
      <c r="B31" s="3"/>
      <c r="D31" s="2" t="s">
        <v>24</v>
      </c>
      <c r="E31" s="122">
        <f>G26</f>
        <v>11983.458918103355</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11983.458918103355</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1434672.5951270456</v>
      </c>
      <c r="E38" s="149"/>
      <c r="F38" s="149"/>
      <c r="G38" s="85" t="s">
        <v>20</v>
      </c>
      <c r="H38" s="85"/>
      <c r="K38" s="85" t="s">
        <v>19</v>
      </c>
      <c r="L38" s="85"/>
      <c r="M38" s="149">
        <f>G24</f>
        <v>974398.84595183958</v>
      </c>
      <c r="N38" s="149"/>
      <c r="O38" s="149"/>
      <c r="P38" s="85" t="s">
        <v>20</v>
      </c>
      <c r="Q38" s="85"/>
      <c r="T38" s="85" t="s">
        <v>21</v>
      </c>
      <c r="U38" s="85"/>
      <c r="V38" s="149">
        <f>G25</f>
        <v>1434672.5951270456</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150</v>
      </c>
      <c r="I42" s="85"/>
      <c r="J42" s="2" t="s">
        <v>2</v>
      </c>
      <c r="M42" s="85">
        <f>M27-(H42+R42)</f>
        <v>300</v>
      </c>
      <c r="N42" s="85"/>
      <c r="O42" s="2" t="s">
        <v>2</v>
      </c>
      <c r="R42" s="85">
        <f>H42</f>
        <v>150</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1.9029338173621135</v>
      </c>
      <c r="L56" s="135"/>
      <c r="M56" s="135"/>
      <c r="O56" s="95" t="s">
        <v>29</v>
      </c>
      <c r="P56" s="95"/>
      <c r="Q56" s="145">
        <f>MIN(K56,K57)</f>
        <v>9.7066182637886356E-2</v>
      </c>
      <c r="R56" s="124"/>
      <c r="S56" s="146"/>
      <c r="Z56" s="4"/>
    </row>
    <row r="57" spans="2:26" s="2" customFormat="1" ht="15.95" customHeight="1" x14ac:dyDescent="0.25">
      <c r="B57" s="3"/>
      <c r="I57" s="85" t="s">
        <v>30</v>
      </c>
      <c r="J57" s="85"/>
      <c r="K57" s="135">
        <f>1 - (SQRT(4 - (8*G25)/(H20*K9*K12^2*T17)))/2</f>
        <v>9.7066182637886356E-2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4.9110866215597267E-3</v>
      </c>
      <c r="K59" s="139"/>
      <c r="L59" s="139"/>
      <c r="M59" s="12"/>
      <c r="N59" s="12"/>
      <c r="O59" s="12"/>
      <c r="P59" s="12"/>
      <c r="Q59" s="12"/>
      <c r="R59" s="12"/>
      <c r="S59" s="12"/>
      <c r="T59" s="140">
        <f>J59*K9*K12</f>
        <v>6.9982984357226101</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4.2916625387999439</v>
      </c>
      <c r="L62" s="94"/>
      <c r="M62" s="94"/>
      <c r="N62" s="85" t="s">
        <v>31</v>
      </c>
      <c r="O62" s="85"/>
      <c r="P62" s="141"/>
      <c r="Z62" s="4"/>
    </row>
    <row r="63" spans="2:26" s="2" customFormat="1" ht="15.95" customHeight="1" x14ac:dyDescent="0.2">
      <c r="B63" s="3"/>
      <c r="P63" s="142"/>
      <c r="T63" s="94">
        <f>MAX(K62,K64)</f>
        <v>4.7500000000000009</v>
      </c>
      <c r="U63" s="85"/>
      <c r="V63" s="85"/>
      <c r="W63" s="85" t="s">
        <v>31</v>
      </c>
      <c r="X63" s="85"/>
      <c r="Z63" s="4"/>
    </row>
    <row r="64" spans="2:26" s="2" customFormat="1" ht="15.95" customHeight="1" x14ac:dyDescent="0.2">
      <c r="B64" s="3"/>
      <c r="K64" s="94">
        <f>((14/H18)*K9*K12)</f>
        <v>4.7500000000000009</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9.307736919511072</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42.410714285714278</v>
      </c>
      <c r="N70" s="94"/>
      <c r="O70" s="85" t="s">
        <v>31</v>
      </c>
      <c r="P70" s="85"/>
      <c r="V70" s="85">
        <f>IF(O68="BAJA",0.9*M70,IF(O68="MEDIA",0.75*M70,0.025*K9*K12))</f>
        <v>38.169642857142854</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6.9982984357226101</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5</v>
      </c>
      <c r="I76" s="136"/>
      <c r="J76" s="85" t="s">
        <v>53</v>
      </c>
      <c r="K76" s="85"/>
      <c r="L76" s="85"/>
      <c r="M76" s="85"/>
      <c r="N76" s="85"/>
      <c r="O76" s="85"/>
      <c r="P76" s="136">
        <v>2</v>
      </c>
      <c r="Q76" s="136"/>
      <c r="R76" s="85" t="s">
        <v>52</v>
      </c>
      <c r="S76" s="85"/>
      <c r="T76" s="85">
        <f>(VLOOKUP(H76,'VARILLAS (NO BORRAR)'!B3:G15,4,FALSE))*P76</f>
        <v>3.98</v>
      </c>
      <c r="U76" s="85"/>
      <c r="V76" s="29" t="s">
        <v>31</v>
      </c>
      <c r="Z76" s="4"/>
    </row>
    <row r="77" spans="2:34" s="2" customFormat="1" ht="15.95" customHeight="1" x14ac:dyDescent="0.2">
      <c r="B77" s="3" t="s">
        <v>163</v>
      </c>
      <c r="H77" s="136">
        <v>5</v>
      </c>
      <c r="I77" s="136"/>
      <c r="J77" s="85" t="s">
        <v>53</v>
      </c>
      <c r="K77" s="85"/>
      <c r="L77" s="85"/>
      <c r="M77" s="85"/>
      <c r="N77" s="85"/>
      <c r="O77" s="85"/>
      <c r="P77" s="136">
        <v>2</v>
      </c>
      <c r="Q77" s="136"/>
      <c r="R77" s="85" t="s">
        <v>52</v>
      </c>
      <c r="S77" s="85"/>
      <c r="T77" s="85">
        <f>(VLOOKUP(H77,'VARILLAS (NO BORRAR)'!B3:G15,4,FALSE))*P77</f>
        <v>3.98</v>
      </c>
      <c r="U77" s="85"/>
      <c r="V77" s="29" t="s">
        <v>31</v>
      </c>
      <c r="Z77" s="4"/>
      <c r="AE77" s="122"/>
      <c r="AF77" s="122"/>
      <c r="AG77" s="122"/>
      <c r="AH77" s="122"/>
    </row>
    <row r="78" spans="2:34" s="2" customFormat="1" ht="15.95" customHeight="1" x14ac:dyDescent="0.2">
      <c r="B78" s="3"/>
      <c r="T78" s="137">
        <f>T76+T77</f>
        <v>7.96</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13.741934173147186</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5.5859649122807021E-3</v>
      </c>
      <c r="L83" s="85"/>
      <c r="M83" s="85"/>
      <c r="S83" s="85">
        <f>(K83*H18)/T17</f>
        <v>0.11040495356037151</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1434672.5951270456</v>
      </c>
      <c r="I86" s="85"/>
      <c r="J86" s="85"/>
      <c r="K86" s="85"/>
      <c r="L86" s="85" t="s">
        <v>20</v>
      </c>
      <c r="M86" s="85"/>
      <c r="N86" s="30" t="s">
        <v>58</v>
      </c>
      <c r="O86" s="122">
        <f>H20*K9*POWER(K12,2)*T17*S83*(1-(0.5*S83))</f>
        <v>1620385.9518494117</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1.9351730196892993</v>
      </c>
      <c r="L100" s="135"/>
      <c r="M100" s="135"/>
      <c r="O100" s="95" t="s">
        <v>29</v>
      </c>
      <c r="P100" s="95"/>
      <c r="Q100" s="145">
        <f>MIN(K100,K101)</f>
        <v>6.4826980310700555E-2</v>
      </c>
      <c r="R100" s="124"/>
      <c r="S100" s="146"/>
      <c r="Z100" s="4"/>
    </row>
    <row r="101" spans="2:26" s="2" customFormat="1" ht="15.95" customHeight="1" x14ac:dyDescent="0.25">
      <c r="B101" s="3"/>
      <c r="I101" s="85" t="s">
        <v>30</v>
      </c>
      <c r="J101" s="85"/>
      <c r="K101" s="135">
        <f>1 - (SQRT(4 - (8*G24)/(H20*K9*K12^2*T17)))/2</f>
        <v>6.4826980310700555E-2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3.2799365038152064E-3</v>
      </c>
      <c r="K103" s="139"/>
      <c r="L103" s="139"/>
      <c r="M103" s="12"/>
      <c r="N103" s="12"/>
      <c r="O103" s="12"/>
      <c r="P103" s="12"/>
      <c r="Q103" s="12"/>
      <c r="R103" s="12"/>
      <c r="S103" s="12"/>
      <c r="T103" s="140">
        <f>J103*K9*K12</f>
        <v>4.6739095179366688</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4.2916625387999439</v>
      </c>
      <c r="L106" s="94"/>
      <c r="M106" s="94"/>
      <c r="N106" s="85" t="s">
        <v>31</v>
      </c>
      <c r="O106" s="85"/>
      <c r="P106" s="141"/>
      <c r="Z106" s="4"/>
    </row>
    <row r="107" spans="2:26" s="2" customFormat="1" ht="15.95" customHeight="1" x14ac:dyDescent="0.2">
      <c r="B107" s="3"/>
      <c r="P107" s="142"/>
      <c r="T107" s="94">
        <f>MAX(K106,K108)</f>
        <v>4.7500000000000009</v>
      </c>
      <c r="U107" s="85"/>
      <c r="V107" s="85"/>
      <c r="W107" s="85" t="s">
        <v>31</v>
      </c>
      <c r="X107" s="85"/>
      <c r="Z107" s="4"/>
    </row>
    <row r="108" spans="2:26" s="2" customFormat="1" ht="15.95" customHeight="1" x14ac:dyDescent="0.2">
      <c r="B108" s="3"/>
      <c r="K108" s="94">
        <f>((14/H18)*K9*K12)</f>
        <v>4.7500000000000009</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6.2162996588557702</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42.410714285714278</v>
      </c>
      <c r="N114" s="94"/>
      <c r="O114" s="85" t="s">
        <v>31</v>
      </c>
      <c r="P114" s="85"/>
      <c r="V114" s="85">
        <f>IF(O112="BAJA",0.9*M114,IF(O112="MEDIA",0.75*M114,0.025*K9*K12))</f>
        <v>38.169642857142854</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4.7500000000000009</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5</v>
      </c>
      <c r="I120" s="136"/>
      <c r="J120" s="85" t="s">
        <v>53</v>
      </c>
      <c r="K120" s="85"/>
      <c r="L120" s="85"/>
      <c r="M120" s="85"/>
      <c r="N120" s="85"/>
      <c r="O120" s="85"/>
      <c r="P120" s="136">
        <v>2</v>
      </c>
      <c r="Q120" s="136"/>
      <c r="R120" s="85" t="s">
        <v>52</v>
      </c>
      <c r="S120" s="85"/>
      <c r="T120" s="85">
        <f>(VLOOKUP(H120,'VARILLAS (NO BORRAR)'!B3:G15,4,FALSE))*P120</f>
        <v>3.98</v>
      </c>
      <c r="U120" s="85"/>
      <c r="V120" s="29" t="s">
        <v>31</v>
      </c>
      <c r="Z120" s="4"/>
      <c r="AD120" s="44"/>
      <c r="AE120" s="44"/>
      <c r="AF120" s="44"/>
    </row>
    <row r="121" spans="2:32" s="2" customFormat="1" ht="15.95" customHeight="1" x14ac:dyDescent="0.2">
      <c r="B121" s="3" t="s">
        <v>163</v>
      </c>
      <c r="H121" s="136">
        <v>4</v>
      </c>
      <c r="I121" s="136"/>
      <c r="J121" s="85" t="s">
        <v>53</v>
      </c>
      <c r="K121" s="85"/>
      <c r="L121" s="85"/>
      <c r="M121" s="85"/>
      <c r="N121" s="85"/>
      <c r="O121" s="85"/>
      <c r="P121" s="136">
        <v>1</v>
      </c>
      <c r="Q121" s="136"/>
      <c r="R121" s="85" t="s">
        <v>52</v>
      </c>
      <c r="S121" s="85"/>
      <c r="T121" s="85">
        <f>(VLOOKUP(H121,'VARILLAS (NO BORRAR)'!B3:G15,4,FALSE))*P121</f>
        <v>1.27</v>
      </c>
      <c r="U121" s="85"/>
      <c r="V121" s="29" t="s">
        <v>31</v>
      </c>
      <c r="Z121" s="4"/>
    </row>
    <row r="122" spans="2:32" s="2" customFormat="1" ht="15.95" customHeight="1" x14ac:dyDescent="0.2">
      <c r="B122" s="3"/>
      <c r="T122" s="137">
        <f>T120+T121</f>
        <v>5.25</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10.526315789473657</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3.6842105263157894E-3</v>
      </c>
      <c r="L127" s="85"/>
      <c r="M127" s="85"/>
      <c r="S127" s="85">
        <f>(K127*H18)/T17</f>
        <v>7.2817337461300299E-2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974398.84595183958</v>
      </c>
      <c r="I130" s="85"/>
      <c r="J130" s="85"/>
      <c r="K130" s="85"/>
      <c r="L130" s="85" t="s">
        <v>20</v>
      </c>
      <c r="M130" s="85"/>
      <c r="N130" s="30" t="s">
        <v>58</v>
      </c>
      <c r="O130" s="122">
        <f>H20*K9*POWER(K12,2)*T17*S127*(1-(0.5*S127))</f>
        <v>1089980.7882352939</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5.5859649122807021E-3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8449.2106232623883</v>
      </c>
      <c r="G143" s="129"/>
      <c r="H143" s="129"/>
      <c r="I143" s="36" t="s">
        <v>23</v>
      </c>
      <c r="N143" s="31"/>
      <c r="Q143" s="99" t="s">
        <v>65</v>
      </c>
      <c r="R143" s="99"/>
      <c r="S143" s="129">
        <f>H19*(2*1*POWER(T141,1/3)*SQRT(H17))*K9*K12</f>
        <v>5996.6522178161831</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8449.2106232623883</v>
      </c>
      <c r="C149" s="85"/>
      <c r="D149" s="85"/>
      <c r="E149" s="30" t="s">
        <v>67</v>
      </c>
      <c r="F149" s="122">
        <f>H19*1.25*1*SQRT(H17)*K9*K12</f>
        <v>21123.026558155972</v>
      </c>
      <c r="G149" s="122"/>
      <c r="H149" s="122"/>
      <c r="I149" s="85" t="str">
        <f>IF(B149&lt;=F149,"OK","Cambiar sección")</f>
        <v>OK</v>
      </c>
      <c r="J149" s="85"/>
      <c r="K149" s="85"/>
      <c r="L149" s="85"/>
      <c r="M149" s="131"/>
      <c r="N149" s="31"/>
      <c r="O149" s="132">
        <f>S143</f>
        <v>5996.6522178161831</v>
      </c>
      <c r="P149" s="85"/>
      <c r="Q149" s="85"/>
      <c r="R149" s="30" t="s">
        <v>67</v>
      </c>
      <c r="S149" s="122">
        <f>H19*1.25*1*SQRT(H17)*K9*K12</f>
        <v>21123.026558155972</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8449.2106232623883</v>
      </c>
      <c r="C153" s="85"/>
      <c r="D153" s="85"/>
      <c r="E153" s="30" t="s">
        <v>147</v>
      </c>
      <c r="F153" s="122">
        <f>H19*0.25*1*SQRT(H17)*K9*K12</f>
        <v>4224.6053116311941</v>
      </c>
      <c r="G153" s="122"/>
      <c r="H153" s="122"/>
      <c r="I153" s="85" t="str">
        <f>IF(B153&gt;F153,"OK","Cambiar sección")</f>
        <v>OK</v>
      </c>
      <c r="J153" s="85"/>
      <c r="K153" s="85"/>
      <c r="L153" s="85"/>
      <c r="M153" s="131"/>
      <c r="N153" s="31"/>
      <c r="O153" s="132">
        <f>S143</f>
        <v>5996.6522178161831</v>
      </c>
      <c r="P153" s="85"/>
      <c r="Q153" s="85"/>
      <c r="R153" s="30" t="s">
        <v>147</v>
      </c>
      <c r="S153" s="122">
        <f>H19*0.25*1*SQRT(H17)*K9*K12</f>
        <v>4224.6053116311941</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5996.6522178161831</v>
      </c>
      <c r="L156" s="129"/>
      <c r="M156" s="129"/>
      <c r="N156" s="36" t="s">
        <v>23</v>
      </c>
      <c r="P156" s="2" t="s">
        <v>148</v>
      </c>
      <c r="Q156" s="105">
        <f>K156/0.75</f>
        <v>7995.5362904215772</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11983.458918103355</v>
      </c>
      <c r="K159" s="85"/>
      <c r="L159" s="85"/>
      <c r="M159" s="34" t="s">
        <v>23</v>
      </c>
      <c r="N159" s="30" t="s">
        <v>67</v>
      </c>
      <c r="O159" s="122">
        <f>H19*((Q156)+2.2*SQRT(H17)*K9*K12)</f>
        <v>43173.178960170699</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11983.458918103355</v>
      </c>
      <c r="K165" s="85"/>
      <c r="L165" s="85"/>
      <c r="M165" s="2" t="s">
        <v>23</v>
      </c>
      <c r="N165" s="30" t="s">
        <v>58</v>
      </c>
      <c r="O165" s="122">
        <f>K156</f>
        <v>5996.6522178161831</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28.5</v>
      </c>
      <c r="L196" s="85"/>
      <c r="M196" s="2" t="s">
        <v>2</v>
      </c>
      <c r="Q196" s="103">
        <v>25</v>
      </c>
      <c r="R196" s="103"/>
      <c r="S196" s="2" t="s">
        <v>2</v>
      </c>
      <c r="W196" s="127">
        <f>(H19*O197*V197*K12)/(J165-O165)</f>
        <v>42.58714415946821</v>
      </c>
      <c r="X196" s="127"/>
      <c r="Y196" s="42" t="s">
        <v>2</v>
      </c>
      <c r="Z196" s="4"/>
    </row>
    <row r="197" spans="2:26" s="2" customFormat="1" ht="15.95" customHeight="1" x14ac:dyDescent="0.2">
      <c r="B197" s="3"/>
      <c r="H197" s="122">
        <f>1.1*SQRT(H17)*K9*K12</f>
        <v>24784.351161569673</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10198.44</v>
      </c>
      <c r="N200" s="122"/>
      <c r="O200" s="122"/>
      <c r="P200" s="34" t="s">
        <v>23</v>
      </c>
      <c r="Q200" s="34" t="s">
        <v>80</v>
      </c>
      <c r="R200" s="124">
        <f>M200/1000</f>
        <v>10.19844</v>
      </c>
      <c r="S200" s="124"/>
      <c r="T200" s="35" t="s">
        <v>81</v>
      </c>
      <c r="Z200" s="4"/>
    </row>
    <row r="201" spans="2:26" s="2" customFormat="1" ht="15.95" customHeight="1" x14ac:dyDescent="0.2">
      <c r="B201" s="3"/>
      <c r="Z201" s="4"/>
    </row>
    <row r="202" spans="2:26" s="2" customFormat="1" ht="15.95" customHeight="1" x14ac:dyDescent="0.2">
      <c r="B202" s="3"/>
      <c r="M202" s="122">
        <f>O165+M200</f>
        <v>16195.092217816184</v>
      </c>
      <c r="N202" s="85"/>
      <c r="O202" s="85"/>
      <c r="P202" s="2" t="s">
        <v>23</v>
      </c>
      <c r="Q202" s="34" t="s">
        <v>80</v>
      </c>
      <c r="R202" s="124">
        <f>M202/1000</f>
        <v>16.195092217816185</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11983.458918103355</v>
      </c>
      <c r="K207" s="85"/>
      <c r="L207" s="85"/>
      <c r="M207" s="2" t="s">
        <v>23</v>
      </c>
      <c r="N207" s="30" t="s">
        <v>58</v>
      </c>
      <c r="O207" s="122">
        <f>M202</f>
        <v>16195.092217816184</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14.25</v>
      </c>
      <c r="Q214" s="85"/>
      <c r="R214" s="85"/>
      <c r="S214" s="2" t="s">
        <v>2</v>
      </c>
      <c r="Z214" s="4"/>
    </row>
    <row r="215" spans="2:26" s="2" customFormat="1" ht="15.95" customHeight="1" x14ac:dyDescent="0.2">
      <c r="B215" s="3"/>
      <c r="P215" s="85">
        <f>(VLOOKUP(MAX(H76,H77,H120,H121),'VARILLAS (NO BORRAR)'!B3:G15,2,FALSE))*8</f>
        <v>12.72</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12</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0.49149999999999999</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1">
        <v>0.4375</v>
      </c>
      <c r="O325" s="111"/>
      <c r="P325" s="2" t="s">
        <v>2</v>
      </c>
      <c r="Z325" s="4"/>
    </row>
    <row r="326" spans="2:26" s="2" customFormat="1" ht="15.95" customHeight="1" x14ac:dyDescent="0.2">
      <c r="B326" s="3"/>
      <c r="P326" s="94">
        <f>N325*P321</f>
        <v>0.875</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1.3665</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1.55</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1.3665</v>
      </c>
      <c r="L349" s="85"/>
      <c r="M349" s="2" t="s">
        <v>2</v>
      </c>
      <c r="N349" s="49" t="s">
        <v>67</v>
      </c>
      <c r="O349" s="85">
        <f>N346</f>
        <v>1.55</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25</v>
      </c>
      <c r="L359" s="95"/>
      <c r="M359" s="53" t="s">
        <v>2</v>
      </c>
      <c r="N359" s="53"/>
      <c r="O359" s="53"/>
      <c r="P359" s="53"/>
      <c r="Q359" s="53"/>
      <c r="R359" s="53"/>
      <c r="S359" s="53"/>
      <c r="U359" s="13"/>
      <c r="Z359" s="4"/>
      <c r="AC359" s="3"/>
      <c r="AL359" s="97">
        <f>K9</f>
        <v>25</v>
      </c>
      <c r="AM359" s="97"/>
      <c r="AN359" s="64" t="s">
        <v>2</v>
      </c>
      <c r="AO359" s="53"/>
      <c r="AP359" s="53"/>
      <c r="AQ359" s="53"/>
      <c r="AR359" s="53"/>
      <c r="AS359" s="53"/>
      <c r="AT359" s="53"/>
      <c r="BA359" s="4"/>
      <c r="BD359" s="3"/>
      <c r="BM359" s="97">
        <f>K9</f>
        <v>25</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5</v>
      </c>
      <c r="AU361" s="57" t="s">
        <v>123</v>
      </c>
      <c r="BA361" s="4"/>
      <c r="BD361" s="3"/>
      <c r="BO361" s="53"/>
      <c r="BP361" s="53"/>
      <c r="BQ361" s="57">
        <f>P76</f>
        <v>2</v>
      </c>
      <c r="BR361" s="86" t="s">
        <v>122</v>
      </c>
      <c r="BS361" s="86"/>
      <c r="BT361" s="86"/>
      <c r="BU361" s="63">
        <f>H76</f>
        <v>5</v>
      </c>
      <c r="BV361" s="57" t="s">
        <v>123</v>
      </c>
      <c r="CB361" s="4"/>
    </row>
    <row r="362" spans="2:80" s="2" customFormat="1" ht="15.95" customHeight="1" x14ac:dyDescent="0.2">
      <c r="B362" s="3"/>
      <c r="M362" s="53"/>
      <c r="N362" s="53"/>
      <c r="O362" s="2">
        <f>P76</f>
        <v>2</v>
      </c>
      <c r="P362" s="85" t="s">
        <v>122</v>
      </c>
      <c r="Q362" s="85"/>
      <c r="R362" s="85"/>
      <c r="S362" s="34">
        <f>H76</f>
        <v>5</v>
      </c>
      <c r="T362" s="2" t="s">
        <v>123</v>
      </c>
      <c r="Z362" s="4"/>
      <c r="AC362" s="3"/>
      <c r="AP362" s="57">
        <f>P77</f>
        <v>2</v>
      </c>
      <c r="AQ362" s="86" t="s">
        <v>124</v>
      </c>
      <c r="AR362" s="86"/>
      <c r="AS362" s="86"/>
      <c r="AT362" s="63">
        <f>H77</f>
        <v>5</v>
      </c>
      <c r="AU362" s="57" t="s">
        <v>123</v>
      </c>
      <c r="BA362" s="4"/>
      <c r="BD362" s="3"/>
      <c r="BQ362" s="57">
        <f>P77</f>
        <v>2</v>
      </c>
      <c r="BR362" s="86" t="s">
        <v>124</v>
      </c>
      <c r="BS362" s="86"/>
      <c r="BT362" s="86"/>
      <c r="BU362" s="63">
        <f>H77</f>
        <v>5</v>
      </c>
      <c r="BV362" s="57" t="s">
        <v>123</v>
      </c>
      <c r="CB362" s="4"/>
    </row>
    <row r="363" spans="2:80" s="2" customFormat="1" ht="15.95" customHeight="1" x14ac:dyDescent="0.2">
      <c r="B363" s="3"/>
      <c r="Z363" s="4"/>
      <c r="AC363" s="3"/>
      <c r="AH363" s="95">
        <f>K10</f>
        <v>60</v>
      </c>
      <c r="AI363" s="95"/>
      <c r="AJ363" s="2" t="s">
        <v>2</v>
      </c>
      <c r="AK363" s="13"/>
      <c r="AL363" s="13"/>
      <c r="AM363" s="13"/>
      <c r="AN363" s="13"/>
      <c r="AO363" s="13"/>
      <c r="AP363" s="92" t="s">
        <v>149</v>
      </c>
      <c r="AQ363" s="92"/>
      <c r="AR363" s="92"/>
      <c r="AS363" s="92"/>
      <c r="AT363" s="92"/>
      <c r="AU363" s="92"/>
      <c r="BA363" s="4"/>
      <c r="BD363" s="3"/>
      <c r="BI363" s="95">
        <f>K10</f>
        <v>60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60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5</v>
      </c>
      <c r="AU365" s="2" t="s">
        <v>123</v>
      </c>
      <c r="AX365" s="13"/>
      <c r="AY365" s="13"/>
      <c r="BA365" s="4"/>
      <c r="BD365" s="3"/>
      <c r="BF365" s="13"/>
      <c r="BG365" s="13"/>
      <c r="BP365" s="51"/>
      <c r="BQ365" s="2">
        <f>P120</f>
        <v>2</v>
      </c>
      <c r="BR365" s="85" t="s">
        <v>122</v>
      </c>
      <c r="BS365" s="85"/>
      <c r="BT365" s="85"/>
      <c r="BU365" s="34">
        <f>H120</f>
        <v>5</v>
      </c>
      <c r="BV365" s="2" t="s">
        <v>123</v>
      </c>
      <c r="BY365" s="13"/>
      <c r="BZ365" s="13"/>
      <c r="CB365" s="4"/>
    </row>
    <row r="366" spans="2:80" s="2" customFormat="1" ht="15.95" customHeight="1" x14ac:dyDescent="0.2">
      <c r="B366" s="3"/>
      <c r="E366" s="13"/>
      <c r="N366" s="51"/>
      <c r="O366" s="2">
        <f>P120</f>
        <v>2</v>
      </c>
      <c r="P366" s="85" t="s">
        <v>122</v>
      </c>
      <c r="Q366" s="85"/>
      <c r="R366" s="85"/>
      <c r="S366" s="34">
        <f>H120</f>
        <v>5</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12</v>
      </c>
      <c r="K368" s="34" t="s">
        <v>127</v>
      </c>
      <c r="L368" s="34">
        <f>Q196</f>
        <v>25</v>
      </c>
      <c r="M368" s="34" t="s">
        <v>127</v>
      </c>
      <c r="N368" s="34">
        <f>J368</f>
        <v>12</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120</v>
      </c>
      <c r="P369" s="85"/>
      <c r="Q369" s="2" t="s">
        <v>2</v>
      </c>
      <c r="Z369" s="4"/>
      <c r="AC369" s="3"/>
      <c r="AL369" s="97">
        <f>K9</f>
        <v>25</v>
      </c>
      <c r="AM369" s="97"/>
      <c r="AN369" s="64" t="s">
        <v>2</v>
      </c>
      <c r="AO369" s="53"/>
      <c r="AP369" s="53"/>
      <c r="AQ369" s="53"/>
      <c r="AR369" s="53"/>
      <c r="AS369" s="53"/>
      <c r="AT369" s="53"/>
      <c r="BA369" s="4"/>
      <c r="BD369" s="3"/>
      <c r="BM369" s="97">
        <f>K9</f>
        <v>25</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5</v>
      </c>
      <c r="AU371" s="57" t="s">
        <v>123</v>
      </c>
      <c r="BA371" s="4"/>
      <c r="BD371" s="3"/>
      <c r="BO371" s="53"/>
      <c r="BP371" s="53"/>
      <c r="BQ371" s="57">
        <f>P76</f>
        <v>2</v>
      </c>
      <c r="BR371" s="86" t="s">
        <v>122</v>
      </c>
      <c r="BS371" s="86"/>
      <c r="BT371" s="86"/>
      <c r="BU371" s="63">
        <f>H76</f>
        <v>5</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60</v>
      </c>
      <c r="AI373" s="95"/>
      <c r="AJ373" s="2" t="s">
        <v>2</v>
      </c>
      <c r="AK373" s="13"/>
      <c r="AL373" s="13"/>
      <c r="AM373" s="13"/>
      <c r="AN373" s="13"/>
      <c r="AO373" s="13"/>
      <c r="AP373" s="92" t="str">
        <f>AP363</f>
        <v>2   Var. Del #   3   C</v>
      </c>
      <c r="AQ373" s="92"/>
      <c r="AR373" s="92"/>
      <c r="AS373" s="92"/>
      <c r="AT373" s="92"/>
      <c r="AU373" s="92"/>
      <c r="BA373" s="4"/>
      <c r="BD373" s="3"/>
      <c r="BH373" s="45"/>
      <c r="BI373" s="95">
        <f>K10</f>
        <v>60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600</v>
      </c>
      <c r="O375" s="85"/>
      <c r="P375" s="2" t="s">
        <v>2</v>
      </c>
      <c r="W375" s="13"/>
      <c r="X375" s="13"/>
      <c r="Z375" s="4"/>
      <c r="AC375" s="3"/>
      <c r="AE375" s="13"/>
      <c r="AF375" s="13"/>
      <c r="AG375" s="13"/>
      <c r="AO375" s="51"/>
      <c r="AP375" s="2">
        <f>P120</f>
        <v>2</v>
      </c>
      <c r="AQ375" s="85" t="s">
        <v>122</v>
      </c>
      <c r="AR375" s="85"/>
      <c r="AS375" s="85"/>
      <c r="AT375" s="34">
        <f>H120</f>
        <v>5</v>
      </c>
      <c r="AU375" s="2" t="s">
        <v>123</v>
      </c>
      <c r="AX375" s="13"/>
      <c r="AY375" s="13"/>
      <c r="BA375" s="4"/>
      <c r="BD375" s="3"/>
      <c r="BF375" s="13"/>
      <c r="BG375" s="13"/>
      <c r="BH375" s="13"/>
      <c r="BP375" s="51"/>
      <c r="BQ375" s="2">
        <f>P120</f>
        <v>2</v>
      </c>
      <c r="BR375" s="85" t="s">
        <v>122</v>
      </c>
      <c r="BS375" s="85"/>
      <c r="BT375" s="85"/>
      <c r="BU375" s="34">
        <f>H120</f>
        <v>5</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1</v>
      </c>
      <c r="AQ376" s="86" t="s">
        <v>124</v>
      </c>
      <c r="AR376" s="86"/>
      <c r="AS376" s="86"/>
      <c r="AT376" s="63">
        <f>H121</f>
        <v>4</v>
      </c>
      <c r="AU376" s="57" t="s">
        <v>123</v>
      </c>
      <c r="AX376" s="13"/>
      <c r="AY376" s="13"/>
      <c r="BA376" s="4"/>
      <c r="BD376" s="3"/>
      <c r="BF376" s="13"/>
      <c r="BG376" s="94"/>
      <c r="BH376" s="94"/>
      <c r="BQ376" s="57">
        <f>P121</f>
        <v>1</v>
      </c>
      <c r="BR376" s="86" t="s">
        <v>124</v>
      </c>
      <c r="BS376" s="86"/>
      <c r="BT376" s="86"/>
      <c r="BU376" s="63">
        <f>H121</f>
        <v>4</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5</v>
      </c>
      <c r="R378" s="59" t="s">
        <v>123</v>
      </c>
      <c r="Z378" s="4"/>
      <c r="AC378" s="3"/>
      <c r="AF378" s="85" t="s">
        <v>125</v>
      </c>
      <c r="AG378" s="85"/>
      <c r="AH378" s="85"/>
      <c r="AI378" s="34">
        <f>M193</f>
        <v>3</v>
      </c>
      <c r="AJ378" s="34" t="s">
        <v>126</v>
      </c>
      <c r="AK378" s="34">
        <f>T218</f>
        <v>12</v>
      </c>
      <c r="AL378" s="34" t="s">
        <v>127</v>
      </c>
      <c r="AM378" s="34">
        <f>Q196</f>
        <v>25</v>
      </c>
      <c r="AN378" s="34" t="s">
        <v>127</v>
      </c>
      <c r="AO378" s="34">
        <f>AK378</f>
        <v>12</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12</v>
      </c>
      <c r="BM378" s="34" t="s">
        <v>127</v>
      </c>
      <c r="BN378" s="34">
        <f>Q196</f>
        <v>25</v>
      </c>
      <c r="BO378" s="34" t="s">
        <v>127</v>
      </c>
      <c r="BP378" s="34">
        <f>BL378</f>
        <v>12</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120</v>
      </c>
      <c r="AQ379" s="85"/>
      <c r="AR379" s="2" t="s">
        <v>2</v>
      </c>
      <c r="BA379" s="4"/>
      <c r="BD379" s="3"/>
      <c r="BI379" s="85" t="s">
        <v>132</v>
      </c>
      <c r="BJ379" s="85"/>
      <c r="BK379" s="85"/>
      <c r="BL379" s="85"/>
      <c r="BM379" s="85"/>
      <c r="BN379" s="85"/>
      <c r="BO379" s="85"/>
      <c r="BP379" s="85"/>
      <c r="BQ379" s="85">
        <f>BI363*2</f>
        <v>120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60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5</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600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600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120</v>
      </c>
      <c r="G384" s="89"/>
      <c r="H384" s="48" t="s">
        <v>2</v>
      </c>
      <c r="I384" s="46"/>
      <c r="J384" s="46"/>
      <c r="K384" s="91"/>
      <c r="L384" s="92"/>
      <c r="M384" s="92"/>
      <c r="N384" s="92"/>
      <c r="O384" s="92"/>
      <c r="P384" s="92"/>
      <c r="Q384" s="91"/>
      <c r="R384" s="91"/>
      <c r="S384" s="46"/>
      <c r="T384" s="46"/>
      <c r="U384" s="89">
        <f>O369</f>
        <v>120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12</v>
      </c>
      <c r="J385" s="60" t="s">
        <v>2</v>
      </c>
      <c r="L385" s="46"/>
      <c r="M385" s="46"/>
      <c r="N385" s="46"/>
      <c r="O385" s="46"/>
      <c r="P385" s="46"/>
      <c r="Q385" s="46"/>
      <c r="R385" s="84" t="s">
        <v>137</v>
      </c>
      <c r="S385" s="84"/>
      <c r="T385" s="84"/>
      <c r="U385" s="61">
        <f>H368</f>
        <v>3</v>
      </c>
      <c r="V385" s="60" t="s">
        <v>126</v>
      </c>
      <c r="W385" s="60">
        <f>N368</f>
        <v>12</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25</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5</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5</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2</v>
      </c>
      <c r="AM387" s="85" t="s">
        <v>146</v>
      </c>
      <c r="AN387" s="85"/>
      <c r="AO387" s="85"/>
      <c r="AP387" s="85"/>
      <c r="AQ387" s="85"/>
      <c r="AR387" s="34">
        <f>AT362</f>
        <v>5</v>
      </c>
      <c r="AS387" s="2" t="s">
        <v>123</v>
      </c>
      <c r="AT387" s="13"/>
      <c r="AU387" s="13"/>
      <c r="AV387" s="13"/>
      <c r="AW387" s="13"/>
      <c r="AX387" s="13"/>
      <c r="AY387" s="13"/>
      <c r="BA387" s="4"/>
      <c r="BD387" s="3"/>
      <c r="BF387" s="13"/>
      <c r="BG387" s="13"/>
      <c r="BH387" s="13"/>
      <c r="BI387" s="13"/>
      <c r="BJ387" s="13"/>
      <c r="BK387" s="13"/>
      <c r="BL387" s="13"/>
      <c r="BM387" s="2">
        <f>BQ362</f>
        <v>2</v>
      </c>
      <c r="BN387" s="85" t="s">
        <v>146</v>
      </c>
      <c r="BO387" s="85"/>
      <c r="BP387" s="85"/>
      <c r="BQ387" s="85"/>
      <c r="BR387" s="85"/>
      <c r="BS387" s="34">
        <f>BU362</f>
        <v>5</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60</v>
      </c>
      <c r="BA390" s="4"/>
      <c r="BD390" s="55">
        <f>BI363</f>
        <v>60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1</v>
      </c>
      <c r="AM392" s="85" t="s">
        <v>146</v>
      </c>
      <c r="AN392" s="85"/>
      <c r="AO392" s="85"/>
      <c r="AP392" s="85"/>
      <c r="AQ392" s="34">
        <f>AT376</f>
        <v>4</v>
      </c>
      <c r="AR392" s="2" t="s">
        <v>123</v>
      </c>
      <c r="AU392" s="85" t="s">
        <v>136</v>
      </c>
      <c r="AV392" s="85"/>
      <c r="AW392" s="85"/>
      <c r="AX392" s="85"/>
      <c r="AY392" s="85"/>
      <c r="BA392" s="4"/>
      <c r="BD392" s="3"/>
      <c r="BG392" s="85" t="s">
        <v>136</v>
      </c>
      <c r="BH392" s="85"/>
      <c r="BI392" s="85"/>
      <c r="BJ392" s="85"/>
      <c r="BK392" s="85"/>
      <c r="BM392" s="2">
        <f>BQ376</f>
        <v>1</v>
      </c>
      <c r="BN392" s="85" t="s">
        <v>146</v>
      </c>
      <c r="BO392" s="85"/>
      <c r="BP392" s="85"/>
      <c r="BQ392" s="85"/>
      <c r="BR392" s="34">
        <f>BU376</f>
        <v>4</v>
      </c>
      <c r="BS392" s="2" t="s">
        <v>123</v>
      </c>
      <c r="BV392" s="85" t="s">
        <v>136</v>
      </c>
      <c r="BW392" s="85"/>
      <c r="BX392" s="85"/>
      <c r="BY392" s="85"/>
      <c r="BZ392" s="85"/>
      <c r="CB392" s="4"/>
    </row>
    <row r="393" spans="2:80" s="2" customFormat="1" ht="15.95" customHeight="1" x14ac:dyDescent="0.2">
      <c r="B393" s="3"/>
      <c r="Z393" s="4"/>
      <c r="AC393" s="3"/>
      <c r="AG393" s="86">
        <f>AP379</f>
        <v>120</v>
      </c>
      <c r="AH393" s="86"/>
      <c r="AI393" s="57" t="s">
        <v>2</v>
      </c>
      <c r="AL393" s="2">
        <f>AP375</f>
        <v>2</v>
      </c>
      <c r="AM393" s="85" t="s">
        <v>145</v>
      </c>
      <c r="AN393" s="85"/>
      <c r="AO393" s="85"/>
      <c r="AP393" s="85"/>
      <c r="AQ393" s="85"/>
      <c r="AR393" s="34">
        <f>AT375</f>
        <v>5</v>
      </c>
      <c r="AS393" s="2" t="s">
        <v>123</v>
      </c>
      <c r="AV393" s="86">
        <f>AP379</f>
        <v>120</v>
      </c>
      <c r="AW393" s="86"/>
      <c r="AX393" s="57" t="s">
        <v>2</v>
      </c>
      <c r="BA393" s="4"/>
      <c r="BD393" s="3"/>
      <c r="BH393" s="86">
        <f>BQ379</f>
        <v>120</v>
      </c>
      <c r="BI393" s="86"/>
      <c r="BJ393" s="57" t="s">
        <v>2</v>
      </c>
      <c r="BM393" s="2">
        <f>BQ375</f>
        <v>2</v>
      </c>
      <c r="BN393" s="85" t="s">
        <v>145</v>
      </c>
      <c r="BO393" s="85"/>
      <c r="BP393" s="85"/>
      <c r="BQ393" s="85"/>
      <c r="BR393" s="85"/>
      <c r="BS393" s="34">
        <f>BU375</f>
        <v>5</v>
      </c>
      <c r="BT393" s="2" t="s">
        <v>123</v>
      </c>
      <c r="BW393" s="86">
        <f>BQ379</f>
        <v>120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12</v>
      </c>
      <c r="AK394" s="2" t="s">
        <v>2</v>
      </c>
      <c r="AS394" s="84" t="s">
        <v>137</v>
      </c>
      <c r="AT394" s="84"/>
      <c r="AU394" s="84"/>
      <c r="AV394" s="61">
        <f>AI378</f>
        <v>3</v>
      </c>
      <c r="AW394" s="60" t="s">
        <v>126</v>
      </c>
      <c r="AX394" s="60">
        <f>AO378</f>
        <v>12</v>
      </c>
      <c r="AY394" s="60" t="s">
        <v>2</v>
      </c>
      <c r="BA394" s="4"/>
      <c r="BD394" s="3"/>
      <c r="BF394" s="84" t="s">
        <v>137</v>
      </c>
      <c r="BG394" s="84"/>
      <c r="BH394" s="84"/>
      <c r="BI394" s="2">
        <f>BJ378</f>
        <v>3</v>
      </c>
      <c r="BJ394" s="2" t="s">
        <v>126</v>
      </c>
      <c r="BK394" s="2">
        <f>BL378</f>
        <v>12</v>
      </c>
      <c r="BL394" s="2" t="s">
        <v>2</v>
      </c>
      <c r="BT394" s="84" t="s">
        <v>137</v>
      </c>
      <c r="BU394" s="84"/>
      <c r="BV394" s="84"/>
      <c r="BW394" s="61">
        <f>BJ378</f>
        <v>3</v>
      </c>
      <c r="BX394" s="60" t="s">
        <v>126</v>
      </c>
      <c r="BY394" s="60">
        <f>BP378</f>
        <v>12</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25</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25</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BH393:BI393"/>
    <mergeCell ref="BN393:BR393"/>
    <mergeCell ref="BW393:BX393"/>
    <mergeCell ref="BF394:BH394"/>
    <mergeCell ref="BT394:BV394"/>
    <mergeCell ref="BM395:BO395"/>
    <mergeCell ref="BE397:CA397"/>
    <mergeCell ref="AE2:AK2"/>
    <mergeCell ref="BQ363:BS364"/>
    <mergeCell ref="BT363:BT364"/>
    <mergeCell ref="BU363:BU364"/>
    <mergeCell ref="BV363:BV364"/>
    <mergeCell ref="BW363:BW364"/>
    <mergeCell ref="BX363:BX364"/>
    <mergeCell ref="BQ373:BS373"/>
    <mergeCell ref="BK381:BL381"/>
    <mergeCell ref="BM381:BN381"/>
    <mergeCell ref="BO381:BP381"/>
    <mergeCell ref="BO383:BP383"/>
    <mergeCell ref="BI385:BJ385"/>
    <mergeCell ref="BW385:BX385"/>
    <mergeCell ref="BN386:BR386"/>
    <mergeCell ref="BN387:BR387"/>
    <mergeCell ref="BG392:BK392"/>
    <mergeCell ref="BN392:BQ392"/>
    <mergeCell ref="BV392:BZ392"/>
    <mergeCell ref="BR375:BT375"/>
    <mergeCell ref="BG376:BH376"/>
    <mergeCell ref="BR376:BT376"/>
    <mergeCell ref="BG378:BI378"/>
    <mergeCell ref="BR378:BS378"/>
    <mergeCell ref="BW378:BX378"/>
    <mergeCell ref="BI379:BP379"/>
    <mergeCell ref="BQ379:BR379"/>
    <mergeCell ref="BK380:BO380"/>
    <mergeCell ref="BD353:CB353"/>
    <mergeCell ref="BM358:BP358"/>
    <mergeCell ref="BM359:BN359"/>
    <mergeCell ref="BR362:BT362"/>
    <mergeCell ref="BI363:BJ363"/>
    <mergeCell ref="BM368:BP368"/>
    <mergeCell ref="BM369:BN369"/>
    <mergeCell ref="BR371:BT371"/>
    <mergeCell ref="BI373:BJ373"/>
    <mergeCell ref="BG356:BY356"/>
    <mergeCell ref="BR361:BT361"/>
    <mergeCell ref="BR365:BT365"/>
    <mergeCell ref="BR366:BT366"/>
    <mergeCell ref="AE394:AG394"/>
    <mergeCell ref="AS394:AU394"/>
    <mergeCell ref="AL395:AN395"/>
    <mergeCell ref="B353:Z353"/>
    <mergeCell ref="AC353:BA353"/>
    <mergeCell ref="AL368:AO368"/>
    <mergeCell ref="AL369:AM369"/>
    <mergeCell ref="AD397:AZ397"/>
    <mergeCell ref="AF378:AH378"/>
    <mergeCell ref="AQ378:AR378"/>
    <mergeCell ref="AV378:AW378"/>
    <mergeCell ref="AH379:AO379"/>
    <mergeCell ref="AJ380:AN380"/>
    <mergeCell ref="AJ381:AK381"/>
    <mergeCell ref="AP379:AQ379"/>
    <mergeCell ref="AL381:AM381"/>
    <mergeCell ref="AN381:AO381"/>
    <mergeCell ref="AN383:AO383"/>
    <mergeCell ref="AH385:AI385"/>
    <mergeCell ref="AV385:AW385"/>
    <mergeCell ref="AM386:AQ386"/>
    <mergeCell ref="AM387:AQ387"/>
    <mergeCell ref="AM392:AP392"/>
    <mergeCell ref="AM393:AQ393"/>
    <mergeCell ref="AF392:AJ392"/>
    <mergeCell ref="AG393:AH393"/>
    <mergeCell ref="AU392:AY392"/>
    <mergeCell ref="AV393:AW393"/>
    <mergeCell ref="K350:Q350"/>
    <mergeCell ref="N325:O325"/>
    <mergeCell ref="D323:O323"/>
    <mergeCell ref="D340:X341"/>
    <mergeCell ref="D342:X343"/>
    <mergeCell ref="D344:T344"/>
    <mergeCell ref="U344:V344"/>
    <mergeCell ref="N346:O346"/>
    <mergeCell ref="K349:L349"/>
    <mergeCell ref="O349:P349"/>
    <mergeCell ref="F335:V335"/>
    <mergeCell ref="D337:X339"/>
    <mergeCell ref="AF376:AG376"/>
    <mergeCell ref="E383:I383"/>
    <mergeCell ref="E368:G368"/>
    <mergeCell ref="P368:Q368"/>
    <mergeCell ref="U368:V368"/>
    <mergeCell ref="G369:N369"/>
    <mergeCell ref="O369:P369"/>
    <mergeCell ref="I370:M370"/>
    <mergeCell ref="G312:N313"/>
    <mergeCell ref="O312:U313"/>
    <mergeCell ref="F328:V328"/>
    <mergeCell ref="D330:X331"/>
    <mergeCell ref="Q333:R333"/>
    <mergeCell ref="D296:W300"/>
    <mergeCell ref="D303:X306"/>
    <mergeCell ref="D319:X320"/>
    <mergeCell ref="D311:X311"/>
    <mergeCell ref="O314:U314"/>
    <mergeCell ref="G314:N314"/>
    <mergeCell ref="P321:Q321"/>
    <mergeCell ref="P326:Q326"/>
    <mergeCell ref="O316:U316"/>
    <mergeCell ref="G316:N316"/>
    <mergeCell ref="O315:U315"/>
    <mergeCell ref="G315:N315"/>
    <mergeCell ref="O317:U317"/>
    <mergeCell ref="G317:N317"/>
    <mergeCell ref="D284:X286"/>
    <mergeCell ref="N291:O291"/>
    <mergeCell ref="F294:V294"/>
    <mergeCell ref="E274:W274"/>
    <mergeCell ref="C276:Y280"/>
    <mergeCell ref="F282:V282"/>
    <mergeCell ref="B267:V267"/>
    <mergeCell ref="W267:X267"/>
    <mergeCell ref="B268:K268"/>
    <mergeCell ref="C270:Y272"/>
    <mergeCell ref="C252:Q254"/>
    <mergeCell ref="S252:T252"/>
    <mergeCell ref="U252:V252"/>
    <mergeCell ref="C256:W256"/>
    <mergeCell ref="K261:M261"/>
    <mergeCell ref="K259:M259"/>
    <mergeCell ref="P260:Q260"/>
    <mergeCell ref="C250:Q250"/>
    <mergeCell ref="S250:T250"/>
    <mergeCell ref="G246:L246"/>
    <mergeCell ref="M246:N246"/>
    <mergeCell ref="O246:Q246"/>
    <mergeCell ref="R246:S246"/>
    <mergeCell ref="T246:U246"/>
    <mergeCell ref="U250:V250"/>
    <mergeCell ref="E218:S218"/>
    <mergeCell ref="T218:U218"/>
    <mergeCell ref="C225:Y232"/>
    <mergeCell ref="C248:Y249"/>
    <mergeCell ref="E223:W223"/>
    <mergeCell ref="D210:X210"/>
    <mergeCell ref="E212:W212"/>
    <mergeCell ref="P217:R217"/>
    <mergeCell ref="P216:R216"/>
    <mergeCell ref="P215:R215"/>
    <mergeCell ref="P214:R214"/>
    <mergeCell ref="J207:L207"/>
    <mergeCell ref="O207:Q207"/>
    <mergeCell ref="J208:R208"/>
    <mergeCell ref="M200:O200"/>
    <mergeCell ref="R200:S200"/>
    <mergeCell ref="AC181:AK181"/>
    <mergeCell ref="M202:O202"/>
    <mergeCell ref="R202:S202"/>
    <mergeCell ref="F204:V204"/>
    <mergeCell ref="H197:J197"/>
    <mergeCell ref="M197:N197"/>
    <mergeCell ref="O197:P197"/>
    <mergeCell ref="Q197:R197"/>
    <mergeCell ref="T197:U197"/>
    <mergeCell ref="V197:W197"/>
    <mergeCell ref="X197:Z197"/>
    <mergeCell ref="J194:L194"/>
    <mergeCell ref="N194:P194"/>
    <mergeCell ref="E196:F196"/>
    <mergeCell ref="K196:L196"/>
    <mergeCell ref="Q196:R196"/>
    <mergeCell ref="W196:X196"/>
    <mergeCell ref="O164:P164"/>
    <mergeCell ref="J165:L165"/>
    <mergeCell ref="O165:Q165"/>
    <mergeCell ref="J166:R166"/>
    <mergeCell ref="F168:V168"/>
    <mergeCell ref="G193:L193"/>
    <mergeCell ref="M193:N193"/>
    <mergeCell ref="O193:Q193"/>
    <mergeCell ref="R193:S193"/>
    <mergeCell ref="T193:U193"/>
    <mergeCell ref="C170:Y172"/>
    <mergeCell ref="I156:J156"/>
    <mergeCell ref="K156:M156"/>
    <mergeCell ref="J159:L159"/>
    <mergeCell ref="O159:Q159"/>
    <mergeCell ref="J160:R160"/>
    <mergeCell ref="F162:V162"/>
    <mergeCell ref="B153:D153"/>
    <mergeCell ref="F153:H153"/>
    <mergeCell ref="I153:M153"/>
    <mergeCell ref="O153:Q153"/>
    <mergeCell ref="S153:U153"/>
    <mergeCell ref="V153:Z153"/>
    <mergeCell ref="Q156:S156"/>
    <mergeCell ref="C145:L145"/>
    <mergeCell ref="P145:Y145"/>
    <mergeCell ref="B149:D149"/>
    <mergeCell ref="F149:H149"/>
    <mergeCell ref="I149:M149"/>
    <mergeCell ref="O149:Q149"/>
    <mergeCell ref="S149:U149"/>
    <mergeCell ref="V149:Z149"/>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W122:Z122"/>
    <mergeCell ref="R123:V123"/>
    <mergeCell ref="W123:X123"/>
    <mergeCell ref="F125:V125"/>
    <mergeCell ref="K127:M127"/>
    <mergeCell ref="S127:U127"/>
    <mergeCell ref="H121:I121"/>
    <mergeCell ref="J121:O121"/>
    <mergeCell ref="P121:Q121"/>
    <mergeCell ref="R121:S121"/>
    <mergeCell ref="T121:U121"/>
    <mergeCell ref="T122:U122"/>
    <mergeCell ref="V114:W114"/>
    <mergeCell ref="X114:Y114"/>
    <mergeCell ref="O116:U116"/>
    <mergeCell ref="F118:V118"/>
    <mergeCell ref="H120:I120"/>
    <mergeCell ref="J120:O120"/>
    <mergeCell ref="P120:Q120"/>
    <mergeCell ref="R120:S120"/>
    <mergeCell ref="T120:U120"/>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F98:V98"/>
    <mergeCell ref="I100:J100"/>
    <mergeCell ref="K100:M100"/>
    <mergeCell ref="O100:P100"/>
    <mergeCell ref="Q100:S100"/>
    <mergeCell ref="I101:J101"/>
    <mergeCell ref="K101:M101"/>
    <mergeCell ref="L87:P87"/>
    <mergeCell ref="E91:W91"/>
    <mergeCell ref="S93:U93"/>
    <mergeCell ref="AE95:AG95"/>
    <mergeCell ref="H96:L96"/>
    <mergeCell ref="AE96:AG96"/>
    <mergeCell ref="L85:M85"/>
    <mergeCell ref="O85:P85"/>
    <mergeCell ref="H86:K86"/>
    <mergeCell ref="L86:M86"/>
    <mergeCell ref="O86:R86"/>
    <mergeCell ref="S86:T86"/>
    <mergeCell ref="T78:U78"/>
    <mergeCell ref="W78:Z78"/>
    <mergeCell ref="R79:V79"/>
    <mergeCell ref="W79:X79"/>
    <mergeCell ref="F81:V81"/>
    <mergeCell ref="K83:M83"/>
    <mergeCell ref="S83:U83"/>
    <mergeCell ref="H77:I77"/>
    <mergeCell ref="J77:O77"/>
    <mergeCell ref="P77:Q77"/>
    <mergeCell ref="R77:S77"/>
    <mergeCell ref="T77:U77"/>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B38:C38"/>
    <mergeCell ref="D38:F38"/>
    <mergeCell ref="G38:H38"/>
    <mergeCell ref="K38:L38"/>
    <mergeCell ref="M38:O38"/>
    <mergeCell ref="P38:Q38"/>
    <mergeCell ref="T38:U38"/>
    <mergeCell ref="AJ34:AN34"/>
    <mergeCell ref="AO34:AQ34"/>
    <mergeCell ref="V38:X38"/>
    <mergeCell ref="Y38:Z38"/>
    <mergeCell ref="AR34:AV34"/>
    <mergeCell ref="U35:W35"/>
    <mergeCell ref="AD35:AH35"/>
    <mergeCell ref="AJ35:AN35"/>
    <mergeCell ref="AO35:AQ35"/>
    <mergeCell ref="AR35:AV35"/>
    <mergeCell ref="M27:N27"/>
    <mergeCell ref="O27:P27"/>
    <mergeCell ref="J29:K29"/>
    <mergeCell ref="O29:P2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K11:L11"/>
    <mergeCell ref="E12:J12"/>
    <mergeCell ref="K12:L12"/>
    <mergeCell ref="F18:G18"/>
    <mergeCell ref="H18:J18"/>
    <mergeCell ref="K18:L18"/>
    <mergeCell ref="O18:P18"/>
    <mergeCell ref="Q18:R18"/>
    <mergeCell ref="E19:G19"/>
    <mergeCell ref="H19:J19"/>
    <mergeCell ref="O19:P19"/>
    <mergeCell ref="Q19:R19"/>
    <mergeCell ref="AF356:AX356"/>
    <mergeCell ref="AQ361:AS361"/>
    <mergeCell ref="AQ362:AS362"/>
    <mergeCell ref="AH363:AI363"/>
    <mergeCell ref="AQ365:AS365"/>
    <mergeCell ref="AQ366:AS366"/>
    <mergeCell ref="B2:Z2"/>
    <mergeCell ref="B3:Z4"/>
    <mergeCell ref="E6:W6"/>
    <mergeCell ref="E8:J8"/>
    <mergeCell ref="K8:L8"/>
    <mergeCell ref="E9:J9"/>
    <mergeCell ref="K9:L9"/>
    <mergeCell ref="E15:W15"/>
    <mergeCell ref="F17:G17"/>
    <mergeCell ref="H17:J17"/>
    <mergeCell ref="K17:L17"/>
    <mergeCell ref="O17:P17"/>
    <mergeCell ref="Q17:S17"/>
    <mergeCell ref="T17:U17"/>
    <mergeCell ref="V17:W17"/>
    <mergeCell ref="E10:J10"/>
    <mergeCell ref="K10:L10"/>
    <mergeCell ref="E11:J11"/>
    <mergeCell ref="K359:L359"/>
    <mergeCell ref="G364:H364"/>
    <mergeCell ref="P362:R362"/>
    <mergeCell ref="P366:R366"/>
    <mergeCell ref="O364:T364"/>
    <mergeCell ref="AP363:AU364"/>
    <mergeCell ref="P367:R367"/>
    <mergeCell ref="K358:N358"/>
    <mergeCell ref="AL358:AO358"/>
    <mergeCell ref="AL359:AM359"/>
    <mergeCell ref="AB8:AF8"/>
    <mergeCell ref="AG8:AI8"/>
    <mergeCell ref="C390:Y390"/>
    <mergeCell ref="AQ371:AS371"/>
    <mergeCell ref="AH373:AI373"/>
    <mergeCell ref="AQ375:AS375"/>
    <mergeCell ref="AQ376:AS376"/>
    <mergeCell ref="F384:G384"/>
    <mergeCell ref="T383:X383"/>
    <mergeCell ref="U384:V384"/>
    <mergeCell ref="D385:F385"/>
    <mergeCell ref="R385:T385"/>
    <mergeCell ref="K386:M386"/>
    <mergeCell ref="K383:K384"/>
    <mergeCell ref="L383:P384"/>
    <mergeCell ref="Q383:Q384"/>
    <mergeCell ref="R383:R384"/>
    <mergeCell ref="I371:J371"/>
    <mergeCell ref="K371:L371"/>
    <mergeCell ref="M371:N371"/>
    <mergeCell ref="N375:O375"/>
    <mergeCell ref="L378:P378"/>
    <mergeCell ref="AP373:AU373"/>
    <mergeCell ref="E356:W356"/>
  </mergeCells>
  <conditionalFormatting sqref="I149 V149">
    <cfRule type="containsText" dxfId="329" priority="19" operator="containsText" text="Cambiar sección">
      <formula>NOT(ISERROR(SEARCH("Cambiar sección",I149)))</formula>
    </cfRule>
    <cfRule type="containsText" dxfId="328" priority="20" operator="containsText" text="OK">
      <formula>NOT(ISERROR(SEARCH("OK",I149)))</formula>
    </cfRule>
  </conditionalFormatting>
  <conditionalFormatting sqref="I153:M153">
    <cfRule type="containsText" dxfId="327" priority="17" operator="containsText" text="Cambiar sección">
      <formula>NOT(ISERROR(SEARCH("Cambiar sección",I153)))</formula>
    </cfRule>
    <cfRule type="containsText" dxfId="326" priority="18" operator="containsText" text="OK">
      <formula>NOT(ISERROR(SEARCH("OK",I153)))</formula>
    </cfRule>
  </conditionalFormatting>
  <conditionalFormatting sqref="J160:R160">
    <cfRule type="containsText" dxfId="325" priority="11" operator="containsText" text="Redimensionar la Sección">
      <formula>NOT(ISERROR(SEARCH("Redimensionar la Sección",J160)))</formula>
    </cfRule>
    <cfRule type="containsText" dxfId="324" priority="12" operator="containsText" text="OK">
      <formula>NOT(ISERROR(SEARCH("OK",J160)))</formula>
    </cfRule>
  </conditionalFormatting>
  <conditionalFormatting sqref="J166:R166">
    <cfRule type="containsText" dxfId="323" priority="13" operator="containsText" text="OK">
      <formula>NOT(ISERROR(SEARCH("OK",J166)))</formula>
    </cfRule>
    <cfRule type="containsText" dxfId="322" priority="14" operator="containsText" text="Requiere refuerzo transversal">
      <formula>NOT(ISERROR(SEARCH("Requiere refuerzo transversal",J166)))</formula>
    </cfRule>
  </conditionalFormatting>
  <conditionalFormatting sqref="J208:R208">
    <cfRule type="containsText" dxfId="321" priority="9" operator="containsText" text="MAL">
      <formula>NOT(ISERROR(SEARCH("MAL",J208)))</formula>
    </cfRule>
    <cfRule type="containsText" dxfId="320" priority="10" operator="containsText" text="OK">
      <formula>NOT(ISERROR(SEARCH("OK",J208)))</formula>
    </cfRule>
  </conditionalFormatting>
  <conditionalFormatting sqref="K350:Q350">
    <cfRule type="containsText" dxfId="319" priority="7" operator="containsText" text="NO CUMPLE">
      <formula>NOT(ISERROR(SEARCH("NO CUMPLE",K350)))</formula>
    </cfRule>
    <cfRule type="containsText" dxfId="318" priority="8" operator="containsText" text="OK">
      <formula>NOT(ISERROR(SEARCH("OK",K350)))</formula>
    </cfRule>
  </conditionalFormatting>
  <conditionalFormatting sqref="K395:Q396">
    <cfRule type="containsText" dxfId="317" priority="5" operator="containsText" text="NO CUMPLE">
      <formula>NOT(ISERROR(SEARCH("NO CUMPLE",K395)))</formula>
    </cfRule>
    <cfRule type="containsText" dxfId="316" priority="6" operator="containsText" text="OK">
      <formula>NOT(ISERROR(SEARCH("OK",K395)))</formula>
    </cfRule>
  </conditionalFormatting>
  <conditionalFormatting sqref="L87:P87">
    <cfRule type="containsText" dxfId="315" priority="29" operator="containsText" text="NO PASA">
      <formula>NOT(ISERROR(SEARCH("NO PASA",L87)))</formula>
    </cfRule>
    <cfRule type="containsText" dxfId="314" priority="30" operator="containsText" text="OK">
      <formula>NOT(ISERROR(SEARCH("OK",L87)))</formula>
    </cfRule>
  </conditionalFormatting>
  <conditionalFormatting sqref="L131:P131">
    <cfRule type="containsText" dxfId="313" priority="21" operator="containsText" text="NO PASA">
      <formula>NOT(ISERROR(SEARCH("NO PASA",L131)))</formula>
    </cfRule>
    <cfRule type="containsText" dxfId="312" priority="22" operator="containsText" text="OK">
      <formula>NOT(ISERROR(SEARCH("OK",L131)))</formula>
    </cfRule>
  </conditionalFormatting>
  <conditionalFormatting sqref="O72:U72">
    <cfRule type="containsText" dxfId="311" priority="28" operator="containsText" text="Redimensionar la Sección">
      <formula>NOT(ISERROR(SEARCH("Redimensionar la Sección",O72)))</formula>
    </cfRule>
  </conditionalFormatting>
  <conditionalFormatting sqref="O116:U116">
    <cfRule type="containsText" dxfId="310" priority="27" operator="containsText" text="Redimensionar la Sección">
      <formula>NOT(ISERROR(SEARCH("Redimensionar la Sección",O116)))</formula>
    </cfRule>
  </conditionalFormatting>
  <conditionalFormatting sqref="V153:Z153">
    <cfRule type="containsText" dxfId="309" priority="15" operator="containsText" text="Cambiar sección">
      <formula>NOT(ISERROR(SEARCH("Cambiar sección",V153)))</formula>
    </cfRule>
    <cfRule type="containsText" dxfId="308" priority="16" operator="containsText" text="OK">
      <formula>NOT(ISERROR(SEARCH("OK",V153)))</formula>
    </cfRule>
  </conditionalFormatting>
  <conditionalFormatting sqref="W78">
    <cfRule type="containsText" dxfId="307" priority="33" operator="containsText" text="NO PASA">
      <formula>NOT(ISERROR(SEARCH("NO PASA",W78)))</formula>
    </cfRule>
    <cfRule type="containsText" dxfId="306" priority="34" operator="containsText" text="OK">
      <formula>NOT(ISERROR(SEARCH("OK",W78)))</formula>
    </cfRule>
  </conditionalFormatting>
  <conditionalFormatting sqref="W122">
    <cfRule type="containsText" dxfId="305" priority="25" operator="containsText" text="NO PASA">
      <formula>NOT(ISERROR(SEARCH("NO PASA",W122)))</formula>
    </cfRule>
    <cfRule type="containsText" dxfId="304" priority="26" operator="containsText" text="OK">
      <formula>NOT(ISERROR(SEARCH("OK",W122)))</formula>
    </cfRule>
  </conditionalFormatting>
  <conditionalFormatting sqref="W78:Z78">
    <cfRule type="containsText" dxfId="303" priority="31" operator="containsText" text="FALTA ACERO">
      <formula>NOT(ISERROR(SEARCH("FALTA ACERO",W78)))</formula>
    </cfRule>
    <cfRule type="containsText" dxfId="302" priority="32" operator="containsText" text="SUPERA AS MAX">
      <formula>NOT(ISERROR(SEARCH("SUPERA AS MAX",W78)))</formula>
    </cfRule>
  </conditionalFormatting>
  <conditionalFormatting sqref="W122:Z122">
    <cfRule type="containsText" dxfId="301" priority="23" operator="containsText" text="FALTA ACERO">
      <formula>NOT(ISERROR(SEARCH("FALTA ACERO",W122)))</formula>
    </cfRule>
    <cfRule type="containsText" dxfId="300" priority="24" operator="containsText" text="SUPERA AS MAX">
      <formula>NOT(ISERROR(SEARCH("SUPERA AS MAX",W122)))</formula>
    </cfRule>
  </conditionalFormatting>
  <dataValidations disablePrompts="1" count="1">
    <dataValidation type="list" allowBlank="1" showInputMessage="1" showErrorMessage="1" sqref="U344:V344 U389:V389 AV389:AW389 BW389:BX389" xr:uid="{E40FA456-1F1F-4E31-BEED-F4E75D5497DC}">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9" r:id="rId4" name="Button 17">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9C347F7B-B799-4BBF-86AD-71E52C791904}">
          <x14:formula1>
            <xm:f>'VARILLAS (NO BORRAR)'!$B$3:$B$15</xm:f>
          </x14:formula1>
          <xm:sqref>H76:I77 H120:I121 M193:N193 M246:N246</xm:sqref>
        </x14:dataValidation>
        <x14:dataValidation type="list" allowBlank="1" showInputMessage="1" showErrorMessage="1" xr:uid="{A6EE29BB-07CA-48F5-93E6-E69F7208ECFD}">
          <x14:formula1>
            <xm:f>'VARILLAS (NO BORRAR)'!$B$18:$B$20</xm:f>
          </x14:formula1>
          <xm:sqref>O68:Q68 O112:Q112</xm:sqref>
        </x14:dataValidation>
        <x14:dataValidation type="list" allowBlank="1" showInputMessage="1" showErrorMessage="1" xr:uid="{8FD70CDA-7089-493A-B25B-61F08BBDFD83}">
          <x14:formula1>
            <xm:f>'VARILLAS (NO BORRAR)'!$B$27:$B$37</xm:f>
          </x14:formula1>
          <xm:sqref>O364 AP363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6880C-6927-42AC-A098-8BE7E560B8E2}">
  <sheetPr codeName="Hoja3">
    <tabColor rgb="FF00B0F0"/>
  </sheetPr>
  <dimension ref="A1:CB1302"/>
  <sheetViews>
    <sheetView showGridLines="0" zoomScaleNormal="100" workbookViewId="0">
      <selection activeCell="P77" sqref="P77:Q77"/>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600</v>
      </c>
      <c r="L8" s="103"/>
      <c r="M8" s="2" t="s">
        <v>2</v>
      </c>
      <c r="N8" s="2"/>
      <c r="O8" s="2"/>
      <c r="P8" s="2"/>
      <c r="Q8" s="2"/>
      <c r="R8" s="2"/>
      <c r="S8" s="2"/>
      <c r="T8" s="2"/>
      <c r="U8" s="2"/>
      <c r="V8" s="2"/>
      <c r="W8" s="2"/>
      <c r="Y8" s="2"/>
      <c r="Z8" s="4"/>
      <c r="AA8" s="2"/>
      <c r="AB8" s="159" t="s">
        <v>173</v>
      </c>
      <c r="AC8" s="159"/>
      <c r="AD8" s="159"/>
      <c r="AE8" s="159"/>
      <c r="AF8" s="159"/>
      <c r="AG8" s="160">
        <f>'DATOS ETABS'!A3</f>
        <v>174</v>
      </c>
      <c r="AH8" s="160"/>
      <c r="AI8" s="160"/>
    </row>
    <row r="9" spans="1:37" s="5" customFormat="1" ht="15.95" customHeight="1" x14ac:dyDescent="0.2">
      <c r="A9" s="2"/>
      <c r="B9" s="3"/>
      <c r="C9" s="2"/>
      <c r="D9" s="2"/>
      <c r="E9" s="109" t="s">
        <v>3</v>
      </c>
      <c r="F9" s="109"/>
      <c r="G9" s="109"/>
      <c r="H9" s="109"/>
      <c r="I9" s="109"/>
      <c r="J9" s="109"/>
      <c r="K9" s="103">
        <v>25</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60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57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ETABS'!B3</f>
        <v>931291.48017610738</v>
      </c>
      <c r="H24" s="150"/>
      <c r="I24" s="150"/>
      <c r="J24" s="150"/>
      <c r="K24" s="85" t="s">
        <v>20</v>
      </c>
      <c r="L24" s="85"/>
      <c r="Z24" s="4"/>
    </row>
    <row r="25" spans="1:27" s="2" customFormat="1" ht="15.95" customHeight="1" x14ac:dyDescent="0.2">
      <c r="B25" s="3"/>
      <c r="E25" s="95" t="s">
        <v>21</v>
      </c>
      <c r="F25" s="95"/>
      <c r="G25" s="150">
        <f>ABS('DATOS ETABS'!C3)</f>
        <v>1477154.4445111172</v>
      </c>
      <c r="H25" s="150"/>
      <c r="I25" s="150"/>
      <c r="J25" s="150"/>
      <c r="K25" s="85" t="s">
        <v>20</v>
      </c>
      <c r="L25" s="85"/>
      <c r="Z25" s="4"/>
    </row>
    <row r="26" spans="1:27" s="2" customFormat="1" ht="15.95" customHeight="1" x14ac:dyDescent="0.2">
      <c r="B26" s="3"/>
      <c r="E26" s="95" t="s">
        <v>22</v>
      </c>
      <c r="F26" s="95"/>
      <c r="G26" s="150">
        <f>'DATOS ETABS'!D3</f>
        <v>13961.025884184255</v>
      </c>
      <c r="H26" s="150"/>
      <c r="I26" s="150"/>
      <c r="J26" s="150"/>
      <c r="K26" s="85" t="s">
        <v>23</v>
      </c>
      <c r="L26" s="85"/>
      <c r="Z26" s="4"/>
    </row>
    <row r="27" spans="1:27" s="2" customFormat="1" ht="15.95" customHeight="1" x14ac:dyDescent="0.2">
      <c r="B27" s="3"/>
      <c r="M27" s="85">
        <f>K8</f>
        <v>600</v>
      </c>
      <c r="N27" s="85"/>
      <c r="O27" s="109" t="s">
        <v>2</v>
      </c>
      <c r="P27" s="109"/>
      <c r="Z27" s="4"/>
    </row>
    <row r="28" spans="1:27" s="2" customFormat="1" ht="15.95" customHeight="1" x14ac:dyDescent="0.2">
      <c r="B28" s="3"/>
      <c r="Z28" s="4"/>
    </row>
    <row r="29" spans="1:27" s="2" customFormat="1" ht="15.95" customHeight="1" x14ac:dyDescent="0.2">
      <c r="B29" s="3"/>
      <c r="J29" s="95">
        <f>M27/2</f>
        <v>300</v>
      </c>
      <c r="K29" s="95"/>
      <c r="L29" s="2" t="s">
        <v>2</v>
      </c>
      <c r="O29" s="95">
        <f>J29</f>
        <v>300</v>
      </c>
      <c r="P29" s="95"/>
      <c r="Q29" s="2" t="s">
        <v>2</v>
      </c>
      <c r="Z29" s="4"/>
    </row>
    <row r="30" spans="1:27" s="2" customFormat="1" ht="15.95" customHeight="1" x14ac:dyDescent="0.2">
      <c r="B30" s="3"/>
      <c r="Z30" s="4"/>
    </row>
    <row r="31" spans="1:27" s="2" customFormat="1" ht="15.95" customHeight="1" x14ac:dyDescent="0.2">
      <c r="B31" s="3"/>
      <c r="D31" s="2" t="s">
        <v>24</v>
      </c>
      <c r="E31" s="122">
        <f>G26</f>
        <v>13961.025884184255</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13961.025884184255</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1477154.4445111172</v>
      </c>
      <c r="E38" s="149"/>
      <c r="F38" s="149"/>
      <c r="G38" s="85" t="s">
        <v>20</v>
      </c>
      <c r="H38" s="85"/>
      <c r="K38" s="85" t="s">
        <v>19</v>
      </c>
      <c r="L38" s="85"/>
      <c r="M38" s="149">
        <f>G24</f>
        <v>931291.48017610738</v>
      </c>
      <c r="N38" s="149"/>
      <c r="O38" s="149"/>
      <c r="P38" s="85" t="s">
        <v>20</v>
      </c>
      <c r="Q38" s="85"/>
      <c r="T38" s="85" t="s">
        <v>21</v>
      </c>
      <c r="U38" s="85"/>
      <c r="V38" s="149">
        <f>G25</f>
        <v>1477154.4445111172</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150</v>
      </c>
      <c r="I42" s="85"/>
      <c r="J42" s="2" t="s">
        <v>2</v>
      </c>
      <c r="M42" s="85">
        <f>M27-(H42+R42)</f>
        <v>300</v>
      </c>
      <c r="N42" s="85"/>
      <c r="O42" s="2" t="s">
        <v>2</v>
      </c>
      <c r="R42" s="85">
        <f>H42</f>
        <v>150</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1.8999000201640983</v>
      </c>
      <c r="L56" s="135"/>
      <c r="M56" s="135"/>
      <c r="O56" s="95" t="s">
        <v>29</v>
      </c>
      <c r="P56" s="95"/>
      <c r="Q56" s="145">
        <f>MIN(K56,K57)</f>
        <v>0.10009997983590169</v>
      </c>
      <c r="R56" s="124"/>
      <c r="S56" s="146"/>
      <c r="Z56" s="4"/>
    </row>
    <row r="57" spans="2:26" s="2" customFormat="1" ht="15.95" customHeight="1" x14ac:dyDescent="0.25">
      <c r="B57" s="3"/>
      <c r="I57" s="85" t="s">
        <v>30</v>
      </c>
      <c r="J57" s="85"/>
      <c r="K57" s="135">
        <f>1 - (SQRT(4 - (8*G25)/(H20*K9*K12^2*T17)))/2</f>
        <v>0.10009997983590169</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5.064582313125978E-3</v>
      </c>
      <c r="K59" s="139"/>
      <c r="L59" s="139"/>
      <c r="M59" s="12"/>
      <c r="N59" s="12"/>
      <c r="O59" s="12"/>
      <c r="P59" s="12"/>
      <c r="Q59" s="12"/>
      <c r="R59" s="12"/>
      <c r="S59" s="12"/>
      <c r="T59" s="140">
        <f>J59*K9*K12</f>
        <v>7.2170297962045193</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4.2916625387999439</v>
      </c>
      <c r="L62" s="94"/>
      <c r="M62" s="94"/>
      <c r="N62" s="85" t="s">
        <v>31</v>
      </c>
      <c r="O62" s="85"/>
      <c r="P62" s="141"/>
      <c r="Z62" s="4"/>
    </row>
    <row r="63" spans="2:26" s="2" customFormat="1" ht="15.95" customHeight="1" x14ac:dyDescent="0.2">
      <c r="B63" s="3"/>
      <c r="P63" s="142"/>
      <c r="T63" s="94">
        <f>MAX(K62,K64)</f>
        <v>4.7500000000000009</v>
      </c>
      <c r="U63" s="85"/>
      <c r="V63" s="85"/>
      <c r="W63" s="85" t="s">
        <v>31</v>
      </c>
      <c r="X63" s="85"/>
      <c r="Z63" s="4"/>
    </row>
    <row r="64" spans="2:26" s="2" customFormat="1" ht="15.95" customHeight="1" x14ac:dyDescent="0.2">
      <c r="B64" s="3"/>
      <c r="K64" s="94">
        <f>((14/H18)*K9*K12)</f>
        <v>4.7500000000000009</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9.5986496289520105</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42.410714285714278</v>
      </c>
      <c r="N70" s="94"/>
      <c r="O70" s="85" t="s">
        <v>31</v>
      </c>
      <c r="P70" s="85"/>
      <c r="V70" s="85">
        <f>IF(O68="BAJA",0.9*M70,IF(O68="MEDIA",0.75*M70,0.025*K9*K12))</f>
        <v>38.169642857142854</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7.2170297962045193</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5</v>
      </c>
      <c r="I76" s="136"/>
      <c r="J76" s="85" t="s">
        <v>53</v>
      </c>
      <c r="K76" s="85"/>
      <c r="L76" s="85"/>
      <c r="M76" s="85"/>
      <c r="N76" s="85"/>
      <c r="O76" s="85"/>
      <c r="P76" s="136">
        <v>2</v>
      </c>
      <c r="Q76" s="136"/>
      <c r="R76" s="85" t="s">
        <v>52</v>
      </c>
      <c r="S76" s="85"/>
      <c r="T76" s="85">
        <f>(VLOOKUP(H76,'VARILLAS (NO BORRAR)'!B3:G15,4,FALSE))*P76</f>
        <v>3.98</v>
      </c>
      <c r="U76" s="85"/>
      <c r="V76" s="29" t="s">
        <v>31</v>
      </c>
      <c r="Z76" s="4"/>
    </row>
    <row r="77" spans="2:34" s="2" customFormat="1" ht="15.95" customHeight="1" x14ac:dyDescent="0.2">
      <c r="B77" s="3" t="s">
        <v>163</v>
      </c>
      <c r="H77" s="136">
        <v>5</v>
      </c>
      <c r="I77" s="136"/>
      <c r="J77" s="85" t="s">
        <v>53</v>
      </c>
      <c r="K77" s="85"/>
      <c r="L77" s="85"/>
      <c r="M77" s="85"/>
      <c r="N77" s="85"/>
      <c r="O77" s="85"/>
      <c r="P77" s="136">
        <v>2</v>
      </c>
      <c r="Q77" s="136"/>
      <c r="R77" s="85" t="s">
        <v>52</v>
      </c>
      <c r="S77" s="85"/>
      <c r="T77" s="85">
        <f>(VLOOKUP(H77,'VARILLAS (NO BORRAR)'!B3:G15,4,FALSE))*P77</f>
        <v>3.98</v>
      </c>
      <c r="U77" s="85"/>
      <c r="V77" s="29" t="s">
        <v>31</v>
      </c>
      <c r="Z77" s="4"/>
      <c r="AE77" s="122"/>
      <c r="AF77" s="122"/>
      <c r="AG77" s="122"/>
      <c r="AH77" s="122"/>
    </row>
    <row r="78" spans="2:34" s="2" customFormat="1" ht="15.95" customHeight="1" x14ac:dyDescent="0.2">
      <c r="B78" s="3"/>
      <c r="T78" s="137">
        <f>T76+T77</f>
        <v>7.96</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10.294681119180268</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5.5859649122807021E-3</v>
      </c>
      <c r="L83" s="85"/>
      <c r="M83" s="85"/>
      <c r="S83" s="85">
        <f>(K83*H18)/T17</f>
        <v>0.11040495356037151</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1477154.4445111172</v>
      </c>
      <c r="I86" s="85"/>
      <c r="J86" s="85"/>
      <c r="K86" s="85"/>
      <c r="L86" s="85" t="s">
        <v>20</v>
      </c>
      <c r="M86" s="85"/>
      <c r="N86" s="30" t="s">
        <v>58</v>
      </c>
      <c r="O86" s="122">
        <f>H20*K9*POWER(K12,2)*T17*S83*(1-(0.5*S83))</f>
        <v>1620385.9518494117</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1.9381356739172839</v>
      </c>
      <c r="L100" s="135"/>
      <c r="M100" s="135"/>
      <c r="O100" s="95" t="s">
        <v>29</v>
      </c>
      <c r="P100" s="95"/>
      <c r="Q100" s="145">
        <f>MIN(K100,K101)</f>
        <v>6.1864326082716081E-2</v>
      </c>
      <c r="R100" s="124"/>
      <c r="S100" s="146"/>
      <c r="Z100" s="4"/>
    </row>
    <row r="101" spans="2:26" s="2" customFormat="1" ht="15.95" customHeight="1" x14ac:dyDescent="0.25">
      <c r="B101" s="3"/>
      <c r="I101" s="85" t="s">
        <v>30</v>
      </c>
      <c r="J101" s="85"/>
      <c r="K101" s="135">
        <f>1 - (SQRT(4 - (8*G24)/(H20*K9*K12^2*T17)))/2</f>
        <v>6.1864326082716081E-2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3.130040307756468E-3</v>
      </c>
      <c r="K103" s="139"/>
      <c r="L103" s="139"/>
      <c r="M103" s="12"/>
      <c r="N103" s="12"/>
      <c r="O103" s="12"/>
      <c r="P103" s="12"/>
      <c r="Q103" s="12"/>
      <c r="R103" s="12"/>
      <c r="S103" s="12"/>
      <c r="T103" s="140">
        <f>J103*K9*K12</f>
        <v>4.4603074385529675</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4.2916625387999439</v>
      </c>
      <c r="L106" s="94"/>
      <c r="M106" s="94"/>
      <c r="N106" s="85" t="s">
        <v>31</v>
      </c>
      <c r="O106" s="85"/>
      <c r="P106" s="141"/>
      <c r="Z106" s="4"/>
    </row>
    <row r="107" spans="2:26" s="2" customFormat="1" ht="15.95" customHeight="1" x14ac:dyDescent="0.2">
      <c r="B107" s="3"/>
      <c r="P107" s="142"/>
      <c r="T107" s="94">
        <f>MAX(K106,K108)</f>
        <v>4.7500000000000009</v>
      </c>
      <c r="U107" s="85"/>
      <c r="V107" s="85"/>
      <c r="W107" s="85" t="s">
        <v>31</v>
      </c>
      <c r="X107" s="85"/>
      <c r="Z107" s="4"/>
    </row>
    <row r="108" spans="2:26" s="2" customFormat="1" ht="15.95" customHeight="1" x14ac:dyDescent="0.2">
      <c r="B108" s="3"/>
      <c r="K108" s="94">
        <f>((14/H18)*K9*K12)</f>
        <v>4.7500000000000009</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5.9322088932754475</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42.410714285714278</v>
      </c>
      <c r="N114" s="94"/>
      <c r="O114" s="85" t="s">
        <v>31</v>
      </c>
      <c r="P114" s="85"/>
      <c r="V114" s="85">
        <f>IF(O112="BAJA",0.9*M114,IF(O112="MEDIA",0.75*M114,0.025*K9*K12))</f>
        <v>38.169642857142854</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4.7500000000000009</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5</v>
      </c>
      <c r="I120" s="136"/>
      <c r="J120" s="85" t="s">
        <v>53</v>
      </c>
      <c r="K120" s="85"/>
      <c r="L120" s="85"/>
      <c r="M120" s="85"/>
      <c r="N120" s="85"/>
      <c r="O120" s="85"/>
      <c r="P120" s="136">
        <v>2</v>
      </c>
      <c r="Q120" s="136"/>
      <c r="R120" s="85" t="s">
        <v>52</v>
      </c>
      <c r="S120" s="85"/>
      <c r="T120" s="85">
        <f>(VLOOKUP(H120,'VARILLAS (NO BORRAR)'!B3:G15,4,FALSE))*P120</f>
        <v>3.98</v>
      </c>
      <c r="U120" s="85"/>
      <c r="V120" s="29" t="s">
        <v>31</v>
      </c>
      <c r="Z120" s="4"/>
      <c r="AD120" s="44"/>
      <c r="AE120" s="44"/>
      <c r="AF120" s="44"/>
    </row>
    <row r="121" spans="2:32" s="2" customFormat="1" ht="15.95" customHeight="1" x14ac:dyDescent="0.2">
      <c r="B121" s="3" t="s">
        <v>163</v>
      </c>
      <c r="H121" s="136">
        <v>4</v>
      </c>
      <c r="I121" s="136"/>
      <c r="J121" s="85" t="s">
        <v>53</v>
      </c>
      <c r="K121" s="85"/>
      <c r="L121" s="85"/>
      <c r="M121" s="85"/>
      <c r="N121" s="85"/>
      <c r="O121" s="85"/>
      <c r="P121" s="136">
        <v>1</v>
      </c>
      <c r="Q121" s="136"/>
      <c r="R121" s="85" t="s">
        <v>52</v>
      </c>
      <c r="S121" s="85"/>
      <c r="T121" s="85">
        <f>(VLOOKUP(H121,'VARILLAS (NO BORRAR)'!B3:G15,4,FALSE))*P121</f>
        <v>1.27</v>
      </c>
      <c r="U121" s="85"/>
      <c r="V121" s="29" t="s">
        <v>31</v>
      </c>
      <c r="Z121" s="4"/>
    </row>
    <row r="122" spans="2:32" s="2" customFormat="1" ht="15.95" customHeight="1" x14ac:dyDescent="0.2">
      <c r="B122" s="3"/>
      <c r="T122" s="137">
        <f>T120+T121</f>
        <v>5.25</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10.526315789473657</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3.6842105263157894E-3</v>
      </c>
      <c r="L127" s="85"/>
      <c r="M127" s="85"/>
      <c r="S127" s="85">
        <f>(K127*H18)/T17</f>
        <v>7.2817337461300299E-2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931291.48017610738</v>
      </c>
      <c r="I130" s="85"/>
      <c r="J130" s="85"/>
      <c r="K130" s="85"/>
      <c r="L130" s="85" t="s">
        <v>20</v>
      </c>
      <c r="M130" s="85"/>
      <c r="N130" s="30" t="s">
        <v>58</v>
      </c>
      <c r="O130" s="122">
        <f>H20*K9*POWER(K12,2)*T17*S127*(1-(0.5*S127))</f>
        <v>1089980.7882352939</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5.5859649122807021E-3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8449.2106232623883</v>
      </c>
      <c r="G143" s="129"/>
      <c r="H143" s="129"/>
      <c r="I143" s="36" t="s">
        <v>23</v>
      </c>
      <c r="N143" s="31"/>
      <c r="Q143" s="99" t="s">
        <v>65</v>
      </c>
      <c r="R143" s="99"/>
      <c r="S143" s="129">
        <f>H19*(2*1*POWER(T141,1/3)*SQRT(H17))*K9*K12</f>
        <v>5996.6522178161831</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8449.2106232623883</v>
      </c>
      <c r="C149" s="85"/>
      <c r="D149" s="85"/>
      <c r="E149" s="30" t="s">
        <v>67</v>
      </c>
      <c r="F149" s="122">
        <f>H19*1.25*1*SQRT(H17)*K9*K12</f>
        <v>21123.026558155972</v>
      </c>
      <c r="G149" s="122"/>
      <c r="H149" s="122"/>
      <c r="I149" s="85" t="str">
        <f>IF(B149&lt;=F149,"OK","Cambiar sección")</f>
        <v>OK</v>
      </c>
      <c r="J149" s="85"/>
      <c r="K149" s="85"/>
      <c r="L149" s="85"/>
      <c r="M149" s="131"/>
      <c r="N149" s="31"/>
      <c r="O149" s="132">
        <f>S143</f>
        <v>5996.6522178161831</v>
      </c>
      <c r="P149" s="85"/>
      <c r="Q149" s="85"/>
      <c r="R149" s="30" t="s">
        <v>67</v>
      </c>
      <c r="S149" s="122">
        <f>H19*1.25*1*SQRT(H17)*K9*K12</f>
        <v>21123.026558155972</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8449.2106232623883</v>
      </c>
      <c r="C153" s="85"/>
      <c r="D153" s="85"/>
      <c r="E153" s="30" t="s">
        <v>147</v>
      </c>
      <c r="F153" s="122">
        <f>H19*0.25*1*SQRT(H17)*K9*K12</f>
        <v>4224.6053116311941</v>
      </c>
      <c r="G153" s="122"/>
      <c r="H153" s="122"/>
      <c r="I153" s="85" t="str">
        <f>IF(B153&gt;F153,"OK","Cambiar sección")</f>
        <v>OK</v>
      </c>
      <c r="J153" s="85"/>
      <c r="K153" s="85"/>
      <c r="L153" s="85"/>
      <c r="M153" s="131"/>
      <c r="N153" s="31"/>
      <c r="O153" s="132">
        <f>S143</f>
        <v>5996.6522178161831</v>
      </c>
      <c r="P153" s="85"/>
      <c r="Q153" s="85"/>
      <c r="R153" s="30" t="s">
        <v>147</v>
      </c>
      <c r="S153" s="122">
        <f>H19*0.25*1*SQRT(H17)*K9*K12</f>
        <v>4224.6053116311941</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5996.6522178161831</v>
      </c>
      <c r="L156" s="129"/>
      <c r="M156" s="129"/>
      <c r="N156" s="36" t="s">
        <v>23</v>
      </c>
      <c r="P156" s="2" t="s">
        <v>148</v>
      </c>
      <c r="Q156" s="105">
        <f>K156/0.75</f>
        <v>7995.5362904215772</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13961.025884184255</v>
      </c>
      <c r="K159" s="85"/>
      <c r="L159" s="85"/>
      <c r="M159" s="34" t="s">
        <v>23</v>
      </c>
      <c r="N159" s="30" t="s">
        <v>67</v>
      </c>
      <c r="O159" s="122">
        <f>H19*((Q156)+2.2*SQRT(H17)*K9*K12)</f>
        <v>43173.178960170699</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13961.025884184255</v>
      </c>
      <c r="K165" s="85"/>
      <c r="L165" s="85"/>
      <c r="M165" s="2" t="s">
        <v>23</v>
      </c>
      <c r="N165" s="30" t="s">
        <v>58</v>
      </c>
      <c r="O165" s="122">
        <f>K156</f>
        <v>5996.6522178161831</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28.5</v>
      </c>
      <c r="L196" s="85"/>
      <c r="M196" s="2" t="s">
        <v>2</v>
      </c>
      <c r="Q196" s="103">
        <v>25</v>
      </c>
      <c r="R196" s="103"/>
      <c r="S196" s="2" t="s">
        <v>2</v>
      </c>
      <c r="W196" s="127">
        <f>(H19*O197*V197*K12)/(J165-O165)</f>
        <v>32.012686832694499</v>
      </c>
      <c r="X196" s="127"/>
      <c r="Y196" s="42" t="s">
        <v>2</v>
      </c>
      <c r="Z196" s="4"/>
    </row>
    <row r="197" spans="2:26" s="2" customFormat="1" ht="15.95" customHeight="1" x14ac:dyDescent="0.2">
      <c r="B197" s="3"/>
      <c r="H197" s="122">
        <f>1.1*SQRT(H17)*K9*K12</f>
        <v>24784.351161569673</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10198.44</v>
      </c>
      <c r="N200" s="122"/>
      <c r="O200" s="122"/>
      <c r="P200" s="34" t="s">
        <v>23</v>
      </c>
      <c r="Q200" s="34" t="s">
        <v>80</v>
      </c>
      <c r="R200" s="124">
        <f>M200/1000</f>
        <v>10.19844</v>
      </c>
      <c r="S200" s="124"/>
      <c r="T200" s="35" t="s">
        <v>81</v>
      </c>
      <c r="Z200" s="4"/>
    </row>
    <row r="201" spans="2:26" s="2" customFormat="1" ht="15.95" customHeight="1" x14ac:dyDescent="0.2">
      <c r="B201" s="3"/>
      <c r="Z201" s="4"/>
    </row>
    <row r="202" spans="2:26" s="2" customFormat="1" ht="15.95" customHeight="1" x14ac:dyDescent="0.2">
      <c r="B202" s="3"/>
      <c r="M202" s="122">
        <f>O165+M200</f>
        <v>16195.092217816184</v>
      </c>
      <c r="N202" s="85"/>
      <c r="O202" s="85"/>
      <c r="P202" s="2" t="s">
        <v>23</v>
      </c>
      <c r="Q202" s="34" t="s">
        <v>80</v>
      </c>
      <c r="R202" s="124">
        <f>M202/1000</f>
        <v>16.195092217816185</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13961.025884184255</v>
      </c>
      <c r="K207" s="85"/>
      <c r="L207" s="85"/>
      <c r="M207" s="2" t="s">
        <v>23</v>
      </c>
      <c r="N207" s="30" t="s">
        <v>58</v>
      </c>
      <c r="O207" s="122">
        <f>M202</f>
        <v>16195.092217816184</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14.25</v>
      </c>
      <c r="Q214" s="85"/>
      <c r="R214" s="85"/>
      <c r="S214" s="2" t="s">
        <v>2</v>
      </c>
      <c r="Z214" s="4"/>
    </row>
    <row r="215" spans="2:26" s="2" customFormat="1" ht="15.95" customHeight="1" x14ac:dyDescent="0.2">
      <c r="B215" s="3"/>
      <c r="P215" s="85">
        <f>(VLOOKUP(MAX(H76,H77,H120,H121),'VARILLAS (NO BORRAR)'!B3:G15,2,FALSE))*8</f>
        <v>12.72</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12</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0.4844</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0.4304</v>
      </c>
      <c r="O325" s="110"/>
      <c r="P325" s="2" t="s">
        <v>2</v>
      </c>
      <c r="Z325" s="4"/>
    </row>
    <row r="326" spans="2:26" s="2" customFormat="1" ht="15.95" customHeight="1" x14ac:dyDescent="0.2">
      <c r="B326" s="3"/>
      <c r="P326" s="94">
        <f>N325*P321</f>
        <v>0.86080000000000001</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1.3452</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1.55</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1.3452</v>
      </c>
      <c r="L349" s="85"/>
      <c r="M349" s="2" t="s">
        <v>2</v>
      </c>
      <c r="N349" s="49" t="s">
        <v>67</v>
      </c>
      <c r="O349" s="85">
        <f>N346</f>
        <v>1.55</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25</v>
      </c>
      <c r="L359" s="95"/>
      <c r="M359" s="53" t="s">
        <v>2</v>
      </c>
      <c r="N359" s="53"/>
      <c r="O359" s="53"/>
      <c r="P359" s="53"/>
      <c r="Q359" s="53"/>
      <c r="R359" s="53"/>
      <c r="S359" s="53"/>
      <c r="U359" s="13"/>
      <c r="Z359" s="4"/>
      <c r="AC359" s="3"/>
      <c r="AL359" s="97">
        <f>K9</f>
        <v>25</v>
      </c>
      <c r="AM359" s="97"/>
      <c r="AN359" s="64" t="s">
        <v>2</v>
      </c>
      <c r="AO359" s="53"/>
      <c r="AP359" s="53"/>
      <c r="AQ359" s="53"/>
      <c r="AR359" s="53"/>
      <c r="AS359" s="53"/>
      <c r="AT359" s="53"/>
      <c r="BA359" s="4"/>
      <c r="BD359" s="3"/>
      <c r="BM359" s="97">
        <f>K9</f>
        <v>25</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5</v>
      </c>
      <c r="AU361" s="57" t="s">
        <v>123</v>
      </c>
      <c r="BA361" s="4"/>
      <c r="BD361" s="3"/>
      <c r="BO361" s="53"/>
      <c r="BP361" s="53"/>
      <c r="BQ361" s="57">
        <f>P76</f>
        <v>2</v>
      </c>
      <c r="BR361" s="86" t="s">
        <v>122</v>
      </c>
      <c r="BS361" s="86"/>
      <c r="BT361" s="86"/>
      <c r="BU361" s="63">
        <f>H76</f>
        <v>5</v>
      </c>
      <c r="BV361" s="57" t="s">
        <v>123</v>
      </c>
      <c r="CB361" s="4"/>
    </row>
    <row r="362" spans="2:80" s="2" customFormat="1" ht="15.95" customHeight="1" x14ac:dyDescent="0.2">
      <c r="B362" s="3"/>
      <c r="M362" s="53"/>
      <c r="N362" s="53"/>
      <c r="O362" s="2">
        <f>P76</f>
        <v>2</v>
      </c>
      <c r="P362" s="85" t="s">
        <v>122</v>
      </c>
      <c r="Q362" s="85"/>
      <c r="R362" s="85"/>
      <c r="S362" s="34">
        <f>H76</f>
        <v>5</v>
      </c>
      <c r="T362" s="2" t="s">
        <v>123</v>
      </c>
      <c r="Z362" s="4"/>
      <c r="AC362" s="3"/>
      <c r="AP362" s="57">
        <f>P77</f>
        <v>2</v>
      </c>
      <c r="AQ362" s="86" t="s">
        <v>124</v>
      </c>
      <c r="AR362" s="86"/>
      <c r="AS362" s="86"/>
      <c r="AT362" s="63">
        <f>H77</f>
        <v>5</v>
      </c>
      <c r="AU362" s="57" t="s">
        <v>123</v>
      </c>
      <c r="BA362" s="4"/>
      <c r="BD362" s="3"/>
      <c r="BQ362" s="57">
        <f>P77</f>
        <v>2</v>
      </c>
      <c r="BR362" s="86" t="s">
        <v>124</v>
      </c>
      <c r="BS362" s="86"/>
      <c r="BT362" s="86"/>
      <c r="BU362" s="63">
        <f>H77</f>
        <v>5</v>
      </c>
      <c r="BV362" s="57" t="s">
        <v>123</v>
      </c>
      <c r="CB362" s="4"/>
    </row>
    <row r="363" spans="2:80" s="2" customFormat="1" ht="15.95" customHeight="1" x14ac:dyDescent="0.2">
      <c r="B363" s="3"/>
      <c r="Z363" s="4"/>
      <c r="AC363" s="3"/>
      <c r="AH363" s="95">
        <f>K10</f>
        <v>60</v>
      </c>
      <c r="AI363" s="95"/>
      <c r="AJ363" s="2" t="s">
        <v>2</v>
      </c>
      <c r="AK363" s="13"/>
      <c r="AL363" s="13"/>
      <c r="AM363" s="13"/>
      <c r="AN363" s="13"/>
      <c r="AO363" s="13"/>
      <c r="AP363" s="92" t="s">
        <v>149</v>
      </c>
      <c r="AQ363" s="92"/>
      <c r="AR363" s="92"/>
      <c r="AS363" s="92"/>
      <c r="AT363" s="92"/>
      <c r="AU363" s="92"/>
      <c r="BA363" s="4"/>
      <c r="BD363" s="3"/>
      <c r="BI363" s="95">
        <f>K10</f>
        <v>60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60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5</v>
      </c>
      <c r="AU365" s="2" t="s">
        <v>123</v>
      </c>
      <c r="AX365" s="13"/>
      <c r="AY365" s="13"/>
      <c r="BA365" s="4"/>
      <c r="BD365" s="3"/>
      <c r="BF365" s="13"/>
      <c r="BG365" s="13"/>
      <c r="BP365" s="51"/>
      <c r="BQ365" s="2">
        <f>P120</f>
        <v>2</v>
      </c>
      <c r="BR365" s="85" t="s">
        <v>122</v>
      </c>
      <c r="BS365" s="85"/>
      <c r="BT365" s="85"/>
      <c r="BU365" s="34">
        <f>H120</f>
        <v>5</v>
      </c>
      <c r="BV365" s="2" t="s">
        <v>123</v>
      </c>
      <c r="BY365" s="13"/>
      <c r="BZ365" s="13"/>
      <c r="CB365" s="4"/>
    </row>
    <row r="366" spans="2:80" s="2" customFormat="1" ht="15.95" customHeight="1" x14ac:dyDescent="0.2">
      <c r="B366" s="3"/>
      <c r="E366" s="13"/>
      <c r="N366" s="51"/>
      <c r="O366" s="2">
        <f>P120</f>
        <v>2</v>
      </c>
      <c r="P366" s="85" t="s">
        <v>122</v>
      </c>
      <c r="Q366" s="85"/>
      <c r="R366" s="85"/>
      <c r="S366" s="34">
        <f>H120</f>
        <v>5</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12</v>
      </c>
      <c r="K368" s="34" t="s">
        <v>127</v>
      </c>
      <c r="L368" s="34">
        <f>Q196</f>
        <v>25</v>
      </c>
      <c r="M368" s="34" t="s">
        <v>127</v>
      </c>
      <c r="N368" s="34">
        <f>J368</f>
        <v>12</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120</v>
      </c>
      <c r="P369" s="85"/>
      <c r="Q369" s="2" t="s">
        <v>2</v>
      </c>
      <c r="Z369" s="4"/>
      <c r="AC369" s="3"/>
      <c r="AL369" s="97">
        <f>K9</f>
        <v>25</v>
      </c>
      <c r="AM369" s="97"/>
      <c r="AN369" s="64" t="s">
        <v>2</v>
      </c>
      <c r="AO369" s="53"/>
      <c r="AP369" s="53"/>
      <c r="AQ369" s="53"/>
      <c r="AR369" s="53"/>
      <c r="AS369" s="53"/>
      <c r="AT369" s="53"/>
      <c r="BA369" s="4"/>
      <c r="BD369" s="3"/>
      <c r="BM369" s="97">
        <f>K9</f>
        <v>25</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5</v>
      </c>
      <c r="AU371" s="57" t="s">
        <v>123</v>
      </c>
      <c r="BA371" s="4"/>
      <c r="BD371" s="3"/>
      <c r="BO371" s="53"/>
      <c r="BP371" s="53"/>
      <c r="BQ371" s="57">
        <f>P76</f>
        <v>2</v>
      </c>
      <c r="BR371" s="86" t="s">
        <v>122</v>
      </c>
      <c r="BS371" s="86"/>
      <c r="BT371" s="86"/>
      <c r="BU371" s="63">
        <f>H76</f>
        <v>5</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60</v>
      </c>
      <c r="AI373" s="95"/>
      <c r="AJ373" s="2" t="s">
        <v>2</v>
      </c>
      <c r="AK373" s="13"/>
      <c r="AL373" s="13"/>
      <c r="AM373" s="13"/>
      <c r="AN373" s="13"/>
      <c r="AO373" s="13"/>
      <c r="AP373" s="92" t="str">
        <f>AP363</f>
        <v>2   Var. Del #   3   C</v>
      </c>
      <c r="AQ373" s="92"/>
      <c r="AR373" s="92"/>
      <c r="AS373" s="92"/>
      <c r="AT373" s="92"/>
      <c r="AU373" s="92"/>
      <c r="BA373" s="4"/>
      <c r="BD373" s="3"/>
      <c r="BH373" s="45"/>
      <c r="BI373" s="95">
        <f>K10</f>
        <v>60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600</v>
      </c>
      <c r="O375" s="85"/>
      <c r="P375" s="2" t="s">
        <v>2</v>
      </c>
      <c r="W375" s="13"/>
      <c r="X375" s="13"/>
      <c r="Z375" s="4"/>
      <c r="AC375" s="3"/>
      <c r="AE375" s="13"/>
      <c r="AF375" s="13"/>
      <c r="AG375" s="13"/>
      <c r="AO375" s="51"/>
      <c r="AP375" s="2">
        <f>P120</f>
        <v>2</v>
      </c>
      <c r="AQ375" s="85" t="s">
        <v>122</v>
      </c>
      <c r="AR375" s="85"/>
      <c r="AS375" s="85"/>
      <c r="AT375" s="34">
        <f>H120</f>
        <v>5</v>
      </c>
      <c r="AU375" s="2" t="s">
        <v>123</v>
      </c>
      <c r="AX375" s="13"/>
      <c r="AY375" s="13"/>
      <c r="BA375" s="4"/>
      <c r="BD375" s="3"/>
      <c r="BF375" s="13"/>
      <c r="BG375" s="13"/>
      <c r="BH375" s="13"/>
      <c r="BP375" s="51"/>
      <c r="BQ375" s="2">
        <f>P120</f>
        <v>2</v>
      </c>
      <c r="BR375" s="85" t="s">
        <v>122</v>
      </c>
      <c r="BS375" s="85"/>
      <c r="BT375" s="85"/>
      <c r="BU375" s="34">
        <f>H120</f>
        <v>5</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1</v>
      </c>
      <c r="AQ376" s="86" t="s">
        <v>124</v>
      </c>
      <c r="AR376" s="86"/>
      <c r="AS376" s="86"/>
      <c r="AT376" s="63">
        <f>H121</f>
        <v>4</v>
      </c>
      <c r="AU376" s="57" t="s">
        <v>123</v>
      </c>
      <c r="AX376" s="13"/>
      <c r="AY376" s="13"/>
      <c r="BA376" s="4"/>
      <c r="BD376" s="3"/>
      <c r="BF376" s="13"/>
      <c r="BG376" s="94"/>
      <c r="BH376" s="94"/>
      <c r="BQ376" s="57">
        <f>P121</f>
        <v>1</v>
      </c>
      <c r="BR376" s="86" t="s">
        <v>124</v>
      </c>
      <c r="BS376" s="86"/>
      <c r="BT376" s="86"/>
      <c r="BU376" s="63">
        <f>H121</f>
        <v>4</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5</v>
      </c>
      <c r="R378" s="59" t="s">
        <v>123</v>
      </c>
      <c r="Z378" s="4"/>
      <c r="AC378" s="3"/>
      <c r="AF378" s="85" t="s">
        <v>125</v>
      </c>
      <c r="AG378" s="85"/>
      <c r="AH378" s="85"/>
      <c r="AI378" s="34">
        <f>M193</f>
        <v>3</v>
      </c>
      <c r="AJ378" s="34" t="s">
        <v>126</v>
      </c>
      <c r="AK378" s="34">
        <f>T218</f>
        <v>12</v>
      </c>
      <c r="AL378" s="34" t="s">
        <v>127</v>
      </c>
      <c r="AM378" s="34">
        <f>Q196</f>
        <v>25</v>
      </c>
      <c r="AN378" s="34" t="s">
        <v>127</v>
      </c>
      <c r="AO378" s="34">
        <f>AK378</f>
        <v>12</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12</v>
      </c>
      <c r="BM378" s="34" t="s">
        <v>127</v>
      </c>
      <c r="BN378" s="34">
        <f>Q196</f>
        <v>25</v>
      </c>
      <c r="BO378" s="34" t="s">
        <v>127</v>
      </c>
      <c r="BP378" s="34">
        <f>BL378</f>
        <v>12</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120</v>
      </c>
      <c r="AQ379" s="85"/>
      <c r="AR379" s="2" t="s">
        <v>2</v>
      </c>
      <c r="BA379" s="4"/>
      <c r="BD379" s="3"/>
      <c r="BI379" s="85" t="s">
        <v>132</v>
      </c>
      <c r="BJ379" s="85"/>
      <c r="BK379" s="85"/>
      <c r="BL379" s="85"/>
      <c r="BM379" s="85"/>
      <c r="BN379" s="85"/>
      <c r="BO379" s="85"/>
      <c r="BP379" s="85"/>
      <c r="BQ379" s="85">
        <f>BI363*2</f>
        <v>120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60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5</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600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600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120</v>
      </c>
      <c r="G384" s="89"/>
      <c r="H384" s="48" t="s">
        <v>2</v>
      </c>
      <c r="I384" s="46"/>
      <c r="J384" s="46"/>
      <c r="K384" s="91"/>
      <c r="L384" s="92"/>
      <c r="M384" s="92"/>
      <c r="N384" s="92"/>
      <c r="O384" s="92"/>
      <c r="P384" s="92"/>
      <c r="Q384" s="91"/>
      <c r="R384" s="91"/>
      <c r="S384" s="46"/>
      <c r="T384" s="46"/>
      <c r="U384" s="89">
        <f>O369</f>
        <v>120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12</v>
      </c>
      <c r="J385" s="60" t="s">
        <v>2</v>
      </c>
      <c r="L385" s="46"/>
      <c r="M385" s="46"/>
      <c r="N385" s="46"/>
      <c r="O385" s="46"/>
      <c r="P385" s="46"/>
      <c r="Q385" s="46"/>
      <c r="R385" s="84" t="s">
        <v>137</v>
      </c>
      <c r="S385" s="84"/>
      <c r="T385" s="84"/>
      <c r="U385" s="61">
        <f>H368</f>
        <v>3</v>
      </c>
      <c r="V385" s="60" t="s">
        <v>126</v>
      </c>
      <c r="W385" s="60">
        <f>N368</f>
        <v>12</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25</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5</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5</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2</v>
      </c>
      <c r="AM387" s="85" t="s">
        <v>146</v>
      </c>
      <c r="AN387" s="85"/>
      <c r="AO387" s="85"/>
      <c r="AP387" s="85"/>
      <c r="AQ387" s="85"/>
      <c r="AR387" s="34">
        <f>AT362</f>
        <v>5</v>
      </c>
      <c r="AS387" s="2" t="s">
        <v>123</v>
      </c>
      <c r="AT387" s="13"/>
      <c r="AU387" s="13"/>
      <c r="AV387" s="13"/>
      <c r="AW387" s="13"/>
      <c r="AX387" s="13"/>
      <c r="AY387" s="13"/>
      <c r="BA387" s="4"/>
      <c r="BD387" s="3"/>
      <c r="BF387" s="13"/>
      <c r="BG387" s="13"/>
      <c r="BH387" s="13"/>
      <c r="BI387" s="13"/>
      <c r="BJ387" s="13"/>
      <c r="BK387" s="13"/>
      <c r="BL387" s="13"/>
      <c r="BM387" s="2">
        <f>BQ362</f>
        <v>2</v>
      </c>
      <c r="BN387" s="85" t="s">
        <v>146</v>
      </c>
      <c r="BO387" s="85"/>
      <c r="BP387" s="85"/>
      <c r="BQ387" s="85"/>
      <c r="BR387" s="85"/>
      <c r="BS387" s="34">
        <f>BU362</f>
        <v>5</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60</v>
      </c>
      <c r="BA390" s="4"/>
      <c r="BD390" s="55">
        <f>BI363</f>
        <v>60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1</v>
      </c>
      <c r="AM392" s="85" t="s">
        <v>146</v>
      </c>
      <c r="AN392" s="85"/>
      <c r="AO392" s="85"/>
      <c r="AP392" s="85"/>
      <c r="AQ392" s="34">
        <f>AT376</f>
        <v>4</v>
      </c>
      <c r="AR392" s="2" t="s">
        <v>123</v>
      </c>
      <c r="AU392" s="85" t="s">
        <v>136</v>
      </c>
      <c r="AV392" s="85"/>
      <c r="AW392" s="85"/>
      <c r="AX392" s="85"/>
      <c r="AY392" s="85"/>
      <c r="BA392" s="4"/>
      <c r="BD392" s="3"/>
      <c r="BG392" s="85" t="s">
        <v>136</v>
      </c>
      <c r="BH392" s="85"/>
      <c r="BI392" s="85"/>
      <c r="BJ392" s="85"/>
      <c r="BK392" s="85"/>
      <c r="BM392" s="2">
        <f>BQ376</f>
        <v>1</v>
      </c>
      <c r="BN392" s="85" t="s">
        <v>146</v>
      </c>
      <c r="BO392" s="85"/>
      <c r="BP392" s="85"/>
      <c r="BQ392" s="85"/>
      <c r="BR392" s="34">
        <f>BU376</f>
        <v>4</v>
      </c>
      <c r="BS392" s="2" t="s">
        <v>123</v>
      </c>
      <c r="BV392" s="85" t="s">
        <v>136</v>
      </c>
      <c r="BW392" s="85"/>
      <c r="BX392" s="85"/>
      <c r="BY392" s="85"/>
      <c r="BZ392" s="85"/>
      <c r="CB392" s="4"/>
    </row>
    <row r="393" spans="2:80" s="2" customFormat="1" ht="15.95" customHeight="1" x14ac:dyDescent="0.2">
      <c r="B393" s="3"/>
      <c r="Z393" s="4"/>
      <c r="AC393" s="3"/>
      <c r="AG393" s="86">
        <f>AP379</f>
        <v>120</v>
      </c>
      <c r="AH393" s="86"/>
      <c r="AI393" s="57" t="s">
        <v>2</v>
      </c>
      <c r="AL393" s="2">
        <f>AP375</f>
        <v>2</v>
      </c>
      <c r="AM393" s="85" t="s">
        <v>145</v>
      </c>
      <c r="AN393" s="85"/>
      <c r="AO393" s="85"/>
      <c r="AP393" s="85"/>
      <c r="AQ393" s="85"/>
      <c r="AR393" s="34">
        <f>AT375</f>
        <v>5</v>
      </c>
      <c r="AS393" s="2" t="s">
        <v>123</v>
      </c>
      <c r="AV393" s="86">
        <f>AP379</f>
        <v>120</v>
      </c>
      <c r="AW393" s="86"/>
      <c r="AX393" s="57" t="s">
        <v>2</v>
      </c>
      <c r="BA393" s="4"/>
      <c r="BD393" s="3"/>
      <c r="BH393" s="86">
        <f>BQ379</f>
        <v>120</v>
      </c>
      <c r="BI393" s="86"/>
      <c r="BJ393" s="57" t="s">
        <v>2</v>
      </c>
      <c r="BM393" s="2">
        <f>BQ375</f>
        <v>2</v>
      </c>
      <c r="BN393" s="85" t="s">
        <v>145</v>
      </c>
      <c r="BO393" s="85"/>
      <c r="BP393" s="85"/>
      <c r="BQ393" s="85"/>
      <c r="BR393" s="85"/>
      <c r="BS393" s="34">
        <f>BU375</f>
        <v>5</v>
      </c>
      <c r="BT393" s="2" t="s">
        <v>123</v>
      </c>
      <c r="BW393" s="86">
        <f>BQ379</f>
        <v>120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12</v>
      </c>
      <c r="AK394" s="2" t="s">
        <v>2</v>
      </c>
      <c r="AS394" s="84" t="s">
        <v>137</v>
      </c>
      <c r="AT394" s="84"/>
      <c r="AU394" s="84"/>
      <c r="AV394" s="61">
        <f>AI378</f>
        <v>3</v>
      </c>
      <c r="AW394" s="60" t="s">
        <v>126</v>
      </c>
      <c r="AX394" s="60">
        <f>AO378</f>
        <v>12</v>
      </c>
      <c r="AY394" s="60" t="s">
        <v>2</v>
      </c>
      <c r="BA394" s="4"/>
      <c r="BD394" s="3"/>
      <c r="BF394" s="84" t="s">
        <v>137</v>
      </c>
      <c r="BG394" s="84"/>
      <c r="BH394" s="84"/>
      <c r="BI394" s="2">
        <f>BJ378</f>
        <v>3</v>
      </c>
      <c r="BJ394" s="2" t="s">
        <v>126</v>
      </c>
      <c r="BK394" s="2">
        <f>BL378</f>
        <v>12</v>
      </c>
      <c r="BL394" s="2" t="s">
        <v>2</v>
      </c>
      <c r="BT394" s="84" t="s">
        <v>137</v>
      </c>
      <c r="BU394" s="84"/>
      <c r="BV394" s="84"/>
      <c r="BW394" s="61">
        <f>BJ378</f>
        <v>3</v>
      </c>
      <c r="BX394" s="60" t="s">
        <v>126</v>
      </c>
      <c r="BY394" s="60">
        <f>BP378</f>
        <v>12</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25</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25</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299" priority="15" operator="containsText" text="Cambiar sección">
      <formula>NOT(ISERROR(SEARCH("Cambiar sección",I149)))</formula>
    </cfRule>
    <cfRule type="containsText" dxfId="298" priority="16" operator="containsText" text="OK">
      <formula>NOT(ISERROR(SEARCH("OK",I149)))</formula>
    </cfRule>
  </conditionalFormatting>
  <conditionalFormatting sqref="I153:M153">
    <cfRule type="containsText" dxfId="297" priority="13" operator="containsText" text="Cambiar sección">
      <formula>NOT(ISERROR(SEARCH("Cambiar sección",I153)))</formula>
    </cfRule>
    <cfRule type="containsText" dxfId="296" priority="14" operator="containsText" text="OK">
      <formula>NOT(ISERROR(SEARCH("OK",I153)))</formula>
    </cfRule>
  </conditionalFormatting>
  <conditionalFormatting sqref="J160:R160">
    <cfRule type="containsText" dxfId="295" priority="7" operator="containsText" text="Redimensionar la Sección">
      <formula>NOT(ISERROR(SEARCH("Redimensionar la Sección",J160)))</formula>
    </cfRule>
    <cfRule type="containsText" dxfId="294" priority="8" operator="containsText" text="OK">
      <formula>NOT(ISERROR(SEARCH("OK",J160)))</formula>
    </cfRule>
  </conditionalFormatting>
  <conditionalFormatting sqref="J166:R166">
    <cfRule type="containsText" dxfId="293" priority="9" operator="containsText" text="OK">
      <formula>NOT(ISERROR(SEARCH("OK",J166)))</formula>
    </cfRule>
    <cfRule type="containsText" dxfId="292" priority="10" operator="containsText" text="Requiere refuerzo transversal">
      <formula>NOT(ISERROR(SEARCH("Requiere refuerzo transversal",J166)))</formula>
    </cfRule>
  </conditionalFormatting>
  <conditionalFormatting sqref="J208:R208">
    <cfRule type="containsText" dxfId="291" priority="5" operator="containsText" text="MAL">
      <formula>NOT(ISERROR(SEARCH("MAL",J208)))</formula>
    </cfRule>
    <cfRule type="containsText" dxfId="290" priority="6" operator="containsText" text="OK">
      <formula>NOT(ISERROR(SEARCH("OK",J208)))</formula>
    </cfRule>
  </conditionalFormatting>
  <conditionalFormatting sqref="K350:Q350">
    <cfRule type="containsText" dxfId="289" priority="3" operator="containsText" text="NO CUMPLE">
      <formula>NOT(ISERROR(SEARCH("NO CUMPLE",K350)))</formula>
    </cfRule>
    <cfRule type="containsText" dxfId="288" priority="4" operator="containsText" text="OK">
      <formula>NOT(ISERROR(SEARCH("OK",K350)))</formula>
    </cfRule>
  </conditionalFormatting>
  <conditionalFormatting sqref="K395:Q396">
    <cfRule type="containsText" dxfId="287" priority="1" operator="containsText" text="NO CUMPLE">
      <formula>NOT(ISERROR(SEARCH("NO CUMPLE",K395)))</formula>
    </cfRule>
    <cfRule type="containsText" dxfId="286" priority="2" operator="containsText" text="OK">
      <formula>NOT(ISERROR(SEARCH("OK",K395)))</formula>
    </cfRule>
  </conditionalFormatting>
  <conditionalFormatting sqref="L87:P87">
    <cfRule type="containsText" dxfId="285" priority="25" operator="containsText" text="NO PASA">
      <formula>NOT(ISERROR(SEARCH("NO PASA",L87)))</formula>
    </cfRule>
    <cfRule type="containsText" dxfId="284" priority="26" operator="containsText" text="OK">
      <formula>NOT(ISERROR(SEARCH("OK",L87)))</formula>
    </cfRule>
  </conditionalFormatting>
  <conditionalFormatting sqref="L131:P131">
    <cfRule type="containsText" dxfId="283" priority="17" operator="containsText" text="NO PASA">
      <formula>NOT(ISERROR(SEARCH("NO PASA",L131)))</formula>
    </cfRule>
    <cfRule type="containsText" dxfId="282" priority="18" operator="containsText" text="OK">
      <formula>NOT(ISERROR(SEARCH("OK",L131)))</formula>
    </cfRule>
  </conditionalFormatting>
  <conditionalFormatting sqref="O72:U72">
    <cfRule type="containsText" dxfId="281" priority="24" operator="containsText" text="Redimensionar la Sección">
      <formula>NOT(ISERROR(SEARCH("Redimensionar la Sección",O72)))</formula>
    </cfRule>
  </conditionalFormatting>
  <conditionalFormatting sqref="O116:U116">
    <cfRule type="containsText" dxfId="280" priority="23" operator="containsText" text="Redimensionar la Sección">
      <formula>NOT(ISERROR(SEARCH("Redimensionar la Sección",O116)))</formula>
    </cfRule>
  </conditionalFormatting>
  <conditionalFormatting sqref="V153:Z153">
    <cfRule type="containsText" dxfId="279" priority="11" operator="containsText" text="Cambiar sección">
      <formula>NOT(ISERROR(SEARCH("Cambiar sección",V153)))</formula>
    </cfRule>
    <cfRule type="containsText" dxfId="278" priority="12" operator="containsText" text="OK">
      <formula>NOT(ISERROR(SEARCH("OK",V153)))</formula>
    </cfRule>
  </conditionalFormatting>
  <conditionalFormatting sqref="W78">
    <cfRule type="containsText" dxfId="277" priority="29" operator="containsText" text="NO PASA">
      <formula>NOT(ISERROR(SEARCH("NO PASA",W78)))</formula>
    </cfRule>
    <cfRule type="containsText" dxfId="276" priority="30" operator="containsText" text="OK">
      <formula>NOT(ISERROR(SEARCH("OK",W78)))</formula>
    </cfRule>
  </conditionalFormatting>
  <conditionalFormatting sqref="W122">
    <cfRule type="containsText" dxfId="275" priority="21" operator="containsText" text="NO PASA">
      <formula>NOT(ISERROR(SEARCH("NO PASA",W122)))</formula>
    </cfRule>
    <cfRule type="containsText" dxfId="274" priority="22" operator="containsText" text="OK">
      <formula>NOT(ISERROR(SEARCH("OK",W122)))</formula>
    </cfRule>
  </conditionalFormatting>
  <conditionalFormatting sqref="W78:Z78">
    <cfRule type="containsText" dxfId="273" priority="27" operator="containsText" text="FALTA ACERO">
      <formula>NOT(ISERROR(SEARCH("FALTA ACERO",W78)))</formula>
    </cfRule>
    <cfRule type="containsText" dxfId="272" priority="28" operator="containsText" text="SUPERA AS MAX">
      <formula>NOT(ISERROR(SEARCH("SUPERA AS MAX",W78)))</formula>
    </cfRule>
  </conditionalFormatting>
  <conditionalFormatting sqref="W122:Z122">
    <cfRule type="containsText" dxfId="271" priority="19" operator="containsText" text="FALTA ACERO">
      <formula>NOT(ISERROR(SEARCH("FALTA ACERO",W122)))</formula>
    </cfRule>
    <cfRule type="containsText" dxfId="270" priority="20" operator="containsText" text="SUPERA AS MAX">
      <formula>NOT(ISERROR(SEARCH("SUPERA AS MAX",W122)))</formula>
    </cfRule>
  </conditionalFormatting>
  <dataValidations disablePrompts="1" count="1">
    <dataValidation type="list" allowBlank="1" showInputMessage="1" showErrorMessage="1" sqref="U344:V344 U389:V389 AV389:AW389 BW389:BX389" xr:uid="{ACF95854-084E-476A-91FE-056BAD2B41E0}">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17E71BC-1688-4671-B93B-950A9ADDFD47}">
          <x14:formula1>
            <xm:f>'VARILLAS (NO BORRAR)'!$B$27:$B$37</xm:f>
          </x14:formula1>
          <xm:sqref>O364 AP363</xm:sqref>
        </x14:dataValidation>
        <x14:dataValidation type="list" allowBlank="1" showInputMessage="1" showErrorMessage="1" xr:uid="{EF7F95A5-670C-48F9-8607-4B5E8A6E564C}">
          <x14:formula1>
            <xm:f>'VARILLAS (NO BORRAR)'!$B$18:$B$20</xm:f>
          </x14:formula1>
          <xm:sqref>O68:Q68 O112:Q112</xm:sqref>
        </x14:dataValidation>
        <x14:dataValidation type="list" allowBlank="1" showInputMessage="1" showErrorMessage="1" xr:uid="{3498A38A-CB17-4465-BDB6-1547D0138ADF}">
          <x14:formula1>
            <xm:f>'VARILLAS (NO BORRAR)'!$B$3:$B$15</xm:f>
          </x14:formula1>
          <xm:sqref>H76:I77 H120:I121 M193:N193 M246:N246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2C50A-3DED-46CC-A981-7833F0B5DC3A}">
  <sheetPr codeName="Hoja13"/>
  <dimension ref="A1:CB1302"/>
  <sheetViews>
    <sheetView showGridLines="0" zoomScale="130" zoomScaleNormal="130" workbookViewId="0">
      <selection activeCell="O25" sqref="O25"/>
    </sheetView>
  </sheetViews>
  <sheetFormatPr baseColWidth="10" defaultRowHeight="16.5" x14ac:dyDescent="0.35"/>
  <cols>
    <col min="1" max="23" width="3.28515625" style="1" customWidth="1"/>
    <col min="24" max="24" width="4.42578125" style="1" customWidth="1"/>
    <col min="25"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170</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582</v>
      </c>
      <c r="L8" s="103"/>
      <c r="M8" s="2" t="s">
        <v>2</v>
      </c>
      <c r="N8" s="2"/>
      <c r="O8" s="2"/>
      <c r="P8" s="2"/>
      <c r="Q8" s="2"/>
      <c r="R8" s="2"/>
      <c r="S8" s="2"/>
      <c r="T8" s="2"/>
      <c r="U8" s="2"/>
      <c r="V8" s="2"/>
      <c r="W8" s="2"/>
      <c r="Y8" s="2"/>
      <c r="Z8" s="4"/>
      <c r="AA8" s="2"/>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55</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52</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v>20000</v>
      </c>
      <c r="H24" s="150"/>
      <c r="I24" s="150"/>
      <c r="J24" s="150"/>
      <c r="K24" s="85" t="s">
        <v>20</v>
      </c>
      <c r="L24" s="85"/>
      <c r="Z24" s="4"/>
    </row>
    <row r="25" spans="1:27" s="2" customFormat="1" ht="15.95" customHeight="1" x14ac:dyDescent="0.2">
      <c r="B25" s="3"/>
      <c r="E25" s="95" t="s">
        <v>21</v>
      </c>
      <c r="F25" s="95"/>
      <c r="G25" s="150">
        <v>100000</v>
      </c>
      <c r="H25" s="150"/>
      <c r="I25" s="150"/>
      <c r="J25" s="150"/>
      <c r="K25" s="85" t="s">
        <v>20</v>
      </c>
      <c r="L25" s="85"/>
      <c r="Z25" s="4"/>
    </row>
    <row r="26" spans="1:27" s="2" customFormat="1" ht="15.95" customHeight="1" x14ac:dyDescent="0.2">
      <c r="B26" s="3"/>
      <c r="E26" s="95" t="s">
        <v>22</v>
      </c>
      <c r="F26" s="95"/>
      <c r="G26" s="150">
        <v>5000</v>
      </c>
      <c r="H26" s="150"/>
      <c r="I26" s="150"/>
      <c r="J26" s="150"/>
      <c r="K26" s="85" t="s">
        <v>23</v>
      </c>
      <c r="L26" s="85"/>
      <c r="Z26" s="4"/>
    </row>
    <row r="27" spans="1:27" s="2" customFormat="1" ht="15.95" customHeight="1" x14ac:dyDescent="0.2">
      <c r="B27" s="3"/>
      <c r="Z27" s="4"/>
    </row>
    <row r="28" spans="1:27" s="2" customFormat="1" ht="15.95" customHeight="1" x14ac:dyDescent="0.2">
      <c r="B28" s="3"/>
      <c r="M28" s="85">
        <f>K8</f>
        <v>582</v>
      </c>
      <c r="N28" s="85"/>
      <c r="O28" s="109" t="s">
        <v>2</v>
      </c>
      <c r="P28" s="109"/>
      <c r="Z28" s="4"/>
    </row>
    <row r="29" spans="1:27" s="2" customFormat="1" ht="15.95" customHeight="1" x14ac:dyDescent="0.2">
      <c r="B29" s="3"/>
      <c r="Z29" s="4"/>
    </row>
    <row r="30" spans="1:27" s="2" customFormat="1" ht="15.95" customHeight="1" x14ac:dyDescent="0.2">
      <c r="B30" s="3"/>
      <c r="Z30" s="4"/>
    </row>
    <row r="31" spans="1:27" s="2" customFormat="1" ht="15.95" customHeight="1" x14ac:dyDescent="0.2">
      <c r="B31" s="3"/>
      <c r="D31" s="2" t="s">
        <v>24</v>
      </c>
      <c r="E31" s="122">
        <v>0</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T34" s="2" t="s">
        <v>24</v>
      </c>
      <c r="U34" s="122">
        <f>G26</f>
        <v>5000</v>
      </c>
      <c r="V34" s="122"/>
      <c r="W34" s="122"/>
      <c r="X34" s="2" t="s">
        <v>23</v>
      </c>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T37" s="85" t="s">
        <v>21</v>
      </c>
      <c r="U37" s="85"/>
      <c r="V37" s="149">
        <f>G25</f>
        <v>100000</v>
      </c>
      <c r="W37" s="149"/>
      <c r="X37" s="149"/>
      <c r="Y37" s="85" t="s">
        <v>20</v>
      </c>
      <c r="Z37" s="133"/>
      <c r="AC37" s="85"/>
      <c r="AD37" s="85"/>
      <c r="AE37" s="85"/>
      <c r="AF37" s="85"/>
      <c r="AG37" s="85"/>
      <c r="AH37" s="85"/>
      <c r="AI37" s="85"/>
    </row>
    <row r="38" spans="2:48" s="2" customFormat="1" ht="15.95" customHeight="1" x14ac:dyDescent="0.2">
      <c r="B38" s="3"/>
      <c r="D38" s="80"/>
      <c r="E38" s="80"/>
      <c r="F38" s="80"/>
      <c r="M38" s="80"/>
      <c r="N38" s="80"/>
      <c r="O38" s="80"/>
      <c r="Z38" s="4"/>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145.5</v>
      </c>
      <c r="I42" s="85"/>
      <c r="J42" s="2" t="s">
        <v>2</v>
      </c>
      <c r="M42" s="85">
        <f>M28-(H42+R42)</f>
        <v>291</v>
      </c>
      <c r="N42" s="85"/>
      <c r="O42" s="2" t="s">
        <v>2</v>
      </c>
      <c r="R42" s="85">
        <f>H42</f>
        <v>145.5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1.9902842403019845</v>
      </c>
      <c r="L56" s="135"/>
      <c r="M56" s="135"/>
      <c r="O56" s="95" t="s">
        <v>29</v>
      </c>
      <c r="P56" s="95"/>
      <c r="Q56" s="145">
        <f>MIN(K56,K57)</f>
        <v>9.7157596980156358E-3</v>
      </c>
      <c r="R56" s="124"/>
      <c r="S56" s="146"/>
      <c r="Z56" s="4"/>
    </row>
    <row r="57" spans="2:26" s="2" customFormat="1" ht="15.95" customHeight="1" x14ac:dyDescent="0.25">
      <c r="B57" s="3"/>
      <c r="I57" s="85" t="s">
        <v>30</v>
      </c>
      <c r="J57" s="85"/>
      <c r="K57" s="135">
        <f>1 - (SQRT(4 - (8*G25)/(H20*K9*K12^2*T17)))/2</f>
        <v>9.7157596980156358E-3</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4.9157117519721969E-4</v>
      </c>
      <c r="K59" s="139"/>
      <c r="L59" s="139"/>
      <c r="M59" s="12"/>
      <c r="N59" s="12"/>
      <c r="O59" s="12"/>
      <c r="P59" s="12"/>
      <c r="Q59" s="12"/>
      <c r="R59" s="12"/>
      <c r="S59" s="12"/>
      <c r="T59" s="140">
        <f>J59*K9*K12</f>
        <v>0.5112340222051085</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3.1321607300715382</v>
      </c>
      <c r="L62" s="94"/>
      <c r="M62" s="94"/>
      <c r="N62" s="85" t="s">
        <v>31</v>
      </c>
      <c r="O62" s="85"/>
      <c r="P62" s="141"/>
      <c r="Z62" s="4"/>
    </row>
    <row r="63" spans="2:26" s="2" customFormat="1" ht="15.95" customHeight="1" x14ac:dyDescent="0.2">
      <c r="B63" s="3"/>
      <c r="P63" s="142"/>
      <c r="T63" s="94">
        <f>MAX(K62,K64)</f>
        <v>3.4666666666666668</v>
      </c>
      <c r="U63" s="85"/>
      <c r="V63" s="85"/>
      <c r="W63" s="85" t="s">
        <v>31</v>
      </c>
      <c r="X63" s="85"/>
      <c r="Z63" s="4"/>
    </row>
    <row r="64" spans="2:26" s="2" customFormat="1" ht="15.95" customHeight="1" x14ac:dyDescent="0.2">
      <c r="B64" s="3"/>
      <c r="K64" s="94">
        <f>((14/H18)*K9*K12)</f>
        <v>3.4666666666666668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0.67994124953279433</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30.952380952380953</v>
      </c>
      <c r="N70" s="94"/>
      <c r="O70" s="85" t="s">
        <v>31</v>
      </c>
      <c r="P70" s="85"/>
      <c r="V70" s="85">
        <f>IF(O68="BAJA",0.9*M70,IF(O68="MEDIA",0.75*M70,0.025*K9*K12))</f>
        <v>27.857142857142858</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0.67994124953279433</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8</v>
      </c>
      <c r="I76" s="136"/>
      <c r="J76" s="85" t="s">
        <v>53</v>
      </c>
      <c r="K76" s="85"/>
      <c r="L76" s="85"/>
      <c r="M76" s="85"/>
      <c r="N76" s="85"/>
      <c r="O76" s="85"/>
      <c r="P76" s="136">
        <v>2</v>
      </c>
      <c r="Q76" s="136"/>
      <c r="R76" s="85" t="s">
        <v>52</v>
      </c>
      <c r="S76" s="85"/>
      <c r="T76" s="85">
        <f>(VLOOKUP(H76,'VARILLAS (NO BORRAR)'!B3:G15,4,FALSE))*P76</f>
        <v>10.14</v>
      </c>
      <c r="U76" s="85"/>
      <c r="V76" s="29" t="s">
        <v>31</v>
      </c>
      <c r="Z76" s="4"/>
    </row>
    <row r="77" spans="2:34" s="2" customFormat="1" ht="15.95" customHeight="1" x14ac:dyDescent="0.2">
      <c r="B77" s="3" t="s">
        <v>163</v>
      </c>
      <c r="H77" s="136">
        <v>4</v>
      </c>
      <c r="I77" s="136"/>
      <c r="J77" s="85" t="s">
        <v>53</v>
      </c>
      <c r="K77" s="85"/>
      <c r="L77" s="85"/>
      <c r="M77" s="85"/>
      <c r="N77" s="85"/>
      <c r="O77" s="85"/>
      <c r="P77" s="136">
        <v>2</v>
      </c>
      <c r="Q77" s="136"/>
      <c r="R77" s="85" t="s">
        <v>52</v>
      </c>
      <c r="S77" s="85"/>
      <c r="T77" s="85">
        <f>(VLOOKUP(H77,'VARILLAS (NO BORRAR)'!B3:G15,4,FALSE))*P77</f>
        <v>2.54</v>
      </c>
      <c r="U77" s="85"/>
      <c r="V77" s="29" t="s">
        <v>31</v>
      </c>
      <c r="Z77" s="4"/>
      <c r="AE77" s="122"/>
      <c r="AF77" s="122"/>
      <c r="AG77" s="122"/>
      <c r="AH77" s="122"/>
    </row>
    <row r="78" spans="2:34" s="2" customFormat="1" ht="15.95" customHeight="1" x14ac:dyDescent="0.2">
      <c r="B78" s="3"/>
      <c r="T78" s="137">
        <f>T76+T77</f>
        <v>12.68</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1764.8670026583568</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1.2192307692307692E-2</v>
      </c>
      <c r="L83" s="85"/>
      <c r="M83" s="85"/>
      <c r="S83" s="85">
        <f>(K83*H18)/T17</f>
        <v>0.24097737556561086</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100000</v>
      </c>
      <c r="I86" s="85"/>
      <c r="J86" s="85"/>
      <c r="K86" s="85"/>
      <c r="L86" s="85" t="s">
        <v>20</v>
      </c>
      <c r="M86" s="85"/>
      <c r="N86" s="30" t="s">
        <v>58</v>
      </c>
      <c r="O86" s="122">
        <f>H20*K9*POWER(K12,2)*T17*S83*(1-(0.5*S83))</f>
        <v>2192077.1079529412</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1.998064414413266</v>
      </c>
      <c r="L100" s="135"/>
      <c r="M100" s="135"/>
      <c r="O100" s="95" t="s">
        <v>29</v>
      </c>
      <c r="P100" s="95"/>
      <c r="Q100" s="145">
        <f>MIN(K100,K101)</f>
        <v>1.9355855867340122E-3</v>
      </c>
      <c r="R100" s="124"/>
      <c r="S100" s="146"/>
      <c r="Z100" s="4"/>
    </row>
    <row r="101" spans="2:26" s="2" customFormat="1" ht="15.95" customHeight="1" x14ac:dyDescent="0.25">
      <c r="B101" s="3"/>
      <c r="I101" s="85" t="s">
        <v>30</v>
      </c>
      <c r="J101" s="85"/>
      <c r="K101" s="135">
        <f>1 - (SQRT(4 - (8*G24)/(H20*K9*K12^2*T17)))/2</f>
        <v>1.9355855867340122E-3</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9.7931413614518471E-5</v>
      </c>
      <c r="K103" s="139"/>
      <c r="L103" s="139"/>
      <c r="M103" s="12"/>
      <c r="N103" s="12"/>
      <c r="O103" s="12"/>
      <c r="P103" s="12"/>
      <c r="Q103" s="12"/>
      <c r="R103" s="12"/>
      <c r="S103" s="12"/>
      <c r="T103" s="140">
        <f>J103*K9*K12</f>
        <v>0.10184867015909921</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3.1321607300715382</v>
      </c>
      <c r="L106" s="94"/>
      <c r="M106" s="94"/>
      <c r="N106" s="85" t="s">
        <v>31</v>
      </c>
      <c r="O106" s="85"/>
      <c r="P106" s="141"/>
      <c r="Z106" s="4"/>
    </row>
    <row r="107" spans="2:26" s="2" customFormat="1" ht="15.95" customHeight="1" x14ac:dyDescent="0.2">
      <c r="B107" s="3"/>
      <c r="P107" s="142"/>
      <c r="T107" s="94">
        <f>MAX(K106,K108)</f>
        <v>3.4666666666666668</v>
      </c>
      <c r="U107" s="85"/>
      <c r="V107" s="85"/>
      <c r="W107" s="85" t="s">
        <v>31</v>
      </c>
      <c r="X107" s="85"/>
      <c r="Z107" s="4"/>
    </row>
    <row r="108" spans="2:26" s="2" customFormat="1" ht="15.95" customHeight="1" x14ac:dyDescent="0.2">
      <c r="B108" s="3"/>
      <c r="K108" s="94">
        <f>((14/H18)*K9*K12)</f>
        <v>3.4666666666666668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0.13545873131160197</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30.952380952380953</v>
      </c>
      <c r="N114" s="94"/>
      <c r="O114" s="85" t="s">
        <v>31</v>
      </c>
      <c r="P114" s="85"/>
      <c r="V114" s="85">
        <f>IF(O112="BAJA",0.9*M114,IF(O112="MEDIA",0.75*M114,0.025*K9*K12))</f>
        <v>27.857142857142858</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0.13545873131160197</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162">
        <f>ABS(100-((T122*100)/O116))</f>
        <v>1775.1098400273077</v>
      </c>
      <c r="X123" s="162"/>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2.4423076923076924E-3</v>
      </c>
      <c r="L127" s="85"/>
      <c r="M127" s="85"/>
      <c r="S127" s="85">
        <f>(K127*H18)/T17</f>
        <v>4.8271493212669686E-2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20000</v>
      </c>
      <c r="I130" s="85"/>
      <c r="J130" s="85"/>
      <c r="K130" s="85"/>
      <c r="L130" s="85" t="s">
        <v>20</v>
      </c>
      <c r="M130" s="85"/>
      <c r="N130" s="30" t="s">
        <v>58</v>
      </c>
      <c r="O130" s="122">
        <f>H20*K9*POWER(K12,2)*T17*S127*(1-(0.5*S127))</f>
        <v>487212.32922352944</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1.2192307692307692E-2</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6166.4414373283398</v>
      </c>
      <c r="G143" s="129"/>
      <c r="H143" s="129"/>
      <c r="I143" s="36" t="s">
        <v>23</v>
      </c>
      <c r="N143" s="31"/>
      <c r="Q143" s="99" t="s">
        <v>65</v>
      </c>
      <c r="R143" s="99"/>
      <c r="S143" s="129">
        <f>H19*(2*1*POWER(T141,1/3)*SQRT(H17))*K9*K12</f>
        <v>5677.0568173761749</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6166.4414373283398</v>
      </c>
      <c r="C149" s="85"/>
      <c r="D149" s="85"/>
      <c r="E149" s="30" t="s">
        <v>67</v>
      </c>
      <c r="F149" s="122">
        <f>H19*1.25*1*SQRT(H17)*K9*K12</f>
        <v>15416.10359332085</v>
      </c>
      <c r="G149" s="122"/>
      <c r="H149" s="122"/>
      <c r="I149" s="85" t="str">
        <f>IF(B149&lt;=F149,"OK","Cambiar sección")</f>
        <v>OK</v>
      </c>
      <c r="J149" s="85"/>
      <c r="K149" s="85"/>
      <c r="L149" s="85"/>
      <c r="M149" s="131"/>
      <c r="N149" s="31"/>
      <c r="O149" s="132">
        <f>S143</f>
        <v>5677.0568173761749</v>
      </c>
      <c r="P149" s="85"/>
      <c r="Q149" s="85"/>
      <c r="R149" s="30" t="s">
        <v>67</v>
      </c>
      <c r="S149" s="122">
        <f>H19*1.25*1*SQRT(H17)*K9*K12</f>
        <v>15416.10359332085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6166.4414373283398</v>
      </c>
      <c r="C153" s="85"/>
      <c r="D153" s="85"/>
      <c r="E153" s="30" t="s">
        <v>147</v>
      </c>
      <c r="F153" s="122">
        <f>H19*0.25*1*SQRT(H17)*K9*K12</f>
        <v>3083.2207186641695</v>
      </c>
      <c r="G153" s="122"/>
      <c r="H153" s="122"/>
      <c r="I153" s="85" t="str">
        <f>IF(B153&gt;F153,"OK","Cambiar sección")</f>
        <v>OK</v>
      </c>
      <c r="J153" s="85"/>
      <c r="K153" s="85"/>
      <c r="L153" s="85"/>
      <c r="M153" s="131"/>
      <c r="N153" s="31"/>
      <c r="O153" s="132">
        <f>S143</f>
        <v>5677.0568173761749</v>
      </c>
      <c r="P153" s="85"/>
      <c r="Q153" s="85"/>
      <c r="R153" s="30" t="s">
        <v>147</v>
      </c>
      <c r="S153" s="122">
        <f>H19*0.25*1*SQRT(H17)*K9*K12</f>
        <v>3083.2207186641695</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5677.0568173761749</v>
      </c>
      <c r="L156" s="129"/>
      <c r="M156" s="129"/>
      <c r="N156" s="36" t="s">
        <v>23</v>
      </c>
      <c r="P156" s="2" t="s">
        <v>148</v>
      </c>
      <c r="Q156" s="105">
        <f>K156/0.75</f>
        <v>7569.4090898348995</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5000</v>
      </c>
      <c r="K159" s="85"/>
      <c r="L159" s="85"/>
      <c r="M159" s="34" t="s">
        <v>23</v>
      </c>
      <c r="N159" s="30" t="s">
        <v>67</v>
      </c>
      <c r="O159" s="122">
        <f>H19*((Q156)+2.2*SQRT(H17)*K9*K12)</f>
        <v>32809.399141620874</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5000</v>
      </c>
      <c r="K165" s="85"/>
      <c r="L165" s="85"/>
      <c r="M165" s="2" t="s">
        <v>23</v>
      </c>
      <c r="N165" s="30" t="s">
        <v>58</v>
      </c>
      <c r="O165" s="122">
        <f>K156</f>
        <v>5677.0568173761749</v>
      </c>
      <c r="P165" s="85"/>
      <c r="Q165" s="85"/>
      <c r="R165" s="2" t="s">
        <v>23</v>
      </c>
      <c r="Z165" s="4"/>
    </row>
    <row r="166" spans="2:26" s="2" customFormat="1" ht="15.95" customHeight="1" x14ac:dyDescent="0.2">
      <c r="B166" s="3"/>
      <c r="J166" s="92" t="str">
        <f>IF(J165&lt;O165, "OK","Requiere refuerzo transversal")</f>
        <v>OK</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26</v>
      </c>
      <c r="L196" s="85"/>
      <c r="M196" s="2" t="s">
        <v>2</v>
      </c>
      <c r="Q196" s="103">
        <v>18</v>
      </c>
      <c r="R196" s="103"/>
      <c r="S196" s="2" t="s">
        <v>2</v>
      </c>
      <c r="W196" s="127">
        <f>(H19*O197*V197*K12)/(J165-O165)</f>
        <v>-343.53985371772563</v>
      </c>
      <c r="X196" s="127"/>
      <c r="Y196" s="42" t="s">
        <v>2</v>
      </c>
      <c r="Z196" s="4"/>
    </row>
    <row r="197" spans="2:26" s="2" customFormat="1" ht="15.95" customHeight="1" x14ac:dyDescent="0.2">
      <c r="B197" s="3"/>
      <c r="H197" s="122">
        <f>1.1*SQRT(H17)*K9*K12</f>
        <v>18088.22821616313</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12922</v>
      </c>
      <c r="N200" s="122"/>
      <c r="O200" s="122"/>
      <c r="P200" s="34" t="s">
        <v>23</v>
      </c>
      <c r="Q200" s="34" t="s">
        <v>80</v>
      </c>
      <c r="R200" s="124">
        <f>M200/1000</f>
        <v>12.922000000000001</v>
      </c>
      <c r="S200" s="124"/>
      <c r="T200" s="35" t="s">
        <v>81</v>
      </c>
      <c r="Z200" s="4"/>
    </row>
    <row r="201" spans="2:26" s="2" customFormat="1" ht="15.95" customHeight="1" x14ac:dyDescent="0.2">
      <c r="B201" s="3"/>
      <c r="Z201" s="4"/>
    </row>
    <row r="202" spans="2:26" s="2" customFormat="1" ht="15.95" customHeight="1" x14ac:dyDescent="0.2">
      <c r="B202" s="3"/>
      <c r="M202" s="122">
        <f>O165+M200</f>
        <v>18599.056817376175</v>
      </c>
      <c r="N202" s="85"/>
      <c r="O202" s="85"/>
      <c r="P202" s="2" t="s">
        <v>23</v>
      </c>
      <c r="Q202" s="34" t="s">
        <v>80</v>
      </c>
      <c r="R202" s="124">
        <f>M202/1000</f>
        <v>18.599056817376177</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5000</v>
      </c>
      <c r="K207" s="85"/>
      <c r="L207" s="85"/>
      <c r="M207" s="2" t="s">
        <v>23</v>
      </c>
      <c r="N207" s="30" t="s">
        <v>58</v>
      </c>
      <c r="O207" s="122">
        <f>M202</f>
        <v>18599.056817376175</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13</v>
      </c>
      <c r="Q214" s="85"/>
      <c r="R214" s="85"/>
      <c r="S214" s="2" t="s">
        <v>2</v>
      </c>
      <c r="Z214" s="4"/>
    </row>
    <row r="215" spans="2:26" s="2" customFormat="1" ht="15.95" customHeight="1" x14ac:dyDescent="0.2">
      <c r="B215" s="3"/>
      <c r="P215" s="85">
        <f>(VLOOKUP(MAX(H76,H77,H120,H121),'VARILLAS (NO BORRAR)'!B3:G15,2,FALSE))*8</f>
        <v>20.32</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10</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0.5</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0.37</v>
      </c>
      <c r="O325" s="110"/>
      <c r="P325" s="2" t="s">
        <v>2</v>
      </c>
      <c r="Z325" s="4"/>
    </row>
    <row r="326" spans="2:26" s="2" customFormat="1" ht="15.95" customHeight="1" x14ac:dyDescent="0.2">
      <c r="B326" s="3"/>
      <c r="P326" s="94">
        <f>N325*P321</f>
        <v>0.74</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1.24</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1.5125</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1.24</v>
      </c>
      <c r="L349" s="85"/>
      <c r="M349" s="2" t="s">
        <v>2</v>
      </c>
      <c r="N349" s="49" t="s">
        <v>67</v>
      </c>
      <c r="O349" s="85">
        <f>N346</f>
        <v>1.5125</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138</v>
      </c>
      <c r="AM358" s="86"/>
      <c r="AN358" s="86"/>
      <c r="AO358" s="86"/>
      <c r="AP358" s="53"/>
      <c r="AQ358" s="53"/>
      <c r="AR358" s="53"/>
      <c r="AS358" s="53"/>
      <c r="AT358" s="53"/>
      <c r="BA358" s="4"/>
      <c r="BD358" s="3"/>
      <c r="BM358" s="86" t="s">
        <v>138</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8</v>
      </c>
      <c r="AU361" s="57" t="s">
        <v>123</v>
      </c>
      <c r="BA361" s="4"/>
      <c r="BD361" s="3"/>
      <c r="BO361" s="53"/>
      <c r="BP361" s="53"/>
      <c r="BQ361" s="57">
        <f>P76</f>
        <v>2</v>
      </c>
      <c r="BR361" s="86" t="s">
        <v>122</v>
      </c>
      <c r="BS361" s="86"/>
      <c r="BT361" s="86"/>
      <c r="BU361" s="63">
        <f>H76</f>
        <v>8</v>
      </c>
      <c r="BV361" s="57" t="s">
        <v>123</v>
      </c>
      <c r="CB361" s="4"/>
    </row>
    <row r="362" spans="2:80" s="2" customFormat="1" ht="15.95" customHeight="1" x14ac:dyDescent="0.2">
      <c r="B362" s="3"/>
      <c r="M362" s="53"/>
      <c r="N362" s="53"/>
      <c r="O362" s="2">
        <f>P76</f>
        <v>2</v>
      </c>
      <c r="P362" s="85" t="s">
        <v>122</v>
      </c>
      <c r="Q362" s="85"/>
      <c r="R362" s="85"/>
      <c r="S362" s="34">
        <f>H76</f>
        <v>8</v>
      </c>
      <c r="T362" s="2" t="s">
        <v>123</v>
      </c>
      <c r="Z362" s="4"/>
      <c r="AC362" s="3"/>
      <c r="AP362" s="57">
        <f>P77</f>
        <v>2</v>
      </c>
      <c r="AQ362" s="86" t="s">
        <v>124</v>
      </c>
      <c r="AR362" s="86"/>
      <c r="AS362" s="86"/>
      <c r="AT362" s="63">
        <f>H77</f>
        <v>4</v>
      </c>
      <c r="AU362" s="57" t="s">
        <v>123</v>
      </c>
      <c r="BA362" s="4"/>
      <c r="BD362" s="3"/>
      <c r="BQ362" s="57">
        <f>P77</f>
        <v>2</v>
      </c>
      <c r="BR362" s="86" t="s">
        <v>124</v>
      </c>
      <c r="BS362" s="86"/>
      <c r="BT362" s="86"/>
      <c r="BU362" s="63">
        <f>H77</f>
        <v>4</v>
      </c>
      <c r="BV362" s="57" t="s">
        <v>123</v>
      </c>
      <c r="CB362" s="4"/>
    </row>
    <row r="363" spans="2:80" s="2" customFormat="1" ht="15.95" customHeight="1" x14ac:dyDescent="0.2">
      <c r="B363" s="3"/>
      <c r="Z363" s="4"/>
      <c r="AC363" s="3"/>
      <c r="AH363" s="95">
        <f>K10</f>
        <v>55</v>
      </c>
      <c r="AI363" s="95"/>
      <c r="AJ363" s="2" t="s">
        <v>2</v>
      </c>
      <c r="AK363" s="13"/>
      <c r="AL363" s="13"/>
      <c r="AM363" s="13"/>
      <c r="AN363" s="13"/>
      <c r="AO363" s="13"/>
      <c r="AP363" s="92" t="s">
        <v>159</v>
      </c>
      <c r="AQ363" s="92"/>
      <c r="AR363" s="92"/>
      <c r="AS363" s="92"/>
      <c r="AT363" s="92"/>
      <c r="AU363" s="92"/>
      <c r="BA363" s="4"/>
      <c r="BD363" s="3"/>
      <c r="BI363" s="95">
        <f>K10</f>
        <v>55</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55</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Z367" s="4"/>
      <c r="AC367" s="3"/>
      <c r="BA367" s="4"/>
      <c r="BD367" s="3"/>
      <c r="CB367" s="4"/>
    </row>
    <row r="368" spans="2:80" s="2" customFormat="1" ht="15.95" customHeight="1" x14ac:dyDescent="0.2">
      <c r="B368" s="3"/>
      <c r="E368" s="85" t="s">
        <v>125</v>
      </c>
      <c r="F368" s="85"/>
      <c r="G368" s="85"/>
      <c r="H368" s="34">
        <f>M193</f>
        <v>3</v>
      </c>
      <c r="I368" s="34" t="s">
        <v>126</v>
      </c>
      <c r="J368" s="34">
        <f>T218</f>
        <v>10</v>
      </c>
      <c r="K368" s="34" t="s">
        <v>127</v>
      </c>
      <c r="L368" s="34">
        <f>Q196</f>
        <v>18</v>
      </c>
      <c r="M368" s="34" t="s">
        <v>171</v>
      </c>
      <c r="N368" s="95" t="s">
        <v>128</v>
      </c>
      <c r="O368" s="95"/>
      <c r="P368" s="34">
        <f>M194</f>
        <v>1</v>
      </c>
      <c r="Q368" s="34" t="s">
        <v>129</v>
      </c>
      <c r="R368" s="34">
        <f>Q194</f>
        <v>2</v>
      </c>
      <c r="S368" s="85" t="s">
        <v>130</v>
      </c>
      <c r="T368" s="85"/>
      <c r="Z368" s="4"/>
      <c r="AC368" s="3"/>
      <c r="AL368" s="86" t="s">
        <v>141</v>
      </c>
      <c r="AM368" s="86"/>
      <c r="AN368" s="86"/>
      <c r="AO368" s="86"/>
      <c r="AP368" s="53"/>
      <c r="AQ368" s="53"/>
      <c r="AR368" s="53"/>
      <c r="AS368" s="53"/>
      <c r="AT368" s="53"/>
      <c r="BA368" s="4"/>
      <c r="BD368" s="3"/>
      <c r="BM368" s="86" t="s">
        <v>141</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110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8</v>
      </c>
      <c r="AU371" s="57" t="s">
        <v>123</v>
      </c>
      <c r="BA371" s="4"/>
      <c r="BD371" s="3"/>
      <c r="BO371" s="53"/>
      <c r="BP371" s="53"/>
      <c r="BQ371" s="57">
        <f>P76</f>
        <v>2</v>
      </c>
      <c r="BR371" s="86" t="s">
        <v>122</v>
      </c>
      <c r="BS371" s="86"/>
      <c r="BT371" s="86"/>
      <c r="BU371" s="63">
        <f>H76</f>
        <v>8</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55</v>
      </c>
      <c r="AI373" s="95"/>
      <c r="AJ373" s="2" t="s">
        <v>2</v>
      </c>
      <c r="AK373" s="13"/>
      <c r="AL373" s="13"/>
      <c r="AM373" s="13"/>
      <c r="AN373" s="13"/>
      <c r="AO373" s="13"/>
      <c r="AP373" s="92" t="str">
        <f>AP363</f>
        <v>.</v>
      </c>
      <c r="AQ373" s="92"/>
      <c r="AR373" s="92"/>
      <c r="AS373" s="92"/>
      <c r="AT373" s="92"/>
      <c r="AU373" s="92"/>
      <c r="BA373" s="4"/>
      <c r="BD373" s="3"/>
      <c r="BH373" s="45"/>
      <c r="BI373" s="95">
        <f>K10</f>
        <v>55</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582</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H377" s="2" t="s">
        <v>159</v>
      </c>
      <c r="Z377" s="4"/>
      <c r="AC377" s="3"/>
      <c r="BA377" s="4"/>
      <c r="BD377" s="3"/>
      <c r="CB377" s="4"/>
    </row>
    <row r="378" spans="2:80" s="2" customFormat="1" ht="15.95" customHeight="1" x14ac:dyDescent="0.2">
      <c r="B378" s="3"/>
      <c r="I378" s="57">
        <f>O362</f>
        <v>2</v>
      </c>
      <c r="J378" s="86" t="s">
        <v>135</v>
      </c>
      <c r="K378" s="86"/>
      <c r="L378" s="86"/>
      <c r="M378" s="86"/>
      <c r="N378" s="86"/>
      <c r="O378" s="58">
        <f>S362</f>
        <v>8</v>
      </c>
      <c r="P378" s="59" t="s">
        <v>123</v>
      </c>
      <c r="Z378" s="4"/>
      <c r="AC378" s="3"/>
      <c r="AF378" s="85" t="s">
        <v>125</v>
      </c>
      <c r="AG378" s="85"/>
      <c r="AH378" s="85"/>
      <c r="AI378" s="34">
        <f>M193</f>
        <v>3</v>
      </c>
      <c r="AJ378" s="34" t="s">
        <v>126</v>
      </c>
      <c r="AK378" s="34">
        <f>T218</f>
        <v>10</v>
      </c>
      <c r="AL378" s="34" t="s">
        <v>127</v>
      </c>
      <c r="AM378" s="34">
        <f>Q196</f>
        <v>18</v>
      </c>
      <c r="AN378" s="34" t="s">
        <v>171</v>
      </c>
      <c r="AO378" s="85" t="s">
        <v>142</v>
      </c>
      <c r="AP378" s="85"/>
      <c r="AQ378" s="34">
        <f>M194</f>
        <v>1</v>
      </c>
      <c r="AR378" s="34" t="s">
        <v>129</v>
      </c>
      <c r="AS378" s="34">
        <f>Q194</f>
        <v>2</v>
      </c>
      <c r="AT378" s="85" t="s">
        <v>130</v>
      </c>
      <c r="AU378" s="85"/>
      <c r="BA378" s="4"/>
      <c r="BD378" s="3"/>
      <c r="BG378" s="85" t="s">
        <v>125</v>
      </c>
      <c r="BH378" s="85"/>
      <c r="BI378" s="85"/>
      <c r="BJ378" s="34">
        <f>M193</f>
        <v>3</v>
      </c>
      <c r="BK378" s="34" t="s">
        <v>126</v>
      </c>
      <c r="BL378" s="34">
        <f>T218</f>
        <v>10</v>
      </c>
      <c r="BM378" s="34" t="s">
        <v>127</v>
      </c>
      <c r="BN378" s="34">
        <f>Q196</f>
        <v>18</v>
      </c>
      <c r="BO378" s="34" t="s">
        <v>171</v>
      </c>
      <c r="BP378" s="85" t="s">
        <v>142</v>
      </c>
      <c r="BQ378" s="85"/>
      <c r="BR378" s="34">
        <f>M194</f>
        <v>1</v>
      </c>
      <c r="BS378" s="34" t="s">
        <v>129</v>
      </c>
      <c r="BT378" s="34">
        <f>Q194</f>
        <v>2</v>
      </c>
      <c r="BU378" s="85" t="s">
        <v>130</v>
      </c>
      <c r="BV378" s="85"/>
      <c r="CB378" s="4"/>
    </row>
    <row r="379" spans="2:80" s="2" customFormat="1" ht="15.95" customHeight="1" x14ac:dyDescent="0.2">
      <c r="B379" s="3"/>
      <c r="Z379" s="4"/>
      <c r="AC379" s="3"/>
      <c r="AH379" s="85" t="s">
        <v>132</v>
      </c>
      <c r="AI379" s="85"/>
      <c r="AJ379" s="85"/>
      <c r="AK379" s="85"/>
      <c r="AL379" s="85"/>
      <c r="AM379" s="85"/>
      <c r="AN379" s="85"/>
      <c r="AO379" s="85"/>
      <c r="AP379" s="85">
        <f>AH363*2</f>
        <v>110</v>
      </c>
      <c r="AQ379" s="85"/>
      <c r="AR379" s="2" t="s">
        <v>2</v>
      </c>
      <c r="BA379" s="4"/>
      <c r="BD379" s="3"/>
      <c r="BI379" s="85" t="s">
        <v>132</v>
      </c>
      <c r="BJ379" s="85"/>
      <c r="BK379" s="85"/>
      <c r="BL379" s="85"/>
      <c r="BM379" s="85"/>
      <c r="BN379" s="85"/>
      <c r="BO379" s="85"/>
      <c r="BP379" s="85"/>
      <c r="BQ379" s="85">
        <f>BI363*2</f>
        <v>110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55</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60"/>
      <c r="F383" s="60"/>
      <c r="G383" s="60"/>
      <c r="H383" s="60"/>
      <c r="I383" s="60"/>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Q383" s="46"/>
      <c r="AR383" s="46"/>
      <c r="AS383" s="46"/>
      <c r="AT383" s="46"/>
      <c r="AU383" s="46"/>
      <c r="AV383" s="46"/>
      <c r="AW383" s="46"/>
      <c r="AX383" s="46"/>
      <c r="AY383" s="46"/>
      <c r="BA383" s="4"/>
      <c r="BD383" s="3"/>
      <c r="BF383" s="46"/>
      <c r="BG383" s="46"/>
      <c r="BH383" s="46"/>
      <c r="BI383" s="46"/>
      <c r="BJ383" s="46"/>
      <c r="BK383" s="46"/>
      <c r="BL383" s="46"/>
      <c r="BM383" s="46"/>
      <c r="BR383" s="46"/>
      <c r="BS383" s="46"/>
      <c r="BT383" s="46"/>
      <c r="BU383" s="46"/>
      <c r="BV383" s="46"/>
      <c r="BW383" s="46"/>
      <c r="BX383" s="46"/>
      <c r="BY383" s="46"/>
      <c r="BZ383" s="46"/>
      <c r="CB383" s="4"/>
    </row>
    <row r="384" spans="2:80" s="2" customFormat="1" ht="15.95" customHeight="1" x14ac:dyDescent="0.2">
      <c r="B384" s="3"/>
      <c r="D384" s="46"/>
      <c r="E384" s="46"/>
      <c r="F384" s="48"/>
      <c r="G384" s="48"/>
      <c r="H384" s="48"/>
      <c r="I384" s="46"/>
      <c r="J384" s="46"/>
      <c r="K384" s="91"/>
      <c r="L384" s="92"/>
      <c r="M384" s="92"/>
      <c r="N384" s="92"/>
      <c r="O384" s="92"/>
      <c r="P384" s="92"/>
      <c r="Q384" s="91"/>
      <c r="R384" s="91"/>
      <c r="S384" s="46"/>
      <c r="T384" s="46"/>
      <c r="U384" s="89">
        <f>O369</f>
        <v>110</v>
      </c>
      <c r="V384" s="89"/>
      <c r="W384" s="48" t="s">
        <v>2</v>
      </c>
      <c r="X384" s="46"/>
      <c r="Z384" s="4"/>
      <c r="AC384" s="3"/>
      <c r="AE384" s="46"/>
      <c r="AF384" s="46"/>
      <c r="AG384" s="46"/>
      <c r="AH384" s="46"/>
      <c r="AI384" s="46"/>
      <c r="AJ384" s="46"/>
      <c r="AK384" s="46"/>
      <c r="AL384" s="46"/>
      <c r="AM384" s="60" t="s">
        <v>134</v>
      </c>
      <c r="AN384" s="88">
        <f>K8</f>
        <v>582</v>
      </c>
      <c r="AO384" s="88"/>
      <c r="AP384" s="60" t="s">
        <v>2</v>
      </c>
      <c r="AQ384" s="46"/>
      <c r="AR384" s="46"/>
      <c r="AS384" s="46"/>
      <c r="AT384" s="46"/>
      <c r="AU384" s="46"/>
      <c r="AV384" s="46"/>
      <c r="AW384" s="46"/>
      <c r="AX384" s="46"/>
      <c r="AY384" s="46"/>
      <c r="BA384" s="4"/>
      <c r="BD384" s="3"/>
      <c r="BF384" s="46"/>
      <c r="BG384" s="46"/>
      <c r="BH384" s="46"/>
      <c r="BI384" s="46"/>
      <c r="BJ384" s="46"/>
      <c r="BK384" s="46"/>
      <c r="BL384" s="46"/>
      <c r="BM384" s="46"/>
      <c r="BN384" s="60" t="s">
        <v>134</v>
      </c>
      <c r="BO384" s="88">
        <f>K8</f>
        <v>582</v>
      </c>
      <c r="BP384" s="88"/>
      <c r="BQ384" s="60" t="s">
        <v>2</v>
      </c>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L368</f>
        <v>18</v>
      </c>
      <c r="J385" s="60" t="s">
        <v>2</v>
      </c>
      <c r="L385" s="46"/>
      <c r="M385" s="46"/>
      <c r="N385" s="46"/>
      <c r="O385" s="46"/>
      <c r="P385" s="46"/>
      <c r="Q385" s="46"/>
      <c r="R385" s="84" t="s">
        <v>137</v>
      </c>
      <c r="S385" s="84"/>
      <c r="T385" s="84"/>
      <c r="U385" s="61">
        <f>H368</f>
        <v>3</v>
      </c>
      <c r="V385" s="60" t="s">
        <v>126</v>
      </c>
      <c r="W385" s="60">
        <f>J368</f>
        <v>10</v>
      </c>
      <c r="X385" s="60" t="s">
        <v>2</v>
      </c>
      <c r="Z385" s="4"/>
      <c r="AC385" s="3"/>
      <c r="AE385" s="46"/>
      <c r="AF385" s="46"/>
      <c r="AG385" s="46"/>
      <c r="AH385" s="60"/>
      <c r="AI385" s="60"/>
      <c r="AJ385" s="46"/>
      <c r="AK385" s="46"/>
      <c r="AL385" s="46"/>
      <c r="AM385" s="46"/>
      <c r="AN385" s="46"/>
      <c r="AO385" s="46"/>
      <c r="AP385" s="46"/>
      <c r="AQ385" s="46"/>
      <c r="AR385" s="46"/>
      <c r="AS385" s="46"/>
      <c r="AT385" s="46"/>
      <c r="AU385" s="46"/>
      <c r="AV385" s="88" t="s">
        <v>172</v>
      </c>
      <c r="AW385" s="88"/>
      <c r="AX385" s="46"/>
      <c r="AY385" s="46"/>
      <c r="BA385" s="4"/>
      <c r="BD385" s="3"/>
      <c r="BF385" s="46"/>
      <c r="BG385" s="46"/>
      <c r="BH385" s="46"/>
      <c r="BI385" s="60"/>
      <c r="BJ385" s="60"/>
      <c r="BK385" s="46"/>
      <c r="BL385" s="46"/>
      <c r="BM385" s="46"/>
      <c r="BN385" s="46"/>
      <c r="BO385" s="46"/>
      <c r="BP385" s="46"/>
      <c r="BQ385" s="46"/>
      <c r="BR385" s="46"/>
      <c r="BS385" s="46"/>
      <c r="BT385" s="46"/>
      <c r="BU385" s="46"/>
      <c r="BV385" s="46"/>
      <c r="BW385" s="88" t="s">
        <v>172</v>
      </c>
      <c r="BX385" s="88"/>
      <c r="BY385" s="46"/>
      <c r="BZ385" s="46"/>
      <c r="CB385" s="4"/>
    </row>
    <row r="386" spans="2:80" s="2" customFormat="1" ht="15.95" customHeight="1" x14ac:dyDescent="0.2">
      <c r="B386" s="3"/>
      <c r="D386" s="46"/>
      <c r="K386" s="60"/>
      <c r="L386" s="60"/>
      <c r="M386" s="60"/>
      <c r="N386" s="61"/>
      <c r="O386" s="60"/>
      <c r="P386" s="60"/>
      <c r="Q386" s="60"/>
      <c r="R386" s="46"/>
      <c r="S386" s="46"/>
      <c r="T386" s="46"/>
      <c r="U386" s="46"/>
      <c r="V386" s="46"/>
      <c r="W386" s="46"/>
      <c r="X386" s="46"/>
      <c r="Z386" s="4"/>
      <c r="AC386" s="3"/>
      <c r="AE386" s="46"/>
      <c r="AF386" s="46"/>
      <c r="AG386" s="46"/>
      <c r="AH386" s="46"/>
      <c r="AI386" s="46" t="s">
        <v>159</v>
      </c>
      <c r="AJ386" s="60">
        <f>AP361</f>
        <v>2</v>
      </c>
      <c r="AK386" s="88" t="s">
        <v>145</v>
      </c>
      <c r="AL386" s="88"/>
      <c r="AM386" s="88"/>
      <c r="AN386" s="88"/>
      <c r="AO386" s="88"/>
      <c r="AP386" s="61">
        <f>AT361</f>
        <v>8</v>
      </c>
      <c r="AQ386" s="60" t="s">
        <v>123</v>
      </c>
      <c r="AT386" s="46"/>
      <c r="AU386" s="46"/>
      <c r="AV386" s="46"/>
      <c r="AW386" s="46"/>
      <c r="AX386" s="46"/>
      <c r="AY386" s="46"/>
      <c r="BA386" s="4"/>
      <c r="BD386" s="3"/>
      <c r="BF386" s="46"/>
      <c r="BG386" s="46"/>
      <c r="BH386" s="46"/>
      <c r="BI386" s="46"/>
      <c r="BJ386" s="46"/>
      <c r="BK386" s="60">
        <f>BQ361</f>
        <v>2</v>
      </c>
      <c r="BL386" s="88" t="s">
        <v>145</v>
      </c>
      <c r="BM386" s="88"/>
      <c r="BN386" s="88"/>
      <c r="BO386" s="88"/>
      <c r="BP386" s="88"/>
      <c r="BQ386" s="61">
        <f>BU361</f>
        <v>8</v>
      </c>
      <c r="BR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2">
        <f>AP362</f>
        <v>2</v>
      </c>
      <c r="AK387" s="85" t="s">
        <v>146</v>
      </c>
      <c r="AL387" s="85"/>
      <c r="AM387" s="85"/>
      <c r="AN387" s="85"/>
      <c r="AO387" s="85"/>
      <c r="AP387" s="34">
        <f>AT362</f>
        <v>4</v>
      </c>
      <c r="AQ387" s="2" t="s">
        <v>123</v>
      </c>
      <c r="AT387" s="13"/>
      <c r="AU387" s="13"/>
      <c r="AV387" s="13"/>
      <c r="AW387" s="13"/>
      <c r="AX387" s="13"/>
      <c r="AY387" s="13"/>
      <c r="BA387" s="4"/>
      <c r="BD387" s="3"/>
      <c r="BF387" s="13"/>
      <c r="BG387" s="13"/>
      <c r="BH387" s="13"/>
      <c r="BI387" s="13"/>
      <c r="BJ387" s="13"/>
      <c r="BK387" s="2">
        <f>BQ362</f>
        <v>2</v>
      </c>
      <c r="BL387" s="85" t="s">
        <v>146</v>
      </c>
      <c r="BM387" s="85"/>
      <c r="BN387" s="85"/>
      <c r="BO387" s="85"/>
      <c r="BP387" s="85"/>
      <c r="BQ387" s="34">
        <f>BU362</f>
        <v>4</v>
      </c>
      <c r="BR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R388" s="13"/>
      <c r="AS388" s="13"/>
      <c r="AT388" s="13"/>
      <c r="AU388" s="13"/>
      <c r="AV388" s="13"/>
      <c r="AW388" s="13"/>
      <c r="AX388" s="13"/>
      <c r="AY388" s="13"/>
      <c r="BA388" s="4"/>
      <c r="BD388" s="3"/>
      <c r="BF388" s="13"/>
      <c r="BG388" s="13"/>
      <c r="BH388" s="13"/>
      <c r="BI388" s="13"/>
      <c r="BJ388" s="13"/>
      <c r="BK388" s="13"/>
      <c r="BL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55</v>
      </c>
      <c r="BA390" s="4"/>
      <c r="BD390" s="55">
        <f>BI363</f>
        <v>55</v>
      </c>
      <c r="CB390" s="4"/>
    </row>
    <row r="391" spans="2:80" s="2" customFormat="1" ht="15.95" customHeight="1" x14ac:dyDescent="0.2">
      <c r="B391" s="3"/>
      <c r="Z391" s="4"/>
      <c r="AC391" s="3"/>
      <c r="BA391" s="4"/>
      <c r="BD391" s="3"/>
      <c r="CB391" s="4"/>
    </row>
    <row r="392" spans="2:80" s="2" customFormat="1" ht="15.95" customHeight="1" x14ac:dyDescent="0.2">
      <c r="B392" s="3"/>
      <c r="Z392" s="4"/>
      <c r="AC392" s="3"/>
      <c r="AL392" s="2">
        <f>AP375</f>
        <v>2</v>
      </c>
      <c r="AM392" s="85" t="s">
        <v>145</v>
      </c>
      <c r="AN392" s="85"/>
      <c r="AO392" s="85"/>
      <c r="AP392" s="85"/>
      <c r="AQ392" s="85"/>
      <c r="AR392" s="34">
        <f>AT375</f>
        <v>4</v>
      </c>
      <c r="AS392" s="2" t="s">
        <v>123</v>
      </c>
      <c r="AU392" s="85" t="s">
        <v>136</v>
      </c>
      <c r="AV392" s="85"/>
      <c r="AW392" s="85"/>
      <c r="AX392" s="85"/>
      <c r="AY392" s="85"/>
      <c r="BA392" s="4"/>
      <c r="BD392" s="3"/>
      <c r="BG392" s="85"/>
      <c r="BH392" s="85"/>
      <c r="BI392" s="85"/>
      <c r="BJ392" s="85"/>
      <c r="BK392" s="85"/>
      <c r="BM392" s="2">
        <f>BQ375</f>
        <v>2</v>
      </c>
      <c r="BN392" s="85" t="s">
        <v>145</v>
      </c>
      <c r="BO392" s="85"/>
      <c r="BP392" s="85"/>
      <c r="BQ392" s="85"/>
      <c r="BR392" s="85"/>
      <c r="BS392" s="34">
        <f>BU375</f>
        <v>4</v>
      </c>
      <c r="BT392" s="2" t="s">
        <v>123</v>
      </c>
      <c r="BV392" s="85" t="s">
        <v>136</v>
      </c>
      <c r="BW392" s="85"/>
      <c r="BX392" s="85"/>
      <c r="BY392" s="85"/>
      <c r="BZ392" s="85"/>
      <c r="CB392" s="4"/>
    </row>
    <row r="393" spans="2:80" s="2" customFormat="1" ht="15.95" customHeight="1" x14ac:dyDescent="0.2">
      <c r="B393" s="3"/>
      <c r="Z393" s="4"/>
      <c r="AC393" s="3"/>
      <c r="AG393" s="57"/>
      <c r="AH393" s="57"/>
      <c r="AI393" s="57"/>
      <c r="AV393" s="86">
        <f>AP379</f>
        <v>110</v>
      </c>
      <c r="AW393" s="86"/>
      <c r="AX393" s="57" t="s">
        <v>2</v>
      </c>
      <c r="BA393" s="4"/>
      <c r="BD393" s="3"/>
      <c r="BH393" s="57"/>
      <c r="BI393" s="57"/>
      <c r="BJ393" s="57"/>
      <c r="BW393" s="86">
        <f>BQ379</f>
        <v>110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AM378</f>
        <v>18</v>
      </c>
      <c r="AK394" s="2" t="s">
        <v>2</v>
      </c>
      <c r="AS394" s="84" t="s">
        <v>137</v>
      </c>
      <c r="AT394" s="84"/>
      <c r="AU394" s="84"/>
      <c r="AV394" s="61">
        <f>AI378</f>
        <v>3</v>
      </c>
      <c r="AW394" s="60" t="s">
        <v>126</v>
      </c>
      <c r="AX394" s="60">
        <f>AK378</f>
        <v>10</v>
      </c>
      <c r="AY394" s="60" t="s">
        <v>2</v>
      </c>
      <c r="BA394" s="4"/>
      <c r="BD394" s="3"/>
      <c r="BF394" s="84" t="s">
        <v>137</v>
      </c>
      <c r="BG394" s="84"/>
      <c r="BH394" s="84"/>
      <c r="BI394" s="2">
        <f>BJ378</f>
        <v>3</v>
      </c>
      <c r="BJ394" s="2" t="s">
        <v>126</v>
      </c>
      <c r="BK394" s="2">
        <f>BN378</f>
        <v>18</v>
      </c>
      <c r="BL394" s="2" t="s">
        <v>2</v>
      </c>
      <c r="BT394" s="84" t="s">
        <v>137</v>
      </c>
      <c r="BU394" s="84"/>
      <c r="BV394" s="84"/>
      <c r="BW394" s="61">
        <f>BJ378</f>
        <v>3</v>
      </c>
      <c r="BX394" s="60" t="s">
        <v>126</v>
      </c>
      <c r="BY394" s="60">
        <f>BL378</f>
        <v>10</v>
      </c>
      <c r="BZ394" s="60" t="s">
        <v>2</v>
      </c>
      <c r="CB394" s="4"/>
    </row>
    <row r="395" spans="2:80" s="2" customFormat="1" ht="15.95" customHeight="1" x14ac:dyDescent="0.2">
      <c r="B395" s="3"/>
      <c r="Z395" s="4"/>
      <c r="AC395" s="3"/>
      <c r="AD395" s="13"/>
      <c r="AE395" s="13"/>
      <c r="AF395" s="13"/>
      <c r="AG395" s="13"/>
      <c r="AH395" s="13"/>
      <c r="AI395" s="13"/>
      <c r="AJ395" s="13"/>
      <c r="AK395" s="13"/>
      <c r="AL395" s="60"/>
      <c r="AM395" s="60"/>
      <c r="AN395" s="60"/>
      <c r="AO395" s="61"/>
      <c r="AP395" s="60"/>
      <c r="AQ395" s="61"/>
      <c r="AR395" s="60"/>
      <c r="AS395" s="13"/>
      <c r="AT395" s="13"/>
      <c r="AU395" s="13"/>
      <c r="AV395" s="13"/>
      <c r="AW395" s="13"/>
      <c r="AX395" s="13"/>
      <c r="AY395" s="13"/>
      <c r="AZ395" s="13"/>
      <c r="BA395" s="4"/>
      <c r="BD395" s="3"/>
      <c r="BE395" s="13"/>
      <c r="BF395" s="13"/>
      <c r="BG395" s="13"/>
      <c r="BH395" s="13"/>
      <c r="BI395" s="13"/>
      <c r="BJ395" s="13"/>
      <c r="BK395" s="13"/>
      <c r="BL395" s="13"/>
      <c r="BM395" s="60"/>
      <c r="BN395" s="60"/>
      <c r="BO395" s="60"/>
      <c r="BP395" s="61"/>
      <c r="BQ395" s="60"/>
      <c r="BR395" s="61"/>
      <c r="BS395" s="60"/>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13">
    <mergeCell ref="AD397:AZ397"/>
    <mergeCell ref="BE397:CA397"/>
    <mergeCell ref="AE394:AG394"/>
    <mergeCell ref="AS394:AU394"/>
    <mergeCell ref="BF394:BH394"/>
    <mergeCell ref="BT394:BV394"/>
    <mergeCell ref="BV392:BZ392"/>
    <mergeCell ref="AM392:AQ392"/>
    <mergeCell ref="AV393:AW393"/>
    <mergeCell ref="BN392:BR392"/>
    <mergeCell ref="BW393:BX393"/>
    <mergeCell ref="C390:Y390"/>
    <mergeCell ref="AU392:AY392"/>
    <mergeCell ref="BG392:BK392"/>
    <mergeCell ref="BW385:BX385"/>
    <mergeCell ref="AK386:AO386"/>
    <mergeCell ref="BL386:BP386"/>
    <mergeCell ref="AK387:AO387"/>
    <mergeCell ref="BL387:BP387"/>
    <mergeCell ref="AN384:AO384"/>
    <mergeCell ref="BO384:BP384"/>
    <mergeCell ref="U384:V384"/>
    <mergeCell ref="D385:F385"/>
    <mergeCell ref="R385:T385"/>
    <mergeCell ref="AV385:AW385"/>
    <mergeCell ref="K383:K384"/>
    <mergeCell ref="L383:P384"/>
    <mergeCell ref="Q383:Q384"/>
    <mergeCell ref="R383:R384"/>
    <mergeCell ref="T383:X383"/>
    <mergeCell ref="AJ381:AK381"/>
    <mergeCell ref="AL381:AM381"/>
    <mergeCell ref="AN381:AO381"/>
    <mergeCell ref="BK381:BL381"/>
    <mergeCell ref="BM381:BN381"/>
    <mergeCell ref="BO381:BP381"/>
    <mergeCell ref="BU378:BV378"/>
    <mergeCell ref="AH379:AO379"/>
    <mergeCell ref="AP379:AQ379"/>
    <mergeCell ref="BI379:BP379"/>
    <mergeCell ref="BQ379:BR379"/>
    <mergeCell ref="AJ380:AN380"/>
    <mergeCell ref="BK380:BO380"/>
    <mergeCell ref="AF376:AG376"/>
    <mergeCell ref="AQ376:AS376"/>
    <mergeCell ref="BG376:BH376"/>
    <mergeCell ref="BR376:BT376"/>
    <mergeCell ref="J378:N378"/>
    <mergeCell ref="AF378:AH378"/>
    <mergeCell ref="AO378:AP378"/>
    <mergeCell ref="AT378:AU378"/>
    <mergeCell ref="BG378:BI378"/>
    <mergeCell ref="BP378:BQ37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Q365:AS365"/>
    <mergeCell ref="BR365:BT365"/>
    <mergeCell ref="P366:R366"/>
    <mergeCell ref="AQ366:AS366"/>
    <mergeCell ref="BR366:BT366"/>
    <mergeCell ref="BU363:BU364"/>
    <mergeCell ref="BV363:BV364"/>
    <mergeCell ref="BW363:BW364"/>
    <mergeCell ref="E368:G368"/>
    <mergeCell ref="N368:O368"/>
    <mergeCell ref="S368:T368"/>
    <mergeCell ref="AL368:AO368"/>
    <mergeCell ref="BM368:BP368"/>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G317:N317"/>
    <mergeCell ref="O317:U317"/>
    <mergeCell ref="D319:X320"/>
    <mergeCell ref="P321:Q321"/>
    <mergeCell ref="D323:O323"/>
    <mergeCell ref="N325:O325"/>
    <mergeCell ref="G314:N314"/>
    <mergeCell ref="O314:U314"/>
    <mergeCell ref="G315:N315"/>
    <mergeCell ref="O315:U315"/>
    <mergeCell ref="G316:N316"/>
    <mergeCell ref="O316:U316"/>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C225:Y232"/>
    <mergeCell ref="G246:L246"/>
    <mergeCell ref="M246:N246"/>
    <mergeCell ref="O246:Q246"/>
    <mergeCell ref="R246:S246"/>
    <mergeCell ref="T246:U246"/>
    <mergeCell ref="P215:R215"/>
    <mergeCell ref="P216:R216"/>
    <mergeCell ref="P217:R217"/>
    <mergeCell ref="E218:S218"/>
    <mergeCell ref="T218:U218"/>
    <mergeCell ref="E223:W22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F162:V162"/>
    <mergeCell ref="O164:P164"/>
    <mergeCell ref="J165:L165"/>
    <mergeCell ref="O165:Q165"/>
    <mergeCell ref="J166:R166"/>
    <mergeCell ref="F168:V168"/>
    <mergeCell ref="I156:J156"/>
    <mergeCell ref="K156:M156"/>
    <mergeCell ref="Q156:S156"/>
    <mergeCell ref="J159:L159"/>
    <mergeCell ref="O159:Q159"/>
    <mergeCell ref="J160:R16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F125:V125"/>
    <mergeCell ref="K127:M127"/>
    <mergeCell ref="S127:U127"/>
    <mergeCell ref="H121:I121"/>
    <mergeCell ref="J121:O121"/>
    <mergeCell ref="P121:Q121"/>
    <mergeCell ref="R121:S121"/>
    <mergeCell ref="T121:U121"/>
    <mergeCell ref="T122:U122"/>
    <mergeCell ref="O116:U116"/>
    <mergeCell ref="F118:V118"/>
    <mergeCell ref="H120:I120"/>
    <mergeCell ref="J120:O120"/>
    <mergeCell ref="P120:Q120"/>
    <mergeCell ref="R120:S120"/>
    <mergeCell ref="T120:U120"/>
    <mergeCell ref="W122:Z122"/>
    <mergeCell ref="R123:V123"/>
    <mergeCell ref="W123:X12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F98:V98"/>
    <mergeCell ref="I100:J100"/>
    <mergeCell ref="K100:M100"/>
    <mergeCell ref="O100:P100"/>
    <mergeCell ref="Q100:S100"/>
    <mergeCell ref="I101:J101"/>
    <mergeCell ref="K101:M101"/>
    <mergeCell ref="L87:P87"/>
    <mergeCell ref="E91:W91"/>
    <mergeCell ref="S93:U93"/>
    <mergeCell ref="AE95:AG95"/>
    <mergeCell ref="H96:L96"/>
    <mergeCell ref="AE96:AG96"/>
    <mergeCell ref="L85:M85"/>
    <mergeCell ref="O85:P85"/>
    <mergeCell ref="H86:K86"/>
    <mergeCell ref="L86:M86"/>
    <mergeCell ref="O86:R86"/>
    <mergeCell ref="S86:T86"/>
    <mergeCell ref="T78:U78"/>
    <mergeCell ref="W78:Z78"/>
    <mergeCell ref="R79:V79"/>
    <mergeCell ref="W79:X79"/>
    <mergeCell ref="F81:V81"/>
    <mergeCell ref="K83:M83"/>
    <mergeCell ref="S83:U83"/>
    <mergeCell ref="H77:I77"/>
    <mergeCell ref="J77:O77"/>
    <mergeCell ref="P77:Q77"/>
    <mergeCell ref="R77:S77"/>
    <mergeCell ref="T77:U77"/>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T59:V59"/>
    <mergeCell ref="W59:X59"/>
    <mergeCell ref="K62:M62"/>
    <mergeCell ref="N62:O62"/>
    <mergeCell ref="P62:P64"/>
    <mergeCell ref="T63:V63"/>
    <mergeCell ref="W63:X63"/>
    <mergeCell ref="S49:U49"/>
    <mergeCell ref="H52:L52"/>
    <mergeCell ref="F54:V54"/>
    <mergeCell ref="I56:J56"/>
    <mergeCell ref="K56:M56"/>
    <mergeCell ref="O56:P56"/>
    <mergeCell ref="Q56:S56"/>
    <mergeCell ref="K64:M64"/>
    <mergeCell ref="N64:O64"/>
    <mergeCell ref="V37:X37"/>
    <mergeCell ref="Y37:Z37"/>
    <mergeCell ref="H42:I42"/>
    <mergeCell ref="M42:N42"/>
    <mergeCell ref="R42:S42"/>
    <mergeCell ref="E47:W47"/>
    <mergeCell ref="AD36:AH36"/>
    <mergeCell ref="AJ36:AN36"/>
    <mergeCell ref="AC37:AI37"/>
    <mergeCell ref="T37:U37"/>
    <mergeCell ref="AJ34:AN34"/>
    <mergeCell ref="AO34:AQ34"/>
    <mergeCell ref="AR34:AV34"/>
    <mergeCell ref="U34:W34"/>
    <mergeCell ref="AD35:AH35"/>
    <mergeCell ref="AJ35:AN35"/>
    <mergeCell ref="AO35:AQ35"/>
    <mergeCell ref="AR35:AV35"/>
    <mergeCell ref="M28:N28"/>
    <mergeCell ref="O28:P28"/>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F18:G18"/>
    <mergeCell ref="H18:J18"/>
    <mergeCell ref="K18:L18"/>
    <mergeCell ref="O18:P18"/>
    <mergeCell ref="Q18:R18"/>
    <mergeCell ref="E19:G19"/>
    <mergeCell ref="H19:J19"/>
    <mergeCell ref="O19:P19"/>
    <mergeCell ref="Q19:R19"/>
    <mergeCell ref="E12:J12"/>
    <mergeCell ref="K12:L12"/>
    <mergeCell ref="E15:W15"/>
    <mergeCell ref="F17:G17"/>
    <mergeCell ref="H17:J17"/>
    <mergeCell ref="K17:L17"/>
    <mergeCell ref="O17:P17"/>
    <mergeCell ref="Q17:S17"/>
    <mergeCell ref="T17:U17"/>
    <mergeCell ref="V17:W17"/>
    <mergeCell ref="E9:J9"/>
    <mergeCell ref="K9:L9"/>
    <mergeCell ref="E10:J10"/>
    <mergeCell ref="K10:L10"/>
    <mergeCell ref="E11:J11"/>
    <mergeCell ref="K11:L11"/>
    <mergeCell ref="B2:Z2"/>
    <mergeCell ref="AE2:AK2"/>
    <mergeCell ref="B3:Z4"/>
    <mergeCell ref="E6:W6"/>
    <mergeCell ref="E8:J8"/>
    <mergeCell ref="K8:L8"/>
  </mergeCells>
  <conditionalFormatting sqref="I149 V149">
    <cfRule type="containsText" dxfId="269" priority="15" operator="containsText" text="Cambiar sección">
      <formula>NOT(ISERROR(SEARCH("Cambiar sección",I149)))</formula>
    </cfRule>
    <cfRule type="containsText" dxfId="268" priority="16" operator="containsText" text="OK">
      <formula>NOT(ISERROR(SEARCH("OK",I149)))</formula>
    </cfRule>
  </conditionalFormatting>
  <conditionalFormatting sqref="I153:M153">
    <cfRule type="containsText" dxfId="267" priority="13" operator="containsText" text="Cambiar sección">
      <formula>NOT(ISERROR(SEARCH("Cambiar sección",I153)))</formula>
    </cfRule>
    <cfRule type="containsText" dxfId="266" priority="14" operator="containsText" text="OK">
      <formula>NOT(ISERROR(SEARCH("OK",I153)))</formula>
    </cfRule>
  </conditionalFormatting>
  <conditionalFormatting sqref="J160:R160">
    <cfRule type="containsText" dxfId="265" priority="7" operator="containsText" text="Redimensionar la Sección">
      <formula>NOT(ISERROR(SEARCH("Redimensionar la Sección",J160)))</formula>
    </cfRule>
    <cfRule type="containsText" dxfId="264" priority="8" operator="containsText" text="OK">
      <formula>NOT(ISERROR(SEARCH("OK",J160)))</formula>
    </cfRule>
  </conditionalFormatting>
  <conditionalFormatting sqref="J166:R166">
    <cfRule type="containsText" dxfId="263" priority="9" operator="containsText" text="OK">
      <formula>NOT(ISERROR(SEARCH("OK",J166)))</formula>
    </cfRule>
    <cfRule type="containsText" dxfId="262" priority="10" operator="containsText" text="Requiere refuerzo transversal">
      <formula>NOT(ISERROR(SEARCH("Requiere refuerzo transversal",J166)))</formula>
    </cfRule>
  </conditionalFormatting>
  <conditionalFormatting sqref="J208:R208">
    <cfRule type="containsText" dxfId="261" priority="5" operator="containsText" text="MAL">
      <formula>NOT(ISERROR(SEARCH("MAL",J208)))</formula>
    </cfRule>
    <cfRule type="containsText" dxfId="260" priority="6" operator="containsText" text="OK">
      <formula>NOT(ISERROR(SEARCH("OK",J208)))</formula>
    </cfRule>
  </conditionalFormatting>
  <conditionalFormatting sqref="K350:Q350">
    <cfRule type="containsText" dxfId="259" priority="3" operator="containsText" text="NO CUMPLE">
      <formula>NOT(ISERROR(SEARCH("NO CUMPLE",K350)))</formula>
    </cfRule>
    <cfRule type="containsText" dxfId="258" priority="4" operator="containsText" text="OK">
      <formula>NOT(ISERROR(SEARCH("OK",K350)))</formula>
    </cfRule>
  </conditionalFormatting>
  <conditionalFormatting sqref="K395:Q396">
    <cfRule type="containsText" dxfId="257" priority="1" operator="containsText" text="NO CUMPLE">
      <formula>NOT(ISERROR(SEARCH("NO CUMPLE",K395)))</formula>
    </cfRule>
    <cfRule type="containsText" dxfId="256" priority="2" operator="containsText" text="OK">
      <formula>NOT(ISERROR(SEARCH("OK",K395)))</formula>
    </cfRule>
  </conditionalFormatting>
  <conditionalFormatting sqref="L87:P87">
    <cfRule type="containsText" dxfId="255" priority="25" operator="containsText" text="NO PASA">
      <formula>NOT(ISERROR(SEARCH("NO PASA",L87)))</formula>
    </cfRule>
    <cfRule type="containsText" dxfId="254" priority="26" operator="containsText" text="OK">
      <formula>NOT(ISERROR(SEARCH("OK",L87)))</formula>
    </cfRule>
  </conditionalFormatting>
  <conditionalFormatting sqref="L131:P131">
    <cfRule type="containsText" dxfId="253" priority="17" operator="containsText" text="NO PASA">
      <formula>NOT(ISERROR(SEARCH("NO PASA",L131)))</formula>
    </cfRule>
    <cfRule type="containsText" dxfId="252" priority="18" operator="containsText" text="OK">
      <formula>NOT(ISERROR(SEARCH("OK",L131)))</formula>
    </cfRule>
  </conditionalFormatting>
  <conditionalFormatting sqref="O72:U72">
    <cfRule type="containsText" dxfId="251" priority="24" operator="containsText" text="Redimensionar la Sección">
      <formula>NOT(ISERROR(SEARCH("Redimensionar la Sección",O72)))</formula>
    </cfRule>
  </conditionalFormatting>
  <conditionalFormatting sqref="O116:U116">
    <cfRule type="containsText" dxfId="250" priority="23" operator="containsText" text="Redimensionar la Sección">
      <formula>NOT(ISERROR(SEARCH("Redimensionar la Sección",O116)))</formula>
    </cfRule>
  </conditionalFormatting>
  <conditionalFormatting sqref="V153:Z153">
    <cfRule type="containsText" dxfId="249" priority="11" operator="containsText" text="Cambiar sección">
      <formula>NOT(ISERROR(SEARCH("Cambiar sección",V153)))</formula>
    </cfRule>
    <cfRule type="containsText" dxfId="248" priority="12" operator="containsText" text="OK">
      <formula>NOT(ISERROR(SEARCH("OK",V153)))</formula>
    </cfRule>
  </conditionalFormatting>
  <conditionalFormatting sqref="W78">
    <cfRule type="containsText" dxfId="247" priority="29" operator="containsText" text="NO PASA">
      <formula>NOT(ISERROR(SEARCH("NO PASA",W78)))</formula>
    </cfRule>
    <cfRule type="containsText" dxfId="246" priority="30" operator="containsText" text="OK">
      <formula>NOT(ISERROR(SEARCH("OK",W78)))</formula>
    </cfRule>
  </conditionalFormatting>
  <conditionalFormatting sqref="W122">
    <cfRule type="containsText" dxfId="245" priority="21" operator="containsText" text="NO PASA">
      <formula>NOT(ISERROR(SEARCH("NO PASA",W122)))</formula>
    </cfRule>
    <cfRule type="containsText" dxfId="244" priority="22" operator="containsText" text="OK">
      <formula>NOT(ISERROR(SEARCH("OK",W122)))</formula>
    </cfRule>
  </conditionalFormatting>
  <conditionalFormatting sqref="W78:Z78">
    <cfRule type="containsText" dxfId="243" priority="27" operator="containsText" text="FALTA ACERO">
      <formula>NOT(ISERROR(SEARCH("FALTA ACERO",W78)))</formula>
    </cfRule>
    <cfRule type="containsText" dxfId="242" priority="28" operator="containsText" text="SUPERA AS MAX">
      <formula>NOT(ISERROR(SEARCH("SUPERA AS MAX",W78)))</formula>
    </cfRule>
  </conditionalFormatting>
  <conditionalFormatting sqref="W122:Z122">
    <cfRule type="containsText" dxfId="241" priority="19" operator="containsText" text="FALTA ACERO">
      <formula>NOT(ISERROR(SEARCH("FALTA ACERO",W122)))</formula>
    </cfRule>
    <cfRule type="containsText" dxfId="240" priority="20" operator="containsText" text="SUPERA AS MAX">
      <formula>NOT(ISERROR(SEARCH("SUPERA AS MAX",W122)))</formula>
    </cfRule>
  </conditionalFormatting>
  <dataValidations count="1">
    <dataValidation type="list" allowBlank="1" showInputMessage="1" showErrorMessage="1" sqref="U344:V344 U389:V389 AV389:AW389 BW389:BX389" xr:uid="{D2E83FFD-6C26-4605-AAFE-72ED5A9ADECA}">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CC4421D-4638-4D8A-9BE0-6BAC06F2601B}">
          <x14:formula1>
            <xm:f>'VARILLAS (NO BORRAR)'!$B$27:$B$37</xm:f>
          </x14:formula1>
          <xm:sqref>O364 AP363</xm:sqref>
        </x14:dataValidation>
        <x14:dataValidation type="list" allowBlank="1" showInputMessage="1" showErrorMessage="1" xr:uid="{34DF19DE-086E-49AD-AF10-E41BB5462FA7}">
          <x14:formula1>
            <xm:f>'VARILLAS (NO BORRAR)'!$B$18:$B$20</xm:f>
          </x14:formula1>
          <xm:sqref>O68:Q68 O112:Q112</xm:sqref>
        </x14:dataValidation>
        <x14:dataValidation type="list" allowBlank="1" showInputMessage="1" showErrorMessage="1" xr:uid="{1F8FBE0E-3D52-46A5-9CA1-04B8D2A3B1F9}">
          <x14:formula1>
            <xm:f>'VARILLAS (NO BORRAR)'!$B$3:$B$15</xm:f>
          </x14:formula1>
          <xm:sqref>H76:I77 H120:I121 M193:N193 M246:N246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8E8BD-EF4E-4A94-BF56-3CFE5FB6B3C9}">
  <sheetPr codeName="Hoja5"/>
  <dimension ref="A1:CB1302"/>
  <sheetViews>
    <sheetView showGridLines="0" zoomScaleNormal="100" workbookViewId="0">
      <selection activeCell="AE112" sqref="AE112"/>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234</v>
      </c>
      <c r="L8" s="103"/>
      <c r="M8" s="2" t="s">
        <v>2</v>
      </c>
      <c r="N8" s="2"/>
      <c r="O8" s="2"/>
      <c r="P8" s="2"/>
      <c r="Q8" s="2"/>
      <c r="R8" s="2"/>
      <c r="S8" s="2"/>
      <c r="T8" s="2"/>
      <c r="U8" s="2"/>
      <c r="V8" s="2"/>
      <c r="W8" s="2"/>
      <c r="Y8" s="2"/>
      <c r="Z8" s="4"/>
      <c r="AA8" s="2"/>
      <c r="AB8" s="159" t="s">
        <v>173</v>
      </c>
      <c r="AC8" s="159"/>
      <c r="AD8" s="159"/>
      <c r="AE8" s="159"/>
      <c r="AF8" s="159"/>
      <c r="AG8" s="160">
        <f>'DATOS ETABS'!A4</f>
        <v>171</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ETABS'!B4</f>
        <v>310505.09751212987</v>
      </c>
      <c r="H24" s="150"/>
      <c r="I24" s="150"/>
      <c r="J24" s="150"/>
      <c r="K24" s="85" t="s">
        <v>20</v>
      </c>
      <c r="L24" s="85"/>
      <c r="Z24" s="4"/>
    </row>
    <row r="25" spans="1:27" s="2" customFormat="1" ht="15.95" customHeight="1" x14ac:dyDescent="0.2">
      <c r="B25" s="3"/>
      <c r="E25" s="95" t="s">
        <v>21</v>
      </c>
      <c r="F25" s="95"/>
      <c r="G25" s="150">
        <f>ABS('DATOS ETABS'!C4)</f>
        <v>433033.88196091459</v>
      </c>
      <c r="H25" s="150"/>
      <c r="I25" s="150"/>
      <c r="J25" s="150"/>
      <c r="K25" s="85" t="s">
        <v>20</v>
      </c>
      <c r="L25" s="85"/>
      <c r="Z25" s="4"/>
    </row>
    <row r="26" spans="1:27" s="2" customFormat="1" ht="15.95" customHeight="1" x14ac:dyDescent="0.2">
      <c r="B26" s="3"/>
      <c r="E26" s="95" t="s">
        <v>22</v>
      </c>
      <c r="F26" s="95"/>
      <c r="G26" s="150">
        <f>'DATOS ETABS'!D4</f>
        <v>6561.9471905981854</v>
      </c>
      <c r="H26" s="150"/>
      <c r="I26" s="150"/>
      <c r="J26" s="150"/>
      <c r="K26" s="85" t="s">
        <v>23</v>
      </c>
      <c r="L26" s="85"/>
      <c r="Z26" s="4"/>
    </row>
    <row r="27" spans="1:27" s="2" customFormat="1" ht="15.95" customHeight="1" x14ac:dyDescent="0.2">
      <c r="B27" s="3"/>
      <c r="M27" s="85">
        <f>K8</f>
        <v>234</v>
      </c>
      <c r="N27" s="85"/>
      <c r="O27" s="109" t="s">
        <v>2</v>
      </c>
      <c r="P27" s="109"/>
      <c r="Z27" s="4"/>
    </row>
    <row r="28" spans="1:27" s="2" customFormat="1" ht="15.95" customHeight="1" x14ac:dyDescent="0.2">
      <c r="B28" s="3"/>
      <c r="Z28" s="4"/>
    </row>
    <row r="29" spans="1:27" s="2" customFormat="1" ht="15.95" customHeight="1" x14ac:dyDescent="0.2">
      <c r="B29" s="3"/>
      <c r="J29" s="95">
        <f>M27/2</f>
        <v>117</v>
      </c>
      <c r="K29" s="95"/>
      <c r="L29" s="2" t="s">
        <v>2</v>
      </c>
      <c r="O29" s="95">
        <f>J29</f>
        <v>117</v>
      </c>
      <c r="P29" s="95"/>
      <c r="Q29" s="2" t="s">
        <v>2</v>
      </c>
      <c r="Z29" s="4"/>
    </row>
    <row r="30" spans="1:27" s="2" customFormat="1" ht="15.95" customHeight="1" x14ac:dyDescent="0.2">
      <c r="B30" s="3"/>
      <c r="Z30" s="4"/>
    </row>
    <row r="31" spans="1:27" s="2" customFormat="1" ht="15.95" customHeight="1" x14ac:dyDescent="0.2">
      <c r="B31" s="3"/>
      <c r="D31" s="2" t="s">
        <v>24</v>
      </c>
      <c r="E31" s="122">
        <f>G26</f>
        <v>6561.9471905981854</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6561.9471905981854</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433033.88196091459</v>
      </c>
      <c r="E38" s="149"/>
      <c r="F38" s="149"/>
      <c r="G38" s="85" t="s">
        <v>20</v>
      </c>
      <c r="H38" s="85"/>
      <c r="K38" s="85" t="s">
        <v>19</v>
      </c>
      <c r="L38" s="85"/>
      <c r="M38" s="149">
        <f>G24</f>
        <v>310505.09751212987</v>
      </c>
      <c r="N38" s="149"/>
      <c r="O38" s="149"/>
      <c r="P38" s="85" t="s">
        <v>20</v>
      </c>
      <c r="Q38" s="85"/>
      <c r="T38" s="85" t="s">
        <v>21</v>
      </c>
      <c r="U38" s="85"/>
      <c r="V38" s="149">
        <f>G25</f>
        <v>433033.88196091459</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58.5</v>
      </c>
      <c r="I42" s="85"/>
      <c r="J42" s="2" t="s">
        <v>2</v>
      </c>
      <c r="M42" s="85">
        <f>M27-(H42+R42)</f>
        <v>117</v>
      </c>
      <c r="N42" s="85"/>
      <c r="O42" s="2" t="s">
        <v>2</v>
      </c>
      <c r="R42" s="85">
        <f>H42</f>
        <v>58.5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1.913568307641754</v>
      </c>
      <c r="L56" s="135"/>
      <c r="M56" s="135"/>
      <c r="O56" s="95" t="s">
        <v>29</v>
      </c>
      <c r="P56" s="95"/>
      <c r="Q56" s="145">
        <f>MIN(K56,K57)</f>
        <v>8.6431692358246104E-2</v>
      </c>
      <c r="R56" s="124"/>
      <c r="S56" s="146"/>
      <c r="Z56" s="4"/>
    </row>
    <row r="57" spans="2:26" s="2" customFormat="1" ht="15.95" customHeight="1" x14ac:dyDescent="0.25">
      <c r="B57" s="3"/>
      <c r="I57" s="85" t="s">
        <v>30</v>
      </c>
      <c r="J57" s="85"/>
      <c r="K57" s="135">
        <f>1 - (SQRT(4 - (8*G25)/(H20*K9*K12^2*T17)))/2</f>
        <v>8.6431692358246104E-2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4.3730320538398326E-3</v>
      </c>
      <c r="K59" s="139"/>
      <c r="L59" s="139"/>
      <c r="M59" s="12"/>
      <c r="N59" s="12"/>
      <c r="O59" s="12"/>
      <c r="P59" s="12"/>
      <c r="Q59" s="12"/>
      <c r="R59" s="12"/>
      <c r="S59" s="12"/>
      <c r="T59" s="140">
        <f>J59*K9*K12</f>
        <v>3.2360437198414762</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4.3039381473891636</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3.2360437198414762</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4</v>
      </c>
      <c r="I77" s="136"/>
      <c r="J77" s="85" t="s">
        <v>53</v>
      </c>
      <c r="K77" s="85"/>
      <c r="L77" s="85"/>
      <c r="M77" s="85"/>
      <c r="N77" s="85"/>
      <c r="O77" s="85"/>
      <c r="P77" s="136">
        <v>1</v>
      </c>
      <c r="Q77" s="136"/>
      <c r="R77" s="85" t="s">
        <v>52</v>
      </c>
      <c r="S77" s="85"/>
      <c r="T77" s="85">
        <f>(VLOOKUP(H77,'VARILLAS (NO BORRAR)'!B3:G15,4,FALSE))*P77</f>
        <v>1.27</v>
      </c>
      <c r="U77" s="85"/>
      <c r="V77" s="29" t="s">
        <v>31</v>
      </c>
      <c r="Z77" s="4"/>
      <c r="AE77" s="122"/>
      <c r="AF77" s="122"/>
      <c r="AG77" s="122"/>
      <c r="AH77" s="122"/>
    </row>
    <row r="78" spans="2:34" s="2" customFormat="1" ht="15.95" customHeight="1" x14ac:dyDescent="0.2">
      <c r="B78" s="3"/>
      <c r="T78" s="137">
        <f>T76+T77</f>
        <v>3.81</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17.736357411964761</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5.1486486486486491E-3</v>
      </c>
      <c r="L83" s="85"/>
      <c r="M83" s="85"/>
      <c r="S83" s="85">
        <f>(K83*H18)/T17</f>
        <v>0.10176152623211449</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433033.88196091459</v>
      </c>
      <c r="I86" s="85"/>
      <c r="J86" s="85"/>
      <c r="K86" s="85"/>
      <c r="L86" s="85" t="s">
        <v>20</v>
      </c>
      <c r="M86" s="85"/>
      <c r="N86" s="30" t="s">
        <v>58</v>
      </c>
      <c r="O86" s="122">
        <f>H20*K9*POWER(K12,2)*T17*S83*(1-(0.5*S83))</f>
        <v>505753.94075294124</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1.9388320897852815</v>
      </c>
      <c r="L100" s="135"/>
      <c r="M100" s="135"/>
      <c r="O100" s="95" t="s">
        <v>29</v>
      </c>
      <c r="P100" s="95"/>
      <c r="Q100" s="145">
        <f>MIN(K100,K101)</f>
        <v>6.1167910214718457E-2</v>
      </c>
      <c r="R100" s="124"/>
      <c r="S100" s="146"/>
      <c r="Z100" s="4"/>
    </row>
    <row r="101" spans="2:26" s="2" customFormat="1" ht="15.95" customHeight="1" x14ac:dyDescent="0.25">
      <c r="B101" s="3"/>
      <c r="I101" s="85" t="s">
        <v>30</v>
      </c>
      <c r="J101" s="85"/>
      <c r="K101" s="135">
        <f>1 - (SQRT(4 - (8*G24)/(H20*K9*K12^2*T17)))/2</f>
        <v>6.1167910214718457E-2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3.0948049811018266E-3</v>
      </c>
      <c r="K103" s="139"/>
      <c r="L103" s="139"/>
      <c r="M103" s="12"/>
      <c r="N103" s="12"/>
      <c r="O103" s="12"/>
      <c r="P103" s="12"/>
      <c r="Q103" s="12"/>
      <c r="R103" s="12"/>
      <c r="S103" s="12"/>
      <c r="T103" s="140">
        <f>J103*K9*K12</f>
        <v>2.2901556860153516</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3.0459070624004179</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2.4666666666666668</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2.9729729729729684</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310505.09751212987</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5.1486486486486491E-3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3030.5682460918506</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3030.5682460918506</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3030.5682460918506</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3030.5682460918506</v>
      </c>
      <c r="L156" s="129"/>
      <c r="M156" s="129"/>
      <c r="N156" s="36" t="s">
        <v>23</v>
      </c>
      <c r="P156" s="2" t="s">
        <v>148</v>
      </c>
      <c r="Q156" s="105">
        <f>K156/0.75</f>
        <v>4040.7576614558006</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6561.9471905981854</v>
      </c>
      <c r="K159" s="85"/>
      <c r="L159" s="85"/>
      <c r="M159" s="34" t="s">
        <v>23</v>
      </c>
      <c r="N159" s="30" t="s">
        <v>67</v>
      </c>
      <c r="O159" s="122">
        <f>H19*((Q156)+2.2*SQRT(H17)*K9*K12)</f>
        <v>22336.273361419808</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6561.9471905981854</v>
      </c>
      <c r="K165" s="85"/>
      <c r="L165" s="85"/>
      <c r="M165" s="2" t="s">
        <v>23</v>
      </c>
      <c r="N165" s="30" t="s">
        <v>58</v>
      </c>
      <c r="O165" s="122">
        <f>K156</f>
        <v>3030.5682460918506</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46.865828505169397</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12225.068246091851</v>
      </c>
      <c r="N202" s="85"/>
      <c r="O202" s="85"/>
      <c r="P202" s="2" t="s">
        <v>23</v>
      </c>
      <c r="Q202" s="34" t="s">
        <v>80</v>
      </c>
      <c r="R202" s="124">
        <f>M202/1000</f>
        <v>12.225068246091851</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6561.9471905981854</v>
      </c>
      <c r="K207" s="85"/>
      <c r="L207" s="85"/>
      <c r="M207" s="2" t="s">
        <v>23</v>
      </c>
      <c r="N207" s="30" t="s">
        <v>58</v>
      </c>
      <c r="O207" s="122">
        <f>M202</f>
        <v>12225.068246091851</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5.9400000000000001E-2</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5.5399999999999998E-2</v>
      </c>
      <c r="O325" s="110"/>
      <c r="P325" s="2" t="s">
        <v>2</v>
      </c>
      <c r="Z325" s="4"/>
    </row>
    <row r="326" spans="2:26" s="2" customFormat="1" ht="15.95" customHeight="1" x14ac:dyDescent="0.2">
      <c r="B326" s="3"/>
      <c r="P326" s="94">
        <f>N325*P321</f>
        <v>0.1108</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0.17019999999999999</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0.78749999999999998</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0.17019999999999999</v>
      </c>
      <c r="L349" s="85"/>
      <c r="M349" s="2" t="s">
        <v>2</v>
      </c>
      <c r="N349" s="49" t="s">
        <v>67</v>
      </c>
      <c r="O349" s="85">
        <f>N346</f>
        <v>0.78749999999999998</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1</v>
      </c>
      <c r="AQ362" s="86" t="s">
        <v>124</v>
      </c>
      <c r="AR362" s="86"/>
      <c r="AS362" s="86"/>
      <c r="AT362" s="63">
        <f>H77</f>
        <v>4</v>
      </c>
      <c r="AU362" s="57" t="s">
        <v>123</v>
      </c>
      <c r="BA362" s="4"/>
      <c r="BD362" s="3"/>
      <c r="BQ362" s="57">
        <f>P77</f>
        <v>1</v>
      </c>
      <c r="BR362" s="86" t="s">
        <v>124</v>
      </c>
      <c r="BS362" s="86"/>
      <c r="BT362" s="86"/>
      <c r="BU362" s="63">
        <f>H77</f>
        <v>4</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159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149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234</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234</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234</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1</v>
      </c>
      <c r="AM387" s="85" t="s">
        <v>146</v>
      </c>
      <c r="AN387" s="85"/>
      <c r="AO387" s="85"/>
      <c r="AP387" s="85"/>
      <c r="AQ387" s="85"/>
      <c r="AR387" s="34">
        <f>AT362</f>
        <v>4</v>
      </c>
      <c r="AS387" s="2" t="s">
        <v>123</v>
      </c>
      <c r="AT387" s="13"/>
      <c r="AU387" s="13"/>
      <c r="AV387" s="13"/>
      <c r="AW387" s="13"/>
      <c r="AX387" s="13"/>
      <c r="AY387" s="13"/>
      <c r="BA387" s="4"/>
      <c r="BD387" s="3"/>
      <c r="BF387" s="13"/>
      <c r="BG387" s="13"/>
      <c r="BH387" s="13"/>
      <c r="BI387" s="13"/>
      <c r="BJ387" s="13"/>
      <c r="BK387" s="13"/>
      <c r="BL387" s="13"/>
      <c r="BM387" s="2">
        <f>BQ362</f>
        <v>1</v>
      </c>
      <c r="BN387" s="85" t="s">
        <v>146</v>
      </c>
      <c r="BO387" s="85"/>
      <c r="BP387" s="85"/>
      <c r="BQ387" s="85"/>
      <c r="BR387" s="85"/>
      <c r="BS387" s="34">
        <f>BU362</f>
        <v>4</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359" priority="15" operator="containsText" text="Cambiar sección">
      <formula>NOT(ISERROR(SEARCH("Cambiar sección",I149)))</formula>
    </cfRule>
    <cfRule type="containsText" dxfId="358" priority="16" operator="containsText" text="OK">
      <formula>NOT(ISERROR(SEARCH("OK",I149)))</formula>
    </cfRule>
  </conditionalFormatting>
  <conditionalFormatting sqref="I153:M153">
    <cfRule type="containsText" dxfId="357" priority="13" operator="containsText" text="Cambiar sección">
      <formula>NOT(ISERROR(SEARCH("Cambiar sección",I153)))</formula>
    </cfRule>
    <cfRule type="containsText" dxfId="356" priority="14" operator="containsText" text="OK">
      <formula>NOT(ISERROR(SEARCH("OK",I153)))</formula>
    </cfRule>
  </conditionalFormatting>
  <conditionalFormatting sqref="J160:R160">
    <cfRule type="containsText" dxfId="355" priority="7" operator="containsText" text="Redimensionar la Sección">
      <formula>NOT(ISERROR(SEARCH("Redimensionar la Sección",J160)))</formula>
    </cfRule>
    <cfRule type="containsText" dxfId="354" priority="8" operator="containsText" text="OK">
      <formula>NOT(ISERROR(SEARCH("OK",J160)))</formula>
    </cfRule>
  </conditionalFormatting>
  <conditionalFormatting sqref="J166:R166">
    <cfRule type="containsText" dxfId="353" priority="9" operator="containsText" text="OK">
      <formula>NOT(ISERROR(SEARCH("OK",J166)))</formula>
    </cfRule>
    <cfRule type="containsText" dxfId="352" priority="10" operator="containsText" text="Requiere refuerzo transversal">
      <formula>NOT(ISERROR(SEARCH("Requiere refuerzo transversal",J166)))</formula>
    </cfRule>
  </conditionalFormatting>
  <conditionalFormatting sqref="J208:R208">
    <cfRule type="containsText" dxfId="351" priority="5" operator="containsText" text="MAL">
      <formula>NOT(ISERROR(SEARCH("MAL",J208)))</formula>
    </cfRule>
    <cfRule type="containsText" dxfId="350" priority="6" operator="containsText" text="OK">
      <formula>NOT(ISERROR(SEARCH("OK",J208)))</formula>
    </cfRule>
  </conditionalFormatting>
  <conditionalFormatting sqref="K350:Q350">
    <cfRule type="containsText" dxfId="349" priority="3" operator="containsText" text="NO CUMPLE">
      <formula>NOT(ISERROR(SEARCH("NO CUMPLE",K350)))</formula>
    </cfRule>
    <cfRule type="containsText" dxfId="348" priority="4" operator="containsText" text="OK">
      <formula>NOT(ISERROR(SEARCH("OK",K350)))</formula>
    </cfRule>
  </conditionalFormatting>
  <conditionalFormatting sqref="K395:Q396">
    <cfRule type="containsText" dxfId="347" priority="1" operator="containsText" text="NO CUMPLE">
      <formula>NOT(ISERROR(SEARCH("NO CUMPLE",K395)))</formula>
    </cfRule>
    <cfRule type="containsText" dxfId="346" priority="2" operator="containsText" text="OK">
      <formula>NOT(ISERROR(SEARCH("OK",K395)))</formula>
    </cfRule>
  </conditionalFormatting>
  <conditionalFormatting sqref="L87:P87">
    <cfRule type="containsText" dxfId="345" priority="25" operator="containsText" text="NO PASA">
      <formula>NOT(ISERROR(SEARCH("NO PASA",L87)))</formula>
    </cfRule>
    <cfRule type="containsText" dxfId="344" priority="26" operator="containsText" text="OK">
      <formula>NOT(ISERROR(SEARCH("OK",L87)))</formula>
    </cfRule>
  </conditionalFormatting>
  <conditionalFormatting sqref="L131:P131">
    <cfRule type="containsText" dxfId="343" priority="17" operator="containsText" text="NO PASA">
      <formula>NOT(ISERROR(SEARCH("NO PASA",L131)))</formula>
    </cfRule>
    <cfRule type="containsText" dxfId="342" priority="18" operator="containsText" text="OK">
      <formula>NOT(ISERROR(SEARCH("OK",L131)))</formula>
    </cfRule>
  </conditionalFormatting>
  <conditionalFormatting sqref="O72:U72">
    <cfRule type="containsText" dxfId="341" priority="24" operator="containsText" text="Redimensionar la Sección">
      <formula>NOT(ISERROR(SEARCH("Redimensionar la Sección",O72)))</formula>
    </cfRule>
  </conditionalFormatting>
  <conditionalFormatting sqref="O116:U116">
    <cfRule type="containsText" dxfId="340" priority="23" operator="containsText" text="Redimensionar la Sección">
      <formula>NOT(ISERROR(SEARCH("Redimensionar la Sección",O116)))</formula>
    </cfRule>
  </conditionalFormatting>
  <conditionalFormatting sqref="V153:Z153">
    <cfRule type="containsText" dxfId="339" priority="11" operator="containsText" text="Cambiar sección">
      <formula>NOT(ISERROR(SEARCH("Cambiar sección",V153)))</formula>
    </cfRule>
    <cfRule type="containsText" dxfId="338" priority="12" operator="containsText" text="OK">
      <formula>NOT(ISERROR(SEARCH("OK",V153)))</formula>
    </cfRule>
  </conditionalFormatting>
  <conditionalFormatting sqref="W78">
    <cfRule type="containsText" dxfId="337" priority="29" operator="containsText" text="NO PASA">
      <formula>NOT(ISERROR(SEARCH("NO PASA",W78)))</formula>
    </cfRule>
    <cfRule type="containsText" dxfId="336" priority="30" operator="containsText" text="OK">
      <formula>NOT(ISERROR(SEARCH("OK",W78)))</formula>
    </cfRule>
  </conditionalFormatting>
  <conditionalFormatting sqref="W122">
    <cfRule type="containsText" dxfId="335" priority="21" operator="containsText" text="NO PASA">
      <formula>NOT(ISERROR(SEARCH("NO PASA",W122)))</formula>
    </cfRule>
    <cfRule type="containsText" dxfId="334" priority="22" operator="containsText" text="OK">
      <formula>NOT(ISERROR(SEARCH("OK",W122)))</formula>
    </cfRule>
  </conditionalFormatting>
  <conditionalFormatting sqref="W78:Z78">
    <cfRule type="containsText" dxfId="333" priority="27" operator="containsText" text="FALTA ACERO">
      <formula>NOT(ISERROR(SEARCH("FALTA ACERO",W78)))</formula>
    </cfRule>
    <cfRule type="containsText" dxfId="332" priority="28" operator="containsText" text="SUPERA AS MAX">
      <formula>NOT(ISERROR(SEARCH("SUPERA AS MAX",W78)))</formula>
    </cfRule>
  </conditionalFormatting>
  <conditionalFormatting sqref="W122:Z122">
    <cfRule type="containsText" dxfId="331" priority="19" operator="containsText" text="FALTA ACERO">
      <formula>NOT(ISERROR(SEARCH("FALTA ACERO",W122)))</formula>
    </cfRule>
    <cfRule type="containsText" dxfId="330" priority="20" operator="containsText" text="SUPERA AS MAX">
      <formula>NOT(ISERROR(SEARCH("SUPERA AS MAX",W122)))</formula>
    </cfRule>
  </conditionalFormatting>
  <dataValidations count="1">
    <dataValidation type="list" allowBlank="1" showInputMessage="1" showErrorMessage="1" sqref="U344:V344 U389:V389 AV389:AW389 BW389:BX389" xr:uid="{F88F229C-F832-4C89-A80A-52F8BE1F6247}">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73BC8EB-27FA-4984-80A5-D56CD57C6E28}">
          <x14:formula1>
            <xm:f>'VARILLAS (NO BORRAR)'!$B$3:$B$15</xm:f>
          </x14:formula1>
          <xm:sqref>H76:I77 H120:I121 M193:N193 M246:N246</xm:sqref>
        </x14:dataValidation>
        <x14:dataValidation type="list" allowBlank="1" showInputMessage="1" showErrorMessage="1" xr:uid="{400E7861-CAAD-4684-98BB-37D3FBEAD805}">
          <x14:formula1>
            <xm:f>'VARILLAS (NO BORRAR)'!$B$18:$B$20</xm:f>
          </x14:formula1>
          <xm:sqref>O68:Q68 O112:Q112</xm:sqref>
        </x14:dataValidation>
        <x14:dataValidation type="list" allowBlank="1" showInputMessage="1" showErrorMessage="1" xr:uid="{8DC72110-3C1F-4810-80C8-447244A6642E}">
          <x14:formula1>
            <xm:f>'VARILLAS (NO BORRAR)'!$B$27:$B$37</xm:f>
          </x14:formula1>
          <xm:sqref>O364 AP363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C1303-93CF-433F-8BF1-F9BE7D6F70DF}">
  <sheetPr codeName="Hoja6"/>
  <dimension ref="A1:CB1302"/>
  <sheetViews>
    <sheetView showGridLines="0" zoomScaleNormal="100" workbookViewId="0">
      <selection activeCell="P78" sqref="P78"/>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500</v>
      </c>
      <c r="L8" s="103"/>
      <c r="M8" s="2" t="s">
        <v>2</v>
      </c>
      <c r="N8" s="2"/>
      <c r="O8" s="2"/>
      <c r="P8" s="2"/>
      <c r="Q8" s="2"/>
      <c r="R8" s="2"/>
      <c r="S8" s="2"/>
      <c r="T8" s="2"/>
      <c r="U8" s="2"/>
      <c r="V8" s="2"/>
      <c r="W8" s="2"/>
      <c r="Y8" s="2"/>
      <c r="Z8" s="4"/>
      <c r="AA8" s="2"/>
      <c r="AB8" s="159" t="s">
        <v>173</v>
      </c>
      <c r="AC8" s="159"/>
      <c r="AD8" s="159"/>
      <c r="AE8" s="159"/>
      <c r="AF8" s="159"/>
      <c r="AG8" s="160">
        <f>'DATOS ETABS'!A5</f>
        <v>175</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ETABS'!B5</f>
        <v>284966.69821991801</v>
      </c>
      <c r="H24" s="150"/>
      <c r="I24" s="150"/>
      <c r="J24" s="150"/>
      <c r="K24" s="85" t="s">
        <v>20</v>
      </c>
      <c r="L24" s="85"/>
      <c r="Z24" s="4"/>
    </row>
    <row r="25" spans="1:27" s="2" customFormat="1" ht="15.95" customHeight="1" x14ac:dyDescent="0.2">
      <c r="B25" s="3"/>
      <c r="E25" s="95" t="s">
        <v>21</v>
      </c>
      <c r="F25" s="95"/>
      <c r="G25" s="150">
        <f>ABS('DATOS ETABS'!C5)</f>
        <v>396547.2310401717</v>
      </c>
      <c r="H25" s="150"/>
      <c r="I25" s="150"/>
      <c r="J25" s="150"/>
      <c r="K25" s="85" t="s">
        <v>20</v>
      </c>
      <c r="L25" s="85"/>
      <c r="Z25" s="4"/>
    </row>
    <row r="26" spans="1:27" s="2" customFormat="1" ht="15.95" customHeight="1" x14ac:dyDescent="0.2">
      <c r="B26" s="3"/>
      <c r="E26" s="95" t="s">
        <v>22</v>
      </c>
      <c r="F26" s="95"/>
      <c r="G26" s="150">
        <f>'DATOS ETABS'!D5</f>
        <v>6079.5828755848534</v>
      </c>
      <c r="H26" s="150"/>
      <c r="I26" s="150"/>
      <c r="J26" s="150"/>
      <c r="K26" s="85" t="s">
        <v>23</v>
      </c>
      <c r="L26" s="85"/>
      <c r="Z26" s="4"/>
    </row>
    <row r="27" spans="1:27" s="2" customFormat="1" ht="15.95" customHeight="1" x14ac:dyDescent="0.2">
      <c r="B27" s="3"/>
      <c r="M27" s="85">
        <f>K8</f>
        <v>500</v>
      </c>
      <c r="N27" s="85"/>
      <c r="O27" s="109" t="s">
        <v>2</v>
      </c>
      <c r="P27" s="109"/>
      <c r="Z27" s="4"/>
    </row>
    <row r="28" spans="1:27" s="2" customFormat="1" ht="15.95" customHeight="1" x14ac:dyDescent="0.2">
      <c r="B28" s="3"/>
      <c r="Z28" s="4"/>
    </row>
    <row r="29" spans="1:27" s="2" customFormat="1" ht="15.95" customHeight="1" x14ac:dyDescent="0.2">
      <c r="B29" s="3"/>
      <c r="J29" s="95">
        <f>M27/2</f>
        <v>250</v>
      </c>
      <c r="K29" s="95"/>
      <c r="L29" s="2" t="s">
        <v>2</v>
      </c>
      <c r="O29" s="95">
        <f>J29</f>
        <v>250</v>
      </c>
      <c r="P29" s="95"/>
      <c r="Q29" s="2" t="s">
        <v>2</v>
      </c>
      <c r="Z29" s="4"/>
    </row>
    <row r="30" spans="1:27" s="2" customFormat="1" ht="15.95" customHeight="1" x14ac:dyDescent="0.2">
      <c r="B30" s="3"/>
      <c r="Z30" s="4"/>
    </row>
    <row r="31" spans="1:27" s="2" customFormat="1" ht="15.95" customHeight="1" x14ac:dyDescent="0.2">
      <c r="B31" s="3"/>
      <c r="D31" s="2" t="s">
        <v>24</v>
      </c>
      <c r="E31" s="122">
        <f>G26</f>
        <v>6079.5828755848534</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6079.5828755848534</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396547.2310401717</v>
      </c>
      <c r="E38" s="149"/>
      <c r="F38" s="149"/>
      <c r="G38" s="85" t="s">
        <v>20</v>
      </c>
      <c r="H38" s="85"/>
      <c r="K38" s="85" t="s">
        <v>19</v>
      </c>
      <c r="L38" s="85"/>
      <c r="M38" s="149">
        <f>G24</f>
        <v>284966.69821991801</v>
      </c>
      <c r="N38" s="149"/>
      <c r="O38" s="149"/>
      <c r="P38" s="85" t="s">
        <v>20</v>
      </c>
      <c r="Q38" s="85"/>
      <c r="T38" s="85" t="s">
        <v>21</v>
      </c>
      <c r="U38" s="85"/>
      <c r="V38" s="149">
        <f>G25</f>
        <v>396547.2310401717</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125</v>
      </c>
      <c r="I42" s="85"/>
      <c r="J42" s="2" t="s">
        <v>2</v>
      </c>
      <c r="M42" s="85">
        <f>M27-(H42+R42)</f>
        <v>250</v>
      </c>
      <c r="N42" s="85"/>
      <c r="O42" s="2" t="s">
        <v>2</v>
      </c>
      <c r="R42" s="85">
        <f>H42</f>
        <v>125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1.9211638090122052</v>
      </c>
      <c r="L56" s="135"/>
      <c r="M56" s="135"/>
      <c r="O56" s="95" t="s">
        <v>29</v>
      </c>
      <c r="P56" s="95"/>
      <c r="Q56" s="145">
        <f>MIN(K56,K57)</f>
        <v>7.8836190987794708E-2</v>
      </c>
      <c r="R56" s="124"/>
      <c r="S56" s="146"/>
      <c r="Z56" s="4"/>
    </row>
    <row r="57" spans="2:26" s="2" customFormat="1" ht="15.95" customHeight="1" x14ac:dyDescent="0.25">
      <c r="B57" s="3"/>
      <c r="I57" s="85" t="s">
        <v>30</v>
      </c>
      <c r="J57" s="85"/>
      <c r="K57" s="135">
        <f>1 - (SQRT(4 - (8*G25)/(H20*K9*K12^2*T17)))/2</f>
        <v>7.8836190987794708E-2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3.9887358535491369E-3</v>
      </c>
      <c r="K59" s="139"/>
      <c r="L59" s="139"/>
      <c r="M59" s="12"/>
      <c r="N59" s="12"/>
      <c r="O59" s="12"/>
      <c r="P59" s="12"/>
      <c r="Q59" s="12"/>
      <c r="R59" s="12"/>
      <c r="S59" s="12"/>
      <c r="T59" s="140">
        <f>J59*K9*K12</f>
        <v>2.9516645316263617</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3.9257138270630612</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2.9516645316263617</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4</v>
      </c>
      <c r="I77" s="136"/>
      <c r="J77" s="85" t="s">
        <v>53</v>
      </c>
      <c r="K77" s="85"/>
      <c r="L77" s="85"/>
      <c r="M77" s="85"/>
      <c r="N77" s="85"/>
      <c r="O77" s="85"/>
      <c r="P77" s="136">
        <v>1</v>
      </c>
      <c r="Q77" s="136"/>
      <c r="R77" s="85" t="s">
        <v>52</v>
      </c>
      <c r="S77" s="85"/>
      <c r="T77" s="85">
        <f>(VLOOKUP(H77,'VARILLAS (NO BORRAR)'!B3:G15,4,FALSE))*P77</f>
        <v>1.27</v>
      </c>
      <c r="U77" s="85"/>
      <c r="V77" s="29" t="s">
        <v>31</v>
      </c>
      <c r="Z77" s="4"/>
      <c r="AE77" s="122"/>
      <c r="AF77" s="122"/>
      <c r="AG77" s="122"/>
      <c r="AH77" s="122"/>
    </row>
    <row r="78" spans="2:34" s="2" customFormat="1" ht="15.95" customHeight="1" x14ac:dyDescent="0.2">
      <c r="B78" s="3"/>
      <c r="T78" s="137">
        <f>T76+T77</f>
        <v>3.81</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29.079709403856185</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5.1486486486486491E-3</v>
      </c>
      <c r="L83" s="85"/>
      <c r="M83" s="85"/>
      <c r="S83" s="85">
        <f>(K83*H18)/T17</f>
        <v>0.10176152623211449</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396547.2310401717</v>
      </c>
      <c r="I86" s="85"/>
      <c r="J86" s="85"/>
      <c r="K86" s="85"/>
      <c r="L86" s="85" t="s">
        <v>20</v>
      </c>
      <c r="M86" s="85"/>
      <c r="N86" s="30" t="s">
        <v>58</v>
      </c>
      <c r="O86" s="122">
        <f>H20*K9*POWER(K12,2)*T17*S83*(1-(0.5*S83))</f>
        <v>505753.94075294124</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1.9440126208022797</v>
      </c>
      <c r="L100" s="135"/>
      <c r="M100" s="135"/>
      <c r="O100" s="95" t="s">
        <v>29</v>
      </c>
      <c r="P100" s="95"/>
      <c r="Q100" s="145">
        <f>MIN(K100,K101)</f>
        <v>5.5987379197720344E-2</v>
      </c>
      <c r="R100" s="124"/>
      <c r="S100" s="146"/>
      <c r="Z100" s="4"/>
    </row>
    <row r="101" spans="2:26" s="2" customFormat="1" ht="15.95" customHeight="1" x14ac:dyDescent="0.25">
      <c r="B101" s="3"/>
      <c r="I101" s="85" t="s">
        <v>30</v>
      </c>
      <c r="J101" s="85"/>
      <c r="K101" s="135">
        <f>1 - (SQRT(4 - (8*G24)/(H20*K9*K12^2*T17)))/2</f>
        <v>5.5987379197720344E-2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2.832694780837041E-3</v>
      </c>
      <c r="K103" s="139"/>
      <c r="L103" s="139"/>
      <c r="M103" s="12"/>
      <c r="N103" s="12"/>
      <c r="O103" s="12"/>
      <c r="P103" s="12"/>
      <c r="Q103" s="12"/>
      <c r="R103" s="12"/>
      <c r="S103" s="12"/>
      <c r="T103" s="140">
        <f>J103*K9*K12</f>
        <v>2.0961941378194102</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2.7879382032998157</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2.4666666666666668</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2.9729729729729684</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284966.69821991801</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5.1486486486486491E-3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3030.5682460918506</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3030.5682460918506</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3030.5682460918506</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3030.5682460918506</v>
      </c>
      <c r="L156" s="129"/>
      <c r="M156" s="129"/>
      <c r="N156" s="36" t="s">
        <v>23</v>
      </c>
      <c r="P156" s="2" t="s">
        <v>148</v>
      </c>
      <c r="Q156" s="105">
        <f>K156/0.75</f>
        <v>4040.7576614558006</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6079.5828755848534</v>
      </c>
      <c r="K159" s="85"/>
      <c r="L159" s="85"/>
      <c r="M159" s="34" t="s">
        <v>23</v>
      </c>
      <c r="N159" s="30" t="s">
        <v>67</v>
      </c>
      <c r="O159" s="122">
        <f>H19*((Q156)+2.2*SQRT(H17)*K9*K12)</f>
        <v>22336.273361419808</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6079.5828755848534</v>
      </c>
      <c r="K165" s="85"/>
      <c r="L165" s="85"/>
      <c r="M165" s="2" t="s">
        <v>23</v>
      </c>
      <c r="N165" s="30" t="s">
        <v>58</v>
      </c>
      <c r="O165" s="122">
        <f>K156</f>
        <v>3030.5682460918506</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54.280159366608189</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12225.068246091851</v>
      </c>
      <c r="N202" s="85"/>
      <c r="O202" s="85"/>
      <c r="P202" s="2" t="s">
        <v>23</v>
      </c>
      <c r="Q202" s="34" t="s">
        <v>80</v>
      </c>
      <c r="R202" s="124">
        <f>M202/1000</f>
        <v>12.225068246091851</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6079.5828755848534</v>
      </c>
      <c r="K207" s="85"/>
      <c r="L207" s="85"/>
      <c r="M207" s="2" t="s">
        <v>23</v>
      </c>
      <c r="N207" s="30" t="s">
        <v>58</v>
      </c>
      <c r="O207" s="122">
        <f>M202</f>
        <v>12225.068246091851</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0.44340000000000002</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0.39250000000000002</v>
      </c>
      <c r="O325" s="110"/>
      <c r="P325" s="2" t="s">
        <v>2</v>
      </c>
      <c r="Z325" s="4"/>
    </row>
    <row r="326" spans="2:26" s="2" customFormat="1" ht="15.95" customHeight="1" x14ac:dyDescent="0.2">
      <c r="B326" s="3"/>
      <c r="P326" s="94">
        <f>N325*P321</f>
        <v>0.78500000000000003</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1.2284000000000002</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1.3416666666666668</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1.2284000000000002</v>
      </c>
      <c r="L349" s="85"/>
      <c r="M349" s="2" t="s">
        <v>2</v>
      </c>
      <c r="N349" s="49" t="s">
        <v>67</v>
      </c>
      <c r="O349" s="85">
        <f>N346</f>
        <v>1.3416666666666668</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1</v>
      </c>
      <c r="AQ362" s="86" t="s">
        <v>124</v>
      </c>
      <c r="AR362" s="86"/>
      <c r="AS362" s="86"/>
      <c r="AT362" s="63">
        <f>H77</f>
        <v>4</v>
      </c>
      <c r="AU362" s="57" t="s">
        <v>123</v>
      </c>
      <c r="BA362" s="4"/>
      <c r="BD362" s="3"/>
      <c r="BQ362" s="57">
        <f>P77</f>
        <v>1</v>
      </c>
      <c r="BR362" s="86" t="s">
        <v>124</v>
      </c>
      <c r="BS362" s="86"/>
      <c r="BT362" s="86"/>
      <c r="BU362" s="63">
        <f>H77</f>
        <v>4</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149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2   Var. Del #   3   C</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500</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500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500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1</v>
      </c>
      <c r="AM387" s="85" t="s">
        <v>146</v>
      </c>
      <c r="AN387" s="85"/>
      <c r="AO387" s="85"/>
      <c r="AP387" s="85"/>
      <c r="AQ387" s="85"/>
      <c r="AR387" s="34">
        <f>AT362</f>
        <v>4</v>
      </c>
      <c r="AS387" s="2" t="s">
        <v>123</v>
      </c>
      <c r="AT387" s="13"/>
      <c r="AU387" s="13"/>
      <c r="AV387" s="13"/>
      <c r="AW387" s="13"/>
      <c r="AX387" s="13"/>
      <c r="AY387" s="13"/>
      <c r="BA387" s="4"/>
      <c r="BD387" s="3"/>
      <c r="BF387" s="13"/>
      <c r="BG387" s="13"/>
      <c r="BH387" s="13"/>
      <c r="BI387" s="13"/>
      <c r="BJ387" s="13"/>
      <c r="BK387" s="13"/>
      <c r="BL387" s="13"/>
      <c r="BM387" s="2">
        <f>BQ362</f>
        <v>1</v>
      </c>
      <c r="BN387" s="85" t="s">
        <v>146</v>
      </c>
      <c r="BO387" s="85"/>
      <c r="BP387" s="85"/>
      <c r="BQ387" s="85"/>
      <c r="BR387" s="85"/>
      <c r="BS387" s="34">
        <f>BU362</f>
        <v>4</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239" priority="15" operator="containsText" text="Cambiar sección">
      <formula>NOT(ISERROR(SEARCH("Cambiar sección",I149)))</formula>
    </cfRule>
    <cfRule type="containsText" dxfId="238" priority="16" operator="containsText" text="OK">
      <formula>NOT(ISERROR(SEARCH("OK",I149)))</formula>
    </cfRule>
  </conditionalFormatting>
  <conditionalFormatting sqref="I153:M153">
    <cfRule type="containsText" dxfId="237" priority="13" operator="containsText" text="Cambiar sección">
      <formula>NOT(ISERROR(SEARCH("Cambiar sección",I153)))</formula>
    </cfRule>
    <cfRule type="containsText" dxfId="236" priority="14" operator="containsText" text="OK">
      <formula>NOT(ISERROR(SEARCH("OK",I153)))</formula>
    </cfRule>
  </conditionalFormatting>
  <conditionalFormatting sqref="J160:R160">
    <cfRule type="containsText" dxfId="235" priority="7" operator="containsText" text="Redimensionar la Sección">
      <formula>NOT(ISERROR(SEARCH("Redimensionar la Sección",J160)))</formula>
    </cfRule>
    <cfRule type="containsText" dxfId="234" priority="8" operator="containsText" text="OK">
      <formula>NOT(ISERROR(SEARCH("OK",J160)))</formula>
    </cfRule>
  </conditionalFormatting>
  <conditionalFormatting sqref="J166:R166">
    <cfRule type="containsText" dxfId="233" priority="9" operator="containsText" text="OK">
      <formula>NOT(ISERROR(SEARCH("OK",J166)))</formula>
    </cfRule>
    <cfRule type="containsText" dxfId="232" priority="10" operator="containsText" text="Requiere refuerzo transversal">
      <formula>NOT(ISERROR(SEARCH("Requiere refuerzo transversal",J166)))</formula>
    </cfRule>
  </conditionalFormatting>
  <conditionalFormatting sqref="J208:R208">
    <cfRule type="containsText" dxfId="231" priority="5" operator="containsText" text="MAL">
      <formula>NOT(ISERROR(SEARCH("MAL",J208)))</formula>
    </cfRule>
    <cfRule type="containsText" dxfId="230" priority="6" operator="containsText" text="OK">
      <formula>NOT(ISERROR(SEARCH("OK",J208)))</formula>
    </cfRule>
  </conditionalFormatting>
  <conditionalFormatting sqref="K350:Q350">
    <cfRule type="containsText" dxfId="229" priority="3" operator="containsText" text="NO CUMPLE">
      <formula>NOT(ISERROR(SEARCH("NO CUMPLE",K350)))</formula>
    </cfRule>
    <cfRule type="containsText" dxfId="228" priority="4" operator="containsText" text="OK">
      <formula>NOT(ISERROR(SEARCH("OK",K350)))</formula>
    </cfRule>
  </conditionalFormatting>
  <conditionalFormatting sqref="K395:Q396">
    <cfRule type="containsText" dxfId="227" priority="1" operator="containsText" text="NO CUMPLE">
      <formula>NOT(ISERROR(SEARCH("NO CUMPLE",K395)))</formula>
    </cfRule>
    <cfRule type="containsText" dxfId="226" priority="2" operator="containsText" text="OK">
      <formula>NOT(ISERROR(SEARCH("OK",K395)))</formula>
    </cfRule>
  </conditionalFormatting>
  <conditionalFormatting sqref="L87:P87">
    <cfRule type="containsText" dxfId="225" priority="25" operator="containsText" text="NO PASA">
      <formula>NOT(ISERROR(SEARCH("NO PASA",L87)))</formula>
    </cfRule>
    <cfRule type="containsText" dxfId="224" priority="26" operator="containsText" text="OK">
      <formula>NOT(ISERROR(SEARCH("OK",L87)))</formula>
    </cfRule>
  </conditionalFormatting>
  <conditionalFormatting sqref="L131:P131">
    <cfRule type="containsText" dxfId="223" priority="17" operator="containsText" text="NO PASA">
      <formula>NOT(ISERROR(SEARCH("NO PASA",L131)))</formula>
    </cfRule>
    <cfRule type="containsText" dxfId="222" priority="18" operator="containsText" text="OK">
      <formula>NOT(ISERROR(SEARCH("OK",L131)))</formula>
    </cfRule>
  </conditionalFormatting>
  <conditionalFormatting sqref="O72:U72">
    <cfRule type="containsText" dxfId="221" priority="24" operator="containsText" text="Redimensionar la Sección">
      <formula>NOT(ISERROR(SEARCH("Redimensionar la Sección",O72)))</formula>
    </cfRule>
  </conditionalFormatting>
  <conditionalFormatting sqref="O116:U116">
    <cfRule type="containsText" dxfId="220" priority="23" operator="containsText" text="Redimensionar la Sección">
      <formula>NOT(ISERROR(SEARCH("Redimensionar la Sección",O116)))</formula>
    </cfRule>
  </conditionalFormatting>
  <conditionalFormatting sqref="V153:Z153">
    <cfRule type="containsText" dxfId="219" priority="11" operator="containsText" text="Cambiar sección">
      <formula>NOT(ISERROR(SEARCH("Cambiar sección",V153)))</formula>
    </cfRule>
    <cfRule type="containsText" dxfId="218" priority="12" operator="containsText" text="OK">
      <formula>NOT(ISERROR(SEARCH("OK",V153)))</formula>
    </cfRule>
  </conditionalFormatting>
  <conditionalFormatting sqref="W78">
    <cfRule type="containsText" dxfId="217" priority="29" operator="containsText" text="NO PASA">
      <formula>NOT(ISERROR(SEARCH("NO PASA",W78)))</formula>
    </cfRule>
    <cfRule type="containsText" dxfId="216" priority="30" operator="containsText" text="OK">
      <formula>NOT(ISERROR(SEARCH("OK",W78)))</formula>
    </cfRule>
  </conditionalFormatting>
  <conditionalFormatting sqref="W122">
    <cfRule type="containsText" dxfId="215" priority="21" operator="containsText" text="NO PASA">
      <formula>NOT(ISERROR(SEARCH("NO PASA",W122)))</formula>
    </cfRule>
    <cfRule type="containsText" dxfId="214" priority="22" operator="containsText" text="OK">
      <formula>NOT(ISERROR(SEARCH("OK",W122)))</formula>
    </cfRule>
  </conditionalFormatting>
  <conditionalFormatting sqref="W78:Z78">
    <cfRule type="containsText" dxfId="213" priority="27" operator="containsText" text="FALTA ACERO">
      <formula>NOT(ISERROR(SEARCH("FALTA ACERO",W78)))</formula>
    </cfRule>
    <cfRule type="containsText" dxfId="212" priority="28" operator="containsText" text="SUPERA AS MAX">
      <formula>NOT(ISERROR(SEARCH("SUPERA AS MAX",W78)))</formula>
    </cfRule>
  </conditionalFormatting>
  <conditionalFormatting sqref="W122:Z122">
    <cfRule type="containsText" dxfId="211" priority="19" operator="containsText" text="FALTA ACERO">
      <formula>NOT(ISERROR(SEARCH("FALTA ACERO",W122)))</formula>
    </cfRule>
    <cfRule type="containsText" dxfId="210" priority="20" operator="containsText" text="SUPERA AS MAX">
      <formula>NOT(ISERROR(SEARCH("SUPERA AS MAX",W122)))</formula>
    </cfRule>
  </conditionalFormatting>
  <dataValidations count="1">
    <dataValidation type="list" allowBlank="1" showInputMessage="1" showErrorMessage="1" sqref="U344:V344 U389:V389 AV389:AW389 BW389:BX389" xr:uid="{BD3FA3CD-A221-4658-BC23-1CF6F0936586}">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EA0EA7B-FE23-42CF-A82A-9EBECED6EC57}">
          <x14:formula1>
            <xm:f>'VARILLAS (NO BORRAR)'!$B$27:$B$37</xm:f>
          </x14:formula1>
          <xm:sqref>O364 AP363</xm:sqref>
        </x14:dataValidation>
        <x14:dataValidation type="list" allowBlank="1" showInputMessage="1" showErrorMessage="1" xr:uid="{944A72FA-D5F8-400B-A179-98E5C5BD323A}">
          <x14:formula1>
            <xm:f>'VARILLAS (NO BORRAR)'!$B$18:$B$20</xm:f>
          </x14:formula1>
          <xm:sqref>O68:Q68 O112:Q112</xm:sqref>
        </x14:dataValidation>
        <x14:dataValidation type="list" allowBlank="1" showInputMessage="1" showErrorMessage="1" xr:uid="{E9F81D6A-DAD5-4670-B362-3539ACBE222E}">
          <x14:formula1>
            <xm:f>'VARILLAS (NO BORRAR)'!$B$3:$B$15</xm:f>
          </x14:formula1>
          <xm:sqref>H76:I77 H120:I121 M193:N193 M246:N246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9E059-08F0-425A-B714-655E04B68DFB}">
  <sheetPr codeName="Hoja7">
    <tabColor rgb="FF00B0F0"/>
  </sheetPr>
  <dimension ref="A1:CB1302"/>
  <sheetViews>
    <sheetView showGridLines="0" zoomScaleNormal="100" workbookViewId="0">
      <selection activeCell="P78" sqref="P78"/>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500</v>
      </c>
      <c r="L8" s="103"/>
      <c r="M8" s="2" t="s">
        <v>2</v>
      </c>
      <c r="N8" s="2"/>
      <c r="O8" s="2"/>
      <c r="P8" s="2"/>
      <c r="Q8" s="2"/>
      <c r="R8" s="2"/>
      <c r="S8" s="2"/>
      <c r="T8" s="2"/>
      <c r="U8" s="2"/>
      <c r="V8" s="2"/>
      <c r="W8" s="2"/>
      <c r="Y8" s="2"/>
      <c r="Z8" s="4"/>
      <c r="AA8" s="2"/>
      <c r="AB8" s="159" t="s">
        <v>173</v>
      </c>
      <c r="AC8" s="159"/>
      <c r="AD8" s="159"/>
      <c r="AE8" s="159"/>
      <c r="AF8" s="159"/>
      <c r="AG8" s="160">
        <f>'DATOS ETABS'!A6</f>
        <v>183</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ETABS'!B6</f>
        <v>304312.49280250812</v>
      </c>
      <c r="H24" s="150"/>
      <c r="I24" s="150"/>
      <c r="J24" s="150"/>
      <c r="K24" s="85" t="s">
        <v>20</v>
      </c>
      <c r="L24" s="85"/>
      <c r="Z24" s="4"/>
    </row>
    <row r="25" spans="1:27" s="2" customFormat="1" ht="15.95" customHeight="1" x14ac:dyDescent="0.2">
      <c r="B25" s="3"/>
      <c r="E25" s="95" t="s">
        <v>21</v>
      </c>
      <c r="F25" s="95"/>
      <c r="G25" s="150">
        <f>ABS('DATOS ETABS'!C6)</f>
        <v>395040.22209248535</v>
      </c>
      <c r="H25" s="150"/>
      <c r="I25" s="150"/>
      <c r="J25" s="150"/>
      <c r="K25" s="85" t="s">
        <v>20</v>
      </c>
      <c r="L25" s="85"/>
      <c r="Z25" s="4"/>
    </row>
    <row r="26" spans="1:27" s="2" customFormat="1" ht="15.95" customHeight="1" x14ac:dyDescent="0.2">
      <c r="B26" s="3"/>
      <c r="E26" s="95" t="s">
        <v>22</v>
      </c>
      <c r="F26" s="95"/>
      <c r="G26" s="150">
        <f>'DATOS ETABS'!D6</f>
        <v>6169.7497141063177</v>
      </c>
      <c r="H26" s="150"/>
      <c r="I26" s="150"/>
      <c r="J26" s="150"/>
      <c r="K26" s="85" t="s">
        <v>23</v>
      </c>
      <c r="L26" s="85"/>
      <c r="Z26" s="4"/>
    </row>
    <row r="27" spans="1:27" s="2" customFormat="1" ht="15.95" customHeight="1" x14ac:dyDescent="0.2">
      <c r="B27" s="3"/>
      <c r="M27" s="85">
        <f>K8</f>
        <v>500</v>
      </c>
      <c r="N27" s="85"/>
      <c r="O27" s="109" t="s">
        <v>2</v>
      </c>
      <c r="P27" s="109"/>
      <c r="Z27" s="4"/>
    </row>
    <row r="28" spans="1:27" s="2" customFormat="1" ht="15.95" customHeight="1" x14ac:dyDescent="0.2">
      <c r="B28" s="3"/>
      <c r="Z28" s="4"/>
    </row>
    <row r="29" spans="1:27" s="2" customFormat="1" ht="15.95" customHeight="1" x14ac:dyDescent="0.2">
      <c r="B29" s="3"/>
      <c r="J29" s="95">
        <f>M27/2</f>
        <v>250</v>
      </c>
      <c r="K29" s="95"/>
      <c r="L29" s="2" t="s">
        <v>2</v>
      </c>
      <c r="O29" s="95">
        <f>J29</f>
        <v>250</v>
      </c>
      <c r="P29" s="95"/>
      <c r="Q29" s="2" t="s">
        <v>2</v>
      </c>
      <c r="Z29" s="4"/>
    </row>
    <row r="30" spans="1:27" s="2" customFormat="1" ht="15.95" customHeight="1" x14ac:dyDescent="0.2">
      <c r="B30" s="3"/>
      <c r="Z30" s="4"/>
    </row>
    <row r="31" spans="1:27" s="2" customFormat="1" ht="15.95" customHeight="1" x14ac:dyDescent="0.2">
      <c r="B31" s="3"/>
      <c r="D31" s="2" t="s">
        <v>24</v>
      </c>
      <c r="E31" s="122">
        <f>G26</f>
        <v>6169.7497141063177</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6169.7497141063177</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395040.22209248535</v>
      </c>
      <c r="E38" s="149"/>
      <c r="F38" s="149"/>
      <c r="G38" s="85" t="s">
        <v>20</v>
      </c>
      <c r="H38" s="85"/>
      <c r="K38" s="85" t="s">
        <v>19</v>
      </c>
      <c r="L38" s="85"/>
      <c r="M38" s="149">
        <f>G24</f>
        <v>304312.49280250812</v>
      </c>
      <c r="N38" s="149"/>
      <c r="O38" s="149"/>
      <c r="P38" s="85" t="s">
        <v>20</v>
      </c>
      <c r="Q38" s="85"/>
      <c r="T38" s="85" t="s">
        <v>21</v>
      </c>
      <c r="U38" s="85"/>
      <c r="V38" s="149">
        <f>G25</f>
        <v>395040.22209248535</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125</v>
      </c>
      <c r="I42" s="85"/>
      <c r="J42" s="2" t="s">
        <v>2</v>
      </c>
      <c r="M42" s="85">
        <f>M27-(H42+R42)</f>
        <v>250</v>
      </c>
      <c r="N42" s="85"/>
      <c r="O42" s="2" t="s">
        <v>2</v>
      </c>
      <c r="R42" s="85">
        <f>H42</f>
        <v>125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1.9214761798245312</v>
      </c>
      <c r="L56" s="135"/>
      <c r="M56" s="135"/>
      <c r="O56" s="95" t="s">
        <v>29</v>
      </c>
      <c r="P56" s="95"/>
      <c r="Q56" s="145">
        <f>MIN(K56,K57)</f>
        <v>7.8523820175468773E-2</v>
      </c>
      <c r="R56" s="124"/>
      <c r="S56" s="146"/>
      <c r="Z56" s="4"/>
    </row>
    <row r="57" spans="2:26" s="2" customFormat="1" ht="15.95" customHeight="1" x14ac:dyDescent="0.25">
      <c r="B57" s="3"/>
      <c r="I57" s="85" t="s">
        <v>30</v>
      </c>
      <c r="J57" s="85"/>
      <c r="K57" s="135">
        <f>1 - (SQRT(4 - (8*G25)/(H20*K9*K12^2*T17)))/2</f>
        <v>7.8523820175468773E-2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3.9729313779255033E-3</v>
      </c>
      <c r="K59" s="139"/>
      <c r="L59" s="139"/>
      <c r="M59" s="12"/>
      <c r="N59" s="12"/>
      <c r="O59" s="12"/>
      <c r="P59" s="12"/>
      <c r="Q59" s="12"/>
      <c r="R59" s="12"/>
      <c r="S59" s="12"/>
      <c r="T59" s="140">
        <f>J59*K9*K12</f>
        <v>2.9399692196648721</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3.9101590621542801</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2.9399692196648721</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4</v>
      </c>
      <c r="I77" s="136"/>
      <c r="J77" s="85" t="s">
        <v>53</v>
      </c>
      <c r="K77" s="85"/>
      <c r="L77" s="85"/>
      <c r="M77" s="85"/>
      <c r="N77" s="85"/>
      <c r="O77" s="85"/>
      <c r="P77" s="136">
        <v>1</v>
      </c>
      <c r="Q77" s="136"/>
      <c r="R77" s="85" t="s">
        <v>52</v>
      </c>
      <c r="S77" s="85"/>
      <c r="T77" s="85">
        <f>(VLOOKUP(H77,'VARILLAS (NO BORRAR)'!B3:G15,4,FALSE))*P77</f>
        <v>1.27</v>
      </c>
      <c r="U77" s="85"/>
      <c r="V77" s="29" t="s">
        <v>31</v>
      </c>
      <c r="Z77" s="4"/>
      <c r="AE77" s="122"/>
      <c r="AF77" s="122"/>
      <c r="AG77" s="122"/>
      <c r="AH77" s="122"/>
    </row>
    <row r="78" spans="2:34" s="2" customFormat="1" ht="15.95" customHeight="1" x14ac:dyDescent="0.2">
      <c r="B78" s="3"/>
      <c r="T78" s="137">
        <f>T76+T77</f>
        <v>3.81</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29.593193510859379</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5.1486486486486491E-3</v>
      </c>
      <c r="L83" s="85"/>
      <c r="M83" s="85"/>
      <c r="S83" s="85">
        <f>(K83*H18)/T17</f>
        <v>0.10176152623211449</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395040.22209248535</v>
      </c>
      <c r="I86" s="85"/>
      <c r="J86" s="85"/>
      <c r="K86" s="85"/>
      <c r="L86" s="85" t="s">
        <v>20</v>
      </c>
      <c r="M86" s="85"/>
      <c r="N86" s="30" t="s">
        <v>58</v>
      </c>
      <c r="O86" s="122">
        <f>H20*K9*POWER(K12,2)*T17*S83*(1-(0.5*S83))</f>
        <v>505753.94075294124</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1.9400908977640694</v>
      </c>
      <c r="L100" s="135"/>
      <c r="M100" s="135"/>
      <c r="O100" s="95" t="s">
        <v>29</v>
      </c>
      <c r="P100" s="95"/>
      <c r="Q100" s="145">
        <f>MIN(K100,K101)</f>
        <v>5.9909102235930711E-2</v>
      </c>
      <c r="R100" s="124"/>
      <c r="S100" s="146"/>
      <c r="Z100" s="4"/>
    </row>
    <row r="101" spans="2:26" s="2" customFormat="1" ht="15.95" customHeight="1" x14ac:dyDescent="0.25">
      <c r="B101" s="3"/>
      <c r="I101" s="85" t="s">
        <v>30</v>
      </c>
      <c r="J101" s="85"/>
      <c r="K101" s="135">
        <f>1 - (SQRT(4 - (8*G24)/(H20*K9*K12^2*T17)))/2</f>
        <v>5.9909102235930711E-2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3.0311152916988751E-3</v>
      </c>
      <c r="K103" s="139"/>
      <c r="L103" s="139"/>
      <c r="M103" s="12"/>
      <c r="N103" s="12"/>
      <c r="O103" s="12"/>
      <c r="P103" s="12"/>
      <c r="Q103" s="12"/>
      <c r="R103" s="12"/>
      <c r="S103" s="12"/>
      <c r="T103" s="140">
        <f>J103*K9*K12</f>
        <v>2.2430253158571674</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2.9832236700900325</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2.4666666666666668</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2.9729729729729684</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304312.49280250812</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5.1486486486486491E-3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3030.5682460918506</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3030.5682460918506</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3030.5682460918506</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3030.5682460918506</v>
      </c>
      <c r="L156" s="129"/>
      <c r="M156" s="129"/>
      <c r="N156" s="36" t="s">
        <v>23</v>
      </c>
      <c r="P156" s="2" t="s">
        <v>148</v>
      </c>
      <c r="Q156" s="105">
        <f>K156/0.75</f>
        <v>4040.7576614558006</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6169.7497141063177</v>
      </c>
      <c r="K159" s="85"/>
      <c r="L159" s="85"/>
      <c r="M159" s="34" t="s">
        <v>23</v>
      </c>
      <c r="N159" s="30" t="s">
        <v>67</v>
      </c>
      <c r="O159" s="122">
        <f>H19*((Q156)+2.2*SQRT(H17)*K9*K12)</f>
        <v>22336.273361419808</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6169.7497141063177</v>
      </c>
      <c r="K165" s="85"/>
      <c r="L165" s="85"/>
      <c r="M165" s="2" t="s">
        <v>23</v>
      </c>
      <c r="N165" s="30" t="s">
        <v>58</v>
      </c>
      <c r="O165" s="122">
        <f>K156</f>
        <v>3030.5682460918506</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52.721068114829123</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12225.068246091851</v>
      </c>
      <c r="N202" s="85"/>
      <c r="O202" s="85"/>
      <c r="P202" s="2" t="s">
        <v>23</v>
      </c>
      <c r="Q202" s="34" t="s">
        <v>80</v>
      </c>
      <c r="R202" s="124">
        <f>M202/1000</f>
        <v>12.225068246091851</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6169.7497141063177</v>
      </c>
      <c r="K207" s="85"/>
      <c r="L207" s="85"/>
      <c r="M207" s="2" t="s">
        <v>23</v>
      </c>
      <c r="N207" s="30" t="s">
        <v>58</v>
      </c>
      <c r="O207" s="122">
        <f>M202</f>
        <v>12225.068246091851</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f>0.4919*0.98</f>
        <v>0.48206199999999999</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1">
        <f>0.4366*0.98</f>
        <v>0.42786799999999997</v>
      </c>
      <c r="O325" s="111"/>
      <c r="P325" s="2" t="s">
        <v>2</v>
      </c>
      <c r="Z325" s="4"/>
    </row>
    <row r="326" spans="2:26" s="2" customFormat="1" ht="15.95" customHeight="1" x14ac:dyDescent="0.2">
      <c r="B326" s="3"/>
      <c r="P326" s="94">
        <f>N325*P321</f>
        <v>0.85573599999999994</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1.3377979999999998</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1.3416666666666668</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163">
        <f>Q333</f>
        <v>1.3377979999999998</v>
      </c>
      <c r="L349" s="163"/>
      <c r="M349" s="2" t="s">
        <v>2</v>
      </c>
      <c r="N349" s="49" t="s">
        <v>67</v>
      </c>
      <c r="O349" s="85">
        <f>N346</f>
        <v>1.3416666666666668</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1</v>
      </c>
      <c r="AQ362" s="86" t="s">
        <v>124</v>
      </c>
      <c r="AR362" s="86"/>
      <c r="AS362" s="86"/>
      <c r="AT362" s="63">
        <f>H77</f>
        <v>4</v>
      </c>
      <c r="AU362" s="57" t="s">
        <v>123</v>
      </c>
      <c r="BA362" s="4"/>
      <c r="BD362" s="3"/>
      <c r="BQ362" s="57">
        <f>P77</f>
        <v>1</v>
      </c>
      <c r="BR362" s="86" t="s">
        <v>124</v>
      </c>
      <c r="BS362" s="86"/>
      <c r="BT362" s="86"/>
      <c r="BU362" s="63">
        <f>H77</f>
        <v>4</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159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500</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500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500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1</v>
      </c>
      <c r="AM387" s="85" t="s">
        <v>146</v>
      </c>
      <c r="AN387" s="85"/>
      <c r="AO387" s="85"/>
      <c r="AP387" s="85"/>
      <c r="AQ387" s="85"/>
      <c r="AR387" s="34">
        <f>AT362</f>
        <v>4</v>
      </c>
      <c r="AS387" s="2" t="s">
        <v>123</v>
      </c>
      <c r="AT387" s="13"/>
      <c r="AU387" s="13"/>
      <c r="AV387" s="13"/>
      <c r="AW387" s="13"/>
      <c r="AX387" s="13"/>
      <c r="AY387" s="13"/>
      <c r="BA387" s="4"/>
      <c r="BD387" s="3"/>
      <c r="BF387" s="13"/>
      <c r="BG387" s="13"/>
      <c r="BH387" s="13"/>
      <c r="BI387" s="13"/>
      <c r="BJ387" s="13"/>
      <c r="BK387" s="13"/>
      <c r="BL387" s="13"/>
      <c r="BM387" s="2">
        <f>BQ362</f>
        <v>1</v>
      </c>
      <c r="BN387" s="85" t="s">
        <v>146</v>
      </c>
      <c r="BO387" s="85"/>
      <c r="BP387" s="85"/>
      <c r="BQ387" s="85"/>
      <c r="BR387" s="85"/>
      <c r="BS387" s="34">
        <f>BU362</f>
        <v>4</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209" priority="15" operator="containsText" text="Cambiar sección">
      <formula>NOT(ISERROR(SEARCH("Cambiar sección",I149)))</formula>
    </cfRule>
    <cfRule type="containsText" dxfId="208" priority="16" operator="containsText" text="OK">
      <formula>NOT(ISERROR(SEARCH("OK",I149)))</formula>
    </cfRule>
  </conditionalFormatting>
  <conditionalFormatting sqref="I153:M153">
    <cfRule type="containsText" dxfId="207" priority="13" operator="containsText" text="Cambiar sección">
      <formula>NOT(ISERROR(SEARCH("Cambiar sección",I153)))</formula>
    </cfRule>
    <cfRule type="containsText" dxfId="206" priority="14" operator="containsText" text="OK">
      <formula>NOT(ISERROR(SEARCH("OK",I153)))</formula>
    </cfRule>
  </conditionalFormatting>
  <conditionalFormatting sqref="J160:R160">
    <cfRule type="containsText" dxfId="205" priority="7" operator="containsText" text="Redimensionar la Sección">
      <formula>NOT(ISERROR(SEARCH("Redimensionar la Sección",J160)))</formula>
    </cfRule>
    <cfRule type="containsText" dxfId="204" priority="8" operator="containsText" text="OK">
      <formula>NOT(ISERROR(SEARCH("OK",J160)))</formula>
    </cfRule>
  </conditionalFormatting>
  <conditionalFormatting sqref="J166:R166">
    <cfRule type="containsText" dxfId="203" priority="9" operator="containsText" text="OK">
      <formula>NOT(ISERROR(SEARCH("OK",J166)))</formula>
    </cfRule>
    <cfRule type="containsText" dxfId="202" priority="10" operator="containsText" text="Requiere refuerzo transversal">
      <formula>NOT(ISERROR(SEARCH("Requiere refuerzo transversal",J166)))</formula>
    </cfRule>
  </conditionalFormatting>
  <conditionalFormatting sqref="J208:R208">
    <cfRule type="containsText" dxfId="201" priority="5" operator="containsText" text="MAL">
      <formula>NOT(ISERROR(SEARCH("MAL",J208)))</formula>
    </cfRule>
    <cfRule type="containsText" dxfId="200" priority="6" operator="containsText" text="OK">
      <formula>NOT(ISERROR(SEARCH("OK",J208)))</formula>
    </cfRule>
  </conditionalFormatting>
  <conditionalFormatting sqref="K350:Q350">
    <cfRule type="containsText" dxfId="199" priority="3" operator="containsText" text="NO CUMPLE">
      <formula>NOT(ISERROR(SEARCH("NO CUMPLE",K350)))</formula>
    </cfRule>
    <cfRule type="containsText" dxfId="198" priority="4" operator="containsText" text="OK">
      <formula>NOT(ISERROR(SEARCH("OK",K350)))</formula>
    </cfRule>
  </conditionalFormatting>
  <conditionalFormatting sqref="K395:Q396">
    <cfRule type="containsText" dxfId="197" priority="1" operator="containsText" text="NO CUMPLE">
      <formula>NOT(ISERROR(SEARCH("NO CUMPLE",K395)))</formula>
    </cfRule>
    <cfRule type="containsText" dxfId="196" priority="2" operator="containsText" text="OK">
      <formula>NOT(ISERROR(SEARCH("OK",K395)))</formula>
    </cfRule>
  </conditionalFormatting>
  <conditionalFormatting sqref="L87:P87">
    <cfRule type="containsText" dxfId="195" priority="25" operator="containsText" text="NO PASA">
      <formula>NOT(ISERROR(SEARCH("NO PASA",L87)))</formula>
    </cfRule>
    <cfRule type="containsText" dxfId="194" priority="26" operator="containsText" text="OK">
      <formula>NOT(ISERROR(SEARCH("OK",L87)))</formula>
    </cfRule>
  </conditionalFormatting>
  <conditionalFormatting sqref="L131:P131">
    <cfRule type="containsText" dxfId="193" priority="17" operator="containsText" text="NO PASA">
      <formula>NOT(ISERROR(SEARCH("NO PASA",L131)))</formula>
    </cfRule>
    <cfRule type="containsText" dxfId="192" priority="18" operator="containsText" text="OK">
      <formula>NOT(ISERROR(SEARCH("OK",L131)))</formula>
    </cfRule>
  </conditionalFormatting>
  <conditionalFormatting sqref="O72:U72">
    <cfRule type="containsText" dxfId="191" priority="24" operator="containsText" text="Redimensionar la Sección">
      <formula>NOT(ISERROR(SEARCH("Redimensionar la Sección",O72)))</formula>
    </cfRule>
  </conditionalFormatting>
  <conditionalFormatting sqref="O116:U116">
    <cfRule type="containsText" dxfId="190" priority="23" operator="containsText" text="Redimensionar la Sección">
      <formula>NOT(ISERROR(SEARCH("Redimensionar la Sección",O116)))</formula>
    </cfRule>
  </conditionalFormatting>
  <conditionalFormatting sqref="V153:Z153">
    <cfRule type="containsText" dxfId="189" priority="11" operator="containsText" text="Cambiar sección">
      <formula>NOT(ISERROR(SEARCH("Cambiar sección",V153)))</formula>
    </cfRule>
    <cfRule type="containsText" dxfId="188" priority="12" operator="containsText" text="OK">
      <formula>NOT(ISERROR(SEARCH("OK",V153)))</formula>
    </cfRule>
  </conditionalFormatting>
  <conditionalFormatting sqref="W78">
    <cfRule type="containsText" dxfId="187" priority="29" operator="containsText" text="NO PASA">
      <formula>NOT(ISERROR(SEARCH("NO PASA",W78)))</formula>
    </cfRule>
    <cfRule type="containsText" dxfId="186" priority="30" operator="containsText" text="OK">
      <formula>NOT(ISERROR(SEARCH("OK",W78)))</formula>
    </cfRule>
  </conditionalFormatting>
  <conditionalFormatting sqref="W122">
    <cfRule type="containsText" dxfId="185" priority="21" operator="containsText" text="NO PASA">
      <formula>NOT(ISERROR(SEARCH("NO PASA",W122)))</formula>
    </cfRule>
    <cfRule type="containsText" dxfId="184" priority="22" operator="containsText" text="OK">
      <formula>NOT(ISERROR(SEARCH("OK",W122)))</formula>
    </cfRule>
  </conditionalFormatting>
  <conditionalFormatting sqref="W78:Z78">
    <cfRule type="containsText" dxfId="183" priority="27" operator="containsText" text="FALTA ACERO">
      <formula>NOT(ISERROR(SEARCH("FALTA ACERO",W78)))</formula>
    </cfRule>
    <cfRule type="containsText" dxfId="182" priority="28" operator="containsText" text="SUPERA AS MAX">
      <formula>NOT(ISERROR(SEARCH("SUPERA AS MAX",W78)))</formula>
    </cfRule>
  </conditionalFormatting>
  <conditionalFormatting sqref="W122:Z122">
    <cfRule type="containsText" dxfId="181" priority="19" operator="containsText" text="FALTA ACERO">
      <formula>NOT(ISERROR(SEARCH("FALTA ACERO",W122)))</formula>
    </cfRule>
    <cfRule type="containsText" dxfId="180" priority="20" operator="containsText" text="SUPERA AS MAX">
      <formula>NOT(ISERROR(SEARCH("SUPERA AS MAX",W122)))</formula>
    </cfRule>
  </conditionalFormatting>
  <dataValidations disablePrompts="1" count="1">
    <dataValidation type="list" allowBlank="1" showInputMessage="1" showErrorMessage="1" sqref="U344:V344 U389:V389 AV389:AW389 BW389:BX389" xr:uid="{3DABF6B3-B8E6-4DCA-82ED-1F6F165F0F4E}">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CEC51A51-73DE-49D9-B1DD-31E7FBDB1330}">
          <x14:formula1>
            <xm:f>'VARILLAS (NO BORRAR)'!$B$3:$B$15</xm:f>
          </x14:formula1>
          <xm:sqref>H76:I77 H120:I121 M193:N193 M246:N246</xm:sqref>
        </x14:dataValidation>
        <x14:dataValidation type="list" allowBlank="1" showInputMessage="1" showErrorMessage="1" xr:uid="{D00A425A-D963-44F6-ADA7-8D737EA58098}">
          <x14:formula1>
            <xm:f>'VARILLAS (NO BORRAR)'!$B$18:$B$20</xm:f>
          </x14:formula1>
          <xm:sqref>O68:Q68 O112:Q112</xm:sqref>
        </x14:dataValidation>
        <x14:dataValidation type="list" allowBlank="1" showInputMessage="1" showErrorMessage="1" xr:uid="{F5B06BE7-E905-4859-ADA1-531DA01DD4D9}">
          <x14:formula1>
            <xm:f>'VARILLAS (NO BORRAR)'!$B$27:$B$37</xm:f>
          </x14:formula1>
          <xm:sqref>O364 AP363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0BA46-4D19-45B8-89E9-F9E46D59D49A}">
  <sheetPr codeName="Hoja8"/>
  <dimension ref="A1:CB1302"/>
  <sheetViews>
    <sheetView showGridLines="0" zoomScaleNormal="100" workbookViewId="0">
      <selection activeCell="X25" sqref="X25"/>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380</v>
      </c>
      <c r="L8" s="103"/>
      <c r="M8" s="2" t="s">
        <v>2</v>
      </c>
      <c r="N8" s="2"/>
      <c r="O8" s="2"/>
      <c r="P8" s="2"/>
      <c r="Q8" s="2"/>
      <c r="R8" s="2"/>
      <c r="S8" s="2"/>
      <c r="T8" s="2"/>
      <c r="U8" s="2"/>
      <c r="V8" s="2"/>
      <c r="W8" s="2"/>
      <c r="Y8" s="2"/>
      <c r="Z8" s="4"/>
      <c r="AA8" s="2"/>
      <c r="AB8" s="159" t="s">
        <v>173</v>
      </c>
      <c r="AC8" s="159"/>
      <c r="AD8" s="159"/>
      <c r="AE8" s="159"/>
      <c r="AF8" s="159"/>
      <c r="AG8" s="160">
        <f>'DATOS ETABS'!A7</f>
        <v>166</v>
      </c>
      <c r="AH8" s="160"/>
      <c r="AI8" s="160"/>
    </row>
    <row r="9" spans="1:37" s="5" customFormat="1" ht="15.95" customHeight="1" x14ac:dyDescent="0.2">
      <c r="A9" s="2"/>
      <c r="B9" s="3"/>
      <c r="C9" s="2"/>
      <c r="D9" s="2"/>
      <c r="E9" s="109" t="s">
        <v>3</v>
      </c>
      <c r="F9" s="109"/>
      <c r="G9" s="109"/>
      <c r="H9" s="109"/>
      <c r="I9" s="109"/>
      <c r="J9" s="109"/>
      <c r="K9" s="103">
        <v>25</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50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47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ETABS'!B7</f>
        <v>820090.21002684638</v>
      </c>
      <c r="H24" s="150"/>
      <c r="I24" s="150"/>
      <c r="J24" s="150"/>
      <c r="K24" s="85" t="s">
        <v>20</v>
      </c>
      <c r="L24" s="85"/>
      <c r="Z24" s="4"/>
    </row>
    <row r="25" spans="1:27" s="2" customFormat="1" ht="15.95" customHeight="1" x14ac:dyDescent="0.2">
      <c r="B25" s="3"/>
      <c r="E25" s="95" t="s">
        <v>21</v>
      </c>
      <c r="F25" s="95"/>
      <c r="G25" s="150">
        <f>ABS('DATOS ETABS'!C7)</f>
        <v>571568.44961335964</v>
      </c>
      <c r="H25" s="150"/>
      <c r="I25" s="150"/>
      <c r="J25" s="150"/>
      <c r="K25" s="85" t="s">
        <v>20</v>
      </c>
      <c r="L25" s="85"/>
      <c r="Z25" s="4"/>
    </row>
    <row r="26" spans="1:27" s="2" customFormat="1" ht="15.95" customHeight="1" x14ac:dyDescent="0.2">
      <c r="B26" s="3"/>
      <c r="E26" s="95" t="s">
        <v>22</v>
      </c>
      <c r="F26" s="95"/>
      <c r="G26" s="150">
        <f>'DATOS ETABS'!D7</f>
        <v>10364.50846205899</v>
      </c>
      <c r="H26" s="150"/>
      <c r="I26" s="150"/>
      <c r="J26" s="150"/>
      <c r="K26" s="85" t="s">
        <v>23</v>
      </c>
      <c r="L26" s="85"/>
      <c r="Z26" s="4"/>
    </row>
    <row r="27" spans="1:27" s="2" customFormat="1" ht="15.95" customHeight="1" x14ac:dyDescent="0.2">
      <c r="B27" s="3"/>
      <c r="M27" s="85">
        <f>K8</f>
        <v>380</v>
      </c>
      <c r="N27" s="85"/>
      <c r="O27" s="109" t="s">
        <v>2</v>
      </c>
      <c r="P27" s="109"/>
      <c r="Z27" s="4"/>
    </row>
    <row r="28" spans="1:27" s="2" customFormat="1" ht="15.95" customHeight="1" x14ac:dyDescent="0.2">
      <c r="B28" s="3"/>
      <c r="Z28" s="4"/>
    </row>
    <row r="29" spans="1:27" s="2" customFormat="1" ht="15.95" customHeight="1" x14ac:dyDescent="0.2">
      <c r="B29" s="3"/>
      <c r="J29" s="95">
        <f>M27/2</f>
        <v>190</v>
      </c>
      <c r="K29" s="95"/>
      <c r="L29" s="2" t="s">
        <v>2</v>
      </c>
      <c r="O29" s="95">
        <f>J29</f>
        <v>190</v>
      </c>
      <c r="P29" s="95"/>
      <c r="Q29" s="2" t="s">
        <v>2</v>
      </c>
      <c r="Z29" s="4"/>
    </row>
    <row r="30" spans="1:27" s="2" customFormat="1" ht="15.95" customHeight="1" x14ac:dyDescent="0.2">
      <c r="B30" s="3"/>
      <c r="Z30" s="4"/>
    </row>
    <row r="31" spans="1:27" s="2" customFormat="1" ht="15.95" customHeight="1" x14ac:dyDescent="0.2">
      <c r="B31" s="3"/>
      <c r="D31" s="2" t="s">
        <v>24</v>
      </c>
      <c r="E31" s="122">
        <f>G26</f>
        <v>10364.50846205899</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10364.50846205899</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571568.44961335964</v>
      </c>
      <c r="E38" s="149"/>
      <c r="F38" s="149"/>
      <c r="G38" s="85" t="s">
        <v>20</v>
      </c>
      <c r="H38" s="85"/>
      <c r="K38" s="85" t="s">
        <v>19</v>
      </c>
      <c r="L38" s="85"/>
      <c r="M38" s="149">
        <f>G24</f>
        <v>820090.21002684638</v>
      </c>
      <c r="N38" s="149"/>
      <c r="O38" s="149"/>
      <c r="P38" s="85" t="s">
        <v>20</v>
      </c>
      <c r="Q38" s="85"/>
      <c r="T38" s="85" t="s">
        <v>21</v>
      </c>
      <c r="U38" s="85"/>
      <c r="V38" s="149">
        <f>G25</f>
        <v>571568.44961335964</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95</v>
      </c>
      <c r="I42" s="85"/>
      <c r="J42" s="2" t="s">
        <v>2</v>
      </c>
      <c r="M42" s="85">
        <f>M27-(H42+R42)</f>
        <v>190</v>
      </c>
      <c r="N42" s="85"/>
      <c r="O42" s="2" t="s">
        <v>2</v>
      </c>
      <c r="R42" s="85">
        <f>H42</f>
        <v>95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1.9443339750237452</v>
      </c>
      <c r="L56" s="135"/>
      <c r="M56" s="135"/>
      <c r="O56" s="95" t="s">
        <v>29</v>
      </c>
      <c r="P56" s="95"/>
      <c r="Q56" s="145">
        <f>MIN(K56,K57)</f>
        <v>5.5666024976254835E-2</v>
      </c>
      <c r="R56" s="124"/>
      <c r="S56" s="146"/>
      <c r="Z56" s="4"/>
    </row>
    <row r="57" spans="2:26" s="2" customFormat="1" ht="15.95" customHeight="1" x14ac:dyDescent="0.25">
      <c r="B57" s="3"/>
      <c r="I57" s="85" t="s">
        <v>30</v>
      </c>
      <c r="J57" s="85"/>
      <c r="K57" s="135">
        <f>1 - (SQRT(4 - (8*G25)/(H20*K9*K12^2*T17)))/2</f>
        <v>5.5666024976254835E-2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2.8164357874890839E-3</v>
      </c>
      <c r="K59" s="139"/>
      <c r="L59" s="139"/>
      <c r="M59" s="12"/>
      <c r="N59" s="12"/>
      <c r="O59" s="12"/>
      <c r="P59" s="12"/>
      <c r="Q59" s="12"/>
      <c r="R59" s="12"/>
      <c r="S59" s="12"/>
      <c r="T59" s="140">
        <f>J59*K9*K12</f>
        <v>3.3093120502996736</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3.5387392863789007</v>
      </c>
      <c r="L62" s="94"/>
      <c r="M62" s="94"/>
      <c r="N62" s="85" t="s">
        <v>31</v>
      </c>
      <c r="O62" s="85"/>
      <c r="P62" s="141"/>
      <c r="Z62" s="4"/>
    </row>
    <row r="63" spans="2:26" s="2" customFormat="1" ht="15.95" customHeight="1" x14ac:dyDescent="0.2">
      <c r="B63" s="3"/>
      <c r="P63" s="142"/>
      <c r="T63" s="94">
        <f>MAX(K62,K64)</f>
        <v>3.916666666666667</v>
      </c>
      <c r="U63" s="85"/>
      <c r="V63" s="85"/>
      <c r="W63" s="85" t="s">
        <v>31</v>
      </c>
      <c r="X63" s="85"/>
      <c r="Z63" s="4"/>
    </row>
    <row r="64" spans="2:26" s="2" customFormat="1" ht="15.95" customHeight="1" x14ac:dyDescent="0.2">
      <c r="B64" s="3"/>
      <c r="K64" s="94">
        <f>((14/H18)*K9*K12)</f>
        <v>3.916666666666667</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4.4013850268985664</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34.970238095238088</v>
      </c>
      <c r="N70" s="94"/>
      <c r="O70" s="85" t="s">
        <v>31</v>
      </c>
      <c r="P70" s="85"/>
      <c r="V70" s="85">
        <f>IF(O68="BAJA",0.9*M70,IF(O68="MEDIA",0.75*M70,0.025*K9*K12))</f>
        <v>31.473214285714281</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3.916666666666667</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5</v>
      </c>
      <c r="I76" s="136"/>
      <c r="J76" s="85" t="s">
        <v>53</v>
      </c>
      <c r="K76" s="85"/>
      <c r="L76" s="85"/>
      <c r="M76" s="85"/>
      <c r="N76" s="85"/>
      <c r="O76" s="85"/>
      <c r="P76" s="136">
        <v>2</v>
      </c>
      <c r="Q76" s="136"/>
      <c r="R76" s="85" t="s">
        <v>52</v>
      </c>
      <c r="S76" s="85"/>
      <c r="T76" s="85">
        <f>(VLOOKUP(H76,'VARILLAS (NO BORRAR)'!B3:G15,4,FALSE))*P76</f>
        <v>3.98</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3.98</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1.6170212765957359</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3.3872340425531917E-3</v>
      </c>
      <c r="L83" s="85"/>
      <c r="M83" s="85"/>
      <c r="S83" s="85">
        <f>(K83*H18)/T17</f>
        <v>6.6947684605757202E-2</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571568.44961335964</v>
      </c>
      <c r="I86" s="85"/>
      <c r="J86" s="85"/>
      <c r="K86" s="85"/>
      <c r="L86" s="85" t="s">
        <v>20</v>
      </c>
      <c r="M86" s="85"/>
      <c r="N86" s="30" t="s">
        <v>58</v>
      </c>
      <c r="O86" s="122">
        <f>H20*K9*POWER(K12,2)*T17*S83*(1-(0.5*S83))</f>
        <v>683417.88796235295</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1.919078929844622</v>
      </c>
      <c r="L100" s="135"/>
      <c r="M100" s="135"/>
      <c r="O100" s="95" t="s">
        <v>29</v>
      </c>
      <c r="P100" s="95"/>
      <c r="Q100" s="145">
        <f>MIN(K100,K101)</f>
        <v>8.0921070155378083E-2</v>
      </c>
      <c r="R100" s="124"/>
      <c r="S100" s="146"/>
      <c r="Z100" s="4"/>
    </row>
    <row r="101" spans="2:26" s="2" customFormat="1" ht="15.95" customHeight="1" x14ac:dyDescent="0.25">
      <c r="B101" s="3"/>
      <c r="I101" s="85" t="s">
        <v>30</v>
      </c>
      <c r="J101" s="85"/>
      <c r="K101" s="135">
        <f>1 - (SQRT(4 - (8*G24)/(H20*K9*K12^2*T17)))/2</f>
        <v>8.0921070155378083E-2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4.0942208114328194E-3</v>
      </c>
      <c r="K103" s="139"/>
      <c r="L103" s="139"/>
      <c r="M103" s="12"/>
      <c r="N103" s="12"/>
      <c r="O103" s="12"/>
      <c r="P103" s="12"/>
      <c r="Q103" s="12"/>
      <c r="R103" s="12"/>
      <c r="S103" s="12"/>
      <c r="T103" s="140">
        <f>J103*K9*K12</f>
        <v>4.8107094534335628</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3.5387392863789007</v>
      </c>
      <c r="L106" s="94"/>
      <c r="M106" s="94"/>
      <c r="N106" s="85" t="s">
        <v>31</v>
      </c>
      <c r="O106" s="85"/>
      <c r="P106" s="141"/>
      <c r="Z106" s="4"/>
    </row>
    <row r="107" spans="2:26" s="2" customFormat="1" ht="15.95" customHeight="1" x14ac:dyDescent="0.2">
      <c r="B107" s="3"/>
      <c r="P107" s="142"/>
      <c r="T107" s="94">
        <f>MAX(K106,K108)</f>
        <v>3.916666666666667</v>
      </c>
      <c r="U107" s="85"/>
      <c r="V107" s="85"/>
      <c r="W107" s="85" t="s">
        <v>31</v>
      </c>
      <c r="X107" s="85"/>
      <c r="Z107" s="4"/>
    </row>
    <row r="108" spans="2:26" s="2" customFormat="1" ht="15.95" customHeight="1" x14ac:dyDescent="0.2">
      <c r="B108" s="3"/>
      <c r="K108" s="94">
        <f>((14/H18)*K9*K12)</f>
        <v>3.916666666666667</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6.3982435730666385</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34.970238095238088</v>
      </c>
      <c r="N114" s="94"/>
      <c r="O114" s="85" t="s">
        <v>31</v>
      </c>
      <c r="P114" s="85"/>
      <c r="V114" s="85">
        <f>IF(O112="BAJA",0.9*M114,IF(O112="MEDIA",0.75*M114,0.025*K9*K12))</f>
        <v>31.473214285714281</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4.8107094534335628</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5</v>
      </c>
      <c r="I120" s="136"/>
      <c r="J120" s="85" t="s">
        <v>53</v>
      </c>
      <c r="K120" s="85"/>
      <c r="L120" s="85"/>
      <c r="M120" s="85"/>
      <c r="N120" s="85"/>
      <c r="O120" s="85"/>
      <c r="P120" s="136">
        <v>2</v>
      </c>
      <c r="Q120" s="136"/>
      <c r="R120" s="85" t="s">
        <v>52</v>
      </c>
      <c r="S120" s="85"/>
      <c r="T120" s="85">
        <f>(VLOOKUP(H120,'VARILLAS (NO BORRAR)'!B3:G15,4,FALSE))*P120</f>
        <v>3.98</v>
      </c>
      <c r="U120" s="85"/>
      <c r="V120" s="29" t="s">
        <v>31</v>
      </c>
      <c r="Z120" s="4"/>
      <c r="AD120" s="44"/>
      <c r="AE120" s="44"/>
      <c r="AF120" s="44"/>
    </row>
    <row r="121" spans="2:32" s="2" customFormat="1" ht="15.95" customHeight="1" x14ac:dyDescent="0.2">
      <c r="B121" s="3" t="s">
        <v>163</v>
      </c>
      <c r="H121" s="136">
        <v>4</v>
      </c>
      <c r="I121" s="136"/>
      <c r="J121" s="85" t="s">
        <v>53</v>
      </c>
      <c r="K121" s="85"/>
      <c r="L121" s="85"/>
      <c r="M121" s="85"/>
      <c r="N121" s="85"/>
      <c r="O121" s="85"/>
      <c r="P121" s="136">
        <v>1</v>
      </c>
      <c r="Q121" s="136"/>
      <c r="R121" s="85" t="s">
        <v>52</v>
      </c>
      <c r="S121" s="85"/>
      <c r="T121" s="85">
        <f>(VLOOKUP(H121,'VARILLAS (NO BORRAR)'!B3:G15,4,FALSE))*P121</f>
        <v>1.27</v>
      </c>
      <c r="U121" s="85"/>
      <c r="V121" s="29" t="s">
        <v>31</v>
      </c>
      <c r="Z121" s="4"/>
    </row>
    <row r="122" spans="2:32" s="2" customFormat="1" ht="15.95" customHeight="1" x14ac:dyDescent="0.2">
      <c r="B122" s="3"/>
      <c r="T122" s="137">
        <f>T120+T121</f>
        <v>5.25</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9.1315127387895103</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4.4680851063829789E-3</v>
      </c>
      <c r="L127" s="85"/>
      <c r="M127" s="85"/>
      <c r="S127" s="85">
        <f>(K127*H18)/T17</f>
        <v>8.8310387984981226E-2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820090.21002684638</v>
      </c>
      <c r="I130" s="85"/>
      <c r="J130" s="85"/>
      <c r="K130" s="85"/>
      <c r="L130" s="85" t="s">
        <v>20</v>
      </c>
      <c r="M130" s="85"/>
      <c r="N130" s="30" t="s">
        <v>58</v>
      </c>
      <c r="O130" s="122">
        <f>H20*K9*POWER(K12,2)*T17*S127*(1-(0.5*S127))</f>
        <v>891530.78823529417</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4.4680851063829789E-3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6966.8929700584604</v>
      </c>
      <c r="G143" s="129"/>
      <c r="H143" s="129"/>
      <c r="I143" s="36" t="s">
        <v>23</v>
      </c>
      <c r="N143" s="31"/>
      <c r="Q143" s="99" t="s">
        <v>65</v>
      </c>
      <c r="R143" s="99"/>
      <c r="S143" s="129">
        <f>H19*(2*1*POWER(T141,1/3)*SQRT(H17))*K9*K12</f>
        <v>4589.9322547225784</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6966.8929700584604</v>
      </c>
      <c r="C149" s="85"/>
      <c r="D149" s="85"/>
      <c r="E149" s="30" t="s">
        <v>67</v>
      </c>
      <c r="F149" s="122">
        <f>H19*1.25*1*SQRT(H17)*K9*K12</f>
        <v>17417.232425146154</v>
      </c>
      <c r="G149" s="122"/>
      <c r="H149" s="122"/>
      <c r="I149" s="85" t="str">
        <f>IF(B149&lt;=F149,"OK","Cambiar sección")</f>
        <v>OK</v>
      </c>
      <c r="J149" s="85"/>
      <c r="K149" s="85"/>
      <c r="L149" s="85"/>
      <c r="M149" s="131"/>
      <c r="N149" s="31"/>
      <c r="O149" s="132">
        <f>S143</f>
        <v>4589.9322547225784</v>
      </c>
      <c r="P149" s="85"/>
      <c r="Q149" s="85"/>
      <c r="R149" s="30" t="s">
        <v>67</v>
      </c>
      <c r="S149" s="122">
        <f>H19*1.25*1*SQRT(H17)*K9*K12</f>
        <v>17417.232425146154</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6966.8929700584604</v>
      </c>
      <c r="C153" s="85"/>
      <c r="D153" s="85"/>
      <c r="E153" s="30" t="s">
        <v>147</v>
      </c>
      <c r="F153" s="122">
        <f>H19*0.25*1*SQRT(H17)*K9*K12</f>
        <v>3483.4464850292302</v>
      </c>
      <c r="G153" s="122"/>
      <c r="H153" s="122"/>
      <c r="I153" s="85" t="str">
        <f>IF(B153&gt;F153,"OK","Cambiar sección")</f>
        <v>OK</v>
      </c>
      <c r="J153" s="85"/>
      <c r="K153" s="85"/>
      <c r="L153" s="85"/>
      <c r="M153" s="131"/>
      <c r="N153" s="31"/>
      <c r="O153" s="132">
        <f>S143</f>
        <v>4589.9322547225784</v>
      </c>
      <c r="P153" s="85"/>
      <c r="Q153" s="85"/>
      <c r="R153" s="30" t="s">
        <v>147</v>
      </c>
      <c r="S153" s="122">
        <f>H19*0.25*1*SQRT(H17)*K9*K12</f>
        <v>3483.4464850292302</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4589.9322547225784</v>
      </c>
      <c r="L156" s="129"/>
      <c r="M156" s="129"/>
      <c r="N156" s="36" t="s">
        <v>23</v>
      </c>
      <c r="P156" s="2" t="s">
        <v>148</v>
      </c>
      <c r="Q156" s="105">
        <f>K156/0.75</f>
        <v>6119.9096729634375</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10364.50846205899</v>
      </c>
      <c r="K159" s="85"/>
      <c r="L159" s="85"/>
      <c r="M159" s="34" t="s">
        <v>23</v>
      </c>
      <c r="N159" s="30" t="s">
        <v>67</v>
      </c>
      <c r="O159" s="122">
        <f>H19*((Q156)+2.2*SQRT(H17)*K9*K12)</f>
        <v>35244.261322979808</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10364.50846205899</v>
      </c>
      <c r="K165" s="85"/>
      <c r="L165" s="85"/>
      <c r="M165" s="2" t="s">
        <v>23</v>
      </c>
      <c r="N165" s="30" t="s">
        <v>58</v>
      </c>
      <c r="O165" s="122">
        <f>K156</f>
        <v>4589.9322547225784</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23.5</v>
      </c>
      <c r="L196" s="85"/>
      <c r="M196" s="2" t="s">
        <v>2</v>
      </c>
      <c r="Q196" s="103">
        <v>20</v>
      </c>
      <c r="R196" s="103"/>
      <c r="S196" s="2" t="s">
        <v>2</v>
      </c>
      <c r="W196" s="127">
        <f>(H19*O197*V197*K12)/(J165-O165)</f>
        <v>36.406308004543838</v>
      </c>
      <c r="X196" s="127"/>
      <c r="Y196" s="42" t="s">
        <v>2</v>
      </c>
      <c r="Z196" s="4"/>
    </row>
    <row r="197" spans="2:26" s="2" customFormat="1" ht="15.95" customHeight="1" x14ac:dyDescent="0.2">
      <c r="B197" s="3"/>
      <c r="H197" s="122">
        <f>1.1*SQRT(H17)*K9*K12</f>
        <v>20436.219378838152</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10511.55</v>
      </c>
      <c r="N200" s="122"/>
      <c r="O200" s="122"/>
      <c r="P200" s="34" t="s">
        <v>23</v>
      </c>
      <c r="Q200" s="34" t="s">
        <v>80</v>
      </c>
      <c r="R200" s="124">
        <f>M200/1000</f>
        <v>10.51155</v>
      </c>
      <c r="S200" s="124"/>
      <c r="T200" s="35" t="s">
        <v>81</v>
      </c>
      <c r="Z200" s="4"/>
    </row>
    <row r="201" spans="2:26" s="2" customFormat="1" ht="15.95" customHeight="1" x14ac:dyDescent="0.2">
      <c r="B201" s="3"/>
      <c r="Z201" s="4"/>
    </row>
    <row r="202" spans="2:26" s="2" customFormat="1" ht="15.95" customHeight="1" x14ac:dyDescent="0.2">
      <c r="B202" s="3"/>
      <c r="M202" s="122">
        <f>O165+M200</f>
        <v>15101.482254722578</v>
      </c>
      <c r="N202" s="85"/>
      <c r="O202" s="85"/>
      <c r="P202" s="2" t="s">
        <v>23</v>
      </c>
      <c r="Q202" s="34" t="s">
        <v>80</v>
      </c>
      <c r="R202" s="124">
        <f>M202/1000</f>
        <v>15.101482254722578</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10364.50846205899</v>
      </c>
      <c r="K207" s="85"/>
      <c r="L207" s="85"/>
      <c r="M207" s="2" t="s">
        <v>23</v>
      </c>
      <c r="N207" s="30" t="s">
        <v>58</v>
      </c>
      <c r="O207" s="122">
        <f>M202</f>
        <v>15101.482254722578</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11.75</v>
      </c>
      <c r="Q214" s="85"/>
      <c r="R214" s="85"/>
      <c r="S214" s="2" t="s">
        <v>2</v>
      </c>
      <c r="Z214" s="4"/>
    </row>
    <row r="215" spans="2:26" s="2" customFormat="1" ht="15.95" customHeight="1" x14ac:dyDescent="0.2">
      <c r="B215" s="3"/>
      <c r="P215" s="85">
        <f>(VLOOKUP(MAX(H76,H77,H120,H121),'VARILLAS (NO BORRAR)'!B3:G15,2,FALSE))*8</f>
        <v>12.72</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10</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0.23219999999999999</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0.20630000000000001</v>
      </c>
      <c r="O325" s="110"/>
      <c r="P325" s="2" t="s">
        <v>2</v>
      </c>
      <c r="Z325" s="4"/>
    </row>
    <row r="326" spans="2:26" s="2" customFormat="1" ht="15.95" customHeight="1" x14ac:dyDescent="0.2">
      <c r="B326" s="3"/>
      <c r="P326" s="94">
        <f>N325*P321</f>
        <v>0.41260000000000002</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0.64480000000000004</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1.0916666666666666</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0.64480000000000004</v>
      </c>
      <c r="L349" s="85"/>
      <c r="M349" s="2" t="s">
        <v>2</v>
      </c>
      <c r="N349" s="49" t="s">
        <v>67</v>
      </c>
      <c r="O349" s="85">
        <f>N346</f>
        <v>1.0916666666666666</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25</v>
      </c>
      <c r="L359" s="95"/>
      <c r="M359" s="53" t="s">
        <v>2</v>
      </c>
      <c r="N359" s="53"/>
      <c r="O359" s="53"/>
      <c r="P359" s="53"/>
      <c r="Q359" s="53"/>
      <c r="R359" s="53"/>
      <c r="S359" s="53"/>
      <c r="U359" s="13"/>
      <c r="Z359" s="4"/>
      <c r="AC359" s="3"/>
      <c r="AL359" s="97">
        <f>K9</f>
        <v>25</v>
      </c>
      <c r="AM359" s="97"/>
      <c r="AN359" s="64" t="s">
        <v>2</v>
      </c>
      <c r="AO359" s="53"/>
      <c r="AP359" s="53"/>
      <c r="AQ359" s="53"/>
      <c r="AR359" s="53"/>
      <c r="AS359" s="53"/>
      <c r="AT359" s="53"/>
      <c r="BA359" s="4"/>
      <c r="BD359" s="3"/>
      <c r="BM359" s="97">
        <f>K9</f>
        <v>25</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5</v>
      </c>
      <c r="AU361" s="57" t="s">
        <v>123</v>
      </c>
      <c r="BA361" s="4"/>
      <c r="BD361" s="3"/>
      <c r="BO361" s="53"/>
      <c r="BP361" s="53"/>
      <c r="BQ361" s="57">
        <f>P76</f>
        <v>2</v>
      </c>
      <c r="BR361" s="86" t="s">
        <v>122</v>
      </c>
      <c r="BS361" s="86"/>
      <c r="BT361" s="86"/>
      <c r="BU361" s="63">
        <f>H76</f>
        <v>5</v>
      </c>
      <c r="BV361" s="57" t="s">
        <v>123</v>
      </c>
      <c r="CB361" s="4"/>
    </row>
    <row r="362" spans="2:80" s="2" customFormat="1" ht="15.95" customHeight="1" x14ac:dyDescent="0.2">
      <c r="B362" s="3"/>
      <c r="M362" s="53"/>
      <c r="N362" s="53"/>
      <c r="O362" s="2">
        <f>P76</f>
        <v>2</v>
      </c>
      <c r="P362" s="85" t="s">
        <v>122</v>
      </c>
      <c r="Q362" s="85"/>
      <c r="R362" s="85"/>
      <c r="S362" s="34">
        <f>H76</f>
        <v>5</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50</v>
      </c>
      <c r="AI363" s="95"/>
      <c r="AJ363" s="2" t="s">
        <v>2</v>
      </c>
      <c r="AK363" s="13"/>
      <c r="AL363" s="13"/>
      <c r="AM363" s="13"/>
      <c r="AN363" s="13"/>
      <c r="AO363" s="13"/>
      <c r="AP363" s="92" t="s">
        <v>159</v>
      </c>
      <c r="AQ363" s="92"/>
      <c r="AR363" s="92"/>
      <c r="AS363" s="92"/>
      <c r="AT363" s="92"/>
      <c r="AU363" s="92"/>
      <c r="BA363" s="4"/>
      <c r="BD363" s="3"/>
      <c r="BI363" s="95">
        <f>K10</f>
        <v>50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50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5</v>
      </c>
      <c r="AU365" s="2" t="s">
        <v>123</v>
      </c>
      <c r="AX365" s="13"/>
      <c r="AY365" s="13"/>
      <c r="BA365" s="4"/>
      <c r="BD365" s="3"/>
      <c r="BF365" s="13"/>
      <c r="BG365" s="13"/>
      <c r="BP365" s="51"/>
      <c r="BQ365" s="2">
        <f>P120</f>
        <v>2</v>
      </c>
      <c r="BR365" s="85" t="s">
        <v>122</v>
      </c>
      <c r="BS365" s="85"/>
      <c r="BT365" s="85"/>
      <c r="BU365" s="34">
        <f>H120</f>
        <v>5</v>
      </c>
      <c r="BV365" s="2" t="s">
        <v>123</v>
      </c>
      <c r="BY365" s="13"/>
      <c r="BZ365" s="13"/>
      <c r="CB365" s="4"/>
    </row>
    <row r="366" spans="2:80" s="2" customFormat="1" ht="15.95" customHeight="1" x14ac:dyDescent="0.2">
      <c r="B366" s="3"/>
      <c r="E366" s="13"/>
      <c r="N366" s="51"/>
      <c r="O366" s="2">
        <f>P120</f>
        <v>2</v>
      </c>
      <c r="P366" s="85" t="s">
        <v>122</v>
      </c>
      <c r="Q366" s="85"/>
      <c r="R366" s="85"/>
      <c r="S366" s="34">
        <f>H120</f>
        <v>5</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10</v>
      </c>
      <c r="K368" s="34" t="s">
        <v>127</v>
      </c>
      <c r="L368" s="34">
        <f>Q196</f>
        <v>20</v>
      </c>
      <c r="M368" s="34" t="s">
        <v>127</v>
      </c>
      <c r="N368" s="34">
        <f>J368</f>
        <v>10</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100</v>
      </c>
      <c r="P369" s="85"/>
      <c r="Q369" s="2" t="s">
        <v>2</v>
      </c>
      <c r="Z369" s="4"/>
      <c r="AC369" s="3"/>
      <c r="AL369" s="97">
        <f>K9</f>
        <v>25</v>
      </c>
      <c r="AM369" s="97"/>
      <c r="AN369" s="64" t="s">
        <v>2</v>
      </c>
      <c r="AO369" s="53"/>
      <c r="AP369" s="53"/>
      <c r="AQ369" s="53"/>
      <c r="AR369" s="53"/>
      <c r="AS369" s="53"/>
      <c r="AT369" s="53"/>
      <c r="BA369" s="4"/>
      <c r="BD369" s="3"/>
      <c r="BM369" s="97">
        <f>K9</f>
        <v>25</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5</v>
      </c>
      <c r="AU371" s="57" t="s">
        <v>123</v>
      </c>
      <c r="BA371" s="4"/>
      <c r="BD371" s="3"/>
      <c r="BO371" s="53"/>
      <c r="BP371" s="53"/>
      <c r="BQ371" s="57">
        <f>P76</f>
        <v>2</v>
      </c>
      <c r="BR371" s="86" t="s">
        <v>122</v>
      </c>
      <c r="BS371" s="86"/>
      <c r="BT371" s="86"/>
      <c r="BU371" s="63">
        <f>H76</f>
        <v>5</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50</v>
      </c>
      <c r="AI373" s="95"/>
      <c r="AJ373" s="2" t="s">
        <v>2</v>
      </c>
      <c r="AK373" s="13"/>
      <c r="AL373" s="13"/>
      <c r="AM373" s="13"/>
      <c r="AN373" s="13"/>
      <c r="AO373" s="13"/>
      <c r="AP373" s="92" t="str">
        <f>AP363</f>
        <v>.</v>
      </c>
      <c r="AQ373" s="92"/>
      <c r="AR373" s="92"/>
      <c r="AS373" s="92"/>
      <c r="AT373" s="92"/>
      <c r="AU373" s="92"/>
      <c r="BA373" s="4"/>
      <c r="BD373" s="3"/>
      <c r="BH373" s="45"/>
      <c r="BI373" s="95">
        <f>K10</f>
        <v>50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380</v>
      </c>
      <c r="O375" s="85"/>
      <c r="P375" s="2" t="s">
        <v>2</v>
      </c>
      <c r="W375" s="13"/>
      <c r="X375" s="13"/>
      <c r="Z375" s="4"/>
      <c r="AC375" s="3"/>
      <c r="AE375" s="13"/>
      <c r="AF375" s="13"/>
      <c r="AG375" s="13"/>
      <c r="AO375" s="51"/>
      <c r="AP375" s="2">
        <f>P120</f>
        <v>2</v>
      </c>
      <c r="AQ375" s="85" t="s">
        <v>122</v>
      </c>
      <c r="AR375" s="85"/>
      <c r="AS375" s="85"/>
      <c r="AT375" s="34">
        <f>H120</f>
        <v>5</v>
      </c>
      <c r="AU375" s="2" t="s">
        <v>123</v>
      </c>
      <c r="AX375" s="13"/>
      <c r="AY375" s="13"/>
      <c r="BA375" s="4"/>
      <c r="BD375" s="3"/>
      <c r="BF375" s="13"/>
      <c r="BG375" s="13"/>
      <c r="BH375" s="13"/>
      <c r="BP375" s="51"/>
      <c r="BQ375" s="2">
        <f>P120</f>
        <v>2</v>
      </c>
      <c r="BR375" s="85" t="s">
        <v>122</v>
      </c>
      <c r="BS375" s="85"/>
      <c r="BT375" s="85"/>
      <c r="BU375" s="34">
        <f>H120</f>
        <v>5</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1</v>
      </c>
      <c r="AQ376" s="86" t="s">
        <v>124</v>
      </c>
      <c r="AR376" s="86"/>
      <c r="AS376" s="86"/>
      <c r="AT376" s="63">
        <f>H121</f>
        <v>4</v>
      </c>
      <c r="AU376" s="57" t="s">
        <v>123</v>
      </c>
      <c r="AX376" s="13"/>
      <c r="AY376" s="13"/>
      <c r="BA376" s="4"/>
      <c r="BD376" s="3"/>
      <c r="BF376" s="13"/>
      <c r="BG376" s="94"/>
      <c r="BH376" s="94"/>
      <c r="BQ376" s="57">
        <f>P121</f>
        <v>1</v>
      </c>
      <c r="BR376" s="86" t="s">
        <v>124</v>
      </c>
      <c r="BS376" s="86"/>
      <c r="BT376" s="86"/>
      <c r="BU376" s="63">
        <f>H121</f>
        <v>4</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5</v>
      </c>
      <c r="R378" s="59" t="s">
        <v>123</v>
      </c>
      <c r="Z378" s="4"/>
      <c r="AC378" s="3"/>
      <c r="AF378" s="85" t="s">
        <v>125</v>
      </c>
      <c r="AG378" s="85"/>
      <c r="AH378" s="85"/>
      <c r="AI378" s="34">
        <f>M193</f>
        <v>3</v>
      </c>
      <c r="AJ378" s="34" t="s">
        <v>126</v>
      </c>
      <c r="AK378" s="34">
        <f>T218</f>
        <v>10</v>
      </c>
      <c r="AL378" s="34" t="s">
        <v>127</v>
      </c>
      <c r="AM378" s="34">
        <f>Q196</f>
        <v>20</v>
      </c>
      <c r="AN378" s="34" t="s">
        <v>127</v>
      </c>
      <c r="AO378" s="34">
        <f>AK378</f>
        <v>10</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10</v>
      </c>
      <c r="BM378" s="34" t="s">
        <v>127</v>
      </c>
      <c r="BN378" s="34">
        <f>Q196</f>
        <v>20</v>
      </c>
      <c r="BO378" s="34" t="s">
        <v>127</v>
      </c>
      <c r="BP378" s="34">
        <f>BL378</f>
        <v>10</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100</v>
      </c>
      <c r="AQ379" s="85"/>
      <c r="AR379" s="2" t="s">
        <v>2</v>
      </c>
      <c r="BA379" s="4"/>
      <c r="BD379" s="3"/>
      <c r="BI379" s="85" t="s">
        <v>132</v>
      </c>
      <c r="BJ379" s="85"/>
      <c r="BK379" s="85"/>
      <c r="BL379" s="85"/>
      <c r="BM379" s="85"/>
      <c r="BN379" s="85"/>
      <c r="BO379" s="85"/>
      <c r="BP379" s="85"/>
      <c r="BQ379" s="85">
        <f>BI363*2</f>
        <v>100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50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5</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380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380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100</v>
      </c>
      <c r="G384" s="89"/>
      <c r="H384" s="48" t="s">
        <v>2</v>
      </c>
      <c r="I384" s="46"/>
      <c r="J384" s="46"/>
      <c r="K384" s="91"/>
      <c r="L384" s="92"/>
      <c r="M384" s="92"/>
      <c r="N384" s="92"/>
      <c r="O384" s="92"/>
      <c r="P384" s="92"/>
      <c r="Q384" s="91"/>
      <c r="R384" s="91"/>
      <c r="S384" s="46"/>
      <c r="T384" s="46"/>
      <c r="U384" s="89">
        <f>O369</f>
        <v>100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10</v>
      </c>
      <c r="J385" s="60" t="s">
        <v>2</v>
      </c>
      <c r="L385" s="46"/>
      <c r="M385" s="46"/>
      <c r="N385" s="46"/>
      <c r="O385" s="46"/>
      <c r="P385" s="46"/>
      <c r="Q385" s="46"/>
      <c r="R385" s="84" t="s">
        <v>137</v>
      </c>
      <c r="S385" s="84"/>
      <c r="T385" s="84"/>
      <c r="U385" s="61">
        <f>H368</f>
        <v>3</v>
      </c>
      <c r="V385" s="60" t="s">
        <v>126</v>
      </c>
      <c r="W385" s="60">
        <f>N368</f>
        <v>10</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20</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5</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5</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50</v>
      </c>
      <c r="BA390" s="4"/>
      <c r="BD390" s="55">
        <f>BI363</f>
        <v>50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1</v>
      </c>
      <c r="AM392" s="85" t="s">
        <v>146</v>
      </c>
      <c r="AN392" s="85"/>
      <c r="AO392" s="85"/>
      <c r="AP392" s="85"/>
      <c r="AQ392" s="34">
        <f>AT376</f>
        <v>4</v>
      </c>
      <c r="AR392" s="2" t="s">
        <v>123</v>
      </c>
      <c r="AU392" s="85" t="s">
        <v>136</v>
      </c>
      <c r="AV392" s="85"/>
      <c r="AW392" s="85"/>
      <c r="AX392" s="85"/>
      <c r="AY392" s="85"/>
      <c r="BA392" s="4"/>
      <c r="BD392" s="3"/>
      <c r="BG392" s="85" t="s">
        <v>136</v>
      </c>
      <c r="BH392" s="85"/>
      <c r="BI392" s="85"/>
      <c r="BJ392" s="85"/>
      <c r="BK392" s="85"/>
      <c r="BM392" s="2">
        <f>BQ376</f>
        <v>1</v>
      </c>
      <c r="BN392" s="85" t="s">
        <v>146</v>
      </c>
      <c r="BO392" s="85"/>
      <c r="BP392" s="85"/>
      <c r="BQ392" s="85"/>
      <c r="BR392" s="34">
        <f>BU376</f>
        <v>4</v>
      </c>
      <c r="BS392" s="2" t="s">
        <v>123</v>
      </c>
      <c r="BV392" s="85" t="s">
        <v>136</v>
      </c>
      <c r="BW392" s="85"/>
      <c r="BX392" s="85"/>
      <c r="BY392" s="85"/>
      <c r="BZ392" s="85"/>
      <c r="CB392" s="4"/>
    </row>
    <row r="393" spans="2:80" s="2" customFormat="1" ht="15.95" customHeight="1" x14ac:dyDescent="0.2">
      <c r="B393" s="3"/>
      <c r="Z393" s="4"/>
      <c r="AC393" s="3"/>
      <c r="AG393" s="86">
        <f>AP379</f>
        <v>100</v>
      </c>
      <c r="AH393" s="86"/>
      <c r="AI393" s="57" t="s">
        <v>2</v>
      </c>
      <c r="AL393" s="2">
        <f>AP375</f>
        <v>2</v>
      </c>
      <c r="AM393" s="85" t="s">
        <v>145</v>
      </c>
      <c r="AN393" s="85"/>
      <c r="AO393" s="85"/>
      <c r="AP393" s="85"/>
      <c r="AQ393" s="85"/>
      <c r="AR393" s="34">
        <f>AT375</f>
        <v>5</v>
      </c>
      <c r="AS393" s="2" t="s">
        <v>123</v>
      </c>
      <c r="AV393" s="86">
        <f>AP379</f>
        <v>100</v>
      </c>
      <c r="AW393" s="86"/>
      <c r="AX393" s="57" t="s">
        <v>2</v>
      </c>
      <c r="BA393" s="4"/>
      <c r="BD393" s="3"/>
      <c r="BH393" s="86">
        <f>BQ379</f>
        <v>100</v>
      </c>
      <c r="BI393" s="86"/>
      <c r="BJ393" s="57" t="s">
        <v>2</v>
      </c>
      <c r="BM393" s="2">
        <f>BQ375</f>
        <v>2</v>
      </c>
      <c r="BN393" s="85" t="s">
        <v>145</v>
      </c>
      <c r="BO393" s="85"/>
      <c r="BP393" s="85"/>
      <c r="BQ393" s="85"/>
      <c r="BR393" s="85"/>
      <c r="BS393" s="34">
        <f>BU375</f>
        <v>5</v>
      </c>
      <c r="BT393" s="2" t="s">
        <v>123</v>
      </c>
      <c r="BW393" s="86">
        <f>BQ379</f>
        <v>100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10</v>
      </c>
      <c r="AK394" s="2" t="s">
        <v>2</v>
      </c>
      <c r="AS394" s="84" t="s">
        <v>137</v>
      </c>
      <c r="AT394" s="84"/>
      <c r="AU394" s="84"/>
      <c r="AV394" s="61">
        <f>AI378</f>
        <v>3</v>
      </c>
      <c r="AW394" s="60" t="s">
        <v>126</v>
      </c>
      <c r="AX394" s="60">
        <f>AO378</f>
        <v>10</v>
      </c>
      <c r="AY394" s="60" t="s">
        <v>2</v>
      </c>
      <c r="BA394" s="4"/>
      <c r="BD394" s="3"/>
      <c r="BF394" s="84" t="s">
        <v>137</v>
      </c>
      <c r="BG394" s="84"/>
      <c r="BH394" s="84"/>
      <c r="BI394" s="2">
        <f>BJ378</f>
        <v>3</v>
      </c>
      <c r="BJ394" s="2" t="s">
        <v>126</v>
      </c>
      <c r="BK394" s="2">
        <f>BL378</f>
        <v>10</v>
      </c>
      <c r="BL394" s="2" t="s">
        <v>2</v>
      </c>
      <c r="BT394" s="84" t="s">
        <v>137</v>
      </c>
      <c r="BU394" s="84"/>
      <c r="BV394" s="84"/>
      <c r="BW394" s="61">
        <f>BJ378</f>
        <v>3</v>
      </c>
      <c r="BX394" s="60" t="s">
        <v>126</v>
      </c>
      <c r="BY394" s="60">
        <f>BP378</f>
        <v>10</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20</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20</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179" priority="15" operator="containsText" text="Cambiar sección">
      <formula>NOT(ISERROR(SEARCH("Cambiar sección",I149)))</formula>
    </cfRule>
    <cfRule type="containsText" dxfId="178" priority="16" operator="containsText" text="OK">
      <formula>NOT(ISERROR(SEARCH("OK",I149)))</formula>
    </cfRule>
  </conditionalFormatting>
  <conditionalFormatting sqref="I153:M153">
    <cfRule type="containsText" dxfId="177" priority="13" operator="containsText" text="Cambiar sección">
      <formula>NOT(ISERROR(SEARCH("Cambiar sección",I153)))</formula>
    </cfRule>
    <cfRule type="containsText" dxfId="176" priority="14" operator="containsText" text="OK">
      <formula>NOT(ISERROR(SEARCH("OK",I153)))</formula>
    </cfRule>
  </conditionalFormatting>
  <conditionalFormatting sqref="J160:R160">
    <cfRule type="containsText" dxfId="175" priority="7" operator="containsText" text="Redimensionar la Sección">
      <formula>NOT(ISERROR(SEARCH("Redimensionar la Sección",J160)))</formula>
    </cfRule>
    <cfRule type="containsText" dxfId="174" priority="8" operator="containsText" text="OK">
      <formula>NOT(ISERROR(SEARCH("OK",J160)))</formula>
    </cfRule>
  </conditionalFormatting>
  <conditionalFormatting sqref="J166:R166">
    <cfRule type="containsText" dxfId="173" priority="9" operator="containsText" text="OK">
      <formula>NOT(ISERROR(SEARCH("OK",J166)))</formula>
    </cfRule>
    <cfRule type="containsText" dxfId="172" priority="10" operator="containsText" text="Requiere refuerzo transversal">
      <formula>NOT(ISERROR(SEARCH("Requiere refuerzo transversal",J166)))</formula>
    </cfRule>
  </conditionalFormatting>
  <conditionalFormatting sqref="J208:R208">
    <cfRule type="containsText" dxfId="171" priority="5" operator="containsText" text="MAL">
      <formula>NOT(ISERROR(SEARCH("MAL",J208)))</formula>
    </cfRule>
    <cfRule type="containsText" dxfId="170" priority="6" operator="containsText" text="OK">
      <formula>NOT(ISERROR(SEARCH("OK",J208)))</formula>
    </cfRule>
  </conditionalFormatting>
  <conditionalFormatting sqref="K350:Q350">
    <cfRule type="containsText" dxfId="169" priority="3" operator="containsText" text="NO CUMPLE">
      <formula>NOT(ISERROR(SEARCH("NO CUMPLE",K350)))</formula>
    </cfRule>
    <cfRule type="containsText" dxfId="168" priority="4" operator="containsText" text="OK">
      <formula>NOT(ISERROR(SEARCH("OK",K350)))</formula>
    </cfRule>
  </conditionalFormatting>
  <conditionalFormatting sqref="K395:Q396">
    <cfRule type="containsText" dxfId="167" priority="1" operator="containsText" text="NO CUMPLE">
      <formula>NOT(ISERROR(SEARCH("NO CUMPLE",K395)))</formula>
    </cfRule>
    <cfRule type="containsText" dxfId="166" priority="2" operator="containsText" text="OK">
      <formula>NOT(ISERROR(SEARCH("OK",K395)))</formula>
    </cfRule>
  </conditionalFormatting>
  <conditionalFormatting sqref="L87:P87">
    <cfRule type="containsText" dxfId="165" priority="25" operator="containsText" text="NO PASA">
      <formula>NOT(ISERROR(SEARCH("NO PASA",L87)))</formula>
    </cfRule>
    <cfRule type="containsText" dxfId="164" priority="26" operator="containsText" text="OK">
      <formula>NOT(ISERROR(SEARCH("OK",L87)))</formula>
    </cfRule>
  </conditionalFormatting>
  <conditionalFormatting sqref="L131:P131">
    <cfRule type="containsText" dxfId="163" priority="17" operator="containsText" text="NO PASA">
      <formula>NOT(ISERROR(SEARCH("NO PASA",L131)))</formula>
    </cfRule>
    <cfRule type="containsText" dxfId="162" priority="18" operator="containsText" text="OK">
      <formula>NOT(ISERROR(SEARCH("OK",L131)))</formula>
    </cfRule>
  </conditionalFormatting>
  <conditionalFormatting sqref="O72:U72">
    <cfRule type="containsText" dxfId="161" priority="24" operator="containsText" text="Redimensionar la Sección">
      <formula>NOT(ISERROR(SEARCH("Redimensionar la Sección",O72)))</formula>
    </cfRule>
  </conditionalFormatting>
  <conditionalFormatting sqref="O116:U116">
    <cfRule type="containsText" dxfId="160" priority="23" operator="containsText" text="Redimensionar la Sección">
      <formula>NOT(ISERROR(SEARCH("Redimensionar la Sección",O116)))</formula>
    </cfRule>
  </conditionalFormatting>
  <conditionalFormatting sqref="V153:Z153">
    <cfRule type="containsText" dxfId="159" priority="11" operator="containsText" text="Cambiar sección">
      <formula>NOT(ISERROR(SEARCH("Cambiar sección",V153)))</formula>
    </cfRule>
    <cfRule type="containsText" dxfId="158" priority="12" operator="containsText" text="OK">
      <formula>NOT(ISERROR(SEARCH("OK",V153)))</formula>
    </cfRule>
  </conditionalFormatting>
  <conditionalFormatting sqref="W78">
    <cfRule type="containsText" dxfId="157" priority="29" operator="containsText" text="NO PASA">
      <formula>NOT(ISERROR(SEARCH("NO PASA",W78)))</formula>
    </cfRule>
    <cfRule type="containsText" dxfId="156" priority="30" operator="containsText" text="OK">
      <formula>NOT(ISERROR(SEARCH("OK",W78)))</formula>
    </cfRule>
  </conditionalFormatting>
  <conditionalFormatting sqref="W122">
    <cfRule type="containsText" dxfId="155" priority="21" operator="containsText" text="NO PASA">
      <formula>NOT(ISERROR(SEARCH("NO PASA",W122)))</formula>
    </cfRule>
    <cfRule type="containsText" dxfId="154" priority="22" operator="containsText" text="OK">
      <formula>NOT(ISERROR(SEARCH("OK",W122)))</formula>
    </cfRule>
  </conditionalFormatting>
  <conditionalFormatting sqref="W78:Z78">
    <cfRule type="containsText" dxfId="153" priority="27" operator="containsText" text="FALTA ACERO">
      <formula>NOT(ISERROR(SEARCH("FALTA ACERO",W78)))</formula>
    </cfRule>
    <cfRule type="containsText" dxfId="152" priority="28" operator="containsText" text="SUPERA AS MAX">
      <formula>NOT(ISERROR(SEARCH("SUPERA AS MAX",W78)))</formula>
    </cfRule>
  </conditionalFormatting>
  <conditionalFormatting sqref="W122:Z122">
    <cfRule type="containsText" dxfId="151" priority="19" operator="containsText" text="FALTA ACERO">
      <formula>NOT(ISERROR(SEARCH("FALTA ACERO",W122)))</formula>
    </cfRule>
    <cfRule type="containsText" dxfId="150" priority="20" operator="containsText" text="SUPERA AS MAX">
      <formula>NOT(ISERROR(SEARCH("SUPERA AS MAX",W122)))</formula>
    </cfRule>
  </conditionalFormatting>
  <dataValidations count="1">
    <dataValidation type="list" allowBlank="1" showInputMessage="1" showErrorMessage="1" sqref="U344:V344 U389:V389 AV389:AW389 BW389:BX389" xr:uid="{343941C4-2396-49E5-ADAF-A7064049E449}">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E9550098-4671-400A-BD91-1EDB21564D41}">
          <x14:formula1>
            <xm:f>'VARILLAS (NO BORRAR)'!$B$27:$B$37</xm:f>
          </x14:formula1>
          <xm:sqref>O364 AP363</xm:sqref>
        </x14:dataValidation>
        <x14:dataValidation type="list" allowBlank="1" showInputMessage="1" showErrorMessage="1" xr:uid="{5056FFE7-1F82-49C7-B8BE-AE118F82E5ED}">
          <x14:formula1>
            <xm:f>'VARILLAS (NO BORRAR)'!$B$18:$B$20</xm:f>
          </x14:formula1>
          <xm:sqref>O68:Q68 O112:Q112</xm:sqref>
        </x14:dataValidation>
        <x14:dataValidation type="list" allowBlank="1" showInputMessage="1" showErrorMessage="1" xr:uid="{153045D4-0852-43AB-9A44-684511AF5F0D}">
          <x14:formula1>
            <xm:f>'VARILLAS (NO BORRAR)'!$B$3:$B$15</xm:f>
          </x14:formula1>
          <xm:sqref>H76:I77 H120:I121 M193:N193 M246:N246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D1DC6-6CE8-43CB-B7B1-26E6C4237293}">
  <sheetPr codeName="Hoja9">
    <tabColor rgb="FF00B0F0"/>
  </sheetPr>
  <dimension ref="A1:CB1302"/>
  <sheetViews>
    <sheetView showGridLines="0" zoomScaleNormal="100" workbookViewId="0">
      <selection activeCell="AD11" sqref="AD11"/>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380</v>
      </c>
      <c r="L8" s="103"/>
      <c r="M8" s="2" t="s">
        <v>2</v>
      </c>
      <c r="N8" s="2"/>
      <c r="O8" s="2"/>
      <c r="P8" s="2"/>
      <c r="Q8" s="2"/>
      <c r="R8" s="2"/>
      <c r="S8" s="2"/>
      <c r="T8" s="2"/>
      <c r="U8" s="2"/>
      <c r="V8" s="2"/>
      <c r="W8" s="2"/>
      <c r="Y8" s="2"/>
      <c r="Z8" s="4"/>
      <c r="AA8" s="2"/>
      <c r="AB8" s="159" t="s">
        <v>173</v>
      </c>
      <c r="AC8" s="159"/>
      <c r="AD8" s="159"/>
      <c r="AE8" s="159"/>
      <c r="AF8" s="159"/>
      <c r="AG8" s="160">
        <f>'DATOS ETABS'!A8</f>
        <v>169</v>
      </c>
      <c r="AH8" s="160"/>
      <c r="AI8" s="160"/>
    </row>
    <row r="9" spans="1:37" s="5" customFormat="1" ht="15.95" customHeight="1" x14ac:dyDescent="0.2">
      <c r="A9" s="2"/>
      <c r="B9" s="3"/>
      <c r="C9" s="2"/>
      <c r="D9" s="2"/>
      <c r="E9" s="109" t="s">
        <v>3</v>
      </c>
      <c r="F9" s="109"/>
      <c r="G9" s="109"/>
      <c r="H9" s="109"/>
      <c r="I9" s="109"/>
      <c r="J9" s="109"/>
      <c r="K9" s="103">
        <v>25</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50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47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ETABS'!B8</f>
        <v>817214.33045680961</v>
      </c>
      <c r="H24" s="150"/>
      <c r="I24" s="150"/>
      <c r="J24" s="150"/>
      <c r="K24" s="85" t="s">
        <v>20</v>
      </c>
      <c r="L24" s="85"/>
      <c r="Z24" s="4"/>
    </row>
    <row r="25" spans="1:27" s="2" customFormat="1" ht="15.95" customHeight="1" x14ac:dyDescent="0.2">
      <c r="B25" s="3"/>
      <c r="E25" s="95" t="s">
        <v>21</v>
      </c>
      <c r="F25" s="95"/>
      <c r="G25" s="150">
        <f>ABS('DATOS ETABS'!C8)</f>
        <v>552600.01385769714</v>
      </c>
      <c r="H25" s="150"/>
      <c r="I25" s="150"/>
      <c r="J25" s="150"/>
      <c r="K25" s="85" t="s">
        <v>20</v>
      </c>
      <c r="L25" s="85"/>
      <c r="Z25" s="4"/>
    </row>
    <row r="26" spans="1:27" s="2" customFormat="1" ht="15.95" customHeight="1" x14ac:dyDescent="0.2">
      <c r="B26" s="3"/>
      <c r="E26" s="95" t="s">
        <v>22</v>
      </c>
      <c r="F26" s="95"/>
      <c r="G26" s="150">
        <f>'DATOS ETABS'!D8</f>
        <v>10444.632511071328</v>
      </c>
      <c r="H26" s="150"/>
      <c r="I26" s="150"/>
      <c r="J26" s="150"/>
      <c r="K26" s="85" t="s">
        <v>23</v>
      </c>
      <c r="L26" s="85"/>
      <c r="Z26" s="4"/>
    </row>
    <row r="27" spans="1:27" s="2" customFormat="1" ht="15.95" customHeight="1" x14ac:dyDescent="0.2">
      <c r="B27" s="3"/>
      <c r="M27" s="85">
        <f>K8</f>
        <v>380</v>
      </c>
      <c r="N27" s="85"/>
      <c r="O27" s="109" t="s">
        <v>2</v>
      </c>
      <c r="P27" s="109"/>
      <c r="Z27" s="4"/>
    </row>
    <row r="28" spans="1:27" s="2" customFormat="1" ht="15.95" customHeight="1" x14ac:dyDescent="0.2">
      <c r="B28" s="3"/>
      <c r="Z28" s="4"/>
    </row>
    <row r="29" spans="1:27" s="2" customFormat="1" ht="15.95" customHeight="1" x14ac:dyDescent="0.2">
      <c r="B29" s="3"/>
      <c r="J29" s="95">
        <f>M27/2</f>
        <v>190</v>
      </c>
      <c r="K29" s="95"/>
      <c r="L29" s="2" t="s">
        <v>2</v>
      </c>
      <c r="O29" s="95">
        <f>J29</f>
        <v>190</v>
      </c>
      <c r="P29" s="95"/>
      <c r="Q29" s="2" t="s">
        <v>2</v>
      </c>
      <c r="Z29" s="4"/>
    </row>
    <row r="30" spans="1:27" s="2" customFormat="1" ht="15.95" customHeight="1" x14ac:dyDescent="0.2">
      <c r="B30" s="3"/>
      <c r="Z30" s="4"/>
    </row>
    <row r="31" spans="1:27" s="2" customFormat="1" ht="15.95" customHeight="1" x14ac:dyDescent="0.2">
      <c r="B31" s="3"/>
      <c r="D31" s="2" t="s">
        <v>24</v>
      </c>
      <c r="E31" s="122">
        <f>G26</f>
        <v>10444.632511071328</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10444.632511071328</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552600.01385769714</v>
      </c>
      <c r="E38" s="149"/>
      <c r="F38" s="149"/>
      <c r="G38" s="85" t="s">
        <v>20</v>
      </c>
      <c r="H38" s="85"/>
      <c r="K38" s="85" t="s">
        <v>19</v>
      </c>
      <c r="L38" s="85"/>
      <c r="M38" s="149">
        <f>G24</f>
        <v>817214.33045680961</v>
      </c>
      <c r="N38" s="149"/>
      <c r="O38" s="149"/>
      <c r="P38" s="85" t="s">
        <v>20</v>
      </c>
      <c r="Q38" s="85"/>
      <c r="T38" s="85" t="s">
        <v>21</v>
      </c>
      <c r="U38" s="85"/>
      <c r="V38" s="149">
        <f>G25</f>
        <v>552600.01385769714</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95</v>
      </c>
      <c r="I42" s="85"/>
      <c r="J42" s="2" t="s">
        <v>2</v>
      </c>
      <c r="M42" s="85">
        <f>M27-(H42+R42)</f>
        <v>190</v>
      </c>
      <c r="N42" s="85"/>
      <c r="O42" s="2" t="s">
        <v>2</v>
      </c>
      <c r="R42" s="85">
        <f>H42</f>
        <v>95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1.9462338808549839</v>
      </c>
      <c r="L56" s="135"/>
      <c r="M56" s="135"/>
      <c r="O56" s="95" t="s">
        <v>29</v>
      </c>
      <c r="P56" s="95"/>
      <c r="Q56" s="145">
        <f>MIN(K56,K57)</f>
        <v>5.3766119145016056E-2</v>
      </c>
      <c r="R56" s="124"/>
      <c r="S56" s="146"/>
      <c r="Z56" s="4"/>
    </row>
    <row r="57" spans="2:26" s="2" customFormat="1" ht="15.95" customHeight="1" x14ac:dyDescent="0.25">
      <c r="B57" s="3"/>
      <c r="I57" s="85" t="s">
        <v>30</v>
      </c>
      <c r="J57" s="85"/>
      <c r="K57" s="135">
        <f>1 - (SQRT(4 - (8*G25)/(H20*K9*K12^2*T17)))/2</f>
        <v>5.3766119145016056E-2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2.7203095995990269E-3</v>
      </c>
      <c r="K59" s="139"/>
      <c r="L59" s="139"/>
      <c r="M59" s="12"/>
      <c r="N59" s="12"/>
      <c r="O59" s="12"/>
      <c r="P59" s="12"/>
      <c r="Q59" s="12"/>
      <c r="R59" s="12"/>
      <c r="S59" s="12"/>
      <c r="T59" s="140">
        <f>J59*K9*K12</f>
        <v>3.1963637795288564</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3.5387392863789007</v>
      </c>
      <c r="L62" s="94"/>
      <c r="M62" s="94"/>
      <c r="N62" s="85" t="s">
        <v>31</v>
      </c>
      <c r="O62" s="85"/>
      <c r="P62" s="141"/>
      <c r="Z62" s="4"/>
    </row>
    <row r="63" spans="2:26" s="2" customFormat="1" ht="15.95" customHeight="1" x14ac:dyDescent="0.2">
      <c r="B63" s="3"/>
      <c r="P63" s="142"/>
      <c r="T63" s="94">
        <f>MAX(K62,K64)</f>
        <v>3.916666666666667</v>
      </c>
      <c r="U63" s="85"/>
      <c r="V63" s="85"/>
      <c r="W63" s="85" t="s">
        <v>31</v>
      </c>
      <c r="X63" s="85"/>
      <c r="Z63" s="4"/>
    </row>
    <row r="64" spans="2:26" s="2" customFormat="1" ht="15.95" customHeight="1" x14ac:dyDescent="0.2">
      <c r="B64" s="3"/>
      <c r="K64" s="94">
        <f>((14/H18)*K9*K12)</f>
        <v>3.916666666666667</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4.2511638267733796</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34.970238095238088</v>
      </c>
      <c r="N70" s="94"/>
      <c r="O70" s="85" t="s">
        <v>31</v>
      </c>
      <c r="P70" s="85"/>
      <c r="V70" s="85">
        <f>IF(O68="BAJA",0.9*M70,IF(O68="MEDIA",0.75*M70,0.025*K9*K12))</f>
        <v>31.473214285714281</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3.916666666666667</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5</v>
      </c>
      <c r="I76" s="136"/>
      <c r="J76" s="85" t="s">
        <v>53</v>
      </c>
      <c r="K76" s="85"/>
      <c r="L76" s="85"/>
      <c r="M76" s="85"/>
      <c r="N76" s="85"/>
      <c r="O76" s="85"/>
      <c r="P76" s="136">
        <v>2</v>
      </c>
      <c r="Q76" s="136"/>
      <c r="R76" s="85" t="s">
        <v>52</v>
      </c>
      <c r="S76" s="85"/>
      <c r="T76" s="85">
        <f>(VLOOKUP(H76,'VARILLAS (NO BORRAR)'!B3:G15,4,FALSE))*P76</f>
        <v>3.98</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3.98</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1.6170212765957359</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3.3872340425531917E-3</v>
      </c>
      <c r="L83" s="85"/>
      <c r="M83" s="85"/>
      <c r="S83" s="85">
        <f>(K83*H18)/T17</f>
        <v>6.6947684605757202E-2</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552600.01385769714</v>
      </c>
      <c r="I86" s="85"/>
      <c r="J86" s="85"/>
      <c r="K86" s="85"/>
      <c r="L86" s="85" t="s">
        <v>20</v>
      </c>
      <c r="M86" s="85"/>
      <c r="N86" s="30" t="s">
        <v>58</v>
      </c>
      <c r="O86" s="122">
        <f>H20*K9*POWER(K12,2)*T17*S83*(1-(0.5*S83))</f>
        <v>683417.88796235295</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1.9193751473613703</v>
      </c>
      <c r="L100" s="135"/>
      <c r="M100" s="135"/>
      <c r="O100" s="95" t="s">
        <v>29</v>
      </c>
      <c r="P100" s="95"/>
      <c r="Q100" s="145">
        <f>MIN(K100,K101)</f>
        <v>8.0624852638629618E-2</v>
      </c>
      <c r="R100" s="124"/>
      <c r="S100" s="146"/>
      <c r="Z100" s="4"/>
    </row>
    <row r="101" spans="2:26" s="2" customFormat="1" ht="15.95" customHeight="1" x14ac:dyDescent="0.25">
      <c r="B101" s="3"/>
      <c r="I101" s="85" t="s">
        <v>30</v>
      </c>
      <c r="J101" s="85"/>
      <c r="K101" s="135">
        <f>1 - (SQRT(4 - (8*G24)/(H20*K9*K12^2*T17)))/2</f>
        <v>8.0624852638629618E-2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4.0792336156449506E-3</v>
      </c>
      <c r="K103" s="139"/>
      <c r="L103" s="139"/>
      <c r="M103" s="12"/>
      <c r="N103" s="12"/>
      <c r="O103" s="12"/>
      <c r="P103" s="12"/>
      <c r="Q103" s="12"/>
      <c r="R103" s="12"/>
      <c r="S103" s="12"/>
      <c r="T103" s="140">
        <f>J103*K9*K12</f>
        <v>4.7930994983828166</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3.5387392863789007</v>
      </c>
      <c r="L106" s="94"/>
      <c r="M106" s="94"/>
      <c r="N106" s="85" t="s">
        <v>31</v>
      </c>
      <c r="O106" s="85"/>
      <c r="P106" s="141"/>
      <c r="Z106" s="4"/>
    </row>
    <row r="107" spans="2:26" s="2" customFormat="1" ht="15.95" customHeight="1" x14ac:dyDescent="0.2">
      <c r="B107" s="3"/>
      <c r="P107" s="142"/>
      <c r="T107" s="94">
        <f>MAX(K106,K108)</f>
        <v>3.916666666666667</v>
      </c>
      <c r="U107" s="85"/>
      <c r="V107" s="85"/>
      <c r="W107" s="85" t="s">
        <v>31</v>
      </c>
      <c r="X107" s="85"/>
      <c r="Z107" s="4"/>
    </row>
    <row r="108" spans="2:26" s="2" customFormat="1" ht="15.95" customHeight="1" x14ac:dyDescent="0.2">
      <c r="B108" s="3"/>
      <c r="K108" s="94">
        <f>((14/H18)*K9*K12)</f>
        <v>3.916666666666667</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6.3748223328491465</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34.970238095238088</v>
      </c>
      <c r="N114" s="94"/>
      <c r="O114" s="85" t="s">
        <v>31</v>
      </c>
      <c r="P114" s="85"/>
      <c r="V114" s="85">
        <f>IF(O112="BAJA",0.9*M114,IF(O112="MEDIA",0.75*M114,0.025*K9*K12))</f>
        <v>31.473214285714281</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4.7930994983828166</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5</v>
      </c>
      <c r="I120" s="136"/>
      <c r="J120" s="85" t="s">
        <v>53</v>
      </c>
      <c r="K120" s="85"/>
      <c r="L120" s="85"/>
      <c r="M120" s="85"/>
      <c r="N120" s="85"/>
      <c r="O120" s="85"/>
      <c r="P120" s="136">
        <v>2</v>
      </c>
      <c r="Q120" s="136"/>
      <c r="R120" s="85" t="s">
        <v>52</v>
      </c>
      <c r="S120" s="85"/>
      <c r="T120" s="85">
        <f>(VLOOKUP(H120,'VARILLAS (NO BORRAR)'!B3:G15,4,FALSE))*P120</f>
        <v>3.98</v>
      </c>
      <c r="U120" s="85"/>
      <c r="V120" s="29" t="s">
        <v>31</v>
      </c>
      <c r="Z120" s="4"/>
      <c r="AD120" s="44"/>
      <c r="AE120" s="44"/>
      <c r="AF120" s="44"/>
    </row>
    <row r="121" spans="2:32" s="2" customFormat="1" ht="15.95" customHeight="1" x14ac:dyDescent="0.2">
      <c r="B121" s="3" t="s">
        <v>163</v>
      </c>
      <c r="H121" s="136">
        <v>4</v>
      </c>
      <c r="I121" s="136"/>
      <c r="J121" s="85" t="s">
        <v>53</v>
      </c>
      <c r="K121" s="85"/>
      <c r="L121" s="85"/>
      <c r="M121" s="85"/>
      <c r="N121" s="85"/>
      <c r="O121" s="85"/>
      <c r="P121" s="136">
        <v>1</v>
      </c>
      <c r="Q121" s="136"/>
      <c r="R121" s="85" t="s">
        <v>52</v>
      </c>
      <c r="S121" s="85"/>
      <c r="T121" s="85">
        <f>(VLOOKUP(H121,'VARILLAS (NO BORRAR)'!B3:G15,4,FALSE))*P121</f>
        <v>1.27</v>
      </c>
      <c r="U121" s="85"/>
      <c r="V121" s="29" t="s">
        <v>31</v>
      </c>
      <c r="Z121" s="4"/>
    </row>
    <row r="122" spans="2:32" s="2" customFormat="1" ht="15.95" customHeight="1" x14ac:dyDescent="0.2">
      <c r="B122" s="3"/>
      <c r="T122" s="137">
        <f>T120+T121</f>
        <v>5.25</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9.5324643640579723</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4.4680851063829789E-3</v>
      </c>
      <c r="L127" s="85"/>
      <c r="M127" s="85"/>
      <c r="S127" s="85">
        <f>(K127*H18)/T17</f>
        <v>8.8310387984981226E-2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817214.33045680961</v>
      </c>
      <c r="I130" s="85"/>
      <c r="J130" s="85"/>
      <c r="K130" s="85"/>
      <c r="L130" s="85" t="s">
        <v>20</v>
      </c>
      <c r="M130" s="85"/>
      <c r="N130" s="30" t="s">
        <v>58</v>
      </c>
      <c r="O130" s="122">
        <f>H20*K9*POWER(K12,2)*T17*S127*(1-(0.5*S127))</f>
        <v>891530.78823529417</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4.4680851063829789E-3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6966.8929700584604</v>
      </c>
      <c r="G143" s="129"/>
      <c r="H143" s="129"/>
      <c r="I143" s="36" t="s">
        <v>23</v>
      </c>
      <c r="N143" s="31"/>
      <c r="Q143" s="99" t="s">
        <v>65</v>
      </c>
      <c r="R143" s="99"/>
      <c r="S143" s="129">
        <f>H19*(2*1*POWER(T141,1/3)*SQRT(H17))*K9*K12</f>
        <v>4589.9322547225784</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6966.8929700584604</v>
      </c>
      <c r="C149" s="85"/>
      <c r="D149" s="85"/>
      <c r="E149" s="30" t="s">
        <v>67</v>
      </c>
      <c r="F149" s="122">
        <f>H19*1.25*1*SQRT(H17)*K9*K12</f>
        <v>17417.232425146154</v>
      </c>
      <c r="G149" s="122"/>
      <c r="H149" s="122"/>
      <c r="I149" s="85" t="str">
        <f>IF(B149&lt;=F149,"OK","Cambiar sección")</f>
        <v>OK</v>
      </c>
      <c r="J149" s="85"/>
      <c r="K149" s="85"/>
      <c r="L149" s="85"/>
      <c r="M149" s="131"/>
      <c r="N149" s="31"/>
      <c r="O149" s="132">
        <f>S143</f>
        <v>4589.9322547225784</v>
      </c>
      <c r="P149" s="85"/>
      <c r="Q149" s="85"/>
      <c r="R149" s="30" t="s">
        <v>67</v>
      </c>
      <c r="S149" s="122">
        <f>H19*1.25*1*SQRT(H17)*K9*K12</f>
        <v>17417.232425146154</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6966.8929700584604</v>
      </c>
      <c r="C153" s="85"/>
      <c r="D153" s="85"/>
      <c r="E153" s="30" t="s">
        <v>147</v>
      </c>
      <c r="F153" s="122">
        <f>H19*0.25*1*SQRT(H17)*K9*K12</f>
        <v>3483.4464850292302</v>
      </c>
      <c r="G153" s="122"/>
      <c r="H153" s="122"/>
      <c r="I153" s="85" t="str">
        <f>IF(B153&gt;F153,"OK","Cambiar sección")</f>
        <v>OK</v>
      </c>
      <c r="J153" s="85"/>
      <c r="K153" s="85"/>
      <c r="L153" s="85"/>
      <c r="M153" s="131"/>
      <c r="N153" s="31"/>
      <c r="O153" s="132">
        <f>S143</f>
        <v>4589.9322547225784</v>
      </c>
      <c r="P153" s="85"/>
      <c r="Q153" s="85"/>
      <c r="R153" s="30" t="s">
        <v>147</v>
      </c>
      <c r="S153" s="122">
        <f>H19*0.25*1*SQRT(H17)*K9*K12</f>
        <v>3483.4464850292302</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4589.9322547225784</v>
      </c>
      <c r="L156" s="129"/>
      <c r="M156" s="129"/>
      <c r="N156" s="36" t="s">
        <v>23</v>
      </c>
      <c r="P156" s="2" t="s">
        <v>148</v>
      </c>
      <c r="Q156" s="105">
        <f>K156/0.75</f>
        <v>6119.9096729634375</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10444.632511071328</v>
      </c>
      <c r="K159" s="85"/>
      <c r="L159" s="85"/>
      <c r="M159" s="34" t="s">
        <v>23</v>
      </c>
      <c r="N159" s="30" t="s">
        <v>67</v>
      </c>
      <c r="O159" s="122">
        <f>H19*((Q156)+2.2*SQRT(H17)*K9*K12)</f>
        <v>35244.261322979808</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10444.632511071328</v>
      </c>
      <c r="K165" s="85"/>
      <c r="L165" s="85"/>
      <c r="M165" s="2" t="s">
        <v>23</v>
      </c>
      <c r="N165" s="30" t="s">
        <v>58</v>
      </c>
      <c r="O165" s="122">
        <f>K156</f>
        <v>4589.9322547225784</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23.5</v>
      </c>
      <c r="L196" s="85"/>
      <c r="M196" s="2" t="s">
        <v>2</v>
      </c>
      <c r="Q196" s="103">
        <v>20</v>
      </c>
      <c r="R196" s="103"/>
      <c r="S196" s="2" t="s">
        <v>2</v>
      </c>
      <c r="W196" s="127">
        <f>(H19*O197*V197*K12)/(J165-O165)</f>
        <v>35.908072282953967</v>
      </c>
      <c r="X196" s="127"/>
      <c r="Y196" s="42" t="s">
        <v>2</v>
      </c>
      <c r="Z196" s="4"/>
    </row>
    <row r="197" spans="2:26" s="2" customFormat="1" ht="15.95" customHeight="1" x14ac:dyDescent="0.2">
      <c r="B197" s="3"/>
      <c r="H197" s="122">
        <f>1.1*SQRT(H17)*K9*K12</f>
        <v>20436.219378838152</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10511.55</v>
      </c>
      <c r="N200" s="122"/>
      <c r="O200" s="122"/>
      <c r="P200" s="34" t="s">
        <v>23</v>
      </c>
      <c r="Q200" s="34" t="s">
        <v>80</v>
      </c>
      <c r="R200" s="124">
        <f>M200/1000</f>
        <v>10.51155</v>
      </c>
      <c r="S200" s="124"/>
      <c r="T200" s="35" t="s">
        <v>81</v>
      </c>
      <c r="Z200" s="4"/>
    </row>
    <row r="201" spans="2:26" s="2" customFormat="1" ht="15.95" customHeight="1" x14ac:dyDescent="0.2">
      <c r="B201" s="3"/>
      <c r="Z201" s="4"/>
    </row>
    <row r="202" spans="2:26" s="2" customFormat="1" ht="15.95" customHeight="1" x14ac:dyDescent="0.2">
      <c r="B202" s="3"/>
      <c r="M202" s="122">
        <f>O165+M200</f>
        <v>15101.482254722578</v>
      </c>
      <c r="N202" s="85"/>
      <c r="O202" s="85"/>
      <c r="P202" s="2" t="s">
        <v>23</v>
      </c>
      <c r="Q202" s="34" t="s">
        <v>80</v>
      </c>
      <c r="R202" s="124">
        <f>M202/1000</f>
        <v>15.101482254722578</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10444.632511071328</v>
      </c>
      <c r="K207" s="85"/>
      <c r="L207" s="85"/>
      <c r="M207" s="2" t="s">
        <v>23</v>
      </c>
      <c r="N207" s="30" t="s">
        <v>58</v>
      </c>
      <c r="O207" s="122">
        <f>M202</f>
        <v>15101.482254722578</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11.75</v>
      </c>
      <c r="Q214" s="85"/>
      <c r="R214" s="85"/>
      <c r="S214" s="2" t="s">
        <v>2</v>
      </c>
      <c r="Z214" s="4"/>
    </row>
    <row r="215" spans="2:26" s="2" customFormat="1" ht="15.95" customHeight="1" x14ac:dyDescent="0.2">
      <c r="B215" s="3"/>
      <c r="P215" s="85">
        <f>(VLOOKUP(MAX(H76,H77,H120,H121),'VARILLAS (NO BORRAR)'!B3:G15,2,FALSE))*8</f>
        <v>12.72</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10</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0.2258</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0.20050000000000001</v>
      </c>
      <c r="O325" s="110"/>
      <c r="P325" s="2" t="s">
        <v>2</v>
      </c>
      <c r="Z325" s="4"/>
    </row>
    <row r="326" spans="2:26" s="2" customFormat="1" ht="15.95" customHeight="1" x14ac:dyDescent="0.2">
      <c r="B326" s="3"/>
      <c r="P326" s="94">
        <f>N325*P321</f>
        <v>0.40100000000000002</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0.62680000000000002</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1.0916666666666666</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0.62680000000000002</v>
      </c>
      <c r="L349" s="85"/>
      <c r="M349" s="2" t="s">
        <v>2</v>
      </c>
      <c r="N349" s="49" t="s">
        <v>67</v>
      </c>
      <c r="O349" s="85">
        <f>N346</f>
        <v>1.0916666666666666</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25</v>
      </c>
      <c r="L359" s="95"/>
      <c r="M359" s="53" t="s">
        <v>2</v>
      </c>
      <c r="N359" s="53"/>
      <c r="O359" s="53"/>
      <c r="P359" s="53"/>
      <c r="Q359" s="53"/>
      <c r="R359" s="53"/>
      <c r="S359" s="53"/>
      <c r="U359" s="13"/>
      <c r="Z359" s="4"/>
      <c r="AC359" s="3"/>
      <c r="AL359" s="97">
        <f>K9</f>
        <v>25</v>
      </c>
      <c r="AM359" s="97"/>
      <c r="AN359" s="64" t="s">
        <v>2</v>
      </c>
      <c r="AO359" s="53"/>
      <c r="AP359" s="53"/>
      <c r="AQ359" s="53"/>
      <c r="AR359" s="53"/>
      <c r="AS359" s="53"/>
      <c r="AT359" s="53"/>
      <c r="BA359" s="4"/>
      <c r="BD359" s="3"/>
      <c r="BM359" s="97">
        <f>K9</f>
        <v>25</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5</v>
      </c>
      <c r="AU361" s="57" t="s">
        <v>123</v>
      </c>
      <c r="BA361" s="4"/>
      <c r="BD361" s="3"/>
      <c r="BO361" s="53"/>
      <c r="BP361" s="53"/>
      <c r="BQ361" s="57">
        <f>P76</f>
        <v>2</v>
      </c>
      <c r="BR361" s="86" t="s">
        <v>122</v>
      </c>
      <c r="BS361" s="86"/>
      <c r="BT361" s="86"/>
      <c r="BU361" s="63">
        <f>H76</f>
        <v>5</v>
      </c>
      <c r="BV361" s="57" t="s">
        <v>123</v>
      </c>
      <c r="CB361" s="4"/>
    </row>
    <row r="362" spans="2:80" s="2" customFormat="1" ht="15.95" customHeight="1" x14ac:dyDescent="0.2">
      <c r="B362" s="3"/>
      <c r="M362" s="53"/>
      <c r="N362" s="53"/>
      <c r="O362" s="2">
        <f>P76</f>
        <v>2</v>
      </c>
      <c r="P362" s="85" t="s">
        <v>122</v>
      </c>
      <c r="Q362" s="85"/>
      <c r="R362" s="85"/>
      <c r="S362" s="34">
        <f>H76</f>
        <v>5</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50</v>
      </c>
      <c r="AI363" s="95"/>
      <c r="AJ363" s="2" t="s">
        <v>2</v>
      </c>
      <c r="AK363" s="13"/>
      <c r="AL363" s="13"/>
      <c r="AM363" s="13"/>
      <c r="AN363" s="13"/>
      <c r="AO363" s="13"/>
      <c r="AP363" s="92" t="s">
        <v>149</v>
      </c>
      <c r="AQ363" s="92"/>
      <c r="AR363" s="92"/>
      <c r="AS363" s="92"/>
      <c r="AT363" s="92"/>
      <c r="AU363" s="92"/>
      <c r="BA363" s="4"/>
      <c r="BD363" s="3"/>
      <c r="BI363" s="95">
        <f>K10</f>
        <v>50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50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5</v>
      </c>
      <c r="AU365" s="2" t="s">
        <v>123</v>
      </c>
      <c r="AX365" s="13"/>
      <c r="AY365" s="13"/>
      <c r="BA365" s="4"/>
      <c r="BD365" s="3"/>
      <c r="BF365" s="13"/>
      <c r="BG365" s="13"/>
      <c r="BP365" s="51"/>
      <c r="BQ365" s="2">
        <f>P120</f>
        <v>2</v>
      </c>
      <c r="BR365" s="85" t="s">
        <v>122</v>
      </c>
      <c r="BS365" s="85"/>
      <c r="BT365" s="85"/>
      <c r="BU365" s="34">
        <f>H120</f>
        <v>5</v>
      </c>
      <c r="BV365" s="2" t="s">
        <v>123</v>
      </c>
      <c r="BY365" s="13"/>
      <c r="BZ365" s="13"/>
      <c r="CB365" s="4"/>
    </row>
    <row r="366" spans="2:80" s="2" customFormat="1" ht="15.95" customHeight="1" x14ac:dyDescent="0.2">
      <c r="B366" s="3"/>
      <c r="E366" s="13"/>
      <c r="N366" s="51"/>
      <c r="O366" s="2">
        <f>P120</f>
        <v>2</v>
      </c>
      <c r="P366" s="85" t="s">
        <v>122</v>
      </c>
      <c r="Q366" s="85"/>
      <c r="R366" s="85"/>
      <c r="S366" s="34">
        <f>H120</f>
        <v>5</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10</v>
      </c>
      <c r="K368" s="34" t="s">
        <v>127</v>
      </c>
      <c r="L368" s="34">
        <f>Q196</f>
        <v>20</v>
      </c>
      <c r="M368" s="34" t="s">
        <v>127</v>
      </c>
      <c r="N368" s="34">
        <f>J368</f>
        <v>10</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100</v>
      </c>
      <c r="P369" s="85"/>
      <c r="Q369" s="2" t="s">
        <v>2</v>
      </c>
      <c r="Z369" s="4"/>
      <c r="AC369" s="3"/>
      <c r="AL369" s="97">
        <f>K9</f>
        <v>25</v>
      </c>
      <c r="AM369" s="97"/>
      <c r="AN369" s="64" t="s">
        <v>2</v>
      </c>
      <c r="AO369" s="53"/>
      <c r="AP369" s="53"/>
      <c r="AQ369" s="53"/>
      <c r="AR369" s="53"/>
      <c r="AS369" s="53"/>
      <c r="AT369" s="53"/>
      <c r="BA369" s="4"/>
      <c r="BD369" s="3"/>
      <c r="BM369" s="97">
        <f>K9</f>
        <v>25</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5</v>
      </c>
      <c r="AU371" s="57" t="s">
        <v>123</v>
      </c>
      <c r="BA371" s="4"/>
      <c r="BD371" s="3"/>
      <c r="BO371" s="53"/>
      <c r="BP371" s="53"/>
      <c r="BQ371" s="57">
        <f>P76</f>
        <v>2</v>
      </c>
      <c r="BR371" s="86" t="s">
        <v>122</v>
      </c>
      <c r="BS371" s="86"/>
      <c r="BT371" s="86"/>
      <c r="BU371" s="63">
        <f>H76</f>
        <v>5</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50</v>
      </c>
      <c r="AI373" s="95"/>
      <c r="AJ373" s="2" t="s">
        <v>2</v>
      </c>
      <c r="AK373" s="13"/>
      <c r="AL373" s="13"/>
      <c r="AM373" s="13"/>
      <c r="AN373" s="13"/>
      <c r="AO373" s="13"/>
      <c r="AP373" s="92" t="str">
        <f>AP363</f>
        <v>2   Var. Del #   3   C</v>
      </c>
      <c r="AQ373" s="92"/>
      <c r="AR373" s="92"/>
      <c r="AS373" s="92"/>
      <c r="AT373" s="92"/>
      <c r="AU373" s="92"/>
      <c r="BA373" s="4"/>
      <c r="BD373" s="3"/>
      <c r="BH373" s="45"/>
      <c r="BI373" s="95">
        <f>K10</f>
        <v>50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380</v>
      </c>
      <c r="O375" s="85"/>
      <c r="P375" s="2" t="s">
        <v>2</v>
      </c>
      <c r="W375" s="13"/>
      <c r="X375" s="13"/>
      <c r="Z375" s="4"/>
      <c r="AC375" s="3"/>
      <c r="AE375" s="13"/>
      <c r="AF375" s="13"/>
      <c r="AG375" s="13"/>
      <c r="AO375" s="51"/>
      <c r="AP375" s="2">
        <f>P120</f>
        <v>2</v>
      </c>
      <c r="AQ375" s="85" t="s">
        <v>122</v>
      </c>
      <c r="AR375" s="85"/>
      <c r="AS375" s="85"/>
      <c r="AT375" s="34">
        <f>H120</f>
        <v>5</v>
      </c>
      <c r="AU375" s="2" t="s">
        <v>123</v>
      </c>
      <c r="AX375" s="13"/>
      <c r="AY375" s="13"/>
      <c r="BA375" s="4"/>
      <c r="BD375" s="3"/>
      <c r="BF375" s="13"/>
      <c r="BG375" s="13"/>
      <c r="BH375" s="13"/>
      <c r="BP375" s="51"/>
      <c r="BQ375" s="2">
        <f>P120</f>
        <v>2</v>
      </c>
      <c r="BR375" s="85" t="s">
        <v>122</v>
      </c>
      <c r="BS375" s="85"/>
      <c r="BT375" s="85"/>
      <c r="BU375" s="34">
        <f>H120</f>
        <v>5</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1</v>
      </c>
      <c r="AQ376" s="86" t="s">
        <v>124</v>
      </c>
      <c r="AR376" s="86"/>
      <c r="AS376" s="86"/>
      <c r="AT376" s="63">
        <f>H121</f>
        <v>4</v>
      </c>
      <c r="AU376" s="57" t="s">
        <v>123</v>
      </c>
      <c r="AX376" s="13"/>
      <c r="AY376" s="13"/>
      <c r="BA376" s="4"/>
      <c r="BD376" s="3"/>
      <c r="BF376" s="13"/>
      <c r="BG376" s="94"/>
      <c r="BH376" s="94"/>
      <c r="BQ376" s="57">
        <f>P121</f>
        <v>1</v>
      </c>
      <c r="BR376" s="86" t="s">
        <v>124</v>
      </c>
      <c r="BS376" s="86"/>
      <c r="BT376" s="86"/>
      <c r="BU376" s="63">
        <f>H121</f>
        <v>4</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5</v>
      </c>
      <c r="R378" s="59" t="s">
        <v>123</v>
      </c>
      <c r="Z378" s="4"/>
      <c r="AC378" s="3"/>
      <c r="AF378" s="85" t="s">
        <v>125</v>
      </c>
      <c r="AG378" s="85"/>
      <c r="AH378" s="85"/>
      <c r="AI378" s="34">
        <f>M193</f>
        <v>3</v>
      </c>
      <c r="AJ378" s="34" t="s">
        <v>126</v>
      </c>
      <c r="AK378" s="34">
        <f>T218</f>
        <v>10</v>
      </c>
      <c r="AL378" s="34" t="s">
        <v>127</v>
      </c>
      <c r="AM378" s="34">
        <f>Q196</f>
        <v>20</v>
      </c>
      <c r="AN378" s="34" t="s">
        <v>127</v>
      </c>
      <c r="AO378" s="34">
        <f>AK378</f>
        <v>10</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10</v>
      </c>
      <c r="BM378" s="34" t="s">
        <v>127</v>
      </c>
      <c r="BN378" s="34">
        <f>Q196</f>
        <v>20</v>
      </c>
      <c r="BO378" s="34" t="s">
        <v>127</v>
      </c>
      <c r="BP378" s="34">
        <f>BL378</f>
        <v>10</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100</v>
      </c>
      <c r="AQ379" s="85"/>
      <c r="AR379" s="2" t="s">
        <v>2</v>
      </c>
      <c r="BA379" s="4"/>
      <c r="BD379" s="3"/>
      <c r="BI379" s="85" t="s">
        <v>132</v>
      </c>
      <c r="BJ379" s="85"/>
      <c r="BK379" s="85"/>
      <c r="BL379" s="85"/>
      <c r="BM379" s="85"/>
      <c r="BN379" s="85"/>
      <c r="BO379" s="85"/>
      <c r="BP379" s="85"/>
      <c r="BQ379" s="85">
        <f>BI363*2</f>
        <v>100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50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5</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380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380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100</v>
      </c>
      <c r="G384" s="89"/>
      <c r="H384" s="48" t="s">
        <v>2</v>
      </c>
      <c r="I384" s="46"/>
      <c r="J384" s="46"/>
      <c r="K384" s="91"/>
      <c r="L384" s="92"/>
      <c r="M384" s="92"/>
      <c r="N384" s="92"/>
      <c r="O384" s="92"/>
      <c r="P384" s="92"/>
      <c r="Q384" s="91"/>
      <c r="R384" s="91"/>
      <c r="S384" s="46"/>
      <c r="T384" s="46"/>
      <c r="U384" s="89">
        <f>O369</f>
        <v>100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10</v>
      </c>
      <c r="J385" s="60" t="s">
        <v>2</v>
      </c>
      <c r="L385" s="46"/>
      <c r="M385" s="46"/>
      <c r="N385" s="46"/>
      <c r="O385" s="46"/>
      <c r="P385" s="46"/>
      <c r="Q385" s="46"/>
      <c r="R385" s="84" t="s">
        <v>137</v>
      </c>
      <c r="S385" s="84"/>
      <c r="T385" s="84"/>
      <c r="U385" s="61">
        <f>H368</f>
        <v>3</v>
      </c>
      <c r="V385" s="60" t="s">
        <v>126</v>
      </c>
      <c r="W385" s="60">
        <f>N368</f>
        <v>10</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20</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5</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5</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50</v>
      </c>
      <c r="BA390" s="4"/>
      <c r="BD390" s="55">
        <f>BI363</f>
        <v>50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1</v>
      </c>
      <c r="AM392" s="85" t="s">
        <v>146</v>
      </c>
      <c r="AN392" s="85"/>
      <c r="AO392" s="85"/>
      <c r="AP392" s="85"/>
      <c r="AQ392" s="34">
        <f>AT376</f>
        <v>4</v>
      </c>
      <c r="AR392" s="2" t="s">
        <v>123</v>
      </c>
      <c r="AU392" s="85" t="s">
        <v>136</v>
      </c>
      <c r="AV392" s="85"/>
      <c r="AW392" s="85"/>
      <c r="AX392" s="85"/>
      <c r="AY392" s="85"/>
      <c r="BA392" s="4"/>
      <c r="BD392" s="3"/>
      <c r="BG392" s="85" t="s">
        <v>136</v>
      </c>
      <c r="BH392" s="85"/>
      <c r="BI392" s="85"/>
      <c r="BJ392" s="85"/>
      <c r="BK392" s="85"/>
      <c r="BM392" s="2">
        <f>BQ376</f>
        <v>1</v>
      </c>
      <c r="BN392" s="85" t="s">
        <v>146</v>
      </c>
      <c r="BO392" s="85"/>
      <c r="BP392" s="85"/>
      <c r="BQ392" s="85"/>
      <c r="BR392" s="34">
        <f>BU376</f>
        <v>4</v>
      </c>
      <c r="BS392" s="2" t="s">
        <v>123</v>
      </c>
      <c r="BV392" s="85" t="s">
        <v>136</v>
      </c>
      <c r="BW392" s="85"/>
      <c r="BX392" s="85"/>
      <c r="BY392" s="85"/>
      <c r="BZ392" s="85"/>
      <c r="CB392" s="4"/>
    </row>
    <row r="393" spans="2:80" s="2" customFormat="1" ht="15.95" customHeight="1" x14ac:dyDescent="0.2">
      <c r="B393" s="3"/>
      <c r="Z393" s="4"/>
      <c r="AC393" s="3"/>
      <c r="AG393" s="86">
        <f>AP379</f>
        <v>100</v>
      </c>
      <c r="AH393" s="86"/>
      <c r="AI393" s="57" t="s">
        <v>2</v>
      </c>
      <c r="AL393" s="2">
        <f>AP375</f>
        <v>2</v>
      </c>
      <c r="AM393" s="85" t="s">
        <v>145</v>
      </c>
      <c r="AN393" s="85"/>
      <c r="AO393" s="85"/>
      <c r="AP393" s="85"/>
      <c r="AQ393" s="85"/>
      <c r="AR393" s="34">
        <f>AT375</f>
        <v>5</v>
      </c>
      <c r="AS393" s="2" t="s">
        <v>123</v>
      </c>
      <c r="AV393" s="86">
        <f>AP379</f>
        <v>100</v>
      </c>
      <c r="AW393" s="86"/>
      <c r="AX393" s="57" t="s">
        <v>2</v>
      </c>
      <c r="BA393" s="4"/>
      <c r="BD393" s="3"/>
      <c r="BH393" s="86">
        <f>BQ379</f>
        <v>100</v>
      </c>
      <c r="BI393" s="86"/>
      <c r="BJ393" s="57" t="s">
        <v>2</v>
      </c>
      <c r="BM393" s="2">
        <f>BQ375</f>
        <v>2</v>
      </c>
      <c r="BN393" s="85" t="s">
        <v>145</v>
      </c>
      <c r="BO393" s="85"/>
      <c r="BP393" s="85"/>
      <c r="BQ393" s="85"/>
      <c r="BR393" s="85"/>
      <c r="BS393" s="34">
        <f>BU375</f>
        <v>5</v>
      </c>
      <c r="BT393" s="2" t="s">
        <v>123</v>
      </c>
      <c r="BW393" s="86">
        <f>BQ379</f>
        <v>100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10</v>
      </c>
      <c r="AK394" s="2" t="s">
        <v>2</v>
      </c>
      <c r="AS394" s="84" t="s">
        <v>137</v>
      </c>
      <c r="AT394" s="84"/>
      <c r="AU394" s="84"/>
      <c r="AV394" s="61">
        <f>AI378</f>
        <v>3</v>
      </c>
      <c r="AW394" s="60" t="s">
        <v>126</v>
      </c>
      <c r="AX394" s="60">
        <f>AO378</f>
        <v>10</v>
      </c>
      <c r="AY394" s="60" t="s">
        <v>2</v>
      </c>
      <c r="BA394" s="4"/>
      <c r="BD394" s="3"/>
      <c r="BF394" s="84" t="s">
        <v>137</v>
      </c>
      <c r="BG394" s="84"/>
      <c r="BH394" s="84"/>
      <c r="BI394" s="2">
        <f>BJ378</f>
        <v>3</v>
      </c>
      <c r="BJ394" s="2" t="s">
        <v>126</v>
      </c>
      <c r="BK394" s="2">
        <f>BL378</f>
        <v>10</v>
      </c>
      <c r="BL394" s="2" t="s">
        <v>2</v>
      </c>
      <c r="BT394" s="84" t="s">
        <v>137</v>
      </c>
      <c r="BU394" s="84"/>
      <c r="BV394" s="84"/>
      <c r="BW394" s="61">
        <f>BJ378</f>
        <v>3</v>
      </c>
      <c r="BX394" s="60" t="s">
        <v>126</v>
      </c>
      <c r="BY394" s="60">
        <f>BP378</f>
        <v>10</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20</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20</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149" priority="15" operator="containsText" text="Cambiar sección">
      <formula>NOT(ISERROR(SEARCH("Cambiar sección",I149)))</formula>
    </cfRule>
    <cfRule type="containsText" dxfId="148" priority="16" operator="containsText" text="OK">
      <formula>NOT(ISERROR(SEARCH("OK",I149)))</formula>
    </cfRule>
  </conditionalFormatting>
  <conditionalFormatting sqref="I153:M153">
    <cfRule type="containsText" dxfId="147" priority="13" operator="containsText" text="Cambiar sección">
      <formula>NOT(ISERROR(SEARCH("Cambiar sección",I153)))</formula>
    </cfRule>
    <cfRule type="containsText" dxfId="146" priority="14" operator="containsText" text="OK">
      <formula>NOT(ISERROR(SEARCH("OK",I153)))</formula>
    </cfRule>
  </conditionalFormatting>
  <conditionalFormatting sqref="J160:R160">
    <cfRule type="containsText" dxfId="145" priority="7" operator="containsText" text="Redimensionar la Sección">
      <formula>NOT(ISERROR(SEARCH("Redimensionar la Sección",J160)))</formula>
    </cfRule>
    <cfRule type="containsText" dxfId="144" priority="8" operator="containsText" text="OK">
      <formula>NOT(ISERROR(SEARCH("OK",J160)))</formula>
    </cfRule>
  </conditionalFormatting>
  <conditionalFormatting sqref="J166:R166">
    <cfRule type="containsText" dxfId="143" priority="9" operator="containsText" text="OK">
      <formula>NOT(ISERROR(SEARCH("OK",J166)))</formula>
    </cfRule>
    <cfRule type="containsText" dxfId="142" priority="10" operator="containsText" text="Requiere refuerzo transversal">
      <formula>NOT(ISERROR(SEARCH("Requiere refuerzo transversal",J166)))</formula>
    </cfRule>
  </conditionalFormatting>
  <conditionalFormatting sqref="J208:R208">
    <cfRule type="containsText" dxfId="141" priority="5" operator="containsText" text="MAL">
      <formula>NOT(ISERROR(SEARCH("MAL",J208)))</formula>
    </cfRule>
    <cfRule type="containsText" dxfId="140" priority="6" operator="containsText" text="OK">
      <formula>NOT(ISERROR(SEARCH("OK",J208)))</formula>
    </cfRule>
  </conditionalFormatting>
  <conditionalFormatting sqref="K350:Q350">
    <cfRule type="containsText" dxfId="139" priority="3" operator="containsText" text="NO CUMPLE">
      <formula>NOT(ISERROR(SEARCH("NO CUMPLE",K350)))</formula>
    </cfRule>
    <cfRule type="containsText" dxfId="138" priority="4" operator="containsText" text="OK">
      <formula>NOT(ISERROR(SEARCH("OK",K350)))</formula>
    </cfRule>
  </conditionalFormatting>
  <conditionalFormatting sqref="K395:Q396">
    <cfRule type="containsText" dxfId="137" priority="1" operator="containsText" text="NO CUMPLE">
      <formula>NOT(ISERROR(SEARCH("NO CUMPLE",K395)))</formula>
    </cfRule>
    <cfRule type="containsText" dxfId="136" priority="2" operator="containsText" text="OK">
      <formula>NOT(ISERROR(SEARCH("OK",K395)))</formula>
    </cfRule>
  </conditionalFormatting>
  <conditionalFormatting sqref="L87:P87">
    <cfRule type="containsText" dxfId="135" priority="25" operator="containsText" text="NO PASA">
      <formula>NOT(ISERROR(SEARCH("NO PASA",L87)))</formula>
    </cfRule>
    <cfRule type="containsText" dxfId="134" priority="26" operator="containsText" text="OK">
      <formula>NOT(ISERROR(SEARCH("OK",L87)))</formula>
    </cfRule>
  </conditionalFormatting>
  <conditionalFormatting sqref="L131:P131">
    <cfRule type="containsText" dxfId="133" priority="17" operator="containsText" text="NO PASA">
      <formula>NOT(ISERROR(SEARCH("NO PASA",L131)))</formula>
    </cfRule>
    <cfRule type="containsText" dxfId="132" priority="18" operator="containsText" text="OK">
      <formula>NOT(ISERROR(SEARCH("OK",L131)))</formula>
    </cfRule>
  </conditionalFormatting>
  <conditionalFormatting sqref="O72:U72">
    <cfRule type="containsText" dxfId="131" priority="24" operator="containsText" text="Redimensionar la Sección">
      <formula>NOT(ISERROR(SEARCH("Redimensionar la Sección",O72)))</formula>
    </cfRule>
  </conditionalFormatting>
  <conditionalFormatting sqref="O116:U116">
    <cfRule type="containsText" dxfId="130" priority="23" operator="containsText" text="Redimensionar la Sección">
      <formula>NOT(ISERROR(SEARCH("Redimensionar la Sección",O116)))</formula>
    </cfRule>
  </conditionalFormatting>
  <conditionalFormatting sqref="V153:Z153">
    <cfRule type="containsText" dxfId="129" priority="11" operator="containsText" text="Cambiar sección">
      <formula>NOT(ISERROR(SEARCH("Cambiar sección",V153)))</formula>
    </cfRule>
    <cfRule type="containsText" dxfId="128" priority="12" operator="containsText" text="OK">
      <formula>NOT(ISERROR(SEARCH("OK",V153)))</formula>
    </cfRule>
  </conditionalFormatting>
  <conditionalFormatting sqref="W78">
    <cfRule type="containsText" dxfId="127" priority="29" operator="containsText" text="NO PASA">
      <formula>NOT(ISERROR(SEARCH("NO PASA",W78)))</formula>
    </cfRule>
    <cfRule type="containsText" dxfId="126" priority="30" operator="containsText" text="OK">
      <formula>NOT(ISERROR(SEARCH("OK",W78)))</formula>
    </cfRule>
  </conditionalFormatting>
  <conditionalFormatting sqref="W122">
    <cfRule type="containsText" dxfId="125" priority="21" operator="containsText" text="NO PASA">
      <formula>NOT(ISERROR(SEARCH("NO PASA",W122)))</formula>
    </cfRule>
    <cfRule type="containsText" dxfId="124" priority="22" operator="containsText" text="OK">
      <formula>NOT(ISERROR(SEARCH("OK",W122)))</formula>
    </cfRule>
  </conditionalFormatting>
  <conditionalFormatting sqref="W78:Z78">
    <cfRule type="containsText" dxfId="123" priority="27" operator="containsText" text="FALTA ACERO">
      <formula>NOT(ISERROR(SEARCH("FALTA ACERO",W78)))</formula>
    </cfRule>
    <cfRule type="containsText" dxfId="122" priority="28" operator="containsText" text="SUPERA AS MAX">
      <formula>NOT(ISERROR(SEARCH("SUPERA AS MAX",W78)))</formula>
    </cfRule>
  </conditionalFormatting>
  <conditionalFormatting sqref="W122:Z122">
    <cfRule type="containsText" dxfId="121" priority="19" operator="containsText" text="FALTA ACERO">
      <formula>NOT(ISERROR(SEARCH("FALTA ACERO",W122)))</formula>
    </cfRule>
    <cfRule type="containsText" dxfId="120" priority="20" operator="containsText" text="SUPERA AS MAX">
      <formula>NOT(ISERROR(SEARCH("SUPERA AS MAX",W122)))</formula>
    </cfRule>
  </conditionalFormatting>
  <dataValidations count="1">
    <dataValidation type="list" allowBlank="1" showInputMessage="1" showErrorMessage="1" sqref="U344:V344 U389:V389 AV389:AW389 BW389:BX389" xr:uid="{E67DC7C1-38FC-46AD-A411-E7A80407C1BC}">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C957012-DF05-46FB-B415-0B68986B7C9A}">
          <x14:formula1>
            <xm:f>'VARILLAS (NO BORRAR)'!$B$3:$B$15</xm:f>
          </x14:formula1>
          <xm:sqref>H76:I77 H120:I121 M193:N193 M246:N246</xm:sqref>
        </x14:dataValidation>
        <x14:dataValidation type="list" allowBlank="1" showInputMessage="1" showErrorMessage="1" xr:uid="{CC6FCA41-A83C-4F0F-99FB-EEC66F72F4DF}">
          <x14:formula1>
            <xm:f>'VARILLAS (NO BORRAR)'!$B$18:$B$20</xm:f>
          </x14:formula1>
          <xm:sqref>O68:Q68 O112:Q112</xm:sqref>
        </x14:dataValidation>
        <x14:dataValidation type="list" allowBlank="1" showInputMessage="1" showErrorMessage="1" xr:uid="{7A1F5A5A-7920-4B59-9BB2-C481A74BB7D3}">
          <x14:formula1>
            <xm:f>'VARILLAS (NO BORRAR)'!$B$27:$B$37</xm:f>
          </x14:formula1>
          <xm:sqref>O364 AP363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CFAAA-E951-4B11-A132-7E8D9CF02252}">
  <sheetPr codeName="Hoja10">
    <tabColor rgb="FF00B0F0"/>
  </sheetPr>
  <dimension ref="A1:CB1302"/>
  <sheetViews>
    <sheetView showGridLines="0" topLeftCell="A104" zoomScaleNormal="100" workbookViewId="0">
      <selection activeCell="AE118" sqref="AE118"/>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310</v>
      </c>
      <c r="L8" s="103"/>
      <c r="M8" s="2" t="s">
        <v>2</v>
      </c>
      <c r="N8" s="2"/>
      <c r="O8" s="2"/>
      <c r="P8" s="2"/>
      <c r="Q8" s="2"/>
      <c r="R8" s="2"/>
      <c r="S8" s="2"/>
      <c r="T8" s="2"/>
      <c r="U8" s="2"/>
      <c r="V8" s="2"/>
      <c r="W8" s="2"/>
      <c r="Y8" s="2"/>
      <c r="Z8" s="4"/>
      <c r="AA8" s="2"/>
      <c r="AB8" s="159" t="s">
        <v>173</v>
      </c>
      <c r="AC8" s="159"/>
      <c r="AD8" s="159"/>
      <c r="AE8" s="159"/>
      <c r="AF8" s="159"/>
      <c r="AG8" s="160">
        <f>'DATOS ETABS'!A9</f>
        <v>177</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ETABS'!B9</f>
        <v>242739.75852142033</v>
      </c>
      <c r="H24" s="150"/>
      <c r="I24" s="150"/>
      <c r="J24" s="150"/>
      <c r="K24" s="85" t="s">
        <v>20</v>
      </c>
      <c r="L24" s="85"/>
      <c r="Z24" s="4"/>
    </row>
    <row r="25" spans="1:27" s="2" customFormat="1" ht="15.95" customHeight="1" x14ac:dyDescent="0.2">
      <c r="B25" s="3"/>
      <c r="E25" s="95" t="s">
        <v>21</v>
      </c>
      <c r="F25" s="95"/>
      <c r="G25" s="150">
        <f>ABS('DATOS ETABS'!C9)</f>
        <v>198977.56743011752</v>
      </c>
      <c r="H25" s="150"/>
      <c r="I25" s="150"/>
      <c r="J25" s="150"/>
      <c r="K25" s="85" t="s">
        <v>20</v>
      </c>
      <c r="L25" s="85"/>
      <c r="Z25" s="4"/>
    </row>
    <row r="26" spans="1:27" s="2" customFormat="1" ht="15.95" customHeight="1" x14ac:dyDescent="0.2">
      <c r="B26" s="3"/>
      <c r="E26" s="95" t="s">
        <v>22</v>
      </c>
      <c r="F26" s="95"/>
      <c r="G26" s="150">
        <f>'DATOS ETABS'!D9</f>
        <v>5967.4225573897065</v>
      </c>
      <c r="H26" s="150"/>
      <c r="I26" s="150"/>
      <c r="J26" s="150"/>
      <c r="K26" s="85" t="s">
        <v>23</v>
      </c>
      <c r="L26" s="85"/>
      <c r="Z26" s="4"/>
    </row>
    <row r="27" spans="1:27" s="2" customFormat="1" ht="15.95" customHeight="1" x14ac:dyDescent="0.2">
      <c r="B27" s="3"/>
      <c r="M27" s="85">
        <f>K8</f>
        <v>310</v>
      </c>
      <c r="N27" s="85"/>
      <c r="O27" s="109" t="s">
        <v>2</v>
      </c>
      <c r="P27" s="109"/>
      <c r="Z27" s="4"/>
    </row>
    <row r="28" spans="1:27" s="2" customFormat="1" ht="15.95" customHeight="1" x14ac:dyDescent="0.2">
      <c r="B28" s="3"/>
      <c r="Z28" s="4"/>
    </row>
    <row r="29" spans="1:27" s="2" customFormat="1" ht="15.95" customHeight="1" x14ac:dyDescent="0.2">
      <c r="B29" s="3"/>
      <c r="J29" s="95">
        <f>M27/2</f>
        <v>155</v>
      </c>
      <c r="K29" s="95"/>
      <c r="L29" s="2" t="s">
        <v>2</v>
      </c>
      <c r="O29" s="95">
        <f>J29</f>
        <v>155</v>
      </c>
      <c r="P29" s="95"/>
      <c r="Q29" s="2" t="s">
        <v>2</v>
      </c>
      <c r="Z29" s="4"/>
    </row>
    <row r="30" spans="1:27" s="2" customFormat="1" ht="15.95" customHeight="1" x14ac:dyDescent="0.2">
      <c r="B30" s="3"/>
      <c r="Z30" s="4"/>
    </row>
    <row r="31" spans="1:27" s="2" customFormat="1" ht="15.95" customHeight="1" x14ac:dyDescent="0.2">
      <c r="B31" s="3"/>
      <c r="D31" s="2" t="s">
        <v>24</v>
      </c>
      <c r="E31" s="122">
        <f>G26</f>
        <v>5967.4225573897065</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5967.4225573897065</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198977.56743011752</v>
      </c>
      <c r="E38" s="149"/>
      <c r="F38" s="149"/>
      <c r="G38" s="85" t="s">
        <v>20</v>
      </c>
      <c r="H38" s="85"/>
      <c r="K38" s="85" t="s">
        <v>19</v>
      </c>
      <c r="L38" s="85"/>
      <c r="M38" s="149">
        <f>G24</f>
        <v>242739.75852142033</v>
      </c>
      <c r="N38" s="149"/>
      <c r="O38" s="149"/>
      <c r="P38" s="85" t="s">
        <v>20</v>
      </c>
      <c r="Q38" s="85"/>
      <c r="T38" s="85" t="s">
        <v>21</v>
      </c>
      <c r="U38" s="85"/>
      <c r="V38" s="149">
        <f>G25</f>
        <v>198977.56743011752</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77.5</v>
      </c>
      <c r="I42" s="85"/>
      <c r="J42" s="2" t="s">
        <v>2</v>
      </c>
      <c r="M42" s="85">
        <f>M27-(H42+R42)</f>
        <v>155</v>
      </c>
      <c r="N42" s="85"/>
      <c r="O42" s="2" t="s">
        <v>2</v>
      </c>
      <c r="R42" s="85">
        <f>H42</f>
        <v>77.5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1.9612504950045717</v>
      </c>
      <c r="L56" s="135"/>
      <c r="M56" s="135"/>
      <c r="O56" s="95" t="s">
        <v>29</v>
      </c>
      <c r="P56" s="95"/>
      <c r="Q56" s="145">
        <f>MIN(K56,K57)</f>
        <v>3.8749504995428286E-2</v>
      </c>
      <c r="R56" s="124"/>
      <c r="S56" s="146"/>
      <c r="Z56" s="4"/>
    </row>
    <row r="57" spans="2:26" s="2" customFormat="1" ht="15.95" customHeight="1" x14ac:dyDescent="0.25">
      <c r="B57" s="3"/>
      <c r="I57" s="85" t="s">
        <v>30</v>
      </c>
      <c r="J57" s="85"/>
      <c r="K57" s="135">
        <f>1 - (SQRT(4 - (8*G25)/(H20*K9*K12^2*T17)))/2</f>
        <v>3.8749504995428286E-2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1.9605404313163123E-3</v>
      </c>
      <c r="K59" s="139"/>
      <c r="L59" s="139"/>
      <c r="M59" s="12"/>
      <c r="N59" s="12"/>
      <c r="O59" s="12"/>
      <c r="P59" s="12"/>
      <c r="Q59" s="12"/>
      <c r="R59" s="12"/>
      <c r="S59" s="12"/>
      <c r="T59" s="140">
        <f>J59*K9*K12</f>
        <v>1.4507999191740713</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1.9295638925015148</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1.9295638925015148</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2.54</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31.635962399104955</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3.4324324324324323E-3</v>
      </c>
      <c r="L83" s="85"/>
      <c r="M83" s="85"/>
      <c r="S83" s="85">
        <f>(K83*H18)/T17</f>
        <v>6.7841017488076305E-2</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198977.56743011752</v>
      </c>
      <c r="I86" s="85"/>
      <c r="J86" s="85"/>
      <c r="K86" s="85"/>
      <c r="L86" s="85" t="s">
        <v>20</v>
      </c>
      <c r="M86" s="85"/>
      <c r="N86" s="30" t="s">
        <v>58</v>
      </c>
      <c r="O86" s="122">
        <f>H20*K9*POWER(K12,2)*T17*S83*(1-(0.5*S83))</f>
        <v>343194.32922352938</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1.9525166582563751</v>
      </c>
      <c r="L100" s="135"/>
      <c r="M100" s="135"/>
      <c r="O100" s="95" t="s">
        <v>29</v>
      </c>
      <c r="P100" s="95"/>
      <c r="Q100" s="145">
        <f>MIN(K100,K101)</f>
        <v>4.7483341743624896E-2</v>
      </c>
      <c r="R100" s="124"/>
      <c r="S100" s="146"/>
      <c r="Z100" s="4"/>
    </row>
    <row r="101" spans="2:26" s="2" customFormat="1" ht="15.95" customHeight="1" x14ac:dyDescent="0.25">
      <c r="B101" s="3"/>
      <c r="I101" s="85" t="s">
        <v>30</v>
      </c>
      <c r="J101" s="85"/>
      <c r="K101" s="135">
        <f>1 - (SQRT(4 - (8*G24)/(H20*K9*K12^2*T17)))/2</f>
        <v>4.7483341743624896E-2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2.4024309810762594E-3</v>
      </c>
      <c r="K103" s="139"/>
      <c r="L103" s="139"/>
      <c r="M103" s="12"/>
      <c r="N103" s="12"/>
      <c r="O103" s="12"/>
      <c r="P103" s="12"/>
      <c r="Q103" s="12"/>
      <c r="R103" s="12"/>
      <c r="S103" s="12"/>
      <c r="T103" s="140">
        <f>J103*K9*K12</f>
        <v>1.777798925996432</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2.3644725715752548</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2.3644725715752548</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7.423534133356668</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242739.75852142033</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3.4324324324324323E-3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2647.4452168359885</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2647.4452168359885</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2647.4452168359885</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2647.4452168359885</v>
      </c>
      <c r="L156" s="129"/>
      <c r="M156" s="129"/>
      <c r="N156" s="36" t="s">
        <v>23</v>
      </c>
      <c r="P156" s="2" t="s">
        <v>148</v>
      </c>
      <c r="Q156" s="105">
        <f>K156/0.75</f>
        <v>3529.9269557813182</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5967.4225573897065</v>
      </c>
      <c r="K159" s="85"/>
      <c r="L159" s="85"/>
      <c r="M159" s="34" t="s">
        <v>23</v>
      </c>
      <c r="N159" s="30" t="s">
        <v>67</v>
      </c>
      <c r="O159" s="122">
        <f>H19*((Q156)+2.2*SQRT(H17)*K9*K12)</f>
        <v>21953.150332163943</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5967.4225573897065</v>
      </c>
      <c r="K165" s="85"/>
      <c r="L165" s="85"/>
      <c r="M165" s="2" t="s">
        <v>23</v>
      </c>
      <c r="N165" s="30" t="s">
        <v>58</v>
      </c>
      <c r="O165" s="122">
        <f>K156</f>
        <v>2647.4452168359885</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49.850039028398051</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11841.945216835989</v>
      </c>
      <c r="N202" s="85"/>
      <c r="O202" s="85"/>
      <c r="P202" s="2" t="s">
        <v>23</v>
      </c>
      <c r="Q202" s="34" t="s">
        <v>80</v>
      </c>
      <c r="R202" s="124">
        <f>M202/1000</f>
        <v>11.84194521683599</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5967.4225573897065</v>
      </c>
      <c r="K207" s="85"/>
      <c r="L207" s="85"/>
      <c r="M207" s="2" t="s">
        <v>23</v>
      </c>
      <c r="N207" s="30" t="s">
        <v>58</v>
      </c>
      <c r="O207" s="122">
        <f>M202</f>
        <v>11841.945216835989</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0.1081</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1">
        <v>9.8199999999999996E-2</v>
      </c>
      <c r="O325" s="111"/>
      <c r="P325" s="2" t="s">
        <v>2</v>
      </c>
      <c r="Z325" s="4"/>
    </row>
    <row r="326" spans="2:26" s="2" customFormat="1" ht="15.95" customHeight="1" x14ac:dyDescent="0.2">
      <c r="B326" s="3"/>
      <c r="P326" s="94">
        <f>N325*P321</f>
        <v>0.19639999999999999</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0.30449999999999999</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0.9458333333333333</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0.30449999999999999</v>
      </c>
      <c r="L349" s="85"/>
      <c r="M349" s="2" t="s">
        <v>2</v>
      </c>
      <c r="N349" s="49" t="s">
        <v>67</v>
      </c>
      <c r="O349" s="85">
        <f>N346</f>
        <v>0.9458333333333333</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159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149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310</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310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310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119" priority="15" operator="containsText" text="Cambiar sección">
      <formula>NOT(ISERROR(SEARCH("Cambiar sección",I149)))</formula>
    </cfRule>
    <cfRule type="containsText" dxfId="118" priority="16" operator="containsText" text="OK">
      <formula>NOT(ISERROR(SEARCH("OK",I149)))</formula>
    </cfRule>
  </conditionalFormatting>
  <conditionalFormatting sqref="I153:M153">
    <cfRule type="containsText" dxfId="117" priority="13" operator="containsText" text="Cambiar sección">
      <formula>NOT(ISERROR(SEARCH("Cambiar sección",I153)))</formula>
    </cfRule>
    <cfRule type="containsText" dxfId="116" priority="14" operator="containsText" text="OK">
      <formula>NOT(ISERROR(SEARCH("OK",I153)))</formula>
    </cfRule>
  </conditionalFormatting>
  <conditionalFormatting sqref="J160:R160">
    <cfRule type="containsText" dxfId="115" priority="7" operator="containsText" text="Redimensionar la Sección">
      <formula>NOT(ISERROR(SEARCH("Redimensionar la Sección",J160)))</formula>
    </cfRule>
    <cfRule type="containsText" dxfId="114" priority="8" operator="containsText" text="OK">
      <formula>NOT(ISERROR(SEARCH("OK",J160)))</formula>
    </cfRule>
  </conditionalFormatting>
  <conditionalFormatting sqref="J166:R166">
    <cfRule type="containsText" dxfId="113" priority="9" operator="containsText" text="OK">
      <formula>NOT(ISERROR(SEARCH("OK",J166)))</formula>
    </cfRule>
    <cfRule type="containsText" dxfId="112" priority="10" operator="containsText" text="Requiere refuerzo transversal">
      <formula>NOT(ISERROR(SEARCH("Requiere refuerzo transversal",J166)))</formula>
    </cfRule>
  </conditionalFormatting>
  <conditionalFormatting sqref="J208:R208">
    <cfRule type="containsText" dxfId="111" priority="5" operator="containsText" text="MAL">
      <formula>NOT(ISERROR(SEARCH("MAL",J208)))</formula>
    </cfRule>
    <cfRule type="containsText" dxfId="110" priority="6" operator="containsText" text="OK">
      <formula>NOT(ISERROR(SEARCH("OK",J208)))</formula>
    </cfRule>
  </conditionalFormatting>
  <conditionalFormatting sqref="K350:Q350">
    <cfRule type="containsText" dxfId="109" priority="3" operator="containsText" text="NO CUMPLE">
      <formula>NOT(ISERROR(SEARCH("NO CUMPLE",K350)))</formula>
    </cfRule>
    <cfRule type="containsText" dxfId="108" priority="4" operator="containsText" text="OK">
      <formula>NOT(ISERROR(SEARCH("OK",K350)))</formula>
    </cfRule>
  </conditionalFormatting>
  <conditionalFormatting sqref="K395:Q396">
    <cfRule type="containsText" dxfId="107" priority="1" operator="containsText" text="NO CUMPLE">
      <formula>NOT(ISERROR(SEARCH("NO CUMPLE",K395)))</formula>
    </cfRule>
    <cfRule type="containsText" dxfId="106" priority="2" operator="containsText" text="OK">
      <formula>NOT(ISERROR(SEARCH("OK",K395)))</formula>
    </cfRule>
  </conditionalFormatting>
  <conditionalFormatting sqref="L87:P87">
    <cfRule type="containsText" dxfId="105" priority="25" operator="containsText" text="NO PASA">
      <formula>NOT(ISERROR(SEARCH("NO PASA",L87)))</formula>
    </cfRule>
    <cfRule type="containsText" dxfId="104" priority="26" operator="containsText" text="OK">
      <formula>NOT(ISERROR(SEARCH("OK",L87)))</formula>
    </cfRule>
  </conditionalFormatting>
  <conditionalFormatting sqref="L131:P131">
    <cfRule type="containsText" dxfId="103" priority="17" operator="containsText" text="NO PASA">
      <formula>NOT(ISERROR(SEARCH("NO PASA",L131)))</formula>
    </cfRule>
    <cfRule type="containsText" dxfId="102" priority="18" operator="containsText" text="OK">
      <formula>NOT(ISERROR(SEARCH("OK",L131)))</formula>
    </cfRule>
  </conditionalFormatting>
  <conditionalFormatting sqref="O72:U72">
    <cfRule type="containsText" dxfId="101" priority="24" operator="containsText" text="Redimensionar la Sección">
      <formula>NOT(ISERROR(SEARCH("Redimensionar la Sección",O72)))</formula>
    </cfRule>
  </conditionalFormatting>
  <conditionalFormatting sqref="O116:U116">
    <cfRule type="containsText" dxfId="100" priority="23" operator="containsText" text="Redimensionar la Sección">
      <formula>NOT(ISERROR(SEARCH("Redimensionar la Sección",O116)))</formula>
    </cfRule>
  </conditionalFormatting>
  <conditionalFormatting sqref="V153:Z153">
    <cfRule type="containsText" dxfId="99" priority="11" operator="containsText" text="Cambiar sección">
      <formula>NOT(ISERROR(SEARCH("Cambiar sección",V153)))</formula>
    </cfRule>
    <cfRule type="containsText" dxfId="98" priority="12" operator="containsText" text="OK">
      <formula>NOT(ISERROR(SEARCH("OK",V153)))</formula>
    </cfRule>
  </conditionalFormatting>
  <conditionalFormatting sqref="W78">
    <cfRule type="containsText" dxfId="97" priority="29" operator="containsText" text="NO PASA">
      <formula>NOT(ISERROR(SEARCH("NO PASA",W78)))</formula>
    </cfRule>
    <cfRule type="containsText" dxfId="96" priority="30" operator="containsText" text="OK">
      <formula>NOT(ISERROR(SEARCH("OK",W78)))</formula>
    </cfRule>
  </conditionalFormatting>
  <conditionalFormatting sqref="W122">
    <cfRule type="containsText" dxfId="95" priority="21" operator="containsText" text="NO PASA">
      <formula>NOT(ISERROR(SEARCH("NO PASA",W122)))</formula>
    </cfRule>
    <cfRule type="containsText" dxfId="94" priority="22" operator="containsText" text="OK">
      <formula>NOT(ISERROR(SEARCH("OK",W122)))</formula>
    </cfRule>
  </conditionalFormatting>
  <conditionalFormatting sqref="W78:Z78">
    <cfRule type="containsText" dxfId="93" priority="27" operator="containsText" text="FALTA ACERO">
      <formula>NOT(ISERROR(SEARCH("FALTA ACERO",W78)))</formula>
    </cfRule>
    <cfRule type="containsText" dxfId="92" priority="28" operator="containsText" text="SUPERA AS MAX">
      <formula>NOT(ISERROR(SEARCH("SUPERA AS MAX",W78)))</formula>
    </cfRule>
  </conditionalFormatting>
  <conditionalFormatting sqref="W122:Z122">
    <cfRule type="containsText" dxfId="91" priority="19" operator="containsText" text="FALTA ACERO">
      <formula>NOT(ISERROR(SEARCH("FALTA ACERO",W122)))</formula>
    </cfRule>
    <cfRule type="containsText" dxfId="90" priority="20" operator="containsText" text="SUPERA AS MAX">
      <formula>NOT(ISERROR(SEARCH("SUPERA AS MAX",W122)))</formula>
    </cfRule>
  </conditionalFormatting>
  <dataValidations disablePrompts="1" count="1">
    <dataValidation type="list" allowBlank="1" showInputMessage="1" showErrorMessage="1" sqref="U344:V344 U389:V389 AV389:AW389 BW389:BX389" xr:uid="{7703379C-B001-43AB-800B-347C22B9CD82}">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7668EB2F-F9A4-4E04-8B09-ECFDD486260C}">
          <x14:formula1>
            <xm:f>'VARILLAS (NO BORRAR)'!$B$27:$B$37</xm:f>
          </x14:formula1>
          <xm:sqref>O364 AP363</xm:sqref>
        </x14:dataValidation>
        <x14:dataValidation type="list" allowBlank="1" showInputMessage="1" showErrorMessage="1" xr:uid="{63762B37-B13B-4D12-9B4D-005AF7B47750}">
          <x14:formula1>
            <xm:f>'VARILLAS (NO BORRAR)'!$B$18:$B$20</xm:f>
          </x14:formula1>
          <xm:sqref>O68:Q68 O112:Q112</xm:sqref>
        </x14:dataValidation>
        <x14:dataValidation type="list" allowBlank="1" showInputMessage="1" showErrorMessage="1" xr:uid="{FD88A9AC-6000-4ACF-AEAA-7677CE677451}">
          <x14:formula1>
            <xm:f>'VARILLAS (NO BORRAR)'!$B$3:$B$15</xm:f>
          </x14:formula1>
          <xm:sqref>H76:I77 H120:I121 M193:N193 M246:N246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B2DD-2D46-48C4-9828-ADD32C4CC963}">
  <sheetPr codeName="Hoja11"/>
  <dimension ref="A1:CB1302"/>
  <sheetViews>
    <sheetView showGridLines="0" topLeftCell="A104" zoomScaleNormal="100" workbookViewId="0">
      <selection activeCell="V26" sqref="V26"/>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310</v>
      </c>
      <c r="L8" s="103"/>
      <c r="M8" s="2" t="s">
        <v>2</v>
      </c>
      <c r="N8" s="2"/>
      <c r="O8" s="2"/>
      <c r="P8" s="2"/>
      <c r="Q8" s="2"/>
      <c r="R8" s="2"/>
      <c r="S8" s="2"/>
      <c r="T8" s="2"/>
      <c r="U8" s="2"/>
      <c r="V8" s="2"/>
      <c r="W8" s="2"/>
      <c r="Y8" s="2"/>
      <c r="Z8" s="4"/>
      <c r="AA8" s="2"/>
      <c r="AB8" s="159" t="s">
        <v>173</v>
      </c>
      <c r="AC8" s="159"/>
      <c r="AD8" s="159"/>
      <c r="AE8" s="159"/>
      <c r="AF8" s="159"/>
      <c r="AG8" s="160">
        <f>'DATOS ETABS'!A10</f>
        <v>179</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ETABS'!B10</f>
        <v>207143.27138259832</v>
      </c>
      <c r="H24" s="150"/>
      <c r="I24" s="150"/>
      <c r="J24" s="150"/>
      <c r="K24" s="85" t="s">
        <v>20</v>
      </c>
      <c r="L24" s="85"/>
      <c r="Z24" s="4"/>
    </row>
    <row r="25" spans="1:27" s="2" customFormat="1" ht="15.95" customHeight="1" x14ac:dyDescent="0.2">
      <c r="B25" s="3"/>
      <c r="E25" s="95" t="s">
        <v>21</v>
      </c>
      <c r="F25" s="95"/>
      <c r="G25" s="150">
        <f>ABS('DATOS ETABS'!C10)</f>
        <v>165589.75754497916</v>
      </c>
      <c r="H25" s="150"/>
      <c r="I25" s="150"/>
      <c r="J25" s="150"/>
      <c r="K25" s="85" t="s">
        <v>20</v>
      </c>
      <c r="L25" s="85"/>
      <c r="Z25" s="4"/>
    </row>
    <row r="26" spans="1:27" s="2" customFormat="1" ht="15.95" customHeight="1" x14ac:dyDescent="0.2">
      <c r="B26" s="3"/>
      <c r="E26" s="95" t="s">
        <v>22</v>
      </c>
      <c r="F26" s="95"/>
      <c r="G26" s="150">
        <f>'DATOS ETABS'!D10</f>
        <v>4642.7906503971572</v>
      </c>
      <c r="H26" s="150"/>
      <c r="I26" s="150"/>
      <c r="J26" s="150"/>
      <c r="K26" s="85" t="s">
        <v>23</v>
      </c>
      <c r="L26" s="85"/>
      <c r="Z26" s="4"/>
    </row>
    <row r="27" spans="1:27" s="2" customFormat="1" ht="15.95" customHeight="1" x14ac:dyDescent="0.2">
      <c r="B27" s="3"/>
      <c r="M27" s="85">
        <f>K8</f>
        <v>310</v>
      </c>
      <c r="N27" s="85"/>
      <c r="O27" s="109" t="s">
        <v>2</v>
      </c>
      <c r="P27" s="109"/>
      <c r="Z27" s="4"/>
    </row>
    <row r="28" spans="1:27" s="2" customFormat="1" ht="15.95" customHeight="1" x14ac:dyDescent="0.2">
      <c r="B28" s="3"/>
      <c r="Z28" s="4"/>
    </row>
    <row r="29" spans="1:27" s="2" customFormat="1" ht="15.95" customHeight="1" x14ac:dyDescent="0.2">
      <c r="B29" s="3"/>
      <c r="J29" s="95">
        <f>M27/2</f>
        <v>155</v>
      </c>
      <c r="K29" s="95"/>
      <c r="L29" s="2" t="s">
        <v>2</v>
      </c>
      <c r="O29" s="95">
        <f>J29</f>
        <v>155</v>
      </c>
      <c r="P29" s="95"/>
      <c r="Q29" s="2" t="s">
        <v>2</v>
      </c>
      <c r="Z29" s="4"/>
    </row>
    <row r="30" spans="1:27" s="2" customFormat="1" ht="15.95" customHeight="1" x14ac:dyDescent="0.2">
      <c r="B30" s="3"/>
      <c r="Z30" s="4"/>
    </row>
    <row r="31" spans="1:27" s="2" customFormat="1" ht="15.95" customHeight="1" x14ac:dyDescent="0.2">
      <c r="B31" s="3"/>
      <c r="D31" s="2" t="s">
        <v>24</v>
      </c>
      <c r="E31" s="122">
        <f>G26</f>
        <v>4642.7906503971572</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4642.7906503971572</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165589.75754497916</v>
      </c>
      <c r="E38" s="149"/>
      <c r="F38" s="149"/>
      <c r="G38" s="85" t="s">
        <v>20</v>
      </c>
      <c r="H38" s="85"/>
      <c r="K38" s="85" t="s">
        <v>19</v>
      </c>
      <c r="L38" s="85"/>
      <c r="M38" s="149">
        <f>G24</f>
        <v>207143.27138259832</v>
      </c>
      <c r="N38" s="149"/>
      <c r="O38" s="149"/>
      <c r="P38" s="85" t="s">
        <v>20</v>
      </c>
      <c r="Q38" s="85"/>
      <c r="T38" s="85" t="s">
        <v>21</v>
      </c>
      <c r="U38" s="85"/>
      <c r="V38" s="149">
        <f>G25</f>
        <v>165589.75754497916</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77.5</v>
      </c>
      <c r="I42" s="85"/>
      <c r="J42" s="2" t="s">
        <v>2</v>
      </c>
      <c r="M42" s="85">
        <f>M27-(H42+R42)</f>
        <v>155</v>
      </c>
      <c r="N42" s="85"/>
      <c r="O42" s="2" t="s">
        <v>2</v>
      </c>
      <c r="R42" s="85">
        <f>H42</f>
        <v>77.5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1.9678608645901541</v>
      </c>
      <c r="L56" s="135"/>
      <c r="M56" s="135"/>
      <c r="O56" s="95" t="s">
        <v>29</v>
      </c>
      <c r="P56" s="95"/>
      <c r="Q56" s="145">
        <f>MIN(K56,K57)</f>
        <v>3.2139135409846031E-2</v>
      </c>
      <c r="R56" s="124"/>
      <c r="S56" s="146"/>
      <c r="Z56" s="4"/>
    </row>
    <row r="57" spans="2:26" s="2" customFormat="1" ht="15.95" customHeight="1" x14ac:dyDescent="0.25">
      <c r="B57" s="3"/>
      <c r="I57" s="85" t="s">
        <v>30</v>
      </c>
      <c r="J57" s="85"/>
      <c r="K57" s="135">
        <f>1 - (SQRT(4 - (8*G25)/(H20*K9*K12^2*T17)))/2</f>
        <v>3.2139135409846031E-2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1.6260872082362577E-3</v>
      </c>
      <c r="K59" s="139"/>
      <c r="L59" s="139"/>
      <c r="M59" s="12"/>
      <c r="N59" s="12"/>
      <c r="O59" s="12"/>
      <c r="P59" s="12"/>
      <c r="Q59" s="12"/>
      <c r="R59" s="12"/>
      <c r="S59" s="12"/>
      <c r="T59" s="140">
        <f>J59*K9*K12</f>
        <v>1.2033045340948307</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1.600395030346125</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1.600395030346125</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2.54</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58.71081525732194</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3.4324324324324323E-3</v>
      </c>
      <c r="L83" s="85"/>
      <c r="M83" s="85"/>
      <c r="S83" s="85">
        <f>(K83*H18)/T17</f>
        <v>6.7841017488076305E-2</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165589.75754497916</v>
      </c>
      <c r="I86" s="85"/>
      <c r="J86" s="85"/>
      <c r="K86" s="85"/>
      <c r="L86" s="85" t="s">
        <v>20</v>
      </c>
      <c r="M86" s="85"/>
      <c r="N86" s="30" t="s">
        <v>58</v>
      </c>
      <c r="O86" s="122">
        <f>H20*K9*POWER(K12,2)*T17*S83*(1-(0.5*S83))</f>
        <v>343194.32922352938</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1.9596268573958555</v>
      </c>
      <c r="L100" s="135"/>
      <c r="M100" s="135"/>
      <c r="O100" s="95" t="s">
        <v>29</v>
      </c>
      <c r="P100" s="95"/>
      <c r="Q100" s="145">
        <f>MIN(K100,K101)</f>
        <v>4.0373142604144485E-2</v>
      </c>
      <c r="R100" s="124"/>
      <c r="S100" s="146"/>
      <c r="Z100" s="4"/>
    </row>
    <row r="101" spans="2:26" s="2" customFormat="1" ht="15.95" customHeight="1" x14ac:dyDescent="0.25">
      <c r="B101" s="3"/>
      <c r="I101" s="85" t="s">
        <v>30</v>
      </c>
      <c r="J101" s="85"/>
      <c r="K101" s="135">
        <f>1 - (SQRT(4 - (8*G24)/(H20*K9*K12^2*T17)))/2</f>
        <v>4.0373142604144485E-2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2.0426887627096914E-3</v>
      </c>
      <c r="K103" s="139"/>
      <c r="L103" s="139"/>
      <c r="M103" s="12"/>
      <c r="N103" s="12"/>
      <c r="O103" s="12"/>
      <c r="P103" s="12"/>
      <c r="Q103" s="12"/>
      <c r="R103" s="12"/>
      <c r="S103" s="12"/>
      <c r="T103" s="140">
        <f>J103*K9*K12</f>
        <v>1.5115896844051717</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2.0104142802588787</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2.0104142802588787</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26.342118882727348</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207143.27138259832</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3.4324324324324323E-3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2647.4452168359885</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2647.4452168359885</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2647.4452168359885</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2647.4452168359885</v>
      </c>
      <c r="L156" s="129"/>
      <c r="M156" s="129"/>
      <c r="N156" s="36" t="s">
        <v>23</v>
      </c>
      <c r="P156" s="2" t="s">
        <v>148</v>
      </c>
      <c r="Q156" s="105">
        <f>K156/0.75</f>
        <v>3529.9269557813182</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4642.7906503971572</v>
      </c>
      <c r="K159" s="85"/>
      <c r="L159" s="85"/>
      <c r="M159" s="34" t="s">
        <v>23</v>
      </c>
      <c r="N159" s="30" t="s">
        <v>67</v>
      </c>
      <c r="O159" s="122">
        <f>H19*((Q156)+2.2*SQRT(H17)*K9*K12)</f>
        <v>21953.150332163943</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4642.7906503971572</v>
      </c>
      <c r="K165" s="85"/>
      <c r="L165" s="85"/>
      <c r="M165" s="2" t="s">
        <v>23</v>
      </c>
      <c r="N165" s="30" t="s">
        <v>58</v>
      </c>
      <c r="O165" s="122">
        <f>K156</f>
        <v>2647.4452168359885</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82.943533092725744</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11841.945216835989</v>
      </c>
      <c r="N202" s="85"/>
      <c r="O202" s="85"/>
      <c r="P202" s="2" t="s">
        <v>23</v>
      </c>
      <c r="Q202" s="34" t="s">
        <v>80</v>
      </c>
      <c r="R202" s="124">
        <f>M202/1000</f>
        <v>11.84194521683599</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4642.7906503971572</v>
      </c>
      <c r="K207" s="85"/>
      <c r="L207" s="85"/>
      <c r="M207" s="2" t="s">
        <v>23</v>
      </c>
      <c r="N207" s="30" t="s">
        <v>58</v>
      </c>
      <c r="O207" s="122">
        <f>M202</f>
        <v>11841.945216835989</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7.51E-2</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1">
        <v>6.93E-2</v>
      </c>
      <c r="O325" s="111"/>
      <c r="P325" s="2" t="s">
        <v>2</v>
      </c>
      <c r="Z325" s="4"/>
    </row>
    <row r="326" spans="2:26" s="2" customFormat="1" ht="15.95" customHeight="1" x14ac:dyDescent="0.2">
      <c r="B326" s="3"/>
      <c r="P326" s="94">
        <f>N325*P321</f>
        <v>0.1386</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0.2137</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0.9458333333333333</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0.2137</v>
      </c>
      <c r="L349" s="85"/>
      <c r="M349" s="2" t="s">
        <v>2</v>
      </c>
      <c r="N349" s="49" t="s">
        <v>67</v>
      </c>
      <c r="O349" s="85">
        <f>N346</f>
        <v>0.9458333333333333</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159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310</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310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310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89" priority="15" operator="containsText" text="Cambiar sección">
      <formula>NOT(ISERROR(SEARCH("Cambiar sección",I149)))</formula>
    </cfRule>
    <cfRule type="containsText" dxfId="88" priority="16" operator="containsText" text="OK">
      <formula>NOT(ISERROR(SEARCH("OK",I149)))</formula>
    </cfRule>
  </conditionalFormatting>
  <conditionalFormatting sqref="I153:M153">
    <cfRule type="containsText" dxfId="87" priority="13" operator="containsText" text="Cambiar sección">
      <formula>NOT(ISERROR(SEARCH("Cambiar sección",I153)))</formula>
    </cfRule>
    <cfRule type="containsText" dxfId="86" priority="14" operator="containsText" text="OK">
      <formula>NOT(ISERROR(SEARCH("OK",I153)))</formula>
    </cfRule>
  </conditionalFormatting>
  <conditionalFormatting sqref="J160:R160">
    <cfRule type="containsText" dxfId="85" priority="7" operator="containsText" text="Redimensionar la Sección">
      <formula>NOT(ISERROR(SEARCH("Redimensionar la Sección",J160)))</formula>
    </cfRule>
    <cfRule type="containsText" dxfId="84" priority="8" operator="containsText" text="OK">
      <formula>NOT(ISERROR(SEARCH("OK",J160)))</formula>
    </cfRule>
  </conditionalFormatting>
  <conditionalFormatting sqref="J166:R166">
    <cfRule type="containsText" dxfId="83" priority="9" operator="containsText" text="OK">
      <formula>NOT(ISERROR(SEARCH("OK",J166)))</formula>
    </cfRule>
    <cfRule type="containsText" dxfId="82" priority="10" operator="containsText" text="Requiere refuerzo transversal">
      <formula>NOT(ISERROR(SEARCH("Requiere refuerzo transversal",J166)))</formula>
    </cfRule>
  </conditionalFormatting>
  <conditionalFormatting sqref="J208:R208">
    <cfRule type="containsText" dxfId="81" priority="5" operator="containsText" text="MAL">
      <formula>NOT(ISERROR(SEARCH("MAL",J208)))</formula>
    </cfRule>
    <cfRule type="containsText" dxfId="80" priority="6" operator="containsText" text="OK">
      <formula>NOT(ISERROR(SEARCH("OK",J208)))</formula>
    </cfRule>
  </conditionalFormatting>
  <conditionalFormatting sqref="K350:Q350">
    <cfRule type="containsText" dxfId="79" priority="3" operator="containsText" text="NO CUMPLE">
      <formula>NOT(ISERROR(SEARCH("NO CUMPLE",K350)))</formula>
    </cfRule>
    <cfRule type="containsText" dxfId="78" priority="4" operator="containsText" text="OK">
      <formula>NOT(ISERROR(SEARCH("OK",K350)))</formula>
    </cfRule>
  </conditionalFormatting>
  <conditionalFormatting sqref="K395:Q396">
    <cfRule type="containsText" dxfId="77" priority="1" operator="containsText" text="NO CUMPLE">
      <formula>NOT(ISERROR(SEARCH("NO CUMPLE",K395)))</formula>
    </cfRule>
    <cfRule type="containsText" dxfId="76" priority="2" operator="containsText" text="OK">
      <formula>NOT(ISERROR(SEARCH("OK",K395)))</formula>
    </cfRule>
  </conditionalFormatting>
  <conditionalFormatting sqref="L87:P87">
    <cfRule type="containsText" dxfId="75" priority="25" operator="containsText" text="NO PASA">
      <formula>NOT(ISERROR(SEARCH("NO PASA",L87)))</formula>
    </cfRule>
    <cfRule type="containsText" dxfId="74" priority="26" operator="containsText" text="OK">
      <formula>NOT(ISERROR(SEARCH("OK",L87)))</formula>
    </cfRule>
  </conditionalFormatting>
  <conditionalFormatting sqref="L131:P131">
    <cfRule type="containsText" dxfId="73" priority="17" operator="containsText" text="NO PASA">
      <formula>NOT(ISERROR(SEARCH("NO PASA",L131)))</formula>
    </cfRule>
    <cfRule type="containsText" dxfId="72" priority="18" operator="containsText" text="OK">
      <formula>NOT(ISERROR(SEARCH("OK",L131)))</formula>
    </cfRule>
  </conditionalFormatting>
  <conditionalFormatting sqref="O72:U72">
    <cfRule type="containsText" dxfId="71" priority="24" operator="containsText" text="Redimensionar la Sección">
      <formula>NOT(ISERROR(SEARCH("Redimensionar la Sección",O72)))</formula>
    </cfRule>
  </conditionalFormatting>
  <conditionalFormatting sqref="O116:U116">
    <cfRule type="containsText" dxfId="70" priority="23" operator="containsText" text="Redimensionar la Sección">
      <formula>NOT(ISERROR(SEARCH("Redimensionar la Sección",O116)))</formula>
    </cfRule>
  </conditionalFormatting>
  <conditionalFormatting sqref="V153:Z153">
    <cfRule type="containsText" dxfId="69" priority="11" operator="containsText" text="Cambiar sección">
      <formula>NOT(ISERROR(SEARCH("Cambiar sección",V153)))</formula>
    </cfRule>
    <cfRule type="containsText" dxfId="68" priority="12" operator="containsText" text="OK">
      <formula>NOT(ISERROR(SEARCH("OK",V153)))</formula>
    </cfRule>
  </conditionalFormatting>
  <conditionalFormatting sqref="W78">
    <cfRule type="containsText" dxfId="67" priority="29" operator="containsText" text="NO PASA">
      <formula>NOT(ISERROR(SEARCH("NO PASA",W78)))</formula>
    </cfRule>
    <cfRule type="containsText" dxfId="66" priority="30" operator="containsText" text="OK">
      <formula>NOT(ISERROR(SEARCH("OK",W78)))</formula>
    </cfRule>
  </conditionalFormatting>
  <conditionalFormatting sqref="W122">
    <cfRule type="containsText" dxfId="65" priority="21" operator="containsText" text="NO PASA">
      <formula>NOT(ISERROR(SEARCH("NO PASA",W122)))</formula>
    </cfRule>
    <cfRule type="containsText" dxfId="64" priority="22" operator="containsText" text="OK">
      <formula>NOT(ISERROR(SEARCH("OK",W122)))</formula>
    </cfRule>
  </conditionalFormatting>
  <conditionalFormatting sqref="W78:Z78">
    <cfRule type="containsText" dxfId="63" priority="27" operator="containsText" text="FALTA ACERO">
      <formula>NOT(ISERROR(SEARCH("FALTA ACERO",W78)))</formula>
    </cfRule>
    <cfRule type="containsText" dxfId="62" priority="28" operator="containsText" text="SUPERA AS MAX">
      <formula>NOT(ISERROR(SEARCH("SUPERA AS MAX",W78)))</formula>
    </cfRule>
  </conditionalFormatting>
  <conditionalFormatting sqref="W122:Z122">
    <cfRule type="containsText" dxfId="61" priority="19" operator="containsText" text="FALTA ACERO">
      <formula>NOT(ISERROR(SEARCH("FALTA ACERO",W122)))</formula>
    </cfRule>
    <cfRule type="containsText" dxfId="60" priority="20" operator="containsText" text="SUPERA AS MAX">
      <formula>NOT(ISERROR(SEARCH("SUPERA AS MAX",W122)))</formula>
    </cfRule>
  </conditionalFormatting>
  <dataValidations count="1">
    <dataValidation type="list" allowBlank="1" showInputMessage="1" showErrorMessage="1" sqref="U344:V344 U389:V389 AV389:AW389 BW389:BX389" xr:uid="{7C96720C-272A-4935-8DCE-F74E1CC0EBC6}">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2180087-6605-4089-9599-4CF8A16B9078}">
          <x14:formula1>
            <xm:f>'VARILLAS (NO BORRAR)'!$B$3:$B$15</xm:f>
          </x14:formula1>
          <xm:sqref>H76:I77 H120:I121 M193:N193 M246:N246</xm:sqref>
        </x14:dataValidation>
        <x14:dataValidation type="list" allowBlank="1" showInputMessage="1" showErrorMessage="1" xr:uid="{9881B2FF-41FD-4644-8833-90C049E7404C}">
          <x14:formula1>
            <xm:f>'VARILLAS (NO BORRAR)'!$B$18:$B$20</xm:f>
          </x14:formula1>
          <xm:sqref>O68:Q68 O112:Q112</xm:sqref>
        </x14:dataValidation>
        <x14:dataValidation type="list" allowBlank="1" showInputMessage="1" showErrorMessage="1" xr:uid="{4223C272-FD26-40AB-B0BA-C655032ADBC7}">
          <x14:formula1>
            <xm:f>'VARILLAS (NO BORRAR)'!$B$27:$B$37</xm:f>
          </x14:formula1>
          <xm:sqref>O364 AP363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DC3E-F99B-47D7-B99E-12C94B46A2FC}">
  <sheetPr codeName="Hoja12"/>
  <dimension ref="A1:CB1302"/>
  <sheetViews>
    <sheetView showGridLines="0" zoomScaleNormal="100" workbookViewId="0">
      <selection activeCell="U27" sqref="U27"/>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310</v>
      </c>
      <c r="L8" s="103"/>
      <c r="M8" s="2" t="s">
        <v>2</v>
      </c>
      <c r="N8" s="2"/>
      <c r="O8" s="2"/>
      <c r="P8" s="2"/>
      <c r="Q8" s="2"/>
      <c r="R8" s="2"/>
      <c r="S8" s="2"/>
      <c r="T8" s="2"/>
      <c r="U8" s="2"/>
      <c r="V8" s="2"/>
      <c r="W8" s="2"/>
      <c r="Y8" s="2"/>
      <c r="Z8" s="4"/>
      <c r="AA8" s="2"/>
      <c r="AB8" s="159" t="s">
        <v>173</v>
      </c>
      <c r="AC8" s="159"/>
      <c r="AD8" s="159"/>
      <c r="AE8" s="159"/>
      <c r="AF8" s="159"/>
      <c r="AG8" s="160">
        <f>'DATOS ETABS'!A11</f>
        <v>181</v>
      </c>
      <c r="AH8" s="160"/>
      <c r="AI8" s="160"/>
    </row>
    <row r="9" spans="1:37" s="5" customFormat="1" ht="15.95" customHeight="1" x14ac:dyDescent="0.2">
      <c r="A9" s="2"/>
      <c r="B9" s="3"/>
      <c r="C9" s="2"/>
      <c r="D9" s="2"/>
      <c r="E9" s="109" t="s">
        <v>3</v>
      </c>
      <c r="F9" s="109"/>
      <c r="G9" s="109"/>
      <c r="H9" s="109"/>
      <c r="I9" s="109"/>
      <c r="J9" s="109"/>
      <c r="K9" s="103">
        <v>20</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40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37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ETABS'!B11</f>
        <v>114935.57677472518</v>
      </c>
      <c r="H24" s="150"/>
      <c r="I24" s="150"/>
      <c r="J24" s="150"/>
      <c r="K24" s="85" t="s">
        <v>20</v>
      </c>
      <c r="L24" s="85"/>
      <c r="Z24" s="4"/>
    </row>
    <row r="25" spans="1:27" s="2" customFormat="1" ht="15.95" customHeight="1" x14ac:dyDescent="0.2">
      <c r="B25" s="3"/>
      <c r="E25" s="95" t="s">
        <v>21</v>
      </c>
      <c r="F25" s="95"/>
      <c r="G25" s="150">
        <f>ABS('DATOS ETABS'!C11)</f>
        <v>176261.65339386658</v>
      </c>
      <c r="H25" s="150"/>
      <c r="I25" s="150"/>
      <c r="J25" s="150"/>
      <c r="K25" s="85" t="s">
        <v>20</v>
      </c>
      <c r="L25" s="85"/>
      <c r="Z25" s="4"/>
    </row>
    <row r="26" spans="1:27" s="2" customFormat="1" ht="15.95" customHeight="1" x14ac:dyDescent="0.2">
      <c r="B26" s="3"/>
      <c r="E26" s="95" t="s">
        <v>22</v>
      </c>
      <c r="F26" s="95"/>
      <c r="G26" s="150">
        <f>'DATOS ETABS'!D11</f>
        <v>8069.3310629790376</v>
      </c>
      <c r="H26" s="150"/>
      <c r="I26" s="150"/>
      <c r="J26" s="150"/>
      <c r="K26" s="85" t="s">
        <v>23</v>
      </c>
      <c r="L26" s="85"/>
      <c r="Z26" s="4"/>
    </row>
    <row r="27" spans="1:27" s="2" customFormat="1" ht="15.95" customHeight="1" x14ac:dyDescent="0.2">
      <c r="B27" s="3"/>
      <c r="M27" s="85">
        <f>K8</f>
        <v>310</v>
      </c>
      <c r="N27" s="85"/>
      <c r="O27" s="109" t="s">
        <v>2</v>
      </c>
      <c r="P27" s="109"/>
      <c r="Z27" s="4"/>
    </row>
    <row r="28" spans="1:27" s="2" customFormat="1" ht="15.95" customHeight="1" x14ac:dyDescent="0.2">
      <c r="B28" s="3"/>
      <c r="Z28" s="4"/>
    </row>
    <row r="29" spans="1:27" s="2" customFormat="1" ht="15.95" customHeight="1" x14ac:dyDescent="0.2">
      <c r="B29" s="3"/>
      <c r="J29" s="95">
        <f>M27/2</f>
        <v>155</v>
      </c>
      <c r="K29" s="95"/>
      <c r="L29" s="2" t="s">
        <v>2</v>
      </c>
      <c r="O29" s="95">
        <f>J29</f>
        <v>155</v>
      </c>
      <c r="P29" s="95"/>
      <c r="Q29" s="2" t="s">
        <v>2</v>
      </c>
      <c r="Z29" s="4"/>
    </row>
    <row r="30" spans="1:27" s="2" customFormat="1" ht="15.95" customHeight="1" x14ac:dyDescent="0.2">
      <c r="B30" s="3"/>
      <c r="Z30" s="4"/>
    </row>
    <row r="31" spans="1:27" s="2" customFormat="1" ht="15.95" customHeight="1" x14ac:dyDescent="0.2">
      <c r="B31" s="3"/>
      <c r="D31" s="2" t="s">
        <v>24</v>
      </c>
      <c r="E31" s="122">
        <f>G26</f>
        <v>8069.3310629790376</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8069.3310629790376</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176261.65339386658</v>
      </c>
      <c r="E38" s="149"/>
      <c r="F38" s="149"/>
      <c r="G38" s="85" t="s">
        <v>20</v>
      </c>
      <c r="H38" s="85"/>
      <c r="K38" s="85" t="s">
        <v>19</v>
      </c>
      <c r="L38" s="85"/>
      <c r="M38" s="149">
        <f>G24</f>
        <v>114935.57677472518</v>
      </c>
      <c r="N38" s="149"/>
      <c r="O38" s="149"/>
      <c r="P38" s="85" t="s">
        <v>20</v>
      </c>
      <c r="Q38" s="85"/>
      <c r="T38" s="85" t="s">
        <v>21</v>
      </c>
      <c r="U38" s="85"/>
      <c r="V38" s="149">
        <f>G25</f>
        <v>176261.65339386658</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77.5</v>
      </c>
      <c r="I42" s="85"/>
      <c r="J42" s="2" t="s">
        <v>2</v>
      </c>
      <c r="M42" s="85">
        <f>M27-(H42+R42)</f>
        <v>155</v>
      </c>
      <c r="N42" s="85"/>
      <c r="O42" s="2" t="s">
        <v>2</v>
      </c>
      <c r="R42" s="85">
        <f>H42</f>
        <v>77.5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1.9657528822840393</v>
      </c>
      <c r="L56" s="135"/>
      <c r="M56" s="135"/>
      <c r="O56" s="95" t="s">
        <v>29</v>
      </c>
      <c r="P56" s="95"/>
      <c r="Q56" s="145">
        <f>MIN(K56,K57)</f>
        <v>3.4247117715960784E-2</v>
      </c>
      <c r="R56" s="124"/>
      <c r="S56" s="146"/>
      <c r="Z56" s="4"/>
    </row>
    <row r="57" spans="2:26" s="2" customFormat="1" ht="15.95" customHeight="1" x14ac:dyDescent="0.25">
      <c r="B57" s="3"/>
      <c r="I57" s="85" t="s">
        <v>30</v>
      </c>
      <c r="J57" s="85"/>
      <c r="K57" s="135">
        <f>1 - (SQRT(4 - (8*G25)/(H20*K9*K12^2*T17)))/2</f>
        <v>3.4247117715960784E-2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1.7327410749146826E-3</v>
      </c>
      <c r="K59" s="139"/>
      <c r="L59" s="139"/>
      <c r="M59" s="12"/>
      <c r="N59" s="12"/>
      <c r="O59" s="12"/>
      <c r="P59" s="12"/>
      <c r="Q59" s="12"/>
      <c r="R59" s="12"/>
      <c r="S59" s="12"/>
      <c r="T59" s="140">
        <f>J59*K9*K12</f>
        <v>1.2822283954368652</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2.2286528271662869</v>
      </c>
      <c r="L62" s="94"/>
      <c r="M62" s="94"/>
      <c r="N62" s="85" t="s">
        <v>31</v>
      </c>
      <c r="O62" s="85"/>
      <c r="P62" s="141"/>
      <c r="Z62" s="4"/>
    </row>
    <row r="63" spans="2:26" s="2" customFormat="1" ht="15.95" customHeight="1" x14ac:dyDescent="0.2">
      <c r="B63" s="3"/>
      <c r="P63" s="142"/>
      <c r="T63" s="94">
        <f>MAX(K62,K64)</f>
        <v>2.4666666666666668</v>
      </c>
      <c r="U63" s="85"/>
      <c r="V63" s="85"/>
      <c r="W63" s="85" t="s">
        <v>31</v>
      </c>
      <c r="X63" s="85"/>
      <c r="Z63" s="4"/>
    </row>
    <row r="64" spans="2:26" s="2" customFormat="1" ht="15.95" customHeight="1" x14ac:dyDescent="0.2">
      <c r="B64" s="3"/>
      <c r="K64" s="94">
        <f>((14/H18)*K9*K12)</f>
        <v>2.4666666666666668</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1.7053637659310308</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22.023809523809522</v>
      </c>
      <c r="N70" s="94"/>
      <c r="O70" s="85" t="s">
        <v>31</v>
      </c>
      <c r="P70" s="85"/>
      <c r="V70" s="85">
        <f>IF(O68="BAJA",0.9*M70,IF(O68="MEDIA",0.75*M70,0.025*K9*K12))</f>
        <v>19.821428571428569</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1.7053637659310308</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2.54</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48.941829933469108</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3.4324324324324323E-3</v>
      </c>
      <c r="L83" s="85"/>
      <c r="M83" s="85"/>
      <c r="S83" s="85">
        <f>(K83*H18)/T17</f>
        <v>6.7841017488076305E-2</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176261.65339386658</v>
      </c>
      <c r="I86" s="85"/>
      <c r="J86" s="85"/>
      <c r="K86" s="85"/>
      <c r="L86" s="85" t="s">
        <v>20</v>
      </c>
      <c r="M86" s="85"/>
      <c r="N86" s="30" t="s">
        <v>58</v>
      </c>
      <c r="O86" s="122">
        <f>H20*K9*POWER(K12,2)*T17*S83*(1-(0.5*S83))</f>
        <v>343194.32922352938</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1.9778044331139597</v>
      </c>
      <c r="L100" s="135"/>
      <c r="M100" s="135"/>
      <c r="O100" s="95" t="s">
        <v>29</v>
      </c>
      <c r="P100" s="95"/>
      <c r="Q100" s="145">
        <f>MIN(K100,K101)</f>
        <v>2.2195566886040186E-2</v>
      </c>
      <c r="R100" s="124"/>
      <c r="S100" s="146"/>
      <c r="Z100" s="4"/>
    </row>
    <row r="101" spans="2:26" s="2" customFormat="1" ht="15.95" customHeight="1" x14ac:dyDescent="0.25">
      <c r="B101" s="3"/>
      <c r="I101" s="85" t="s">
        <v>30</v>
      </c>
      <c r="J101" s="85"/>
      <c r="K101" s="135">
        <f>1 - (SQRT(4 - (8*G24)/(H20*K9*K12^2*T17)))/2</f>
        <v>2.2195566886040186E-2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1.1229899912579854E-3</v>
      </c>
      <c r="K103" s="139"/>
      <c r="L103" s="139"/>
      <c r="M103" s="12"/>
      <c r="N103" s="12"/>
      <c r="O103" s="12"/>
      <c r="P103" s="12"/>
      <c r="Q103" s="12"/>
      <c r="R103" s="12"/>
      <c r="S103" s="12"/>
      <c r="T103" s="140">
        <f>J103*K9*K12</f>
        <v>0.83101259353090917</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2.2286528271662869</v>
      </c>
      <c r="L106" s="94"/>
      <c r="M106" s="94"/>
      <c r="N106" s="85" t="s">
        <v>31</v>
      </c>
      <c r="O106" s="85"/>
      <c r="P106" s="141"/>
      <c r="Z106" s="4"/>
    </row>
    <row r="107" spans="2:26" s="2" customFormat="1" ht="15.95" customHeight="1" x14ac:dyDescent="0.2">
      <c r="B107" s="3"/>
      <c r="P107" s="142"/>
      <c r="T107" s="94">
        <f>MAX(K106,K108)</f>
        <v>2.4666666666666668</v>
      </c>
      <c r="U107" s="85"/>
      <c r="V107" s="85"/>
      <c r="W107" s="85" t="s">
        <v>31</v>
      </c>
      <c r="X107" s="85"/>
      <c r="Z107" s="4"/>
    </row>
    <row r="108" spans="2:26" s="2" customFormat="1" ht="15.95" customHeight="1" x14ac:dyDescent="0.2">
      <c r="B108" s="3"/>
      <c r="K108" s="94">
        <f>((14/H18)*K9*K12)</f>
        <v>2.4666666666666668</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1.1052467493961093</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22.023809523809522</v>
      </c>
      <c r="N114" s="94"/>
      <c r="O114" s="85" t="s">
        <v>31</v>
      </c>
      <c r="P114" s="85"/>
      <c r="V114" s="85">
        <f>IF(O112="BAJA",0.9*M114,IF(O112="MEDIA",0.75*M114,0.025*K9*K12))</f>
        <v>19.821428571428569</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1.1052467493961093</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129.81293556283416</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3.4324324324324323E-3</v>
      </c>
      <c r="L127" s="85"/>
      <c r="M127" s="85"/>
      <c r="S127" s="85">
        <f>(K127*H18)/T17</f>
        <v>6.7841017488076305E-2</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114935.57677472518</v>
      </c>
      <c r="I130" s="85"/>
      <c r="J130" s="85"/>
      <c r="K130" s="85"/>
      <c r="L130" s="85" t="s">
        <v>20</v>
      </c>
      <c r="M130" s="85"/>
      <c r="N130" s="30" t="s">
        <v>58</v>
      </c>
      <c r="O130" s="122">
        <f>H20*K9*POWER(K12,2)*T17*S127*(1-(0.5*S127))</f>
        <v>343194.32922352938</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3.4324324324324323E-3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4387.6602534836256</v>
      </c>
      <c r="G143" s="129"/>
      <c r="H143" s="129"/>
      <c r="I143" s="36" t="s">
        <v>23</v>
      </c>
      <c r="N143" s="31"/>
      <c r="Q143" s="99" t="s">
        <v>65</v>
      </c>
      <c r="R143" s="99"/>
      <c r="S143" s="129">
        <f>H19*(2*1*POWER(T141,1/3)*SQRT(H17))*K9*K12</f>
        <v>2647.4452168359885</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4387.6602534836256</v>
      </c>
      <c r="C149" s="85"/>
      <c r="D149" s="85"/>
      <c r="E149" s="30" t="s">
        <v>67</v>
      </c>
      <c r="F149" s="122">
        <f>H19*1.25*1*SQRT(H17)*K9*K12</f>
        <v>10969.150633709065</v>
      </c>
      <c r="G149" s="122"/>
      <c r="H149" s="122"/>
      <c r="I149" s="85" t="str">
        <f>IF(B149&lt;=F149,"OK","Cambiar sección")</f>
        <v>OK</v>
      </c>
      <c r="J149" s="85"/>
      <c r="K149" s="85"/>
      <c r="L149" s="85"/>
      <c r="M149" s="131"/>
      <c r="N149" s="31"/>
      <c r="O149" s="132">
        <f>S143</f>
        <v>2647.4452168359885</v>
      </c>
      <c r="P149" s="85"/>
      <c r="Q149" s="85"/>
      <c r="R149" s="30" t="s">
        <v>67</v>
      </c>
      <c r="S149" s="122">
        <f>H19*1.25*1*SQRT(H17)*K9*K12</f>
        <v>10969.150633709065</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4387.6602534836256</v>
      </c>
      <c r="C153" s="85"/>
      <c r="D153" s="85"/>
      <c r="E153" s="30" t="s">
        <v>147</v>
      </c>
      <c r="F153" s="122">
        <f>H19*0.25*1*SQRT(H17)*K9*K12</f>
        <v>2193.8301267418128</v>
      </c>
      <c r="G153" s="122"/>
      <c r="H153" s="122"/>
      <c r="I153" s="85" t="str">
        <f>IF(B153&gt;F153,"OK","Cambiar sección")</f>
        <v>OK</v>
      </c>
      <c r="J153" s="85"/>
      <c r="K153" s="85"/>
      <c r="L153" s="85"/>
      <c r="M153" s="131"/>
      <c r="N153" s="31"/>
      <c r="O153" s="132">
        <f>S143</f>
        <v>2647.4452168359885</v>
      </c>
      <c r="P153" s="85"/>
      <c r="Q153" s="85"/>
      <c r="R153" s="30" t="s">
        <v>147</v>
      </c>
      <c r="S153" s="122">
        <f>H19*0.25*1*SQRT(H17)*K9*K12</f>
        <v>2193.8301267418128</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2647.4452168359885</v>
      </c>
      <c r="L156" s="129"/>
      <c r="M156" s="129"/>
      <c r="N156" s="36" t="s">
        <v>23</v>
      </c>
      <c r="P156" s="2" t="s">
        <v>148</v>
      </c>
      <c r="Q156" s="105">
        <f>K156/0.75</f>
        <v>3529.9269557813182</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8069.3310629790376</v>
      </c>
      <c r="K159" s="85"/>
      <c r="L159" s="85"/>
      <c r="M159" s="34" t="s">
        <v>23</v>
      </c>
      <c r="N159" s="30" t="s">
        <v>67</v>
      </c>
      <c r="O159" s="122">
        <f>H19*((Q156)+2.2*SQRT(H17)*K9*K12)</f>
        <v>21953.150332163943</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8069.3310629790376</v>
      </c>
      <c r="K165" s="85"/>
      <c r="L165" s="85"/>
      <c r="M165" s="2" t="s">
        <v>23</v>
      </c>
      <c r="N165" s="30" t="s">
        <v>58</v>
      </c>
      <c r="O165" s="122">
        <f>K156</f>
        <v>2647.4452168359885</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18.5</v>
      </c>
      <c r="L196" s="85"/>
      <c r="M196" s="2" t="s">
        <v>2</v>
      </c>
      <c r="Q196" s="103">
        <v>18</v>
      </c>
      <c r="R196" s="103"/>
      <c r="S196" s="2" t="s">
        <v>2</v>
      </c>
      <c r="W196" s="127">
        <f>(H19*O197*V197*K12)/(J165-O165)</f>
        <v>30.52461905256304</v>
      </c>
      <c r="X196" s="127"/>
      <c r="Y196" s="42" t="s">
        <v>2</v>
      </c>
      <c r="Z196" s="4"/>
    </row>
    <row r="197" spans="2:26" s="2" customFormat="1" ht="15.95" customHeight="1" x14ac:dyDescent="0.2">
      <c r="B197" s="3"/>
      <c r="H197" s="122">
        <f>1.1*SQRT(H17)*K9*K12</f>
        <v>12870.470076885304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9194.5</v>
      </c>
      <c r="N200" s="122"/>
      <c r="O200" s="122"/>
      <c r="P200" s="34" t="s">
        <v>23</v>
      </c>
      <c r="Q200" s="34" t="s">
        <v>80</v>
      </c>
      <c r="R200" s="124">
        <f>M200/1000</f>
        <v>9.1944999999999997</v>
      </c>
      <c r="S200" s="124"/>
      <c r="T200" s="35" t="s">
        <v>81</v>
      </c>
      <c r="Z200" s="4"/>
    </row>
    <row r="201" spans="2:26" s="2" customFormat="1" ht="15.95" customHeight="1" x14ac:dyDescent="0.2">
      <c r="B201" s="3"/>
      <c r="Z201" s="4"/>
    </row>
    <row r="202" spans="2:26" s="2" customFormat="1" ht="15.95" customHeight="1" x14ac:dyDescent="0.2">
      <c r="B202" s="3"/>
      <c r="M202" s="122">
        <f>O165+M200</f>
        <v>11841.945216835989</v>
      </c>
      <c r="N202" s="85"/>
      <c r="O202" s="85"/>
      <c r="P202" s="2" t="s">
        <v>23</v>
      </c>
      <c r="Q202" s="34" t="s">
        <v>80</v>
      </c>
      <c r="R202" s="124">
        <f>M202/1000</f>
        <v>11.84194521683599</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8069.3310629790376</v>
      </c>
      <c r="K207" s="85"/>
      <c r="L207" s="85"/>
      <c r="M207" s="2" t="s">
        <v>23</v>
      </c>
      <c r="N207" s="30" t="s">
        <v>58</v>
      </c>
      <c r="O207" s="122">
        <f>M202</f>
        <v>11841.945216835989</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9.25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9</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9.0700000000000003E-2</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1">
        <v>8.0100000000000005E-2</v>
      </c>
      <c r="O325" s="111"/>
      <c r="P325" s="2" t="s">
        <v>2</v>
      </c>
      <c r="Z325" s="4"/>
    </row>
    <row r="326" spans="2:26" s="2" customFormat="1" ht="15.95" customHeight="1" x14ac:dyDescent="0.2">
      <c r="B326" s="3"/>
      <c r="P326" s="94">
        <f>N325*P321</f>
        <v>0.16020000000000001</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0.25090000000000001</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116</v>
      </c>
      <c r="V344" s="103"/>
      <c r="Z344" s="4"/>
    </row>
    <row r="345" spans="2:26" s="2" customFormat="1" ht="15.95" customHeight="1" x14ac:dyDescent="0.2">
      <c r="B345" s="3"/>
      <c r="Z345" s="4"/>
    </row>
    <row r="346" spans="2:26" s="2" customFormat="1" ht="15.95" customHeight="1" x14ac:dyDescent="0.2">
      <c r="B346" s="3"/>
      <c r="N346" s="85">
        <f>IF(U344="SI",(K8/480)+0.3,(K8/240)+0.5)</f>
        <v>0.9458333333333333</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0.25090000000000001</v>
      </c>
      <c r="L349" s="85"/>
      <c r="M349" s="2" t="s">
        <v>2</v>
      </c>
      <c r="N349" s="49" t="s">
        <v>67</v>
      </c>
      <c r="O349" s="85">
        <f>N346</f>
        <v>0.9458333333333333</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20</v>
      </c>
      <c r="L359" s="95"/>
      <c r="M359" s="53" t="s">
        <v>2</v>
      </c>
      <c r="N359" s="53"/>
      <c r="O359" s="53"/>
      <c r="P359" s="53"/>
      <c r="Q359" s="53"/>
      <c r="R359" s="53"/>
      <c r="S359" s="53"/>
      <c r="U359" s="13"/>
      <c r="Z359" s="4"/>
      <c r="AC359" s="3"/>
      <c r="AL359" s="97">
        <f>K9</f>
        <v>20</v>
      </c>
      <c r="AM359" s="97"/>
      <c r="AN359" s="64" t="s">
        <v>2</v>
      </c>
      <c r="AO359" s="53"/>
      <c r="AP359" s="53"/>
      <c r="AQ359" s="53"/>
      <c r="AR359" s="53"/>
      <c r="AS359" s="53"/>
      <c r="AT359" s="53"/>
      <c r="BA359" s="4"/>
      <c r="BD359" s="3"/>
      <c r="BM359" s="97">
        <f>K9</f>
        <v>20</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40</v>
      </c>
      <c r="AI363" s="95"/>
      <c r="AJ363" s="2" t="s">
        <v>2</v>
      </c>
      <c r="AK363" s="13"/>
      <c r="AL363" s="13"/>
      <c r="AM363" s="13"/>
      <c r="AN363" s="13"/>
      <c r="AO363" s="13"/>
      <c r="AP363" s="92" t="s">
        <v>159</v>
      </c>
      <c r="AQ363" s="92"/>
      <c r="AR363" s="92"/>
      <c r="AS363" s="92"/>
      <c r="AT363" s="92"/>
      <c r="AU363" s="92"/>
      <c r="BA363" s="4"/>
      <c r="BD363" s="3"/>
      <c r="BI363" s="95">
        <f>K10</f>
        <v>40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40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9</v>
      </c>
      <c r="K368" s="34" t="s">
        <v>127</v>
      </c>
      <c r="L368" s="34">
        <f>Q196</f>
        <v>18</v>
      </c>
      <c r="M368" s="34" t="s">
        <v>127</v>
      </c>
      <c r="N368" s="34">
        <f>J368</f>
        <v>9</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80</v>
      </c>
      <c r="P369" s="85"/>
      <c r="Q369" s="2" t="s">
        <v>2</v>
      </c>
      <c r="Z369" s="4"/>
      <c r="AC369" s="3"/>
      <c r="AL369" s="97">
        <f>K9</f>
        <v>20</v>
      </c>
      <c r="AM369" s="97"/>
      <c r="AN369" s="64" t="s">
        <v>2</v>
      </c>
      <c r="AO369" s="53"/>
      <c r="AP369" s="53"/>
      <c r="AQ369" s="53"/>
      <c r="AR369" s="53"/>
      <c r="AS369" s="53"/>
      <c r="AT369" s="53"/>
      <c r="BA369" s="4"/>
      <c r="BD369" s="3"/>
      <c r="BM369" s="97">
        <f>K9</f>
        <v>20</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40</v>
      </c>
      <c r="AI373" s="95"/>
      <c r="AJ373" s="2" t="s">
        <v>2</v>
      </c>
      <c r="AK373" s="13"/>
      <c r="AL373" s="13"/>
      <c r="AM373" s="13"/>
      <c r="AN373" s="13"/>
      <c r="AO373" s="13"/>
      <c r="AP373" s="92" t="str">
        <f>AP363</f>
        <v>.</v>
      </c>
      <c r="AQ373" s="92"/>
      <c r="AR373" s="92"/>
      <c r="AS373" s="92"/>
      <c r="AT373" s="92"/>
      <c r="AU373" s="92"/>
      <c r="BA373" s="4"/>
      <c r="BD373" s="3"/>
      <c r="BH373" s="45"/>
      <c r="BI373" s="95">
        <f>K10</f>
        <v>40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310</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9</v>
      </c>
      <c r="AL378" s="34" t="s">
        <v>127</v>
      </c>
      <c r="AM378" s="34">
        <f>Q196</f>
        <v>18</v>
      </c>
      <c r="AN378" s="34" t="s">
        <v>127</v>
      </c>
      <c r="AO378" s="34">
        <f>AK378</f>
        <v>9</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9</v>
      </c>
      <c r="BM378" s="34" t="s">
        <v>127</v>
      </c>
      <c r="BN378" s="34">
        <f>Q196</f>
        <v>18</v>
      </c>
      <c r="BO378" s="34" t="s">
        <v>127</v>
      </c>
      <c r="BP378" s="34">
        <f>BL378</f>
        <v>9</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80</v>
      </c>
      <c r="AQ379" s="85"/>
      <c r="AR379" s="2" t="s">
        <v>2</v>
      </c>
      <c r="BA379" s="4"/>
      <c r="BD379" s="3"/>
      <c r="BI379" s="85" t="s">
        <v>132</v>
      </c>
      <c r="BJ379" s="85"/>
      <c r="BK379" s="85"/>
      <c r="BL379" s="85"/>
      <c r="BM379" s="85"/>
      <c r="BN379" s="85"/>
      <c r="BO379" s="85"/>
      <c r="BP379" s="85"/>
      <c r="BQ379" s="85">
        <f>BI363*2</f>
        <v>80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40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310</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310</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80</v>
      </c>
      <c r="G384" s="89"/>
      <c r="H384" s="48" t="s">
        <v>2</v>
      </c>
      <c r="I384" s="46"/>
      <c r="J384" s="46"/>
      <c r="K384" s="91"/>
      <c r="L384" s="92"/>
      <c r="M384" s="92"/>
      <c r="N384" s="92"/>
      <c r="O384" s="92"/>
      <c r="P384" s="92"/>
      <c r="Q384" s="91"/>
      <c r="R384" s="91"/>
      <c r="S384" s="46"/>
      <c r="T384" s="46"/>
      <c r="U384" s="89">
        <f>O369</f>
        <v>80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9</v>
      </c>
      <c r="J385" s="60" t="s">
        <v>2</v>
      </c>
      <c r="L385" s="46"/>
      <c r="M385" s="46"/>
      <c r="N385" s="46"/>
      <c r="O385" s="46"/>
      <c r="P385" s="46"/>
      <c r="Q385" s="46"/>
      <c r="R385" s="84" t="s">
        <v>137</v>
      </c>
      <c r="S385" s="84"/>
      <c r="T385" s="84"/>
      <c r="U385" s="61">
        <f>H368</f>
        <v>3</v>
      </c>
      <c r="V385" s="60" t="s">
        <v>126</v>
      </c>
      <c r="W385" s="60">
        <f>N368</f>
        <v>9</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18</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40</v>
      </c>
      <c r="BA390" s="4"/>
      <c r="BD390" s="55">
        <f>BI363</f>
        <v>40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80</v>
      </c>
      <c r="AH393" s="86"/>
      <c r="AI393" s="57" t="s">
        <v>2</v>
      </c>
      <c r="AL393" s="2">
        <f>AP375</f>
        <v>2</v>
      </c>
      <c r="AM393" s="85" t="s">
        <v>145</v>
      </c>
      <c r="AN393" s="85"/>
      <c r="AO393" s="85"/>
      <c r="AP393" s="85"/>
      <c r="AQ393" s="85"/>
      <c r="AR393" s="34">
        <f>AT375</f>
        <v>4</v>
      </c>
      <c r="AS393" s="2" t="s">
        <v>123</v>
      </c>
      <c r="AV393" s="86">
        <f>AP379</f>
        <v>80</v>
      </c>
      <c r="AW393" s="86"/>
      <c r="AX393" s="57" t="s">
        <v>2</v>
      </c>
      <c r="BA393" s="4"/>
      <c r="BD393" s="3"/>
      <c r="BH393" s="86">
        <f>BQ379</f>
        <v>80</v>
      </c>
      <c r="BI393" s="86"/>
      <c r="BJ393" s="57" t="s">
        <v>2</v>
      </c>
      <c r="BM393" s="2">
        <f>BQ375</f>
        <v>2</v>
      </c>
      <c r="BN393" s="85" t="s">
        <v>145</v>
      </c>
      <c r="BO393" s="85"/>
      <c r="BP393" s="85"/>
      <c r="BQ393" s="85"/>
      <c r="BR393" s="85"/>
      <c r="BS393" s="34">
        <f>BU375</f>
        <v>4</v>
      </c>
      <c r="BT393" s="2" t="s">
        <v>123</v>
      </c>
      <c r="BW393" s="86">
        <f>BQ379</f>
        <v>80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9</v>
      </c>
      <c r="AK394" s="2" t="s">
        <v>2</v>
      </c>
      <c r="AS394" s="84" t="s">
        <v>137</v>
      </c>
      <c r="AT394" s="84"/>
      <c r="AU394" s="84"/>
      <c r="AV394" s="61">
        <f>AI378</f>
        <v>3</v>
      </c>
      <c r="AW394" s="60" t="s">
        <v>126</v>
      </c>
      <c r="AX394" s="60">
        <f>AO378</f>
        <v>9</v>
      </c>
      <c r="AY394" s="60" t="s">
        <v>2</v>
      </c>
      <c r="BA394" s="4"/>
      <c r="BD394" s="3"/>
      <c r="BF394" s="84" t="s">
        <v>137</v>
      </c>
      <c r="BG394" s="84"/>
      <c r="BH394" s="84"/>
      <c r="BI394" s="2">
        <f>BJ378</f>
        <v>3</v>
      </c>
      <c r="BJ394" s="2" t="s">
        <v>126</v>
      </c>
      <c r="BK394" s="2">
        <f>BL378</f>
        <v>9</v>
      </c>
      <c r="BL394" s="2" t="s">
        <v>2</v>
      </c>
      <c r="BT394" s="84" t="s">
        <v>137</v>
      </c>
      <c r="BU394" s="84"/>
      <c r="BV394" s="84"/>
      <c r="BW394" s="61">
        <f>BJ378</f>
        <v>3</v>
      </c>
      <c r="BX394" s="60" t="s">
        <v>126</v>
      </c>
      <c r="BY394" s="60">
        <f>BP378</f>
        <v>9</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18</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18</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AB8:AF8"/>
    <mergeCell ref="AG8:AI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E368:G368"/>
    <mergeCell ref="P368:Q368"/>
    <mergeCell ref="U368:V368"/>
    <mergeCell ref="AL368:AO368"/>
    <mergeCell ref="BM368:BP368"/>
    <mergeCell ref="G369:N369"/>
    <mergeCell ref="O369:P369"/>
    <mergeCell ref="AL369:AM369"/>
    <mergeCell ref="BM369:BN369"/>
    <mergeCell ref="AH373:AI373"/>
    <mergeCell ref="AP373:AU373"/>
    <mergeCell ref="BI373:BJ373"/>
    <mergeCell ref="BQ373:BS373"/>
    <mergeCell ref="N375:O375"/>
    <mergeCell ref="AQ375:AS375"/>
    <mergeCell ref="BR375:BT375"/>
    <mergeCell ref="I370:M370"/>
    <mergeCell ref="I371:J371"/>
    <mergeCell ref="K371:L371"/>
    <mergeCell ref="M371:N371"/>
    <mergeCell ref="AQ371:AS371"/>
    <mergeCell ref="BR371:BT371"/>
    <mergeCell ref="AF376:AG376"/>
    <mergeCell ref="AQ376:AS376"/>
    <mergeCell ref="BG376:BH376"/>
    <mergeCell ref="BR376:BT376"/>
    <mergeCell ref="L378:P378"/>
    <mergeCell ref="AF378:AH378"/>
    <mergeCell ref="AQ378:AR378"/>
    <mergeCell ref="AV378:AW378"/>
    <mergeCell ref="BG378:BI378"/>
    <mergeCell ref="BR378:BS378"/>
    <mergeCell ref="AJ381:AK381"/>
    <mergeCell ref="AL381:AM381"/>
    <mergeCell ref="AN381:AO381"/>
    <mergeCell ref="BK381:BL381"/>
    <mergeCell ref="BM381:BN381"/>
    <mergeCell ref="BO381:BP381"/>
    <mergeCell ref="BW378:BX378"/>
    <mergeCell ref="AH379:AO379"/>
    <mergeCell ref="AP379:AQ379"/>
    <mergeCell ref="BI379:BP379"/>
    <mergeCell ref="BQ379:BR379"/>
    <mergeCell ref="AJ380:AN380"/>
    <mergeCell ref="BK380:BO380"/>
    <mergeCell ref="AN383:AO383"/>
    <mergeCell ref="BO383:BP383"/>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s>
  <conditionalFormatting sqref="I149 V149">
    <cfRule type="containsText" dxfId="59" priority="15" operator="containsText" text="Cambiar sección">
      <formula>NOT(ISERROR(SEARCH("Cambiar sección",I149)))</formula>
    </cfRule>
    <cfRule type="containsText" dxfId="58" priority="16" operator="containsText" text="OK">
      <formula>NOT(ISERROR(SEARCH("OK",I149)))</formula>
    </cfRule>
  </conditionalFormatting>
  <conditionalFormatting sqref="I153:M153">
    <cfRule type="containsText" dxfId="57" priority="13" operator="containsText" text="Cambiar sección">
      <formula>NOT(ISERROR(SEARCH("Cambiar sección",I153)))</formula>
    </cfRule>
    <cfRule type="containsText" dxfId="56" priority="14" operator="containsText" text="OK">
      <formula>NOT(ISERROR(SEARCH("OK",I153)))</formula>
    </cfRule>
  </conditionalFormatting>
  <conditionalFormatting sqref="J160:R160">
    <cfRule type="containsText" dxfId="55" priority="7" operator="containsText" text="Redimensionar la Sección">
      <formula>NOT(ISERROR(SEARCH("Redimensionar la Sección",J160)))</formula>
    </cfRule>
    <cfRule type="containsText" dxfId="54" priority="8" operator="containsText" text="OK">
      <formula>NOT(ISERROR(SEARCH("OK",J160)))</formula>
    </cfRule>
  </conditionalFormatting>
  <conditionalFormatting sqref="J166:R166">
    <cfRule type="containsText" dxfId="53" priority="9" operator="containsText" text="OK">
      <formula>NOT(ISERROR(SEARCH("OK",J166)))</formula>
    </cfRule>
    <cfRule type="containsText" dxfId="52" priority="10" operator="containsText" text="Requiere refuerzo transversal">
      <formula>NOT(ISERROR(SEARCH("Requiere refuerzo transversal",J166)))</formula>
    </cfRule>
  </conditionalFormatting>
  <conditionalFormatting sqref="J208:R208">
    <cfRule type="containsText" dxfId="51" priority="5" operator="containsText" text="MAL">
      <formula>NOT(ISERROR(SEARCH("MAL",J208)))</formula>
    </cfRule>
    <cfRule type="containsText" dxfId="50" priority="6" operator="containsText" text="OK">
      <formula>NOT(ISERROR(SEARCH("OK",J208)))</formula>
    </cfRule>
  </conditionalFormatting>
  <conditionalFormatting sqref="K350:Q350">
    <cfRule type="containsText" dxfId="49" priority="3" operator="containsText" text="NO CUMPLE">
      <formula>NOT(ISERROR(SEARCH("NO CUMPLE",K350)))</formula>
    </cfRule>
    <cfRule type="containsText" dxfId="48" priority="4" operator="containsText" text="OK">
      <formula>NOT(ISERROR(SEARCH("OK",K350)))</formula>
    </cfRule>
  </conditionalFormatting>
  <conditionalFormatting sqref="K395:Q396">
    <cfRule type="containsText" dxfId="47" priority="1" operator="containsText" text="NO CUMPLE">
      <formula>NOT(ISERROR(SEARCH("NO CUMPLE",K395)))</formula>
    </cfRule>
    <cfRule type="containsText" dxfId="46" priority="2" operator="containsText" text="OK">
      <formula>NOT(ISERROR(SEARCH("OK",K395)))</formula>
    </cfRule>
  </conditionalFormatting>
  <conditionalFormatting sqref="L87:P87">
    <cfRule type="containsText" dxfId="45" priority="25" operator="containsText" text="NO PASA">
      <formula>NOT(ISERROR(SEARCH("NO PASA",L87)))</formula>
    </cfRule>
    <cfRule type="containsText" dxfId="44" priority="26" operator="containsText" text="OK">
      <formula>NOT(ISERROR(SEARCH("OK",L87)))</formula>
    </cfRule>
  </conditionalFormatting>
  <conditionalFormatting sqref="L131:P131">
    <cfRule type="containsText" dxfId="43" priority="17" operator="containsText" text="NO PASA">
      <formula>NOT(ISERROR(SEARCH("NO PASA",L131)))</formula>
    </cfRule>
    <cfRule type="containsText" dxfId="42" priority="18" operator="containsText" text="OK">
      <formula>NOT(ISERROR(SEARCH("OK",L131)))</formula>
    </cfRule>
  </conditionalFormatting>
  <conditionalFormatting sqref="O72:U72">
    <cfRule type="containsText" dxfId="41" priority="24" operator="containsText" text="Redimensionar la Sección">
      <formula>NOT(ISERROR(SEARCH("Redimensionar la Sección",O72)))</formula>
    </cfRule>
  </conditionalFormatting>
  <conditionalFormatting sqref="O116:U116">
    <cfRule type="containsText" dxfId="40" priority="23" operator="containsText" text="Redimensionar la Sección">
      <formula>NOT(ISERROR(SEARCH("Redimensionar la Sección",O116)))</formula>
    </cfRule>
  </conditionalFormatting>
  <conditionalFormatting sqref="V153:Z153">
    <cfRule type="containsText" dxfId="39" priority="11" operator="containsText" text="Cambiar sección">
      <formula>NOT(ISERROR(SEARCH("Cambiar sección",V153)))</formula>
    </cfRule>
    <cfRule type="containsText" dxfId="38" priority="12" operator="containsText" text="OK">
      <formula>NOT(ISERROR(SEARCH("OK",V153)))</formula>
    </cfRule>
  </conditionalFormatting>
  <conditionalFormatting sqref="W78">
    <cfRule type="containsText" dxfId="37" priority="29" operator="containsText" text="NO PASA">
      <formula>NOT(ISERROR(SEARCH("NO PASA",W78)))</formula>
    </cfRule>
    <cfRule type="containsText" dxfId="36" priority="30" operator="containsText" text="OK">
      <formula>NOT(ISERROR(SEARCH("OK",W78)))</formula>
    </cfRule>
  </conditionalFormatting>
  <conditionalFormatting sqref="W122">
    <cfRule type="containsText" dxfId="35" priority="21" operator="containsText" text="NO PASA">
      <formula>NOT(ISERROR(SEARCH("NO PASA",W122)))</formula>
    </cfRule>
    <cfRule type="containsText" dxfId="34" priority="22" operator="containsText" text="OK">
      <formula>NOT(ISERROR(SEARCH("OK",W122)))</formula>
    </cfRule>
  </conditionalFormatting>
  <conditionalFormatting sqref="W78:Z78">
    <cfRule type="containsText" dxfId="33" priority="27" operator="containsText" text="FALTA ACERO">
      <formula>NOT(ISERROR(SEARCH("FALTA ACERO",W78)))</formula>
    </cfRule>
    <cfRule type="containsText" dxfId="32" priority="28" operator="containsText" text="SUPERA AS MAX">
      <formula>NOT(ISERROR(SEARCH("SUPERA AS MAX",W78)))</formula>
    </cfRule>
  </conditionalFormatting>
  <conditionalFormatting sqref="W122:Z122">
    <cfRule type="containsText" dxfId="31" priority="19" operator="containsText" text="FALTA ACERO">
      <formula>NOT(ISERROR(SEARCH("FALTA ACERO",W122)))</formula>
    </cfRule>
    <cfRule type="containsText" dxfId="30" priority="20" operator="containsText" text="SUPERA AS MAX">
      <formula>NOT(ISERROR(SEARCH("SUPERA AS MAX",W122)))</formula>
    </cfRule>
  </conditionalFormatting>
  <dataValidations disablePrompts="1" count="1">
    <dataValidation type="list" allowBlank="1" showInputMessage="1" showErrorMessage="1" sqref="U344:V344 U389:V389 AV389:AW389 BW389:BX389" xr:uid="{D8C771F7-0FC4-40E4-AF82-9A4C1F90B330}">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CA5EB2F-F9E3-4FEE-81E1-7D63A1310FFD}">
          <x14:formula1>
            <xm:f>'VARILLAS (NO BORRAR)'!$B$27:$B$37</xm:f>
          </x14:formula1>
          <xm:sqref>O364 AP363</xm:sqref>
        </x14:dataValidation>
        <x14:dataValidation type="list" allowBlank="1" showInputMessage="1" showErrorMessage="1" xr:uid="{E43B2EEB-C1E2-4E3C-8F76-0BC34DABE241}">
          <x14:formula1>
            <xm:f>'VARILLAS (NO BORRAR)'!$B$18:$B$20</xm:f>
          </x14:formula1>
          <xm:sqref>O68:Q68 O112:Q112</xm:sqref>
        </x14:dataValidation>
        <x14:dataValidation type="list" allowBlank="1" showInputMessage="1" showErrorMessage="1" xr:uid="{A76E1D01-FABD-45F1-A583-FFA9A1B5FF3F}">
          <x14:formula1>
            <xm:f>'VARILLAS (NO BORRAR)'!$B$3:$B$15</xm:f>
          </x14:formula1>
          <xm:sqref>H76:I77 H120:I121 M193:N193 M246:N246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CA3D7-2445-47AB-9CC1-4A2E131010A3}">
  <sheetPr codeName="Hoja14">
    <tabColor rgb="FF00B0F0"/>
  </sheetPr>
  <dimension ref="A1:CB1302"/>
  <sheetViews>
    <sheetView showGridLines="0" zoomScaleNormal="100" workbookViewId="0">
      <selection activeCell="D41" sqref="D41"/>
    </sheetView>
  </sheetViews>
  <sheetFormatPr baseColWidth="10" defaultRowHeight="16.5" x14ac:dyDescent="0.35"/>
  <cols>
    <col min="1" max="27" width="3.28515625" style="1" customWidth="1"/>
    <col min="28" max="104" width="3.28515625" customWidth="1"/>
  </cols>
  <sheetData>
    <row r="1" spans="1:37" ht="15.95" customHeight="1" thickBot="1" x14ac:dyDescent="0.4"/>
    <row r="2" spans="1:37" ht="15.95" customHeight="1" x14ac:dyDescent="0.35">
      <c r="B2" s="152"/>
      <c r="C2" s="153"/>
      <c r="D2" s="153"/>
      <c r="E2" s="153"/>
      <c r="F2" s="153"/>
      <c r="G2" s="153"/>
      <c r="H2" s="153"/>
      <c r="I2" s="153"/>
      <c r="J2" s="153"/>
      <c r="K2" s="153"/>
      <c r="L2" s="153"/>
      <c r="M2" s="153"/>
      <c r="N2" s="153"/>
      <c r="O2" s="153"/>
      <c r="P2" s="153"/>
      <c r="Q2" s="153"/>
      <c r="R2" s="153"/>
      <c r="S2" s="153"/>
      <c r="T2" s="153"/>
      <c r="U2" s="153"/>
      <c r="V2" s="153"/>
      <c r="W2" s="153"/>
      <c r="X2" s="153"/>
      <c r="Y2" s="153"/>
      <c r="Z2" s="154"/>
      <c r="AB2" s="66"/>
      <c r="AC2" s="66"/>
      <c r="AD2" s="66"/>
      <c r="AE2" s="155" t="s">
        <v>162</v>
      </c>
      <c r="AF2" s="155"/>
      <c r="AG2" s="155"/>
      <c r="AH2" s="155"/>
      <c r="AI2" s="155"/>
      <c r="AJ2" s="155"/>
      <c r="AK2" s="155"/>
    </row>
    <row r="3" spans="1:37" ht="15.95" customHeight="1" thickBot="1" x14ac:dyDescent="0.4">
      <c r="B3" s="156" t="s">
        <v>89</v>
      </c>
      <c r="C3" s="157"/>
      <c r="D3" s="157"/>
      <c r="E3" s="157"/>
      <c r="F3" s="157"/>
      <c r="G3" s="157"/>
      <c r="H3" s="157"/>
      <c r="I3" s="157"/>
      <c r="J3" s="157"/>
      <c r="K3" s="157"/>
      <c r="L3" s="157"/>
      <c r="M3" s="157"/>
      <c r="N3" s="157"/>
      <c r="O3" s="157"/>
      <c r="P3" s="157"/>
      <c r="Q3" s="157"/>
      <c r="R3" s="157"/>
      <c r="S3" s="157"/>
      <c r="T3" s="157"/>
      <c r="U3" s="157"/>
      <c r="V3" s="157"/>
      <c r="W3" s="157"/>
      <c r="X3" s="157"/>
      <c r="Y3" s="157"/>
      <c r="Z3" s="158"/>
    </row>
    <row r="4" spans="1:37" ht="15.95" customHeight="1" x14ac:dyDescent="0.35">
      <c r="B4" s="156"/>
      <c r="C4" s="157"/>
      <c r="D4" s="157"/>
      <c r="E4" s="157"/>
      <c r="F4" s="157"/>
      <c r="G4" s="157"/>
      <c r="H4" s="157"/>
      <c r="I4" s="157"/>
      <c r="J4" s="157"/>
      <c r="K4" s="157"/>
      <c r="L4" s="157"/>
      <c r="M4" s="157"/>
      <c r="N4" s="157"/>
      <c r="O4" s="157"/>
      <c r="P4" s="157"/>
      <c r="Q4" s="157"/>
      <c r="R4" s="157"/>
      <c r="S4" s="157"/>
      <c r="T4" s="157"/>
      <c r="U4" s="157"/>
      <c r="V4" s="157"/>
      <c r="W4" s="157"/>
      <c r="X4" s="157"/>
      <c r="Y4" s="157"/>
      <c r="Z4" s="158"/>
      <c r="AB4" s="71"/>
      <c r="AC4" s="72"/>
      <c r="AD4" s="72"/>
      <c r="AE4" s="72"/>
      <c r="AF4" s="72"/>
      <c r="AG4" s="72"/>
      <c r="AH4" s="72"/>
      <c r="AI4" s="72"/>
      <c r="AJ4" s="73"/>
    </row>
    <row r="5" spans="1:37" s="5" customFormat="1" ht="15.95" customHeight="1" x14ac:dyDescent="0.2">
      <c r="A5" s="2"/>
      <c r="B5" s="3"/>
      <c r="C5" s="2"/>
      <c r="D5" s="2"/>
      <c r="E5" s="2"/>
      <c r="F5" s="2"/>
      <c r="G5" s="2"/>
      <c r="H5" s="2"/>
      <c r="I5" s="2"/>
      <c r="J5" s="2"/>
      <c r="K5" s="2"/>
      <c r="L5" s="2"/>
      <c r="M5" s="2"/>
      <c r="N5" s="2"/>
      <c r="O5" s="2"/>
      <c r="P5" s="2"/>
      <c r="Q5" s="2"/>
      <c r="R5" s="2"/>
      <c r="S5" s="2"/>
      <c r="T5" s="2"/>
      <c r="U5" s="2"/>
      <c r="V5" s="2"/>
      <c r="W5" s="2"/>
      <c r="X5" s="2"/>
      <c r="Y5" s="2"/>
      <c r="Z5" s="4"/>
      <c r="AA5" s="2"/>
      <c r="AB5" s="74"/>
      <c r="AD5" s="2"/>
      <c r="AJ5" s="75"/>
    </row>
    <row r="6" spans="1:37" s="5" customFormat="1" ht="15.95" customHeight="1" thickBot="1" x14ac:dyDescent="0.25">
      <c r="A6" s="2"/>
      <c r="B6" s="3"/>
      <c r="C6" s="2"/>
      <c r="D6" s="2"/>
      <c r="E6" s="100" t="s">
        <v>0</v>
      </c>
      <c r="F6" s="100"/>
      <c r="G6" s="100"/>
      <c r="H6" s="100"/>
      <c r="I6" s="100"/>
      <c r="J6" s="100"/>
      <c r="K6" s="100"/>
      <c r="L6" s="100"/>
      <c r="M6" s="100"/>
      <c r="N6" s="100"/>
      <c r="O6" s="100"/>
      <c r="P6" s="100"/>
      <c r="Q6" s="100"/>
      <c r="R6" s="100"/>
      <c r="S6" s="100"/>
      <c r="T6" s="100"/>
      <c r="U6" s="100"/>
      <c r="V6" s="100"/>
      <c r="W6" s="100"/>
      <c r="Y6" s="2"/>
      <c r="Z6" s="4"/>
      <c r="AA6" s="2"/>
      <c r="AB6" s="76"/>
      <c r="AC6" s="77"/>
      <c r="AD6" s="77"/>
      <c r="AE6" s="77"/>
      <c r="AF6" s="77"/>
      <c r="AG6" s="77"/>
      <c r="AH6" s="77"/>
      <c r="AI6" s="77"/>
      <c r="AJ6" s="78"/>
    </row>
    <row r="7" spans="1:37" s="5" customFormat="1" ht="15.95" customHeight="1" x14ac:dyDescent="0.2">
      <c r="A7" s="2"/>
      <c r="B7" s="3"/>
      <c r="C7" s="2"/>
      <c r="D7" s="2"/>
      <c r="Y7" s="2"/>
      <c r="Z7" s="4"/>
      <c r="AA7" s="2"/>
    </row>
    <row r="8" spans="1:37" s="5" customFormat="1" ht="15.95" customHeight="1" x14ac:dyDescent="0.2">
      <c r="A8" s="2"/>
      <c r="B8" s="3"/>
      <c r="C8" s="2"/>
      <c r="D8" s="2"/>
      <c r="E8" s="109" t="s">
        <v>1</v>
      </c>
      <c r="F8" s="109"/>
      <c r="G8" s="109"/>
      <c r="H8" s="109"/>
      <c r="I8" s="109"/>
      <c r="J8" s="109"/>
      <c r="K8" s="103">
        <v>285</v>
      </c>
      <c r="L8" s="103"/>
      <c r="M8" s="2" t="s">
        <v>2</v>
      </c>
      <c r="N8" s="2"/>
      <c r="O8" s="2"/>
      <c r="P8" s="2"/>
      <c r="Q8" s="2"/>
      <c r="R8" s="2"/>
      <c r="S8" s="2"/>
      <c r="T8" s="2"/>
      <c r="U8" s="2"/>
      <c r="V8" s="2"/>
      <c r="W8" s="2"/>
      <c r="Y8" s="2"/>
      <c r="Z8" s="4"/>
      <c r="AA8" s="2"/>
      <c r="AB8" s="159" t="s">
        <v>173</v>
      </c>
      <c r="AC8" s="159"/>
      <c r="AD8" s="159"/>
      <c r="AE8" s="159"/>
      <c r="AF8" s="159"/>
      <c r="AG8" s="160">
        <f>'DATOS ETABS'!A12</f>
        <v>301</v>
      </c>
      <c r="AH8" s="160"/>
      <c r="AI8" s="160"/>
    </row>
    <row r="9" spans="1:37" s="5" customFormat="1" ht="15.95" customHeight="1" x14ac:dyDescent="0.2">
      <c r="A9" s="2"/>
      <c r="B9" s="3"/>
      <c r="C9" s="2"/>
      <c r="D9" s="2"/>
      <c r="E9" s="109" t="s">
        <v>3</v>
      </c>
      <c r="F9" s="109"/>
      <c r="G9" s="109"/>
      <c r="H9" s="109"/>
      <c r="I9" s="109"/>
      <c r="J9" s="109"/>
      <c r="K9" s="103">
        <v>15</v>
      </c>
      <c r="L9" s="103"/>
      <c r="M9" s="2" t="s">
        <v>2</v>
      </c>
      <c r="N9" s="2"/>
      <c r="O9" s="2"/>
      <c r="P9" s="2"/>
      <c r="Q9" s="2"/>
      <c r="R9" s="2"/>
      <c r="S9" s="2"/>
      <c r="T9" s="2"/>
      <c r="U9" s="2"/>
      <c r="V9" s="2"/>
      <c r="W9" s="2"/>
      <c r="Y9" s="2"/>
      <c r="Z9" s="4"/>
      <c r="AA9" s="2"/>
    </row>
    <row r="10" spans="1:37" s="5" customFormat="1" ht="15.95" customHeight="1" x14ac:dyDescent="0.2">
      <c r="A10" s="2"/>
      <c r="B10" s="3"/>
      <c r="C10" s="2"/>
      <c r="D10" s="2"/>
      <c r="E10" s="109" t="s">
        <v>4</v>
      </c>
      <c r="F10" s="109"/>
      <c r="G10" s="109"/>
      <c r="H10" s="109"/>
      <c r="I10" s="109"/>
      <c r="J10" s="109"/>
      <c r="K10" s="103">
        <v>30</v>
      </c>
      <c r="L10" s="103"/>
      <c r="M10" s="2" t="s">
        <v>2</v>
      </c>
      <c r="N10" s="2"/>
      <c r="O10" s="2"/>
      <c r="P10" s="2"/>
      <c r="Q10" s="2"/>
      <c r="R10" s="2"/>
      <c r="S10" s="2"/>
      <c r="T10" s="2"/>
      <c r="U10" s="2"/>
      <c r="V10" s="2"/>
      <c r="W10" s="2"/>
      <c r="Y10" s="2"/>
      <c r="Z10" s="4"/>
      <c r="AA10" s="2"/>
    </row>
    <row r="11" spans="1:37" s="5" customFormat="1" ht="15.95" customHeight="1" x14ac:dyDescent="0.2">
      <c r="A11" s="2"/>
      <c r="B11" s="3"/>
      <c r="C11" s="2"/>
      <c r="D11" s="2"/>
      <c r="E11" s="109" t="s">
        <v>5</v>
      </c>
      <c r="F11" s="109"/>
      <c r="G11" s="109"/>
      <c r="H11" s="109"/>
      <c r="I11" s="109"/>
      <c r="J11" s="109"/>
      <c r="K11" s="103">
        <v>3</v>
      </c>
      <c r="L11" s="103"/>
      <c r="M11" s="2" t="s">
        <v>2</v>
      </c>
      <c r="N11" s="2"/>
      <c r="O11" s="2"/>
      <c r="P11" s="2"/>
      <c r="Q11" s="2"/>
      <c r="R11" s="2"/>
      <c r="S11" s="2"/>
      <c r="T11" s="2"/>
      <c r="U11" s="2"/>
      <c r="V11" s="2"/>
      <c r="W11" s="2"/>
      <c r="Y11" s="2"/>
      <c r="Z11" s="4"/>
      <c r="AA11" s="2"/>
    </row>
    <row r="12" spans="1:37" s="5" customFormat="1" ht="15.95" customHeight="1" x14ac:dyDescent="0.2">
      <c r="A12" s="2"/>
      <c r="B12" s="3"/>
      <c r="C12" s="2"/>
      <c r="D12" s="2"/>
      <c r="E12" s="109" t="s">
        <v>6</v>
      </c>
      <c r="F12" s="109"/>
      <c r="G12" s="109"/>
      <c r="H12" s="109"/>
      <c r="I12" s="109"/>
      <c r="J12" s="109"/>
      <c r="K12" s="85">
        <f>K10-K11</f>
        <v>27</v>
      </c>
      <c r="L12" s="85"/>
      <c r="M12" s="2" t="s">
        <v>2</v>
      </c>
      <c r="N12" s="2"/>
      <c r="O12" s="2"/>
      <c r="P12" s="2"/>
      <c r="Q12" s="2"/>
      <c r="R12" s="2"/>
      <c r="S12" s="2"/>
      <c r="T12" s="2"/>
      <c r="U12" s="2"/>
      <c r="V12" s="2"/>
      <c r="W12" s="2"/>
      <c r="Y12" s="2"/>
      <c r="Z12" s="4"/>
      <c r="AA12" s="2"/>
    </row>
    <row r="13" spans="1:37" s="5" customFormat="1" ht="15.95" customHeight="1" x14ac:dyDescent="0.2">
      <c r="A13" s="2"/>
      <c r="B13" s="3"/>
      <c r="C13" s="2"/>
      <c r="D13" s="2"/>
      <c r="N13" s="2"/>
      <c r="O13" s="2"/>
      <c r="P13" s="2"/>
      <c r="Q13" s="2"/>
      <c r="R13" s="2"/>
      <c r="S13" s="2"/>
      <c r="T13" s="2"/>
      <c r="U13" s="2"/>
      <c r="V13" s="2"/>
      <c r="W13" s="2"/>
      <c r="Y13" s="2"/>
      <c r="Z13" s="4"/>
      <c r="AA13" s="2"/>
    </row>
    <row r="14" spans="1:37" s="5" customFormat="1" ht="15.95" customHeight="1" x14ac:dyDescent="0.2">
      <c r="A14" s="2"/>
      <c r="B14" s="3"/>
      <c r="C14" s="2"/>
      <c r="D14" s="2"/>
      <c r="N14" s="2"/>
      <c r="O14" s="2"/>
      <c r="P14" s="2"/>
      <c r="Q14" s="2"/>
      <c r="R14" s="2"/>
      <c r="S14" s="2"/>
      <c r="T14" s="2"/>
      <c r="U14" s="2"/>
      <c r="V14" s="2"/>
      <c r="W14" s="2"/>
      <c r="X14" s="2"/>
      <c r="Y14" s="2"/>
      <c r="Z14" s="4"/>
      <c r="AA14" s="2"/>
    </row>
    <row r="15" spans="1:37" s="5" customFormat="1" ht="15.95" customHeight="1" x14ac:dyDescent="0.2">
      <c r="A15" s="2"/>
      <c r="B15" s="3"/>
      <c r="C15" s="2"/>
      <c r="D15" s="2"/>
      <c r="E15" s="100" t="s">
        <v>7</v>
      </c>
      <c r="F15" s="100"/>
      <c r="G15" s="100"/>
      <c r="H15" s="100"/>
      <c r="I15" s="100"/>
      <c r="J15" s="100"/>
      <c r="K15" s="100"/>
      <c r="L15" s="100"/>
      <c r="M15" s="100"/>
      <c r="N15" s="100"/>
      <c r="O15" s="100"/>
      <c r="P15" s="100"/>
      <c r="Q15" s="100"/>
      <c r="R15" s="100"/>
      <c r="S15" s="100"/>
      <c r="T15" s="100"/>
      <c r="U15" s="100"/>
      <c r="V15" s="100"/>
      <c r="W15" s="100"/>
      <c r="X15" s="2"/>
      <c r="Y15" s="2"/>
      <c r="Z15" s="4"/>
      <c r="AA15" s="2"/>
    </row>
    <row r="16" spans="1:37" s="5" customFormat="1" ht="15.95" customHeight="1" x14ac:dyDescent="0.2">
      <c r="A16" s="2"/>
      <c r="B16" s="3"/>
      <c r="C16" s="2"/>
      <c r="D16" s="2"/>
      <c r="X16" s="2"/>
      <c r="Y16" s="2"/>
      <c r="Z16" s="4"/>
      <c r="AA16" s="2"/>
    </row>
    <row r="17" spans="1:27" s="5" customFormat="1" ht="15.95" customHeight="1" x14ac:dyDescent="0.2">
      <c r="A17" s="2"/>
      <c r="B17" s="3"/>
      <c r="C17" s="2"/>
      <c r="D17" s="2"/>
      <c r="E17" s="2"/>
      <c r="F17" s="93" t="s">
        <v>8</v>
      </c>
      <c r="G17" s="93"/>
      <c r="H17" s="103">
        <v>250</v>
      </c>
      <c r="I17" s="103"/>
      <c r="J17" s="103"/>
      <c r="K17" s="85" t="s">
        <v>9</v>
      </c>
      <c r="L17" s="85"/>
      <c r="O17" s="93" t="s">
        <v>10</v>
      </c>
      <c r="P17" s="93"/>
      <c r="Q17" s="99" t="s">
        <v>11</v>
      </c>
      <c r="R17" s="99"/>
      <c r="S17" s="99"/>
      <c r="T17" s="85">
        <f>H17*0.85</f>
        <v>212.5</v>
      </c>
      <c r="U17" s="85"/>
      <c r="V17" s="85" t="s">
        <v>9</v>
      </c>
      <c r="W17" s="85"/>
      <c r="Y17" s="2"/>
      <c r="Z17" s="4"/>
      <c r="AA17" s="2"/>
    </row>
    <row r="18" spans="1:27" s="5" customFormat="1" ht="15.95" customHeight="1" x14ac:dyDescent="0.2">
      <c r="A18" s="2"/>
      <c r="B18" s="3"/>
      <c r="C18" s="2"/>
      <c r="D18" s="2"/>
      <c r="E18" s="2"/>
      <c r="F18" s="93" t="s">
        <v>12</v>
      </c>
      <c r="G18" s="93"/>
      <c r="H18" s="103">
        <v>4200</v>
      </c>
      <c r="I18" s="103"/>
      <c r="J18" s="103"/>
      <c r="K18" s="85" t="s">
        <v>9</v>
      </c>
      <c r="L18" s="85"/>
      <c r="O18" s="93" t="s">
        <v>13</v>
      </c>
      <c r="P18" s="93"/>
      <c r="Q18" s="85">
        <f>IF(H17&lt;=300,0.85,IF(1.05-(H17/1400)&gt;=0.65,1.05-(H17/1400),0.65))</f>
        <v>0.85</v>
      </c>
      <c r="R18" s="85"/>
      <c r="S18" s="2"/>
      <c r="T18" s="2"/>
      <c r="U18" s="2"/>
      <c r="V18" s="2"/>
      <c r="W18" s="2"/>
      <c r="Y18" s="2"/>
      <c r="Z18" s="4"/>
      <c r="AA18" s="2"/>
    </row>
    <row r="19" spans="1:27" s="5" customFormat="1" ht="15.95" customHeight="1" x14ac:dyDescent="0.2">
      <c r="A19" s="2"/>
      <c r="B19" s="3"/>
      <c r="C19" s="2"/>
      <c r="D19" s="2"/>
      <c r="E19" s="151" t="s">
        <v>14</v>
      </c>
      <c r="F19" s="151"/>
      <c r="G19" s="151"/>
      <c r="H19" s="94">
        <v>0.75</v>
      </c>
      <c r="I19" s="94"/>
      <c r="J19" s="94"/>
      <c r="K19" s="2"/>
      <c r="L19" s="2"/>
      <c r="O19" s="85" t="s">
        <v>15</v>
      </c>
      <c r="P19" s="85"/>
      <c r="Q19" s="85" t="s">
        <v>16</v>
      </c>
      <c r="R19" s="85"/>
      <c r="S19" s="2"/>
      <c r="T19" s="2"/>
      <c r="U19" s="2"/>
      <c r="V19" s="2"/>
      <c r="W19" s="2"/>
      <c r="Y19" s="2"/>
      <c r="Z19" s="4"/>
      <c r="AA19" s="2"/>
    </row>
    <row r="20" spans="1:27" s="5" customFormat="1" ht="15.95" customHeight="1" x14ac:dyDescent="0.2">
      <c r="A20" s="2"/>
      <c r="B20" s="3"/>
      <c r="C20" s="2"/>
      <c r="D20" s="2"/>
      <c r="E20" s="151" t="s">
        <v>17</v>
      </c>
      <c r="F20" s="151"/>
      <c r="G20" s="151"/>
      <c r="H20" s="94">
        <v>0.9</v>
      </c>
      <c r="I20" s="94"/>
      <c r="J20" s="94"/>
      <c r="K20" s="2"/>
      <c r="L20" s="2"/>
      <c r="X20" s="2"/>
      <c r="Y20" s="2"/>
      <c r="Z20" s="4"/>
      <c r="AA20" s="2"/>
    </row>
    <row r="21" spans="1:27" s="5" customFormat="1" ht="15.95" customHeight="1" x14ac:dyDescent="0.2">
      <c r="A21" s="2"/>
      <c r="B21" s="3"/>
      <c r="C21" s="2"/>
      <c r="D21" s="2"/>
      <c r="Y21" s="2"/>
      <c r="Z21" s="4"/>
      <c r="AA21" s="2"/>
    </row>
    <row r="22" spans="1:27" s="5" customFormat="1" ht="15.95" customHeight="1" x14ac:dyDescent="0.2">
      <c r="A22" s="2"/>
      <c r="B22" s="3"/>
      <c r="C22" s="2"/>
      <c r="D22" s="2"/>
      <c r="E22" s="100" t="s">
        <v>18</v>
      </c>
      <c r="F22" s="100"/>
      <c r="G22" s="100"/>
      <c r="H22" s="100"/>
      <c r="I22" s="100"/>
      <c r="J22" s="100"/>
      <c r="K22" s="100"/>
      <c r="L22" s="100"/>
      <c r="M22" s="100"/>
      <c r="N22" s="100"/>
      <c r="O22" s="100"/>
      <c r="P22" s="100"/>
      <c r="Q22" s="100"/>
      <c r="R22" s="100"/>
      <c r="S22" s="100"/>
      <c r="T22" s="100"/>
      <c r="U22" s="100"/>
      <c r="V22" s="100"/>
      <c r="W22" s="100"/>
      <c r="Y22" s="2"/>
      <c r="Z22" s="4"/>
      <c r="AA22" s="2"/>
    </row>
    <row r="23" spans="1:27" s="2" customFormat="1" ht="15.95" customHeight="1" x14ac:dyDescent="0.2">
      <c r="B23" s="3"/>
      <c r="Z23" s="4"/>
    </row>
    <row r="24" spans="1:27" s="2" customFormat="1" ht="15.95" customHeight="1" x14ac:dyDescent="0.2">
      <c r="B24" s="3"/>
      <c r="E24" s="95" t="s">
        <v>19</v>
      </c>
      <c r="F24" s="95"/>
      <c r="G24" s="150">
        <f>'DATOS ETABS'!B12</f>
        <v>147283.60998058246</v>
      </c>
      <c r="H24" s="150"/>
      <c r="I24" s="150"/>
      <c r="J24" s="150"/>
      <c r="K24" s="85" t="s">
        <v>20</v>
      </c>
      <c r="L24" s="85"/>
      <c r="Z24" s="4"/>
    </row>
    <row r="25" spans="1:27" s="2" customFormat="1" ht="15.95" customHeight="1" x14ac:dyDescent="0.2">
      <c r="B25" s="3"/>
      <c r="E25" s="95" t="s">
        <v>21</v>
      </c>
      <c r="F25" s="95"/>
      <c r="G25" s="150">
        <f>ABS('DATOS ETABS'!C12)</f>
        <v>214846.37236575174</v>
      </c>
      <c r="H25" s="150"/>
      <c r="I25" s="150"/>
      <c r="J25" s="150"/>
      <c r="K25" s="85" t="s">
        <v>20</v>
      </c>
      <c r="L25" s="85"/>
      <c r="Z25" s="4"/>
    </row>
    <row r="26" spans="1:27" s="2" customFormat="1" ht="15.95" customHeight="1" x14ac:dyDescent="0.2">
      <c r="B26" s="3"/>
      <c r="E26" s="95" t="s">
        <v>22</v>
      </c>
      <c r="F26" s="95"/>
      <c r="G26" s="150">
        <f>'DATOS ETABS'!D12</f>
        <v>2487.1885240491893</v>
      </c>
      <c r="H26" s="150"/>
      <c r="I26" s="150"/>
      <c r="J26" s="150"/>
      <c r="K26" s="85" t="s">
        <v>23</v>
      </c>
      <c r="L26" s="85"/>
      <c r="Z26" s="4"/>
    </row>
    <row r="27" spans="1:27" s="2" customFormat="1" ht="15.95" customHeight="1" x14ac:dyDescent="0.2">
      <c r="B27" s="3"/>
      <c r="M27" s="85">
        <f>K8</f>
        <v>285</v>
      </c>
      <c r="N27" s="85"/>
      <c r="O27" s="109" t="s">
        <v>2</v>
      </c>
      <c r="P27" s="109"/>
      <c r="Z27" s="4"/>
    </row>
    <row r="28" spans="1:27" s="2" customFormat="1" ht="15.95" customHeight="1" x14ac:dyDescent="0.2">
      <c r="B28" s="3"/>
      <c r="Z28" s="4"/>
    </row>
    <row r="29" spans="1:27" s="2" customFormat="1" ht="15.95" customHeight="1" x14ac:dyDescent="0.2">
      <c r="B29" s="3"/>
      <c r="J29" s="95">
        <f>M27/2</f>
        <v>142.5</v>
      </c>
      <c r="K29" s="95"/>
      <c r="L29" s="2" t="s">
        <v>2</v>
      </c>
      <c r="O29" s="95">
        <f>J29</f>
        <v>142.5</v>
      </c>
      <c r="P29" s="95"/>
      <c r="Q29" s="2" t="s">
        <v>2</v>
      </c>
      <c r="Z29" s="4"/>
    </row>
    <row r="30" spans="1:27" s="2" customFormat="1" ht="15.95" customHeight="1" x14ac:dyDescent="0.2">
      <c r="B30" s="3"/>
      <c r="Z30" s="4"/>
    </row>
    <row r="31" spans="1:27" s="2" customFormat="1" ht="15.95" customHeight="1" x14ac:dyDescent="0.2">
      <c r="B31" s="3"/>
      <c r="D31" s="2" t="s">
        <v>24</v>
      </c>
      <c r="E31" s="122">
        <f>G26</f>
        <v>2487.1885240491893</v>
      </c>
      <c r="F31" s="122"/>
      <c r="G31" s="122"/>
      <c r="H31" s="2" t="s">
        <v>23</v>
      </c>
      <c r="Z31" s="4"/>
    </row>
    <row r="32" spans="1:27" s="2" customFormat="1" ht="15.95" customHeight="1" x14ac:dyDescent="0.2">
      <c r="B32" s="3"/>
      <c r="Z32" s="4"/>
    </row>
    <row r="33" spans="2:48" s="2" customFormat="1" ht="15.95" customHeight="1" x14ac:dyDescent="0.2">
      <c r="B33" s="3"/>
      <c r="Z33" s="4"/>
    </row>
    <row r="34" spans="2:48" s="2" customFormat="1" ht="15.95" customHeight="1" x14ac:dyDescent="0.2">
      <c r="B34" s="3"/>
      <c r="Z34" s="4"/>
      <c r="AD34" s="85"/>
      <c r="AE34" s="85"/>
      <c r="AF34" s="85"/>
      <c r="AG34" s="85"/>
      <c r="AH34" s="85"/>
      <c r="AJ34" s="85"/>
      <c r="AK34" s="85"/>
      <c r="AL34" s="85"/>
      <c r="AM34" s="85"/>
      <c r="AN34" s="85"/>
      <c r="AO34" s="85"/>
      <c r="AP34" s="85"/>
      <c r="AQ34" s="85"/>
      <c r="AR34" s="85"/>
      <c r="AS34" s="85"/>
      <c r="AT34" s="85"/>
      <c r="AU34" s="85"/>
      <c r="AV34" s="85"/>
    </row>
    <row r="35" spans="2:48" s="2" customFormat="1" ht="15.95" customHeight="1" x14ac:dyDescent="0.2">
      <c r="B35" s="3"/>
      <c r="T35" s="2" t="s">
        <v>24</v>
      </c>
      <c r="U35" s="122">
        <f>G26</f>
        <v>2487.1885240491893</v>
      </c>
      <c r="V35" s="122"/>
      <c r="W35" s="122"/>
      <c r="X35" s="2" t="s">
        <v>23</v>
      </c>
      <c r="Z35" s="4"/>
      <c r="AD35" s="85"/>
      <c r="AE35" s="85"/>
      <c r="AF35" s="85"/>
      <c r="AG35" s="85"/>
      <c r="AH35" s="85"/>
      <c r="AJ35" s="85"/>
      <c r="AK35" s="85"/>
      <c r="AL35" s="85"/>
      <c r="AM35" s="85"/>
      <c r="AN35" s="85"/>
      <c r="AO35" s="85"/>
      <c r="AP35" s="85"/>
      <c r="AQ35" s="85"/>
      <c r="AR35" s="85"/>
      <c r="AS35" s="85"/>
      <c r="AT35" s="85"/>
      <c r="AU35" s="85"/>
      <c r="AV35" s="85"/>
    </row>
    <row r="36" spans="2:48" s="2" customFormat="1" ht="15.95" customHeight="1" x14ac:dyDescent="0.2">
      <c r="B36" s="3"/>
      <c r="Z36" s="4"/>
      <c r="AD36" s="85"/>
      <c r="AE36" s="85"/>
      <c r="AF36" s="85"/>
      <c r="AG36" s="85"/>
      <c r="AH36" s="85"/>
      <c r="AJ36" s="85"/>
      <c r="AK36" s="85"/>
      <c r="AL36" s="85"/>
      <c r="AM36" s="85"/>
      <c r="AN36" s="85"/>
    </row>
    <row r="37" spans="2:48" s="2" customFormat="1" ht="15.95" customHeight="1" x14ac:dyDescent="0.2">
      <c r="B37" s="3"/>
      <c r="Z37" s="4"/>
      <c r="AC37" s="85"/>
      <c r="AD37" s="85"/>
      <c r="AE37" s="85"/>
      <c r="AF37" s="85"/>
      <c r="AG37" s="85"/>
      <c r="AH37" s="85"/>
      <c r="AI37" s="85"/>
    </row>
    <row r="38" spans="2:48" s="2" customFormat="1" ht="15.95" customHeight="1" x14ac:dyDescent="0.2">
      <c r="B38" s="148" t="s">
        <v>21</v>
      </c>
      <c r="C38" s="95"/>
      <c r="D38" s="149">
        <f>G25</f>
        <v>214846.37236575174</v>
      </c>
      <c r="E38" s="149"/>
      <c r="F38" s="149"/>
      <c r="G38" s="85" t="s">
        <v>20</v>
      </c>
      <c r="H38" s="85"/>
      <c r="K38" s="85" t="s">
        <v>19</v>
      </c>
      <c r="L38" s="85"/>
      <c r="M38" s="149">
        <f>G24</f>
        <v>147283.60998058246</v>
      </c>
      <c r="N38" s="149"/>
      <c r="O38" s="149"/>
      <c r="P38" s="85" t="s">
        <v>20</v>
      </c>
      <c r="Q38" s="85"/>
      <c r="T38" s="85" t="s">
        <v>21</v>
      </c>
      <c r="U38" s="85"/>
      <c r="V38" s="149">
        <f>G25</f>
        <v>214846.37236575174</v>
      </c>
      <c r="W38" s="149"/>
      <c r="X38" s="149"/>
      <c r="Y38" s="85" t="s">
        <v>20</v>
      </c>
      <c r="Z38" s="133"/>
    </row>
    <row r="39" spans="2:48" s="2" customFormat="1" ht="15.95" customHeight="1" x14ac:dyDescent="0.2">
      <c r="B39" s="3"/>
      <c r="Z39" s="4"/>
    </row>
    <row r="40" spans="2:48" s="2" customFormat="1" ht="15.95" customHeight="1" x14ac:dyDescent="0.2">
      <c r="B40" s="3"/>
      <c r="Z40" s="4"/>
    </row>
    <row r="41" spans="2:48" s="2" customFormat="1" ht="15.95" customHeight="1" x14ac:dyDescent="0.2">
      <c r="B41" s="3"/>
      <c r="Z41" s="4"/>
    </row>
    <row r="42" spans="2:48" s="2" customFormat="1" ht="15.95" customHeight="1" x14ac:dyDescent="0.2">
      <c r="B42" s="3"/>
      <c r="H42" s="85">
        <f>K8/4</f>
        <v>71.25</v>
      </c>
      <c r="I42" s="85"/>
      <c r="J42" s="2" t="s">
        <v>2</v>
      </c>
      <c r="M42" s="85">
        <f>M27-(H42+R42)</f>
        <v>142.5</v>
      </c>
      <c r="N42" s="85"/>
      <c r="O42" s="2" t="s">
        <v>2</v>
      </c>
      <c r="R42" s="85">
        <f>H42</f>
        <v>71.25</v>
      </c>
      <c r="S42" s="85"/>
      <c r="T42" s="2" t="s">
        <v>2</v>
      </c>
      <c r="Z42" s="4"/>
    </row>
    <row r="43" spans="2:48" s="2" customFormat="1" ht="15.95" customHeight="1" thickBot="1" x14ac:dyDescent="0.25">
      <c r="B43" s="6"/>
      <c r="C43" s="7"/>
      <c r="D43" s="7"/>
      <c r="E43" s="7"/>
      <c r="F43" s="7"/>
      <c r="G43" s="7"/>
      <c r="H43" s="7"/>
      <c r="I43" s="7"/>
      <c r="J43" s="7"/>
      <c r="K43" s="7"/>
      <c r="L43" s="7"/>
      <c r="M43" s="7"/>
      <c r="N43" s="7"/>
      <c r="O43" s="7"/>
      <c r="P43" s="7"/>
      <c r="Q43" s="7"/>
      <c r="R43" s="7"/>
      <c r="S43" s="7"/>
      <c r="T43" s="7"/>
      <c r="U43" s="7"/>
      <c r="V43" s="7"/>
      <c r="W43" s="7"/>
      <c r="X43" s="7"/>
      <c r="Y43" s="7"/>
      <c r="Z43" s="8"/>
    </row>
    <row r="44" spans="2:48" s="2" customFormat="1" ht="15.95" customHeight="1" x14ac:dyDescent="0.2"/>
    <row r="45" spans="2:48" s="2" customFormat="1" ht="15.95" customHeight="1" thickBot="1" x14ac:dyDescent="0.25"/>
    <row r="46" spans="2:48" s="2" customFormat="1" ht="15.9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1"/>
    </row>
    <row r="47" spans="2:48" s="2" customFormat="1" ht="15.95" customHeight="1" x14ac:dyDescent="0.2">
      <c r="B47" s="3"/>
      <c r="E47" s="100" t="s">
        <v>25</v>
      </c>
      <c r="F47" s="100"/>
      <c r="G47" s="100"/>
      <c r="H47" s="100"/>
      <c r="I47" s="100"/>
      <c r="J47" s="100"/>
      <c r="K47" s="100"/>
      <c r="L47" s="100"/>
      <c r="M47" s="100"/>
      <c r="N47" s="100"/>
      <c r="O47" s="100"/>
      <c r="P47" s="100"/>
      <c r="Q47" s="100"/>
      <c r="R47" s="100"/>
      <c r="S47" s="100"/>
      <c r="T47" s="100"/>
      <c r="U47" s="100"/>
      <c r="V47" s="100"/>
      <c r="W47" s="100"/>
      <c r="Z47" s="4"/>
    </row>
    <row r="48" spans="2:48" s="2" customFormat="1" ht="15.95" customHeight="1" x14ac:dyDescent="0.2">
      <c r="B48" s="3"/>
      <c r="Z48" s="4"/>
    </row>
    <row r="49" spans="2:26" s="2" customFormat="1" ht="15.95" customHeight="1" x14ac:dyDescent="0.2">
      <c r="B49" s="3"/>
      <c r="F49" s="12"/>
      <c r="G49" s="12"/>
      <c r="H49" s="12"/>
      <c r="I49" s="12"/>
      <c r="J49" s="12"/>
      <c r="K49" s="12"/>
      <c r="L49" s="12"/>
      <c r="M49" s="12"/>
      <c r="N49" s="12"/>
      <c r="O49" s="12"/>
      <c r="P49" s="12"/>
      <c r="Q49" s="12"/>
      <c r="R49" s="12"/>
      <c r="S49" s="120"/>
      <c r="T49" s="120"/>
      <c r="U49" s="120"/>
      <c r="Z49" s="4"/>
    </row>
    <row r="50" spans="2:26" s="2" customFormat="1" ht="15.95" customHeight="1" x14ac:dyDescent="0.2">
      <c r="B50" s="3"/>
      <c r="F50" s="12"/>
      <c r="G50" s="12"/>
      <c r="H50" s="12"/>
      <c r="I50" s="12"/>
      <c r="J50" s="12"/>
      <c r="K50" s="12"/>
      <c r="L50" s="12"/>
      <c r="M50" s="12"/>
      <c r="N50" s="12"/>
      <c r="O50" s="12"/>
      <c r="P50" s="12"/>
      <c r="Q50" s="12"/>
      <c r="R50" s="12"/>
      <c r="S50" s="12"/>
      <c r="T50" s="12"/>
      <c r="U50" s="12"/>
      <c r="Z50" s="4"/>
    </row>
    <row r="51" spans="2:26" s="2" customFormat="1" ht="15.95" customHeight="1" x14ac:dyDescent="0.2">
      <c r="B51" s="3"/>
      <c r="F51" s="12"/>
      <c r="G51" s="12"/>
      <c r="H51" s="12"/>
      <c r="I51" s="12"/>
      <c r="J51" s="12"/>
      <c r="K51" s="12"/>
      <c r="L51" s="12"/>
      <c r="M51" s="12"/>
      <c r="N51" s="12"/>
      <c r="O51" s="12"/>
      <c r="P51" s="12"/>
      <c r="Q51" s="12"/>
      <c r="R51" s="12"/>
      <c r="S51" s="12"/>
      <c r="T51" s="12"/>
      <c r="U51" s="12"/>
      <c r="Z51" s="4"/>
    </row>
    <row r="52" spans="2:26" s="2" customFormat="1" ht="15.95" customHeight="1" x14ac:dyDescent="0.2">
      <c r="B52" s="3"/>
      <c r="F52" s="12"/>
      <c r="G52" s="12"/>
      <c r="H52" s="147" t="s">
        <v>26</v>
      </c>
      <c r="I52" s="147"/>
      <c r="J52" s="147"/>
      <c r="K52" s="147"/>
      <c r="L52" s="147"/>
      <c r="M52" s="12"/>
      <c r="N52" s="12"/>
      <c r="O52" s="12"/>
      <c r="P52" s="12"/>
      <c r="Q52" s="12"/>
      <c r="R52" s="12"/>
      <c r="S52" s="12"/>
      <c r="T52" s="12"/>
      <c r="U52" s="12"/>
      <c r="Z52" s="4"/>
    </row>
    <row r="53" spans="2:26" s="2" customFormat="1" ht="15.95" customHeight="1" x14ac:dyDescent="0.2">
      <c r="B53" s="3"/>
      <c r="F53" s="12"/>
      <c r="G53" s="12"/>
      <c r="H53" s="12"/>
      <c r="I53" s="12"/>
      <c r="J53" s="12"/>
      <c r="K53" s="12"/>
      <c r="L53" s="12"/>
      <c r="M53" s="12"/>
      <c r="N53" s="12"/>
      <c r="O53" s="12"/>
      <c r="P53" s="12"/>
      <c r="Q53" s="12"/>
      <c r="R53" s="12"/>
      <c r="S53" s="12"/>
      <c r="T53" s="12"/>
      <c r="U53" s="12"/>
      <c r="V53" s="13"/>
      <c r="Z53" s="4"/>
    </row>
    <row r="54" spans="2:26" s="2" customFormat="1" ht="15.95" customHeight="1" x14ac:dyDescent="0.2">
      <c r="B54" s="3"/>
      <c r="F54" s="144" t="s">
        <v>27</v>
      </c>
      <c r="G54" s="144"/>
      <c r="H54" s="144"/>
      <c r="I54" s="144"/>
      <c r="J54" s="144"/>
      <c r="K54" s="144"/>
      <c r="L54" s="144"/>
      <c r="M54" s="144"/>
      <c r="N54" s="144"/>
      <c r="O54" s="144"/>
      <c r="P54" s="144"/>
      <c r="Q54" s="144"/>
      <c r="R54" s="144"/>
      <c r="S54" s="144"/>
      <c r="T54" s="144"/>
      <c r="U54" s="144"/>
      <c r="V54" s="144"/>
      <c r="Z54" s="4"/>
    </row>
    <row r="55" spans="2:26" s="2" customFormat="1" ht="15.95" customHeight="1" x14ac:dyDescent="0.2">
      <c r="B55" s="3"/>
      <c r="Z55" s="4"/>
    </row>
    <row r="56" spans="2:26" s="2" customFormat="1" ht="15.95" customHeight="1" x14ac:dyDescent="0.25">
      <c r="B56" s="3"/>
      <c r="I56" s="85" t="s">
        <v>28</v>
      </c>
      <c r="J56" s="85"/>
      <c r="K56" s="135">
        <f>1 + (SQRT(4 - (8*G25)/(H20*K9*K12^2*T17)))/2</f>
        <v>1.8913669445070358</v>
      </c>
      <c r="L56" s="135"/>
      <c r="M56" s="135"/>
      <c r="O56" s="95" t="s">
        <v>29</v>
      </c>
      <c r="P56" s="95"/>
      <c r="Q56" s="145">
        <f>MIN(K56,K57)</f>
        <v>0.1086330554929642</v>
      </c>
      <c r="R56" s="124"/>
      <c r="S56" s="146"/>
      <c r="Z56" s="4"/>
    </row>
    <row r="57" spans="2:26" s="2" customFormat="1" ht="15.95" customHeight="1" x14ac:dyDescent="0.25">
      <c r="B57" s="3"/>
      <c r="I57" s="85" t="s">
        <v>30</v>
      </c>
      <c r="J57" s="85"/>
      <c r="K57" s="135">
        <f>1 - (SQRT(4 - (8*G25)/(H20*K9*K12^2*T17)))/2</f>
        <v>0.1086330554929642</v>
      </c>
      <c r="L57" s="135"/>
      <c r="M57" s="135"/>
      <c r="Z57" s="4"/>
    </row>
    <row r="58" spans="2:26" s="2" customFormat="1" ht="15.95" customHeight="1" x14ac:dyDescent="0.2">
      <c r="B58" s="3"/>
      <c r="E58" s="12"/>
      <c r="F58" s="12"/>
      <c r="G58" s="12"/>
      <c r="H58" s="12"/>
      <c r="I58" s="12"/>
      <c r="J58" s="12"/>
      <c r="K58" s="12"/>
      <c r="L58" s="12"/>
      <c r="M58" s="12"/>
      <c r="N58" s="12"/>
      <c r="O58" s="12"/>
      <c r="P58" s="12"/>
      <c r="Q58" s="12"/>
      <c r="R58" s="12"/>
      <c r="S58" s="12"/>
      <c r="T58" s="12"/>
      <c r="U58" s="12"/>
      <c r="V58" s="12"/>
      <c r="W58" s="12"/>
      <c r="X58" s="12"/>
      <c r="Z58" s="4"/>
    </row>
    <row r="59" spans="2:26" s="2" customFormat="1" ht="15.95" customHeight="1" x14ac:dyDescent="0.2">
      <c r="B59" s="3"/>
      <c r="E59" s="12"/>
      <c r="F59" s="12"/>
      <c r="G59" s="12"/>
      <c r="H59" s="12"/>
      <c r="I59" s="12"/>
      <c r="J59" s="139">
        <f>(Q56*T17)/H18</f>
        <v>5.4963153076797366E-3</v>
      </c>
      <c r="K59" s="139"/>
      <c r="L59" s="139"/>
      <c r="M59" s="12"/>
      <c r="N59" s="12"/>
      <c r="O59" s="12"/>
      <c r="P59" s="12"/>
      <c r="Q59" s="12"/>
      <c r="R59" s="12"/>
      <c r="S59" s="12"/>
      <c r="T59" s="140">
        <f>J59*K9*K12</f>
        <v>2.2260076996102933</v>
      </c>
      <c r="U59" s="140"/>
      <c r="V59" s="140"/>
      <c r="W59" s="120" t="s">
        <v>31</v>
      </c>
      <c r="X59" s="120"/>
      <c r="Z59" s="4"/>
    </row>
    <row r="60" spans="2:26" s="2" customFormat="1" ht="15.95" customHeight="1" x14ac:dyDescent="0.2">
      <c r="B60" s="3"/>
      <c r="E60" s="12"/>
      <c r="F60" s="12"/>
      <c r="G60" s="12"/>
      <c r="H60" s="12"/>
      <c r="I60" s="12"/>
      <c r="J60" s="12"/>
      <c r="K60" s="12"/>
      <c r="L60" s="12"/>
      <c r="M60" s="12"/>
      <c r="N60" s="12"/>
      <c r="O60" s="12"/>
      <c r="P60" s="12"/>
      <c r="Q60" s="12"/>
      <c r="R60" s="12"/>
      <c r="S60" s="12"/>
      <c r="T60" s="12"/>
      <c r="U60" s="12"/>
      <c r="V60" s="12"/>
      <c r="W60" s="12"/>
      <c r="X60" s="12"/>
      <c r="Z60" s="4"/>
    </row>
    <row r="61" spans="2:26" s="2" customFormat="1" ht="15.95" customHeight="1" x14ac:dyDescent="0.2">
      <c r="B61" s="3"/>
      <c r="Z61" s="4"/>
    </row>
    <row r="62" spans="2:26" s="2" customFormat="1" ht="15.95" customHeight="1" x14ac:dyDescent="0.2">
      <c r="B62" s="3"/>
      <c r="K62" s="94">
        <f>((0.8*SQRT(H17))/H18)*K9*K12</f>
        <v>1.2197356689220893</v>
      </c>
      <c r="L62" s="94"/>
      <c r="M62" s="94"/>
      <c r="N62" s="85" t="s">
        <v>31</v>
      </c>
      <c r="O62" s="85"/>
      <c r="P62" s="141"/>
      <c r="Z62" s="4"/>
    </row>
    <row r="63" spans="2:26" s="2" customFormat="1" ht="15.95" customHeight="1" x14ac:dyDescent="0.2">
      <c r="B63" s="3"/>
      <c r="P63" s="142"/>
      <c r="T63" s="94">
        <f>MAX(K62,K64)</f>
        <v>1.35</v>
      </c>
      <c r="U63" s="85"/>
      <c r="V63" s="85"/>
      <c r="W63" s="85" t="s">
        <v>31</v>
      </c>
      <c r="X63" s="85"/>
      <c r="Z63" s="4"/>
    </row>
    <row r="64" spans="2:26" s="2" customFormat="1" ht="15.95" customHeight="1" x14ac:dyDescent="0.2">
      <c r="B64" s="3"/>
      <c r="K64" s="94">
        <f>((14/H18)*K9*K12)</f>
        <v>1.35</v>
      </c>
      <c r="L64" s="94"/>
      <c r="M64" s="94"/>
      <c r="N64" s="85" t="s">
        <v>31</v>
      </c>
      <c r="O64" s="85"/>
      <c r="P64" s="143"/>
      <c r="Z64" s="4"/>
    </row>
    <row r="65" spans="2:34" s="2" customFormat="1" ht="15.95" customHeight="1" x14ac:dyDescent="0.2">
      <c r="B65" s="3"/>
      <c r="Z65" s="4"/>
    </row>
    <row r="66" spans="2:34" s="2" customFormat="1" ht="15.95" customHeight="1" x14ac:dyDescent="0.2">
      <c r="B66" s="3"/>
      <c r="N66" s="94">
        <f>T59*1.33</f>
        <v>2.9605902404816904</v>
      </c>
      <c r="O66" s="94"/>
      <c r="P66" s="94"/>
      <c r="Q66" s="85" t="s">
        <v>31</v>
      </c>
      <c r="R66" s="85"/>
      <c r="Z66" s="4"/>
    </row>
    <row r="67" spans="2:34" s="2" customFormat="1" ht="15.95" customHeight="1" x14ac:dyDescent="0.2">
      <c r="B67" s="3"/>
      <c r="Z67" s="4"/>
    </row>
    <row r="68" spans="2:34" s="2" customFormat="1" ht="15.95" customHeight="1" x14ac:dyDescent="0.2">
      <c r="B68" s="3"/>
      <c r="L68" s="126" t="s">
        <v>50</v>
      </c>
      <c r="M68" s="126"/>
      <c r="N68" s="126"/>
      <c r="O68" s="136" t="s">
        <v>39</v>
      </c>
      <c r="P68" s="136"/>
      <c r="Q68" s="136"/>
      <c r="Z68" s="4"/>
    </row>
    <row r="69" spans="2:34" s="2" customFormat="1" ht="15.95" customHeight="1" x14ac:dyDescent="0.2">
      <c r="B69" s="3"/>
      <c r="Z69" s="4"/>
    </row>
    <row r="70" spans="2:34" s="2" customFormat="1" ht="15.95" customHeight="1" x14ac:dyDescent="0.2">
      <c r="B70" s="3"/>
      <c r="M70" s="94">
        <f>(H17/H18)*((6000*Q18)/(H18+6000))*K9*K12</f>
        <v>12.053571428571427</v>
      </c>
      <c r="N70" s="94"/>
      <c r="O70" s="85" t="s">
        <v>31</v>
      </c>
      <c r="P70" s="85"/>
      <c r="V70" s="85">
        <f>IF(O68="BAJA",0.9*M70,IF(O68="MEDIA",0.75*M70,0.025*K9*K12))</f>
        <v>10.848214285714285</v>
      </c>
      <c r="W70" s="85"/>
      <c r="X70" s="85" t="s">
        <v>31</v>
      </c>
      <c r="Y70" s="85"/>
      <c r="Z70" s="4"/>
    </row>
    <row r="71" spans="2:34" s="2" customFormat="1" ht="15.95" customHeight="1" x14ac:dyDescent="0.2">
      <c r="B71" s="3"/>
      <c r="Z71" s="4"/>
    </row>
    <row r="72" spans="2:34" s="2" customFormat="1" ht="15.95" customHeight="1" x14ac:dyDescent="0.2">
      <c r="B72" s="3"/>
      <c r="O72" s="138">
        <f>IF(T59&lt;MIN(T63,N66),MIN(T63,N66),IF(T59&gt;V70,"Redimensionar la Sección",T59))</f>
        <v>2.2260076996102933</v>
      </c>
      <c r="P72" s="138"/>
      <c r="Q72" s="138"/>
      <c r="R72" s="138"/>
      <c r="S72" s="138"/>
      <c r="T72" s="138"/>
      <c r="U72" s="138"/>
      <c r="Z72" s="4"/>
    </row>
    <row r="73" spans="2:34" s="2" customFormat="1" ht="15.95" customHeight="1" x14ac:dyDescent="0.2">
      <c r="B73" s="3"/>
      <c r="Z73" s="4"/>
    </row>
    <row r="74" spans="2:34" s="2" customFormat="1" ht="15.95" customHeight="1" x14ac:dyDescent="0.2">
      <c r="B74" s="3"/>
      <c r="F74" s="104" t="s">
        <v>55</v>
      </c>
      <c r="G74" s="104"/>
      <c r="H74" s="104"/>
      <c r="I74" s="104"/>
      <c r="J74" s="104"/>
      <c r="K74" s="104"/>
      <c r="L74" s="104"/>
      <c r="M74" s="104"/>
      <c r="N74" s="104"/>
      <c r="O74" s="104"/>
      <c r="P74" s="104"/>
      <c r="Q74" s="104"/>
      <c r="R74" s="104"/>
      <c r="S74" s="104"/>
      <c r="T74" s="104"/>
      <c r="U74" s="104"/>
      <c r="V74" s="104"/>
      <c r="Z74" s="4"/>
      <c r="AE74" s="85"/>
      <c r="AF74" s="85"/>
      <c r="AG74" s="85"/>
      <c r="AH74" s="85"/>
    </row>
    <row r="75" spans="2:34" s="2" customFormat="1" ht="15.95" customHeight="1" x14ac:dyDescent="0.2">
      <c r="B75" s="3"/>
      <c r="Z75" s="4"/>
      <c r="AE75" s="85"/>
      <c r="AF75" s="85"/>
      <c r="AG75" s="85"/>
      <c r="AH75" s="85"/>
    </row>
    <row r="76" spans="2:34" s="2" customFormat="1" ht="15.95" customHeight="1" x14ac:dyDescent="0.2">
      <c r="B76" s="3" t="s">
        <v>51</v>
      </c>
      <c r="H76" s="136">
        <v>4</v>
      </c>
      <c r="I76" s="136"/>
      <c r="J76" s="85" t="s">
        <v>53</v>
      </c>
      <c r="K76" s="85"/>
      <c r="L76" s="85"/>
      <c r="M76" s="85"/>
      <c r="N76" s="85"/>
      <c r="O76" s="85"/>
      <c r="P76" s="136">
        <v>2</v>
      </c>
      <c r="Q76" s="136"/>
      <c r="R76" s="85" t="s">
        <v>52</v>
      </c>
      <c r="S76" s="85"/>
      <c r="T76" s="85">
        <f>(VLOOKUP(H76,'VARILLAS (NO BORRAR)'!B3:G15,4,FALSE))*P76</f>
        <v>2.54</v>
      </c>
      <c r="U76" s="85"/>
      <c r="V76" s="29" t="s">
        <v>31</v>
      </c>
      <c r="Z76" s="4"/>
    </row>
    <row r="77" spans="2:34" s="2" customFormat="1" ht="15.95" customHeight="1" x14ac:dyDescent="0.2">
      <c r="B77" s="3" t="s">
        <v>163</v>
      </c>
      <c r="H77" s="136">
        <v>0</v>
      </c>
      <c r="I77" s="136"/>
      <c r="J77" s="85" t="s">
        <v>53</v>
      </c>
      <c r="K77" s="85"/>
      <c r="L77" s="85"/>
      <c r="M77" s="85"/>
      <c r="N77" s="85"/>
      <c r="O77" s="85"/>
      <c r="P77" s="136">
        <v>0</v>
      </c>
      <c r="Q77" s="136"/>
      <c r="R77" s="85" t="s">
        <v>52</v>
      </c>
      <c r="S77" s="85"/>
      <c r="T77" s="85">
        <f>(VLOOKUP(H77,'VARILLAS (NO BORRAR)'!B3:G15,4,FALSE))*P77</f>
        <v>0</v>
      </c>
      <c r="U77" s="85"/>
      <c r="V77" s="29" t="s">
        <v>31</v>
      </c>
      <c r="Z77" s="4"/>
      <c r="AE77" s="122"/>
      <c r="AF77" s="122"/>
      <c r="AG77" s="122"/>
      <c r="AH77" s="122"/>
    </row>
    <row r="78" spans="2:34" s="2" customFormat="1" ht="15.95" customHeight="1" x14ac:dyDescent="0.2">
      <c r="B78" s="3"/>
      <c r="T78" s="137">
        <f>T76+T77</f>
        <v>2.54</v>
      </c>
      <c r="U78" s="137"/>
      <c r="V78" s="29" t="s">
        <v>31</v>
      </c>
      <c r="W78" s="85" t="str">
        <f>IF(AND(T78&gt;O72,T78&lt;V70),"OK",IF(T78&gt;V70,"SUPERA AS MAX","FALTA ACERO"))</f>
        <v>OK</v>
      </c>
      <c r="X78" s="85"/>
      <c r="Y78" s="85"/>
      <c r="Z78" s="133"/>
    </row>
    <row r="79" spans="2:34" s="2" customFormat="1" ht="15.95" customHeight="1" x14ac:dyDescent="0.2">
      <c r="B79" s="3"/>
      <c r="R79" s="95" t="s">
        <v>165</v>
      </c>
      <c r="S79" s="95"/>
      <c r="T79" s="95"/>
      <c r="U79" s="95"/>
      <c r="V79" s="95"/>
      <c r="W79" s="94">
        <f>ABS(100-((T78*100)/O72))</f>
        <v>14.10562508138122</v>
      </c>
      <c r="X79" s="94"/>
      <c r="Y79" s="2" t="s">
        <v>54</v>
      </c>
      <c r="Z79" s="4"/>
    </row>
    <row r="80" spans="2:34" s="2" customFormat="1" ht="15.95" customHeight="1" x14ac:dyDescent="0.2">
      <c r="B80" s="3"/>
      <c r="Z80" s="4"/>
    </row>
    <row r="81" spans="2:33" s="2" customFormat="1" ht="15.95" customHeight="1" x14ac:dyDescent="0.2">
      <c r="B81" s="3"/>
      <c r="F81" s="104" t="s">
        <v>56</v>
      </c>
      <c r="G81" s="104"/>
      <c r="H81" s="104"/>
      <c r="I81" s="104"/>
      <c r="J81" s="104"/>
      <c r="K81" s="104"/>
      <c r="L81" s="104"/>
      <c r="M81" s="104"/>
      <c r="N81" s="104"/>
      <c r="O81" s="104"/>
      <c r="P81" s="104"/>
      <c r="Q81" s="104"/>
      <c r="R81" s="104"/>
      <c r="S81" s="104"/>
      <c r="T81" s="104"/>
      <c r="U81" s="104"/>
      <c r="V81" s="104"/>
      <c r="Z81" s="4"/>
    </row>
    <row r="82" spans="2:33" s="2" customFormat="1" ht="15.95" customHeight="1" x14ac:dyDescent="0.2">
      <c r="B82" s="3"/>
      <c r="Z82" s="4"/>
    </row>
    <row r="83" spans="2:33" s="2" customFormat="1" ht="15.95" customHeight="1" x14ac:dyDescent="0.2">
      <c r="B83" s="3"/>
      <c r="K83" s="85">
        <f>T78/(K9*K12)</f>
        <v>6.2716049382716054E-3</v>
      </c>
      <c r="L83" s="85"/>
      <c r="M83" s="85"/>
      <c r="S83" s="85">
        <f>(K83*H18)/T17</f>
        <v>0.12395642701525054</v>
      </c>
      <c r="T83" s="85"/>
      <c r="U83" s="85"/>
      <c r="Z83" s="4"/>
    </row>
    <row r="84" spans="2:33" s="2" customFormat="1" ht="15.95" customHeight="1" x14ac:dyDescent="0.2">
      <c r="B84" s="3"/>
      <c r="Z84" s="4"/>
    </row>
    <row r="85" spans="2:33" s="2" customFormat="1" ht="15.95" customHeight="1" x14ac:dyDescent="0.2">
      <c r="B85" s="3"/>
      <c r="L85" s="95" t="s">
        <v>57</v>
      </c>
      <c r="M85" s="95"/>
      <c r="N85" s="30" t="s">
        <v>58</v>
      </c>
      <c r="O85" s="85" t="s">
        <v>59</v>
      </c>
      <c r="P85" s="85"/>
      <c r="Z85" s="4"/>
    </row>
    <row r="86" spans="2:33" s="2" customFormat="1" ht="15.95" customHeight="1" x14ac:dyDescent="0.2">
      <c r="B86" s="3"/>
      <c r="H86" s="122">
        <f>G25</f>
        <v>214846.37236575174</v>
      </c>
      <c r="I86" s="85"/>
      <c r="J86" s="85"/>
      <c r="K86" s="85"/>
      <c r="L86" s="85" t="s">
        <v>20</v>
      </c>
      <c r="M86" s="85"/>
      <c r="N86" s="30" t="s">
        <v>58</v>
      </c>
      <c r="O86" s="122">
        <f>H20*K9*POWER(K12,2)*T17*S83*(1-(0.5*S83))</f>
        <v>243165.6389647059</v>
      </c>
      <c r="P86" s="122"/>
      <c r="Q86" s="122"/>
      <c r="R86" s="122"/>
      <c r="S86" s="85" t="s">
        <v>20</v>
      </c>
      <c r="T86" s="85"/>
      <c r="Z86" s="4"/>
    </row>
    <row r="87" spans="2:33" s="2" customFormat="1" ht="15.95" customHeight="1" thickBot="1" x14ac:dyDescent="0.25">
      <c r="B87" s="6"/>
      <c r="C87" s="7"/>
      <c r="D87" s="7"/>
      <c r="E87" s="7"/>
      <c r="F87" s="7"/>
      <c r="G87" s="7"/>
      <c r="H87" s="7"/>
      <c r="I87" s="7"/>
      <c r="J87" s="7"/>
      <c r="K87" s="7"/>
      <c r="L87" s="134" t="str">
        <f>IF(H86&lt;O86,"OK","NO PASA")</f>
        <v>OK</v>
      </c>
      <c r="M87" s="134"/>
      <c r="N87" s="134"/>
      <c r="O87" s="134"/>
      <c r="P87" s="134"/>
      <c r="Q87" s="7"/>
      <c r="R87" s="7"/>
      <c r="S87" s="7"/>
      <c r="T87" s="7"/>
      <c r="U87" s="7"/>
      <c r="V87" s="7"/>
      <c r="W87" s="7"/>
      <c r="X87" s="7"/>
      <c r="Y87" s="7"/>
      <c r="Z87" s="8"/>
    </row>
    <row r="88" spans="2:33" s="2" customFormat="1" ht="15.95" customHeight="1" x14ac:dyDescent="0.2"/>
    <row r="89" spans="2:33" s="2" customFormat="1" ht="15.95" customHeight="1" thickBot="1" x14ac:dyDescent="0.25"/>
    <row r="90" spans="2:33" s="2" customFormat="1" ht="15.95" customHeight="1" x14ac:dyDescent="0.2">
      <c r="B90" s="9"/>
      <c r="C90" s="10"/>
      <c r="D90" s="10"/>
      <c r="E90" s="10"/>
      <c r="F90" s="10"/>
      <c r="G90" s="10"/>
      <c r="H90" s="10"/>
      <c r="I90" s="10"/>
      <c r="J90" s="10"/>
      <c r="K90" s="10"/>
      <c r="L90" s="10"/>
      <c r="M90" s="10"/>
      <c r="N90" s="10"/>
      <c r="O90" s="10"/>
      <c r="P90" s="10"/>
      <c r="Q90" s="10"/>
      <c r="R90" s="10"/>
      <c r="S90" s="10"/>
      <c r="T90" s="10"/>
      <c r="U90" s="10"/>
      <c r="V90" s="10"/>
      <c r="W90" s="10"/>
      <c r="X90" s="10"/>
      <c r="Y90" s="10"/>
      <c r="Z90" s="11"/>
    </row>
    <row r="91" spans="2:33" s="2" customFormat="1" ht="15.95" customHeight="1" x14ac:dyDescent="0.2">
      <c r="B91" s="3"/>
      <c r="E91" s="100" t="s">
        <v>25</v>
      </c>
      <c r="F91" s="100"/>
      <c r="G91" s="100"/>
      <c r="H91" s="100"/>
      <c r="I91" s="100"/>
      <c r="J91" s="100"/>
      <c r="K91" s="100"/>
      <c r="L91" s="100"/>
      <c r="M91" s="100"/>
      <c r="N91" s="100"/>
      <c r="O91" s="100"/>
      <c r="P91" s="100"/>
      <c r="Q91" s="100"/>
      <c r="R91" s="100"/>
      <c r="S91" s="100"/>
      <c r="T91" s="100"/>
      <c r="U91" s="100"/>
      <c r="V91" s="100"/>
      <c r="W91" s="100"/>
      <c r="Z91" s="4"/>
    </row>
    <row r="92" spans="2:33" s="2" customFormat="1" ht="15.95" customHeight="1" x14ac:dyDescent="0.2">
      <c r="B92" s="3"/>
      <c r="Z92" s="4"/>
    </row>
    <row r="93" spans="2:33" s="2" customFormat="1" ht="15.95" customHeight="1" x14ac:dyDescent="0.2">
      <c r="B93" s="3"/>
      <c r="F93" s="12"/>
      <c r="G93" s="12"/>
      <c r="H93" s="12"/>
      <c r="I93" s="12"/>
      <c r="J93" s="12"/>
      <c r="K93" s="12"/>
      <c r="L93" s="12"/>
      <c r="M93" s="12"/>
      <c r="N93" s="12"/>
      <c r="O93" s="12"/>
      <c r="P93" s="12"/>
      <c r="Q93" s="12"/>
      <c r="R93" s="12"/>
      <c r="S93" s="120"/>
      <c r="T93" s="120"/>
      <c r="U93" s="120"/>
      <c r="Z93" s="4"/>
    </row>
    <row r="94" spans="2:33" s="2" customFormat="1" ht="15.95" customHeight="1" x14ac:dyDescent="0.2">
      <c r="B94" s="3"/>
      <c r="F94" s="12"/>
      <c r="G94" s="12"/>
      <c r="H94" s="12"/>
      <c r="I94" s="12"/>
      <c r="J94" s="12"/>
      <c r="K94" s="12"/>
      <c r="L94" s="12"/>
      <c r="M94" s="12"/>
      <c r="N94" s="12"/>
      <c r="O94" s="12"/>
      <c r="P94" s="12"/>
      <c r="Q94" s="12"/>
      <c r="R94" s="12"/>
      <c r="S94" s="12"/>
      <c r="T94" s="12"/>
      <c r="U94" s="12"/>
      <c r="Z94" s="4"/>
    </row>
    <row r="95" spans="2:33" s="2" customFormat="1" ht="15.95" customHeight="1" x14ac:dyDescent="0.2">
      <c r="B95" s="3"/>
      <c r="F95" s="12"/>
      <c r="G95" s="12"/>
      <c r="H95" s="12"/>
      <c r="I95" s="12"/>
      <c r="J95" s="12"/>
      <c r="K95" s="12"/>
      <c r="L95" s="12"/>
      <c r="M95" s="12"/>
      <c r="N95" s="12"/>
      <c r="O95" s="12"/>
      <c r="P95" s="12"/>
      <c r="Q95" s="12"/>
      <c r="R95" s="12"/>
      <c r="S95" s="12"/>
      <c r="T95" s="12"/>
      <c r="U95" s="12"/>
      <c r="Z95" s="4"/>
      <c r="AE95" s="85"/>
      <c r="AF95" s="85"/>
      <c r="AG95" s="85"/>
    </row>
    <row r="96" spans="2:33" s="2" customFormat="1" ht="15.95" customHeight="1" x14ac:dyDescent="0.2">
      <c r="B96" s="3"/>
      <c r="F96" s="12"/>
      <c r="G96" s="12"/>
      <c r="H96" s="147" t="s">
        <v>26</v>
      </c>
      <c r="I96" s="147"/>
      <c r="J96" s="147"/>
      <c r="K96" s="147"/>
      <c r="L96" s="147"/>
      <c r="M96" s="12"/>
      <c r="N96" s="12"/>
      <c r="O96" s="12"/>
      <c r="P96" s="12"/>
      <c r="Q96" s="12"/>
      <c r="R96" s="12"/>
      <c r="S96" s="12"/>
      <c r="T96" s="12"/>
      <c r="U96" s="12"/>
      <c r="Z96" s="4"/>
      <c r="AE96" s="85"/>
      <c r="AF96" s="85"/>
      <c r="AG96" s="85"/>
    </row>
    <row r="97" spans="2:26" s="2" customFormat="1" ht="15.95" customHeight="1" x14ac:dyDescent="0.2">
      <c r="B97" s="3"/>
      <c r="F97" s="12"/>
      <c r="G97" s="12"/>
      <c r="H97" s="12"/>
      <c r="I97" s="12"/>
      <c r="J97" s="12"/>
      <c r="K97" s="12"/>
      <c r="L97" s="12"/>
      <c r="M97" s="12"/>
      <c r="N97" s="12"/>
      <c r="O97" s="12"/>
      <c r="P97" s="12"/>
      <c r="Q97" s="12"/>
      <c r="R97" s="12"/>
      <c r="S97" s="12"/>
      <c r="T97" s="12"/>
      <c r="U97" s="12"/>
      <c r="V97" s="13"/>
      <c r="Z97" s="4"/>
    </row>
    <row r="98" spans="2:26" s="2" customFormat="1" ht="15.95" customHeight="1" x14ac:dyDescent="0.2">
      <c r="B98" s="3"/>
      <c r="F98" s="144" t="s">
        <v>60</v>
      </c>
      <c r="G98" s="144"/>
      <c r="H98" s="144"/>
      <c r="I98" s="144"/>
      <c r="J98" s="144"/>
      <c r="K98" s="144"/>
      <c r="L98" s="144"/>
      <c r="M98" s="144"/>
      <c r="N98" s="144"/>
      <c r="O98" s="144"/>
      <c r="P98" s="144"/>
      <c r="Q98" s="144"/>
      <c r="R98" s="144"/>
      <c r="S98" s="144"/>
      <c r="T98" s="144"/>
      <c r="U98" s="144"/>
      <c r="V98" s="144"/>
      <c r="Z98" s="4"/>
    </row>
    <row r="99" spans="2:26" s="2" customFormat="1" ht="15.95" customHeight="1" x14ac:dyDescent="0.2">
      <c r="B99" s="3"/>
      <c r="Z99" s="4"/>
    </row>
    <row r="100" spans="2:26" s="2" customFormat="1" ht="15.95" customHeight="1" x14ac:dyDescent="0.25">
      <c r="B100" s="3"/>
      <c r="I100" s="85" t="s">
        <v>28</v>
      </c>
      <c r="J100" s="85"/>
      <c r="K100" s="135">
        <f>1 + (SQRT(4 - (8*G24)/(H20*K9*K12^2*T17)))/2</f>
        <v>1.9269021639769244</v>
      </c>
      <c r="L100" s="135"/>
      <c r="M100" s="135"/>
      <c r="O100" s="95" t="s">
        <v>29</v>
      </c>
      <c r="P100" s="95"/>
      <c r="Q100" s="145">
        <f>MIN(K100,K101)</f>
        <v>7.3097836023075624E-2</v>
      </c>
      <c r="R100" s="124"/>
      <c r="S100" s="146"/>
      <c r="Z100" s="4"/>
    </row>
    <row r="101" spans="2:26" s="2" customFormat="1" ht="15.95" customHeight="1" x14ac:dyDescent="0.25">
      <c r="B101" s="3"/>
      <c r="I101" s="85" t="s">
        <v>30</v>
      </c>
      <c r="J101" s="85"/>
      <c r="K101" s="135">
        <f>1 - (SQRT(4 - (8*G24)/(H20*K9*K12^2*T17)))/2</f>
        <v>7.3097836023075624E-2</v>
      </c>
      <c r="L101" s="135"/>
      <c r="M101" s="135"/>
      <c r="Z101" s="4"/>
    </row>
    <row r="102" spans="2:26" s="2" customFormat="1" ht="15.95" customHeight="1" x14ac:dyDescent="0.2">
      <c r="B102" s="3"/>
      <c r="Z102" s="4"/>
    </row>
    <row r="103" spans="2:26" s="2" customFormat="1" ht="15.95" customHeight="1" x14ac:dyDescent="0.2">
      <c r="B103" s="3"/>
      <c r="E103" s="12"/>
      <c r="F103" s="12"/>
      <c r="G103" s="12"/>
      <c r="H103" s="12"/>
      <c r="I103" s="12"/>
      <c r="J103" s="139">
        <f>(Q100*T17)/H18</f>
        <v>3.6984024178341834E-3</v>
      </c>
      <c r="K103" s="139"/>
      <c r="L103" s="139"/>
      <c r="M103" s="12"/>
      <c r="N103" s="12"/>
      <c r="O103" s="12"/>
      <c r="P103" s="12"/>
      <c r="Q103" s="12"/>
      <c r="R103" s="12"/>
      <c r="S103" s="12"/>
      <c r="T103" s="140">
        <f>J103*K9*K12</f>
        <v>1.4978529792228443</v>
      </c>
      <c r="U103" s="140"/>
      <c r="V103" s="140"/>
      <c r="W103" s="120" t="s">
        <v>31</v>
      </c>
      <c r="X103" s="120"/>
      <c r="Z103" s="4"/>
    </row>
    <row r="104" spans="2:26" s="2" customFormat="1" ht="15.95" customHeight="1" x14ac:dyDescent="0.2">
      <c r="B104" s="3"/>
      <c r="Z104" s="4"/>
    </row>
    <row r="105" spans="2:26" s="2" customFormat="1" ht="15.95" customHeight="1" x14ac:dyDescent="0.2">
      <c r="B105" s="3"/>
      <c r="Z105" s="4"/>
    </row>
    <row r="106" spans="2:26" s="2" customFormat="1" ht="15.95" customHeight="1" x14ac:dyDescent="0.2">
      <c r="B106" s="3"/>
      <c r="K106" s="94">
        <f>((0.8*SQRT(H17))/H18)*K9*K12</f>
        <v>1.2197356689220893</v>
      </c>
      <c r="L106" s="94"/>
      <c r="M106" s="94"/>
      <c r="N106" s="85" t="s">
        <v>31</v>
      </c>
      <c r="O106" s="85"/>
      <c r="P106" s="141"/>
      <c r="Z106" s="4"/>
    </row>
    <row r="107" spans="2:26" s="2" customFormat="1" ht="15.95" customHeight="1" x14ac:dyDescent="0.2">
      <c r="B107" s="3"/>
      <c r="P107" s="142"/>
      <c r="T107" s="94">
        <f>MAX(K106,K108)</f>
        <v>1.35</v>
      </c>
      <c r="U107" s="85"/>
      <c r="V107" s="85"/>
      <c r="W107" s="85" t="s">
        <v>31</v>
      </c>
      <c r="X107" s="85"/>
      <c r="Z107" s="4"/>
    </row>
    <row r="108" spans="2:26" s="2" customFormat="1" ht="15.95" customHeight="1" x14ac:dyDescent="0.2">
      <c r="B108" s="3"/>
      <c r="K108" s="94">
        <f>((14/H18)*K9*K12)</f>
        <v>1.35</v>
      </c>
      <c r="L108" s="94"/>
      <c r="M108" s="94"/>
      <c r="N108" s="85" t="s">
        <v>31</v>
      </c>
      <c r="O108" s="85"/>
      <c r="P108" s="143"/>
      <c r="Z108" s="4"/>
    </row>
    <row r="109" spans="2:26" s="2" customFormat="1" ht="15.95" customHeight="1" x14ac:dyDescent="0.2">
      <c r="B109" s="3"/>
      <c r="Z109" s="4"/>
    </row>
    <row r="110" spans="2:26" s="2" customFormat="1" ht="15.95" customHeight="1" x14ac:dyDescent="0.2">
      <c r="B110" s="3"/>
      <c r="N110" s="94">
        <f>T103*1.33</f>
        <v>1.9921444623663831</v>
      </c>
      <c r="O110" s="94"/>
      <c r="P110" s="94"/>
      <c r="Q110" s="85" t="s">
        <v>31</v>
      </c>
      <c r="R110" s="85"/>
      <c r="Z110" s="4"/>
    </row>
    <row r="111" spans="2:26" s="2" customFormat="1" ht="15.95" customHeight="1" x14ac:dyDescent="0.2">
      <c r="B111" s="3"/>
      <c r="Z111" s="4"/>
    </row>
    <row r="112" spans="2:26" s="2" customFormat="1" ht="15.95" customHeight="1" x14ac:dyDescent="0.2">
      <c r="B112" s="3"/>
      <c r="L112" s="126" t="s">
        <v>50</v>
      </c>
      <c r="M112" s="126"/>
      <c r="N112" s="126"/>
      <c r="O112" s="136" t="s">
        <v>39</v>
      </c>
      <c r="P112" s="136"/>
      <c r="Q112" s="136"/>
      <c r="Z112" s="4"/>
    </row>
    <row r="113" spans="2:32" s="2" customFormat="1" ht="15.95" customHeight="1" x14ac:dyDescent="0.2">
      <c r="B113" s="3"/>
      <c r="Z113" s="4"/>
    </row>
    <row r="114" spans="2:32" s="2" customFormat="1" ht="15.95" customHeight="1" x14ac:dyDescent="0.2">
      <c r="B114" s="3"/>
      <c r="M114" s="94">
        <f>(H17/H18)*((6000*Q18)/(H18+6000))*K9*K12</f>
        <v>12.053571428571427</v>
      </c>
      <c r="N114" s="94"/>
      <c r="O114" s="85" t="s">
        <v>31</v>
      </c>
      <c r="P114" s="85"/>
      <c r="V114" s="85">
        <f>IF(O112="BAJA",0.9*M114,IF(O112="MEDIA",0.75*M114,0.025*K9*K12))</f>
        <v>10.848214285714285</v>
      </c>
      <c r="W114" s="85"/>
      <c r="X114" s="85" t="s">
        <v>31</v>
      </c>
      <c r="Y114" s="85"/>
      <c r="Z114" s="4"/>
    </row>
    <row r="115" spans="2:32" s="2" customFormat="1" ht="15.95" customHeight="1" x14ac:dyDescent="0.2">
      <c r="B115" s="3"/>
      <c r="Z115" s="4"/>
    </row>
    <row r="116" spans="2:32" s="2" customFormat="1" ht="15.95" customHeight="1" x14ac:dyDescent="0.2">
      <c r="B116" s="3"/>
      <c r="O116" s="138">
        <f>IF(T103&lt;MIN(T107,N110),MIN(T107,N110),IF(T103&gt;V114,"Redimensionar la Sección",T103))</f>
        <v>1.4978529792228443</v>
      </c>
      <c r="P116" s="138"/>
      <c r="Q116" s="138"/>
      <c r="R116" s="138"/>
      <c r="S116" s="138"/>
      <c r="T116" s="138"/>
      <c r="U116" s="138"/>
      <c r="Z116" s="4"/>
    </row>
    <row r="117" spans="2:32" s="2" customFormat="1" ht="15.95" customHeight="1" x14ac:dyDescent="0.2">
      <c r="B117" s="3"/>
      <c r="Z117" s="4"/>
    </row>
    <row r="118" spans="2:32" s="2" customFormat="1" ht="15.95" customHeight="1" x14ac:dyDescent="0.2">
      <c r="B118" s="3"/>
      <c r="F118" s="104" t="s">
        <v>55</v>
      </c>
      <c r="G118" s="104"/>
      <c r="H118" s="104"/>
      <c r="I118" s="104"/>
      <c r="J118" s="104"/>
      <c r="K118" s="104"/>
      <c r="L118" s="104"/>
      <c r="M118" s="104"/>
      <c r="N118" s="104"/>
      <c r="O118" s="104"/>
      <c r="P118" s="104"/>
      <c r="Q118" s="104"/>
      <c r="R118" s="104"/>
      <c r="S118" s="104"/>
      <c r="T118" s="104"/>
      <c r="U118" s="104"/>
      <c r="V118" s="104"/>
      <c r="Z118" s="4"/>
    </row>
    <row r="119" spans="2:32" s="2" customFormat="1" ht="15.95" customHeight="1" x14ac:dyDescent="0.2">
      <c r="B119" s="3"/>
      <c r="Z119" s="4"/>
    </row>
    <row r="120" spans="2:32" s="2" customFormat="1" ht="15.95" customHeight="1" x14ac:dyDescent="0.2">
      <c r="B120" s="3" t="s">
        <v>51</v>
      </c>
      <c r="H120" s="136">
        <v>4</v>
      </c>
      <c r="I120" s="136"/>
      <c r="J120" s="85" t="s">
        <v>53</v>
      </c>
      <c r="K120" s="85"/>
      <c r="L120" s="85"/>
      <c r="M120" s="85"/>
      <c r="N120" s="85"/>
      <c r="O120" s="85"/>
      <c r="P120" s="136">
        <v>2</v>
      </c>
      <c r="Q120" s="136"/>
      <c r="R120" s="85" t="s">
        <v>52</v>
      </c>
      <c r="S120" s="85"/>
      <c r="T120" s="85">
        <f>(VLOOKUP(H120,'VARILLAS (NO BORRAR)'!B3:G15,4,FALSE))*P120</f>
        <v>2.54</v>
      </c>
      <c r="U120" s="85"/>
      <c r="V120" s="29" t="s">
        <v>31</v>
      </c>
      <c r="Z120" s="4"/>
      <c r="AD120" s="44"/>
      <c r="AE120" s="44"/>
      <c r="AF120" s="44"/>
    </row>
    <row r="121" spans="2:32" s="2" customFormat="1" ht="15.95" customHeight="1" x14ac:dyDescent="0.2">
      <c r="B121" s="3" t="s">
        <v>163</v>
      </c>
      <c r="H121" s="136">
        <v>0</v>
      </c>
      <c r="I121" s="136"/>
      <c r="J121" s="85" t="s">
        <v>53</v>
      </c>
      <c r="K121" s="85"/>
      <c r="L121" s="85"/>
      <c r="M121" s="85"/>
      <c r="N121" s="85"/>
      <c r="O121" s="85"/>
      <c r="P121" s="136">
        <v>0</v>
      </c>
      <c r="Q121" s="136"/>
      <c r="R121" s="85" t="s">
        <v>52</v>
      </c>
      <c r="S121" s="85"/>
      <c r="T121" s="85">
        <f>(VLOOKUP(H121,'VARILLAS (NO BORRAR)'!B3:G15,4,FALSE))*P121</f>
        <v>0</v>
      </c>
      <c r="U121" s="85"/>
      <c r="V121" s="29" t="s">
        <v>31</v>
      </c>
      <c r="Z121" s="4"/>
    </row>
    <row r="122" spans="2:32" s="2" customFormat="1" ht="15.95" customHeight="1" x14ac:dyDescent="0.2">
      <c r="B122" s="3"/>
      <c r="T122" s="137">
        <f>T120+T121</f>
        <v>2.54</v>
      </c>
      <c r="U122" s="137"/>
      <c r="V122" s="29" t="s">
        <v>31</v>
      </c>
      <c r="W122" s="85" t="str">
        <f>IF(AND(T122&gt;O116,T122&lt;V114),"OK",IF(T122&gt;V114,"SUPERA AS MAX","FALTA ACERO"))</f>
        <v>OK</v>
      </c>
      <c r="X122" s="85"/>
      <c r="Y122" s="85"/>
      <c r="Z122" s="133"/>
    </row>
    <row r="123" spans="2:32" s="2" customFormat="1" ht="15.95" customHeight="1" x14ac:dyDescent="0.2">
      <c r="B123" s="3"/>
      <c r="R123" s="95" t="s">
        <v>165</v>
      </c>
      <c r="S123" s="95"/>
      <c r="T123" s="95"/>
      <c r="U123" s="95"/>
      <c r="V123" s="95"/>
      <c r="W123" s="94">
        <f>ABS(100-((T122*100)/O116))</f>
        <v>69.576055543039331</v>
      </c>
      <c r="X123" s="94"/>
      <c r="Y123" s="2" t="s">
        <v>54</v>
      </c>
      <c r="Z123" s="4"/>
    </row>
    <row r="124" spans="2:32" s="2" customFormat="1" ht="15.95" customHeight="1" x14ac:dyDescent="0.2">
      <c r="B124" s="3"/>
      <c r="Z124" s="4"/>
    </row>
    <row r="125" spans="2:32" s="2" customFormat="1" ht="15.95" customHeight="1" x14ac:dyDescent="0.2">
      <c r="B125" s="3"/>
      <c r="F125" s="104" t="s">
        <v>56</v>
      </c>
      <c r="G125" s="104"/>
      <c r="H125" s="104"/>
      <c r="I125" s="104"/>
      <c r="J125" s="104"/>
      <c r="K125" s="104"/>
      <c r="L125" s="104"/>
      <c r="M125" s="104"/>
      <c r="N125" s="104"/>
      <c r="O125" s="104"/>
      <c r="P125" s="104"/>
      <c r="Q125" s="104"/>
      <c r="R125" s="104"/>
      <c r="S125" s="104"/>
      <c r="T125" s="104"/>
      <c r="U125" s="104"/>
      <c r="V125" s="104"/>
      <c r="Z125" s="4"/>
    </row>
    <row r="126" spans="2:32" s="2" customFormat="1" ht="15.95" customHeight="1" x14ac:dyDescent="0.2">
      <c r="B126" s="3"/>
      <c r="Z126" s="4"/>
    </row>
    <row r="127" spans="2:32" s="2" customFormat="1" ht="15.95" customHeight="1" x14ac:dyDescent="0.2">
      <c r="B127" s="3"/>
      <c r="K127" s="85">
        <f>T122/(K9*K12)</f>
        <v>6.2716049382716054E-3</v>
      </c>
      <c r="L127" s="85"/>
      <c r="M127" s="85"/>
      <c r="S127" s="85">
        <f>(K127*H18)/T17</f>
        <v>0.12395642701525054</v>
      </c>
      <c r="T127" s="85"/>
      <c r="U127" s="85"/>
      <c r="Z127" s="4"/>
    </row>
    <row r="128" spans="2:32" s="2" customFormat="1" ht="15.95" customHeight="1" x14ac:dyDescent="0.2">
      <c r="B128" s="3"/>
      <c r="Z128" s="4"/>
    </row>
    <row r="129" spans="2:26" s="2" customFormat="1" ht="15.95" customHeight="1" x14ac:dyDescent="0.2">
      <c r="B129" s="3"/>
      <c r="L129" s="95" t="s">
        <v>61</v>
      </c>
      <c r="M129" s="95"/>
      <c r="N129" s="30" t="s">
        <v>58</v>
      </c>
      <c r="O129" s="85" t="s">
        <v>59</v>
      </c>
      <c r="P129" s="85"/>
      <c r="Z129" s="4"/>
    </row>
    <row r="130" spans="2:26" s="2" customFormat="1" ht="15.95" customHeight="1" x14ac:dyDescent="0.2">
      <c r="B130" s="3"/>
      <c r="H130" s="122">
        <f>G24</f>
        <v>147283.60998058246</v>
      </c>
      <c r="I130" s="85"/>
      <c r="J130" s="85"/>
      <c r="K130" s="85"/>
      <c r="L130" s="85" t="s">
        <v>20</v>
      </c>
      <c r="M130" s="85"/>
      <c r="N130" s="30" t="s">
        <v>58</v>
      </c>
      <c r="O130" s="122">
        <f>H20*K9*POWER(K12,2)*T17*S127*(1-(0.5*S127))</f>
        <v>243165.6389647059</v>
      </c>
      <c r="P130" s="122"/>
      <c r="Q130" s="122"/>
      <c r="R130" s="122"/>
      <c r="S130" s="85" t="s">
        <v>20</v>
      </c>
      <c r="T130" s="85"/>
      <c r="Z130" s="4"/>
    </row>
    <row r="131" spans="2:26" s="2" customFormat="1" ht="15.95" customHeight="1" thickBot="1" x14ac:dyDescent="0.25">
      <c r="B131" s="6"/>
      <c r="C131" s="7"/>
      <c r="D131" s="7"/>
      <c r="E131" s="7"/>
      <c r="F131" s="7"/>
      <c r="G131" s="7"/>
      <c r="H131" s="7"/>
      <c r="I131" s="7"/>
      <c r="J131" s="7"/>
      <c r="K131" s="7"/>
      <c r="L131" s="134" t="str">
        <f>IF(H130&lt;O130,"OK","NO PASA")</f>
        <v>OK</v>
      </c>
      <c r="M131" s="134"/>
      <c r="N131" s="134"/>
      <c r="O131" s="134"/>
      <c r="P131" s="134"/>
      <c r="Q131" s="7"/>
      <c r="R131" s="7"/>
      <c r="S131" s="7"/>
      <c r="T131" s="7"/>
      <c r="U131" s="7"/>
      <c r="V131" s="7"/>
      <c r="W131" s="7"/>
      <c r="X131" s="7"/>
      <c r="Y131" s="7"/>
      <c r="Z131" s="8"/>
    </row>
    <row r="132" spans="2:26" s="2" customFormat="1" ht="15.95" customHeight="1" x14ac:dyDescent="0.2"/>
    <row r="133" spans="2:26" s="2" customFormat="1" ht="15.95" customHeight="1" thickBot="1" x14ac:dyDescent="0.25"/>
    <row r="134" spans="2:26" s="2" customFormat="1" ht="15.95" customHeight="1" x14ac:dyDescent="0.2">
      <c r="B134" s="9"/>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1"/>
    </row>
    <row r="135" spans="2:26" s="2" customFormat="1" ht="15.95" customHeight="1" x14ac:dyDescent="0.2">
      <c r="B135" s="3"/>
      <c r="D135" s="121" t="s">
        <v>62</v>
      </c>
      <c r="E135" s="121"/>
      <c r="F135" s="121"/>
      <c r="G135" s="121"/>
      <c r="H135" s="121"/>
      <c r="I135" s="121"/>
      <c r="J135" s="121"/>
      <c r="K135" s="121"/>
      <c r="L135" s="121"/>
      <c r="M135" s="121"/>
      <c r="N135" s="121"/>
      <c r="O135" s="121"/>
      <c r="P135" s="121"/>
      <c r="Q135" s="121"/>
      <c r="R135" s="121"/>
      <c r="S135" s="121"/>
      <c r="T135" s="121"/>
      <c r="U135" s="121"/>
      <c r="V135" s="121"/>
      <c r="W135" s="121"/>
      <c r="X135" s="121"/>
      <c r="Z135" s="4"/>
    </row>
    <row r="136" spans="2:26" s="2" customFormat="1" ht="15.95" customHeight="1" x14ac:dyDescent="0.2">
      <c r="B136" s="3"/>
      <c r="Z136" s="4"/>
    </row>
    <row r="137" spans="2:26" s="2" customFormat="1" ht="15.95" customHeight="1" x14ac:dyDescent="0.2">
      <c r="B137" s="3"/>
      <c r="F137" s="104" t="s">
        <v>72</v>
      </c>
      <c r="G137" s="104"/>
      <c r="H137" s="104"/>
      <c r="I137" s="104"/>
      <c r="J137" s="104"/>
      <c r="K137" s="104"/>
      <c r="L137" s="104"/>
      <c r="M137" s="104"/>
      <c r="N137" s="104"/>
      <c r="O137" s="104"/>
      <c r="P137" s="104"/>
      <c r="Q137" s="104"/>
      <c r="R137" s="104"/>
      <c r="S137" s="104"/>
      <c r="T137" s="104"/>
      <c r="U137" s="104"/>
      <c r="V137" s="104"/>
      <c r="Z137" s="4"/>
    </row>
    <row r="138" spans="2:26" s="2" customFormat="1" ht="15.95" customHeight="1" x14ac:dyDescent="0.2">
      <c r="B138" s="3"/>
      <c r="Z138" s="4"/>
    </row>
    <row r="139" spans="2:26" s="2" customFormat="1" ht="15.95" customHeight="1" x14ac:dyDescent="0.2">
      <c r="B139" s="3"/>
      <c r="C139" s="33" t="s">
        <v>63</v>
      </c>
      <c r="N139" s="31"/>
      <c r="P139" s="33" t="s">
        <v>64</v>
      </c>
      <c r="Z139" s="4"/>
    </row>
    <row r="140" spans="2:26" s="2" customFormat="1" ht="15.95" customHeight="1" x14ac:dyDescent="0.2">
      <c r="B140" s="3"/>
      <c r="N140" s="31"/>
      <c r="Z140" s="4"/>
    </row>
    <row r="141" spans="2:26" s="2" customFormat="1" ht="15.95" customHeight="1" x14ac:dyDescent="0.2">
      <c r="B141" s="3"/>
      <c r="N141" s="31"/>
      <c r="T141" s="135">
        <f>(MAX(T122,T78))/(K9*K12)</f>
        <v>6.2716049382716054E-3</v>
      </c>
      <c r="U141" s="135"/>
      <c r="V141" s="135"/>
      <c r="W141" s="37"/>
      <c r="Z141" s="4"/>
    </row>
    <row r="142" spans="2:26" s="2" customFormat="1" ht="15.95" customHeight="1" x14ac:dyDescent="0.2">
      <c r="B142" s="3"/>
      <c r="N142" s="31"/>
      <c r="Z142" s="4"/>
    </row>
    <row r="143" spans="2:26" s="2" customFormat="1" ht="15.95" customHeight="1" x14ac:dyDescent="0.2">
      <c r="B143" s="3"/>
      <c r="D143" s="99" t="s">
        <v>65</v>
      </c>
      <c r="E143" s="99"/>
      <c r="F143" s="129">
        <f>H19*(0.5*1*SQRT(H17)*K9*K12)</f>
        <v>2401.354598190363</v>
      </c>
      <c r="G143" s="129"/>
      <c r="H143" s="129"/>
      <c r="I143" s="36" t="s">
        <v>23</v>
      </c>
      <c r="N143" s="31"/>
      <c r="Q143" s="99" t="s">
        <v>65</v>
      </c>
      <c r="R143" s="99"/>
      <c r="S143" s="129">
        <f>H19*(2*1*POWER(T141,1/3)*SQRT(H17))*K9*K12</f>
        <v>1771.369589004571</v>
      </c>
      <c r="T143" s="129"/>
      <c r="U143" s="129"/>
      <c r="V143" s="36" t="s">
        <v>23</v>
      </c>
      <c r="Z143" s="4"/>
    </row>
    <row r="144" spans="2:26" s="2" customFormat="1" ht="15.95" customHeight="1" x14ac:dyDescent="0.2">
      <c r="B144" s="3"/>
      <c r="N144" s="31"/>
      <c r="W144" s="38"/>
      <c r="Z144" s="4"/>
    </row>
    <row r="145" spans="2:26" s="2" customFormat="1" ht="15.95" customHeight="1" x14ac:dyDescent="0.2">
      <c r="B145" s="3"/>
      <c r="C145" s="85" t="s">
        <v>66</v>
      </c>
      <c r="D145" s="85"/>
      <c r="E145" s="85"/>
      <c r="F145" s="85"/>
      <c r="G145" s="85"/>
      <c r="H145" s="85"/>
      <c r="I145" s="85"/>
      <c r="J145" s="85"/>
      <c r="K145" s="85"/>
      <c r="L145" s="85"/>
      <c r="N145" s="31"/>
      <c r="P145" s="85" t="s">
        <v>66</v>
      </c>
      <c r="Q145" s="85"/>
      <c r="R145" s="85"/>
      <c r="S145" s="85"/>
      <c r="T145" s="85"/>
      <c r="U145" s="85"/>
      <c r="V145" s="85"/>
      <c r="W145" s="85"/>
      <c r="X145" s="85"/>
      <c r="Y145" s="85"/>
      <c r="Z145" s="4"/>
    </row>
    <row r="146" spans="2:26" s="2" customFormat="1" ht="15.95" customHeight="1" x14ac:dyDescent="0.2">
      <c r="B146" s="3"/>
      <c r="N146" s="31"/>
      <c r="Z146" s="4"/>
    </row>
    <row r="147" spans="2:26" s="2" customFormat="1" ht="15.95" customHeight="1" x14ac:dyDescent="0.2">
      <c r="B147" s="3"/>
      <c r="N147" s="31"/>
      <c r="Z147" s="4"/>
    </row>
    <row r="148" spans="2:26" s="2" customFormat="1" ht="15.95" customHeight="1" x14ac:dyDescent="0.2">
      <c r="B148" s="3"/>
      <c r="N148" s="31"/>
      <c r="Z148" s="4"/>
    </row>
    <row r="149" spans="2:26" s="2" customFormat="1" ht="15.95" customHeight="1" x14ac:dyDescent="0.2">
      <c r="B149" s="130">
        <f>F143</f>
        <v>2401.354598190363</v>
      </c>
      <c r="C149" s="85"/>
      <c r="D149" s="85"/>
      <c r="E149" s="30" t="s">
        <v>67</v>
      </c>
      <c r="F149" s="122">
        <f>H19*1.25*1*SQRT(H17)*K9*K12</f>
        <v>6003.3864954759083</v>
      </c>
      <c r="G149" s="122"/>
      <c r="H149" s="122"/>
      <c r="I149" s="85" t="str">
        <f>IF(B149&lt;=F149,"OK","Cambiar sección")</f>
        <v>OK</v>
      </c>
      <c r="J149" s="85"/>
      <c r="K149" s="85"/>
      <c r="L149" s="85"/>
      <c r="M149" s="131"/>
      <c r="N149" s="31"/>
      <c r="O149" s="132">
        <f>S143</f>
        <v>1771.369589004571</v>
      </c>
      <c r="P149" s="85"/>
      <c r="Q149" s="85"/>
      <c r="R149" s="30" t="s">
        <v>67</v>
      </c>
      <c r="S149" s="122">
        <f>H19*1.25*1*SQRT(H17)*K9*K12</f>
        <v>6003.3864954759083</v>
      </c>
      <c r="T149" s="122"/>
      <c r="U149" s="122"/>
      <c r="V149" s="85" t="str">
        <f>IF(O149&lt;=S149,"OK","Cambiar sección")</f>
        <v>OK</v>
      </c>
      <c r="W149" s="85"/>
      <c r="X149" s="85"/>
      <c r="Y149" s="85"/>
      <c r="Z149" s="133"/>
    </row>
    <row r="150" spans="2:26" s="2" customFormat="1" ht="15.95" customHeight="1" x14ac:dyDescent="0.2">
      <c r="B150" s="3"/>
      <c r="N150" s="31"/>
      <c r="Z150" s="4"/>
    </row>
    <row r="151" spans="2:26" s="2" customFormat="1" ht="15.95" customHeight="1" x14ac:dyDescent="0.2">
      <c r="B151" s="3"/>
      <c r="N151" s="31"/>
      <c r="Z151" s="4"/>
    </row>
    <row r="152" spans="2:26" s="2" customFormat="1" ht="15.95" customHeight="1" x14ac:dyDescent="0.2">
      <c r="B152" s="3"/>
      <c r="N152" s="31"/>
      <c r="Z152" s="4"/>
    </row>
    <row r="153" spans="2:26" s="2" customFormat="1" ht="15.95" customHeight="1" x14ac:dyDescent="0.2">
      <c r="B153" s="130">
        <f>F143</f>
        <v>2401.354598190363</v>
      </c>
      <c r="C153" s="85"/>
      <c r="D153" s="85"/>
      <c r="E153" s="30" t="s">
        <v>147</v>
      </c>
      <c r="F153" s="122">
        <f>H19*0.25*1*SQRT(H17)*K9*K12</f>
        <v>1200.6772990951815</v>
      </c>
      <c r="G153" s="122"/>
      <c r="H153" s="122"/>
      <c r="I153" s="85" t="str">
        <f>IF(B153&gt;F153,"OK","Cambiar sección")</f>
        <v>OK</v>
      </c>
      <c r="J153" s="85"/>
      <c r="K153" s="85"/>
      <c r="L153" s="85"/>
      <c r="M153" s="131"/>
      <c r="N153" s="31"/>
      <c r="O153" s="132">
        <f>S143</f>
        <v>1771.369589004571</v>
      </c>
      <c r="P153" s="85"/>
      <c r="Q153" s="85"/>
      <c r="R153" s="30" t="s">
        <v>147</v>
      </c>
      <c r="S153" s="122">
        <f>H19*0.25*1*SQRT(H17)*K9*K12</f>
        <v>1200.6772990951815</v>
      </c>
      <c r="T153" s="122"/>
      <c r="U153" s="122"/>
      <c r="V153" s="85" t="str">
        <f>IF(O153&gt;S153,"OK","Cambiar sección")</f>
        <v>OK</v>
      </c>
      <c r="W153" s="85"/>
      <c r="X153" s="85"/>
      <c r="Y153" s="85"/>
      <c r="Z153" s="133"/>
    </row>
    <row r="154" spans="2:26" s="2" customFormat="1" ht="15.95" customHeight="1" x14ac:dyDescent="0.2">
      <c r="B154" s="3"/>
      <c r="G154" s="12"/>
      <c r="H154" s="12"/>
      <c r="I154" s="12"/>
      <c r="J154" s="12"/>
      <c r="K154" s="12"/>
      <c r="L154" s="12"/>
      <c r="M154" s="12"/>
      <c r="N154" s="31"/>
      <c r="O154" s="12"/>
      <c r="P154" s="12"/>
      <c r="Q154" s="12"/>
      <c r="R154" s="12"/>
      <c r="S154" s="12"/>
      <c r="T154" s="12"/>
      <c r="U154" s="12"/>
      <c r="Z154" s="4"/>
    </row>
    <row r="155" spans="2:26" s="2" customFormat="1" ht="15.95" customHeight="1" x14ac:dyDescent="0.2">
      <c r="B155" s="3"/>
      <c r="G155" s="32"/>
      <c r="H155" s="32"/>
      <c r="I155" s="32"/>
      <c r="J155" s="32"/>
      <c r="K155" s="32"/>
      <c r="L155" s="32"/>
      <c r="M155" s="32"/>
      <c r="N155" s="32"/>
      <c r="O155" s="32"/>
      <c r="P155" s="32"/>
      <c r="Q155" s="32"/>
      <c r="R155" s="32"/>
      <c r="S155" s="32"/>
      <c r="T155" s="32"/>
      <c r="U155" s="32"/>
      <c r="Z155" s="4"/>
    </row>
    <row r="156" spans="2:26" s="2" customFormat="1" ht="15.95" customHeight="1" x14ac:dyDescent="0.2">
      <c r="B156" s="3"/>
      <c r="I156" s="85" t="s">
        <v>68</v>
      </c>
      <c r="J156" s="85"/>
      <c r="K156" s="129">
        <f>MIN(F143,S143)</f>
        <v>1771.369589004571</v>
      </c>
      <c r="L156" s="129"/>
      <c r="M156" s="129"/>
      <c r="N156" s="36" t="s">
        <v>23</v>
      </c>
      <c r="P156" s="2" t="s">
        <v>148</v>
      </c>
      <c r="Q156" s="105">
        <f>K156/0.75</f>
        <v>2361.8261186727614</v>
      </c>
      <c r="R156" s="105"/>
      <c r="S156" s="105"/>
      <c r="T156" s="36" t="s">
        <v>23</v>
      </c>
      <c r="Z156" s="4"/>
    </row>
    <row r="157" spans="2:26" s="2" customFormat="1" ht="15.95" customHeight="1" x14ac:dyDescent="0.2">
      <c r="B157" s="3"/>
      <c r="Z157" s="4"/>
    </row>
    <row r="158" spans="2:26" s="2" customFormat="1" ht="15.95" customHeight="1" x14ac:dyDescent="0.2">
      <c r="B158" s="3"/>
      <c r="Z158" s="4"/>
    </row>
    <row r="159" spans="2:26" s="2" customFormat="1" ht="15.95" customHeight="1" x14ac:dyDescent="0.2">
      <c r="B159" s="3"/>
      <c r="J159" s="122">
        <f>G26</f>
        <v>2487.1885240491893</v>
      </c>
      <c r="K159" s="85"/>
      <c r="L159" s="85"/>
      <c r="M159" s="34" t="s">
        <v>23</v>
      </c>
      <c r="N159" s="30" t="s">
        <v>67</v>
      </c>
      <c r="O159" s="122">
        <f>H19*((Q156)+2.2*SQRT(H17)*K9*K12)</f>
        <v>12337.329821042169</v>
      </c>
      <c r="P159" s="122"/>
      <c r="Q159" s="122"/>
      <c r="R159" s="34" t="s">
        <v>23</v>
      </c>
      <c r="Z159" s="4"/>
    </row>
    <row r="160" spans="2:26" s="2" customFormat="1" ht="15.95" customHeight="1" x14ac:dyDescent="0.2">
      <c r="B160" s="3"/>
      <c r="J160" s="85" t="str">
        <f>IF(J159&lt;=O159,"OK","Redimensionar la Sección")</f>
        <v>OK</v>
      </c>
      <c r="K160" s="85"/>
      <c r="L160" s="85"/>
      <c r="M160" s="85"/>
      <c r="N160" s="85"/>
      <c r="O160" s="85"/>
      <c r="P160" s="85"/>
      <c r="Q160" s="85"/>
      <c r="R160" s="85"/>
      <c r="Z160" s="4"/>
    </row>
    <row r="161" spans="2:26" s="2" customFormat="1" ht="15.95" customHeight="1" x14ac:dyDescent="0.2">
      <c r="B161" s="3"/>
      <c r="Z161" s="4"/>
    </row>
    <row r="162" spans="2:26" s="2" customFormat="1" ht="15.95" customHeight="1" x14ac:dyDescent="0.2">
      <c r="B162" s="3"/>
      <c r="F162" s="104" t="s">
        <v>69</v>
      </c>
      <c r="G162" s="104"/>
      <c r="H162" s="104"/>
      <c r="I162" s="104"/>
      <c r="J162" s="104"/>
      <c r="K162" s="104"/>
      <c r="L162" s="104"/>
      <c r="M162" s="104"/>
      <c r="N162" s="104"/>
      <c r="O162" s="104"/>
      <c r="P162" s="104"/>
      <c r="Q162" s="104"/>
      <c r="R162" s="104"/>
      <c r="S162" s="104"/>
      <c r="T162" s="104"/>
      <c r="U162" s="104"/>
      <c r="V162" s="104"/>
      <c r="Z162" s="4"/>
    </row>
    <row r="163" spans="2:26" s="2" customFormat="1" ht="15.95" customHeight="1" x14ac:dyDescent="0.2">
      <c r="B163" s="3"/>
      <c r="Z163" s="4"/>
    </row>
    <row r="164" spans="2:26" s="2" customFormat="1" ht="15.95" customHeight="1" x14ac:dyDescent="0.2">
      <c r="B164" s="3"/>
      <c r="M164" s="39" t="s">
        <v>70</v>
      </c>
      <c r="N164" s="30" t="s">
        <v>58</v>
      </c>
      <c r="O164" s="99" t="s">
        <v>71</v>
      </c>
      <c r="P164" s="99"/>
      <c r="Z164" s="4"/>
    </row>
    <row r="165" spans="2:26" s="2" customFormat="1" ht="15.95" customHeight="1" x14ac:dyDescent="0.2">
      <c r="B165" s="3"/>
      <c r="J165" s="122">
        <f>G26</f>
        <v>2487.1885240491893</v>
      </c>
      <c r="K165" s="85"/>
      <c r="L165" s="85"/>
      <c r="M165" s="2" t="s">
        <v>23</v>
      </c>
      <c r="N165" s="30" t="s">
        <v>58</v>
      </c>
      <c r="O165" s="122">
        <f>K156</f>
        <v>1771.369589004571</v>
      </c>
      <c r="P165" s="85"/>
      <c r="Q165" s="85"/>
      <c r="R165" s="2" t="s">
        <v>23</v>
      </c>
      <c r="Z165" s="4"/>
    </row>
    <row r="166" spans="2:26" s="2" customFormat="1" ht="15.95" customHeight="1" x14ac:dyDescent="0.2">
      <c r="B166" s="3"/>
      <c r="J166" s="92" t="str">
        <f>IF(J165&lt;O165, "OK","Requiere refuerzo transversal")</f>
        <v>Requiere refuerzo transversal</v>
      </c>
      <c r="K166" s="92"/>
      <c r="L166" s="92"/>
      <c r="M166" s="92"/>
      <c r="N166" s="92"/>
      <c r="O166" s="92"/>
      <c r="P166" s="92"/>
      <c r="Q166" s="92"/>
      <c r="R166" s="92"/>
      <c r="Z166" s="4"/>
    </row>
    <row r="167" spans="2:26" s="2" customFormat="1" ht="15.95" customHeight="1" x14ac:dyDescent="0.2">
      <c r="B167" s="3"/>
      <c r="Z167" s="4"/>
    </row>
    <row r="168" spans="2:26" s="2" customFormat="1" ht="15.95" customHeight="1" x14ac:dyDescent="0.2">
      <c r="B168" s="3"/>
      <c r="F168" s="104" t="s">
        <v>73</v>
      </c>
      <c r="G168" s="104"/>
      <c r="H168" s="104"/>
      <c r="I168" s="104"/>
      <c r="J168" s="104"/>
      <c r="K168" s="104"/>
      <c r="L168" s="104"/>
      <c r="M168" s="104"/>
      <c r="N168" s="104"/>
      <c r="O168" s="104"/>
      <c r="P168" s="104"/>
      <c r="Q168" s="104"/>
      <c r="R168" s="104"/>
      <c r="S168" s="104"/>
      <c r="T168" s="104"/>
      <c r="U168" s="104"/>
      <c r="V168" s="104"/>
      <c r="Z168" s="4"/>
    </row>
    <row r="169" spans="2:26" s="2" customFormat="1" ht="15.95" customHeight="1" x14ac:dyDescent="0.2">
      <c r="B169" s="3"/>
      <c r="Z169" s="4"/>
    </row>
    <row r="170" spans="2:26" s="2" customFormat="1" ht="15.95" customHeight="1" x14ac:dyDescent="0.2">
      <c r="B170" s="3"/>
      <c r="C170" s="101" t="s">
        <v>85</v>
      </c>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4"/>
    </row>
    <row r="171" spans="2:26" s="2" customFormat="1" ht="15.95" customHeight="1" x14ac:dyDescent="0.2">
      <c r="B171" s="3"/>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4"/>
    </row>
    <row r="172" spans="2:26" s="2" customFormat="1" ht="15.95" customHeight="1" x14ac:dyDescent="0.2">
      <c r="B172" s="3"/>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4"/>
    </row>
    <row r="173" spans="2:26" s="2" customFormat="1" ht="15.95" customHeight="1" x14ac:dyDescent="0.2">
      <c r="B173" s="3"/>
      <c r="Z173" s="4"/>
    </row>
    <row r="174" spans="2:26" s="2" customFormat="1" ht="15.95" customHeight="1" x14ac:dyDescent="0.2">
      <c r="B174" s="3"/>
      <c r="Z174" s="4"/>
    </row>
    <row r="175" spans="2:26" s="2" customFormat="1" ht="15.95" customHeight="1" thickBot="1" x14ac:dyDescent="0.25">
      <c r="B175" s="6"/>
      <c r="C175" s="7"/>
      <c r="D175" s="7"/>
      <c r="E175" s="7"/>
      <c r="F175" s="7"/>
      <c r="G175" s="7"/>
      <c r="H175" s="7"/>
      <c r="I175" s="7"/>
      <c r="J175" s="7"/>
      <c r="K175" s="7"/>
      <c r="L175" s="7"/>
      <c r="M175" s="7"/>
      <c r="N175" s="7"/>
      <c r="O175" s="7"/>
      <c r="P175" s="7"/>
      <c r="Q175" s="7"/>
      <c r="R175" s="7"/>
      <c r="S175" s="7"/>
      <c r="T175" s="7"/>
      <c r="U175" s="7"/>
      <c r="V175" s="7"/>
      <c r="W175" s="7"/>
      <c r="X175" s="7"/>
      <c r="Y175" s="7"/>
      <c r="Z175" s="8"/>
    </row>
    <row r="176" spans="2:26" s="2" customFormat="1" ht="15.95" customHeight="1" x14ac:dyDescent="0.2"/>
    <row r="177" spans="2:37" s="2" customFormat="1" ht="15.95" customHeight="1" thickBot="1" x14ac:dyDescent="0.25"/>
    <row r="178" spans="2:37" s="2" customFormat="1" ht="15.95" customHeight="1" x14ac:dyDescent="0.2">
      <c r="B178" s="9"/>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1"/>
    </row>
    <row r="179" spans="2:37" s="2" customFormat="1" ht="15.95" customHeight="1" x14ac:dyDescent="0.2">
      <c r="B179" s="3"/>
      <c r="Z179" s="4"/>
    </row>
    <row r="180" spans="2:37" s="2" customFormat="1" ht="15.95" customHeight="1" x14ac:dyDescent="0.2">
      <c r="B180" s="3"/>
      <c r="Z180" s="4"/>
    </row>
    <row r="181" spans="2:37" s="2" customFormat="1" ht="15.95" customHeight="1" x14ac:dyDescent="0.2">
      <c r="B181" s="3"/>
      <c r="Z181" s="4"/>
      <c r="AC181" s="128" t="s">
        <v>79</v>
      </c>
      <c r="AD181" s="128"/>
      <c r="AE181" s="128"/>
      <c r="AF181" s="128"/>
      <c r="AG181" s="128"/>
      <c r="AH181" s="128"/>
      <c r="AI181" s="128"/>
      <c r="AJ181" s="128"/>
      <c r="AK181" s="128"/>
    </row>
    <row r="182" spans="2:37" s="2" customFormat="1" ht="15.95" customHeight="1" x14ac:dyDescent="0.2">
      <c r="B182" s="3"/>
      <c r="Z182" s="4"/>
    </row>
    <row r="183" spans="2:37" s="2" customFormat="1" ht="15.95" customHeight="1" x14ac:dyDescent="0.2">
      <c r="B183" s="3"/>
      <c r="Z183" s="4"/>
    </row>
    <row r="184" spans="2:37" s="2" customFormat="1" ht="15.95" customHeight="1" x14ac:dyDescent="0.2">
      <c r="B184" s="3"/>
      <c r="Z184" s="4"/>
    </row>
    <row r="185" spans="2:37" s="2" customFormat="1" ht="15.95" customHeight="1" x14ac:dyDescent="0.2">
      <c r="B185" s="3"/>
      <c r="Z185" s="4"/>
    </row>
    <row r="186" spans="2:37" s="2" customFormat="1" ht="15.95" customHeight="1" x14ac:dyDescent="0.2">
      <c r="B186" s="3"/>
      <c r="Z186" s="4"/>
    </row>
    <row r="187" spans="2:37" s="2" customFormat="1" ht="15.95" customHeight="1" x14ac:dyDescent="0.2">
      <c r="B187" s="3"/>
      <c r="Z187" s="4"/>
    </row>
    <row r="188" spans="2:37" s="2" customFormat="1" ht="15.95" customHeight="1" x14ac:dyDescent="0.2">
      <c r="B188" s="3"/>
      <c r="Z188" s="4"/>
    </row>
    <row r="189" spans="2:37" s="2" customFormat="1" ht="15.95" customHeight="1" x14ac:dyDescent="0.2">
      <c r="B189" s="3"/>
      <c r="Z189" s="4"/>
    </row>
    <row r="190" spans="2:37" s="2" customFormat="1" ht="15.95" customHeight="1" x14ac:dyDescent="0.2">
      <c r="B190" s="3"/>
      <c r="Z190" s="4"/>
    </row>
    <row r="191" spans="2:37" s="2" customFormat="1" ht="15.95" customHeight="1" x14ac:dyDescent="0.2">
      <c r="B191" s="3"/>
      <c r="Z191" s="4"/>
    </row>
    <row r="192" spans="2:37" s="2" customFormat="1" ht="15.95" customHeight="1" x14ac:dyDescent="0.2">
      <c r="B192" s="3"/>
      <c r="Z192" s="4"/>
    </row>
    <row r="193" spans="2:26" s="2" customFormat="1" ht="15.95" customHeight="1" x14ac:dyDescent="0.2">
      <c r="B193" s="3"/>
      <c r="G193" s="118" t="s">
        <v>51</v>
      </c>
      <c r="H193" s="118"/>
      <c r="I193" s="118"/>
      <c r="J193" s="118"/>
      <c r="K193" s="118"/>
      <c r="L193" s="118"/>
      <c r="M193" s="119">
        <v>3</v>
      </c>
      <c r="N193" s="119"/>
      <c r="O193" s="120" t="s">
        <v>52</v>
      </c>
      <c r="P193" s="120"/>
      <c r="Q193" s="120"/>
      <c r="R193" s="120">
        <f>(VLOOKUP(M193,'VARILLAS (NO BORRAR)'!B3:G15,4,FALSE))</f>
        <v>0.71</v>
      </c>
      <c r="S193" s="120"/>
      <c r="T193" s="120" t="s">
        <v>31</v>
      </c>
      <c r="U193" s="120"/>
      <c r="Z193" s="4"/>
    </row>
    <row r="194" spans="2:26" s="2" customFormat="1" ht="15.95" customHeight="1" x14ac:dyDescent="0.2">
      <c r="B194" s="3"/>
      <c r="G194" s="12"/>
      <c r="H194" s="12"/>
      <c r="I194" s="12"/>
      <c r="J194" s="126" t="s">
        <v>74</v>
      </c>
      <c r="K194" s="126"/>
      <c r="L194" s="126"/>
      <c r="M194" s="40">
        <v>1</v>
      </c>
      <c r="N194" s="126" t="s">
        <v>75</v>
      </c>
      <c r="O194" s="126"/>
      <c r="P194" s="126"/>
      <c r="Q194" s="41">
        <f>M194*2</f>
        <v>2</v>
      </c>
      <c r="R194" s="12"/>
      <c r="S194" s="12"/>
      <c r="T194" s="12"/>
      <c r="U194" s="12"/>
      <c r="Z194" s="4"/>
    </row>
    <row r="195" spans="2:26" s="2" customFormat="1" ht="15.95" customHeight="1" x14ac:dyDescent="0.2">
      <c r="B195" s="3"/>
      <c r="Z195" s="4"/>
    </row>
    <row r="196" spans="2:26" s="2" customFormat="1" ht="15.95" customHeight="1" x14ac:dyDescent="0.2">
      <c r="B196" s="3"/>
      <c r="E196" s="85">
        <v>6</v>
      </c>
      <c r="F196" s="85"/>
      <c r="G196" s="2" t="s">
        <v>2</v>
      </c>
      <c r="K196" s="85">
        <f>IF(J165&lt;=H197,K12/2,K12/4)</f>
        <v>13.5</v>
      </c>
      <c r="L196" s="85"/>
      <c r="M196" s="2" t="s">
        <v>2</v>
      </c>
      <c r="Q196" s="103">
        <v>12</v>
      </c>
      <c r="R196" s="103"/>
      <c r="S196" s="2" t="s">
        <v>2</v>
      </c>
      <c r="W196" s="127">
        <f>(H19*O197*V197*K12)/(J165-O165)</f>
        <v>168.71724690053378</v>
      </c>
      <c r="X196" s="127"/>
      <c r="Y196" s="42" t="s">
        <v>2</v>
      </c>
      <c r="Z196" s="4"/>
    </row>
    <row r="197" spans="2:26" s="2" customFormat="1" ht="15.95" customHeight="1" x14ac:dyDescent="0.2">
      <c r="B197" s="3"/>
      <c r="H197" s="122">
        <f>1.1*SQRT(H17)*K9*K12</f>
        <v>7043.9734880250644</v>
      </c>
      <c r="I197" s="122"/>
      <c r="J197" s="122"/>
      <c r="K197" s="2" t="s">
        <v>76</v>
      </c>
      <c r="M197" s="99" t="s">
        <v>77</v>
      </c>
      <c r="N197" s="99"/>
      <c r="O197" s="85">
        <f>R193*Q194</f>
        <v>1.42</v>
      </c>
      <c r="P197" s="85"/>
      <c r="Q197" s="109" t="s">
        <v>31</v>
      </c>
      <c r="R197" s="109"/>
      <c r="T197" s="99" t="s">
        <v>78</v>
      </c>
      <c r="U197" s="99"/>
      <c r="V197" s="125">
        <v>4200</v>
      </c>
      <c r="W197" s="125"/>
      <c r="X197" s="109" t="s">
        <v>9</v>
      </c>
      <c r="Y197" s="109"/>
      <c r="Z197" s="123"/>
    </row>
    <row r="198" spans="2:26" s="2" customFormat="1" ht="15.95" customHeight="1" x14ac:dyDescent="0.2">
      <c r="B198" s="3"/>
      <c r="Z198" s="4"/>
    </row>
    <row r="199" spans="2:26" s="2" customFormat="1" ht="15.95" customHeight="1" x14ac:dyDescent="0.2">
      <c r="B199" s="3"/>
      <c r="Z199" s="4"/>
    </row>
    <row r="200" spans="2:26" s="2" customFormat="1" ht="15.95" customHeight="1" x14ac:dyDescent="0.2">
      <c r="B200" s="3"/>
      <c r="M200" s="122">
        <f>(H19*O197*V197*K12)/Q196</f>
        <v>10064.25</v>
      </c>
      <c r="N200" s="122"/>
      <c r="O200" s="122"/>
      <c r="P200" s="34" t="s">
        <v>23</v>
      </c>
      <c r="Q200" s="34" t="s">
        <v>80</v>
      </c>
      <c r="R200" s="124">
        <f>M200/1000</f>
        <v>10.064249999999999</v>
      </c>
      <c r="S200" s="124"/>
      <c r="T200" s="35" t="s">
        <v>81</v>
      </c>
      <c r="Z200" s="4"/>
    </row>
    <row r="201" spans="2:26" s="2" customFormat="1" ht="15.95" customHeight="1" x14ac:dyDescent="0.2">
      <c r="B201" s="3"/>
      <c r="Z201" s="4"/>
    </row>
    <row r="202" spans="2:26" s="2" customFormat="1" ht="15.95" customHeight="1" x14ac:dyDescent="0.2">
      <c r="B202" s="3"/>
      <c r="M202" s="122">
        <f>O165+M200</f>
        <v>11835.619589004571</v>
      </c>
      <c r="N202" s="85"/>
      <c r="O202" s="85"/>
      <c r="P202" s="2" t="s">
        <v>23</v>
      </c>
      <c r="Q202" s="34" t="s">
        <v>80</v>
      </c>
      <c r="R202" s="124">
        <f>M202/1000</f>
        <v>11.835619589004571</v>
      </c>
      <c r="S202" s="124"/>
      <c r="T202" s="36" t="s">
        <v>81</v>
      </c>
      <c r="Z202" s="4"/>
    </row>
    <row r="203" spans="2:26" s="2" customFormat="1" ht="15.95" customHeight="1" x14ac:dyDescent="0.2">
      <c r="B203" s="3"/>
      <c r="Z203" s="4"/>
    </row>
    <row r="204" spans="2:26" s="2" customFormat="1" ht="15.95" customHeight="1" x14ac:dyDescent="0.2">
      <c r="B204" s="3"/>
      <c r="F204" s="104" t="s">
        <v>82</v>
      </c>
      <c r="G204" s="104"/>
      <c r="H204" s="104"/>
      <c r="I204" s="104"/>
      <c r="J204" s="104"/>
      <c r="K204" s="104"/>
      <c r="L204" s="104"/>
      <c r="M204" s="104"/>
      <c r="N204" s="104"/>
      <c r="O204" s="104"/>
      <c r="P204" s="104"/>
      <c r="Q204" s="104"/>
      <c r="R204" s="104"/>
      <c r="S204" s="104"/>
      <c r="T204" s="104"/>
      <c r="U204" s="104"/>
      <c r="V204" s="104"/>
      <c r="Z204" s="4"/>
    </row>
    <row r="205" spans="2:26" s="2" customFormat="1" ht="15.95" customHeight="1" x14ac:dyDescent="0.2">
      <c r="B205" s="3"/>
      <c r="Z205" s="4"/>
    </row>
    <row r="206" spans="2:26" s="2" customFormat="1" ht="15.95" customHeight="1" x14ac:dyDescent="0.2">
      <c r="B206" s="3"/>
      <c r="M206" s="39" t="s">
        <v>70</v>
      </c>
      <c r="N206" s="30" t="s">
        <v>58</v>
      </c>
      <c r="O206" s="39" t="s">
        <v>83</v>
      </c>
      <c r="P206" s="39"/>
      <c r="Z206" s="4"/>
    </row>
    <row r="207" spans="2:26" s="2" customFormat="1" ht="15.95" customHeight="1" x14ac:dyDescent="0.2">
      <c r="B207" s="3"/>
      <c r="J207" s="122">
        <f>G26</f>
        <v>2487.1885240491893</v>
      </c>
      <c r="K207" s="85"/>
      <c r="L207" s="85"/>
      <c r="M207" s="2" t="s">
        <v>23</v>
      </c>
      <c r="N207" s="30" t="s">
        <v>58</v>
      </c>
      <c r="O207" s="122">
        <f>M202</f>
        <v>11835.619589004571</v>
      </c>
      <c r="P207" s="85"/>
      <c r="Q207" s="85"/>
      <c r="R207" s="2" t="s">
        <v>23</v>
      </c>
      <c r="Z207" s="4"/>
    </row>
    <row r="208" spans="2:26" s="2" customFormat="1" ht="15.95" customHeight="1" x14ac:dyDescent="0.2">
      <c r="B208" s="3"/>
      <c r="J208" s="85" t="str">
        <f>IF(J207&lt;O207,"OK","MAL")</f>
        <v>OK</v>
      </c>
      <c r="K208" s="85"/>
      <c r="L208" s="85"/>
      <c r="M208" s="85"/>
      <c r="N208" s="85"/>
      <c r="O208" s="85"/>
      <c r="P208" s="85"/>
      <c r="Q208" s="85"/>
      <c r="R208" s="85"/>
      <c r="Z208" s="4"/>
    </row>
    <row r="209" spans="2:26" s="2" customFormat="1" ht="15.95" customHeight="1" x14ac:dyDescent="0.2">
      <c r="B209" s="3"/>
      <c r="Z209" s="4"/>
    </row>
    <row r="210" spans="2:26" s="2" customFormat="1" ht="15.95" customHeight="1" x14ac:dyDescent="0.2">
      <c r="B210" s="3"/>
      <c r="D210" s="104" t="s">
        <v>86</v>
      </c>
      <c r="E210" s="104"/>
      <c r="F210" s="104"/>
      <c r="G210" s="104"/>
      <c r="H210" s="104"/>
      <c r="I210" s="104"/>
      <c r="J210" s="104"/>
      <c r="K210" s="104"/>
      <c r="L210" s="104"/>
      <c r="M210" s="104"/>
      <c r="N210" s="104"/>
      <c r="O210" s="104"/>
      <c r="P210" s="104"/>
      <c r="Q210" s="104"/>
      <c r="R210" s="104"/>
      <c r="S210" s="104"/>
      <c r="T210" s="104"/>
      <c r="U210" s="104"/>
      <c r="V210" s="104"/>
      <c r="W210" s="104"/>
      <c r="X210" s="104"/>
      <c r="Z210" s="4"/>
    </row>
    <row r="211" spans="2:26" s="2" customFormat="1" ht="15.95" customHeight="1" x14ac:dyDescent="0.2">
      <c r="B211" s="3"/>
      <c r="Z211" s="4"/>
    </row>
    <row r="212" spans="2:26" s="2" customFormat="1" ht="15.95" customHeight="1" x14ac:dyDescent="0.2">
      <c r="B212" s="3"/>
      <c r="E212" s="85" t="s">
        <v>87</v>
      </c>
      <c r="F212" s="85"/>
      <c r="G212" s="85"/>
      <c r="H212" s="85"/>
      <c r="I212" s="85"/>
      <c r="J212" s="85"/>
      <c r="K212" s="85"/>
      <c r="L212" s="85"/>
      <c r="M212" s="85"/>
      <c r="N212" s="85"/>
      <c r="O212" s="85"/>
      <c r="P212" s="85"/>
      <c r="Q212" s="85"/>
      <c r="R212" s="85"/>
      <c r="S212" s="85"/>
      <c r="T212" s="85"/>
      <c r="U212" s="85"/>
      <c r="V212" s="85"/>
      <c r="W212" s="85"/>
      <c r="Z212" s="4"/>
    </row>
    <row r="213" spans="2:26" s="2" customFormat="1" ht="15.95" customHeight="1" x14ac:dyDescent="0.2">
      <c r="B213" s="3"/>
      <c r="Z213" s="4"/>
    </row>
    <row r="214" spans="2:26" s="2" customFormat="1" ht="15.95" customHeight="1" x14ac:dyDescent="0.2">
      <c r="B214" s="3"/>
      <c r="P214" s="85">
        <f>K12/4</f>
        <v>6.75</v>
      </c>
      <c r="Q214" s="85"/>
      <c r="R214" s="85"/>
      <c r="S214" s="2" t="s">
        <v>2</v>
      </c>
      <c r="Z214" s="4"/>
    </row>
    <row r="215" spans="2:26" s="2" customFormat="1" ht="15.95" customHeight="1" x14ac:dyDescent="0.2">
      <c r="B215" s="3"/>
      <c r="P215" s="85">
        <f>(VLOOKUP(MAX(H76,H77,H120,H121),'VARILLAS (NO BORRAR)'!B3:G15,2,FALSE))*8</f>
        <v>10.16</v>
      </c>
      <c r="Q215" s="85"/>
      <c r="R215" s="85"/>
      <c r="S215" s="2" t="s">
        <v>2</v>
      </c>
      <c r="Z215" s="4"/>
    </row>
    <row r="216" spans="2:26" s="2" customFormat="1" ht="15.95" customHeight="1" x14ac:dyDescent="0.2">
      <c r="B216" s="3"/>
      <c r="P216" s="85">
        <f>(VLOOKUP(M193,'VARILLAS (NO BORRAR)'!B3:G15,2,FALSE))*24</f>
        <v>22.799999999999997</v>
      </c>
      <c r="Q216" s="85"/>
      <c r="R216" s="85"/>
      <c r="S216" s="2" t="s">
        <v>2</v>
      </c>
      <c r="Z216" s="4"/>
    </row>
    <row r="217" spans="2:26" s="2" customFormat="1" ht="15.95" customHeight="1" x14ac:dyDescent="0.2">
      <c r="B217" s="3"/>
      <c r="P217" s="85">
        <v>30</v>
      </c>
      <c r="Q217" s="85"/>
      <c r="R217" s="85"/>
      <c r="S217" s="2" t="s">
        <v>2</v>
      </c>
      <c r="Z217" s="4"/>
    </row>
    <row r="218" spans="2:26" s="2" customFormat="1" ht="15.95" customHeight="1" x14ac:dyDescent="0.2">
      <c r="B218" s="3"/>
      <c r="E218" s="85" t="s">
        <v>100</v>
      </c>
      <c r="F218" s="85"/>
      <c r="G218" s="85"/>
      <c r="H218" s="85"/>
      <c r="I218" s="85"/>
      <c r="J218" s="85"/>
      <c r="K218" s="85"/>
      <c r="L218" s="85"/>
      <c r="M218" s="85"/>
      <c r="N218" s="85"/>
      <c r="O218" s="85"/>
      <c r="P218" s="85"/>
      <c r="Q218" s="85"/>
      <c r="R218" s="85"/>
      <c r="S218" s="85"/>
      <c r="T218" s="103">
        <v>6</v>
      </c>
      <c r="U218" s="103"/>
      <c r="V218" s="2" t="s">
        <v>2</v>
      </c>
      <c r="Z218" s="4"/>
    </row>
    <row r="219" spans="2:26" s="2" customFormat="1" ht="15.95" customHeight="1" thickBot="1" x14ac:dyDescent="0.25">
      <c r="B219" s="6"/>
      <c r="C219" s="7"/>
      <c r="D219" s="7"/>
      <c r="E219" s="7"/>
      <c r="F219" s="7"/>
      <c r="G219" s="7"/>
      <c r="H219" s="7"/>
      <c r="I219" s="7"/>
      <c r="J219" s="7"/>
      <c r="K219" s="7"/>
      <c r="L219" s="7"/>
      <c r="M219" s="7"/>
      <c r="N219" s="7"/>
      <c r="O219" s="7"/>
      <c r="P219" s="7"/>
      <c r="Q219" s="7"/>
      <c r="R219" s="7"/>
      <c r="S219" s="7"/>
      <c r="T219" s="7"/>
      <c r="U219" s="7"/>
      <c r="V219" s="7"/>
      <c r="W219" s="7"/>
      <c r="X219" s="7"/>
      <c r="Y219" s="7"/>
      <c r="Z219" s="8"/>
    </row>
    <row r="220" spans="2:26" s="2" customFormat="1" ht="15.95" customHeight="1" x14ac:dyDescent="0.2"/>
    <row r="221" spans="2:26" s="2" customFormat="1" ht="15.95" customHeight="1" thickBot="1" x14ac:dyDescent="0.25"/>
    <row r="222" spans="2:26" s="2" customFormat="1" ht="15.95" customHeight="1" x14ac:dyDescent="0.2">
      <c r="B222" s="9"/>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1"/>
    </row>
    <row r="223" spans="2:26" s="2" customFormat="1" ht="15.95" customHeight="1" x14ac:dyDescent="0.2">
      <c r="B223" s="3"/>
      <c r="E223" s="121" t="s">
        <v>84</v>
      </c>
      <c r="F223" s="121"/>
      <c r="G223" s="121"/>
      <c r="H223" s="121"/>
      <c r="I223" s="121"/>
      <c r="J223" s="121"/>
      <c r="K223" s="121"/>
      <c r="L223" s="121"/>
      <c r="M223" s="121"/>
      <c r="N223" s="121"/>
      <c r="O223" s="121"/>
      <c r="P223" s="121"/>
      <c r="Q223" s="121"/>
      <c r="R223" s="121"/>
      <c r="S223" s="121"/>
      <c r="T223" s="121"/>
      <c r="U223" s="121"/>
      <c r="V223" s="121"/>
      <c r="W223" s="121"/>
      <c r="Z223" s="4"/>
    </row>
    <row r="224" spans="2:26" s="2" customFormat="1" ht="15.95" customHeight="1" x14ac:dyDescent="0.2">
      <c r="B224" s="3"/>
      <c r="Z224" s="4"/>
    </row>
    <row r="225" spans="2:26" s="2" customFormat="1" ht="15.95" customHeight="1" x14ac:dyDescent="0.2">
      <c r="B225" s="3"/>
      <c r="C225" s="101" t="s">
        <v>88</v>
      </c>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4"/>
    </row>
    <row r="226" spans="2:26" s="2" customFormat="1" ht="15.95" customHeight="1" x14ac:dyDescent="0.2">
      <c r="B226" s="3"/>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4"/>
    </row>
    <row r="227" spans="2:26" s="2" customFormat="1" ht="15.95" customHeight="1" x14ac:dyDescent="0.2">
      <c r="B227" s="3"/>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4"/>
    </row>
    <row r="228" spans="2:26" s="2" customFormat="1" ht="15.95" customHeight="1" x14ac:dyDescent="0.2">
      <c r="B228" s="3"/>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4"/>
    </row>
    <row r="229" spans="2:26" s="2" customFormat="1" ht="15.95" customHeight="1" x14ac:dyDescent="0.2">
      <c r="B229" s="3"/>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4"/>
    </row>
    <row r="230" spans="2:26" s="2" customFormat="1" ht="15.95" customHeight="1" x14ac:dyDescent="0.2">
      <c r="B230" s="3"/>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4"/>
    </row>
    <row r="231" spans="2:26" s="2" customFormat="1" ht="15.95" customHeight="1" x14ac:dyDescent="0.2">
      <c r="B231" s="3"/>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4"/>
    </row>
    <row r="232" spans="2:26" s="2" customFormat="1" ht="15.95" customHeight="1" x14ac:dyDescent="0.2">
      <c r="B232" s="3"/>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4"/>
    </row>
    <row r="233" spans="2:26" s="2" customFormat="1" ht="15.95" customHeight="1" x14ac:dyDescent="0.2">
      <c r="B233" s="3"/>
      <c r="Z233" s="4"/>
    </row>
    <row r="234" spans="2:26" s="2" customFormat="1" ht="15.95" customHeight="1" x14ac:dyDescent="0.2">
      <c r="B234" s="3"/>
      <c r="Z234" s="4"/>
    </row>
    <row r="235" spans="2:26" s="2" customFormat="1" ht="15.95" customHeight="1" x14ac:dyDescent="0.2">
      <c r="B235" s="3"/>
      <c r="Z235" s="4"/>
    </row>
    <row r="236" spans="2:26" s="2" customFormat="1" ht="15.95" customHeight="1" x14ac:dyDescent="0.2">
      <c r="B236" s="3"/>
      <c r="Z236" s="4"/>
    </row>
    <row r="237" spans="2:26" s="2" customFormat="1" ht="15.95" customHeight="1" x14ac:dyDescent="0.2">
      <c r="B237" s="3"/>
      <c r="Z237" s="4"/>
    </row>
    <row r="238" spans="2:26" s="2" customFormat="1" ht="15.95" customHeight="1" x14ac:dyDescent="0.2">
      <c r="B238" s="3"/>
      <c r="Z238" s="4"/>
    </row>
    <row r="239" spans="2:26" s="2" customFormat="1" ht="15.95" customHeight="1" x14ac:dyDescent="0.2">
      <c r="B239" s="3"/>
      <c r="Z239" s="4"/>
    </row>
    <row r="240" spans="2:26" s="2" customFormat="1" ht="15.95" customHeight="1" x14ac:dyDescent="0.2">
      <c r="B240" s="3"/>
      <c r="Z240" s="4"/>
    </row>
    <row r="241" spans="2:26" s="2" customFormat="1" ht="15.95" customHeight="1" x14ac:dyDescent="0.2">
      <c r="B241" s="3"/>
      <c r="Z241" s="4"/>
    </row>
    <row r="242" spans="2:26" s="2" customFormat="1" ht="15.95" customHeight="1" x14ac:dyDescent="0.2">
      <c r="B242" s="3"/>
      <c r="Z242" s="4"/>
    </row>
    <row r="243" spans="2:26" s="2" customFormat="1" ht="15.95" customHeight="1" x14ac:dyDescent="0.2">
      <c r="B243" s="3"/>
      <c r="Z243" s="4"/>
    </row>
    <row r="244" spans="2:26" s="2" customFormat="1" ht="15.95" customHeight="1" x14ac:dyDescent="0.2">
      <c r="B244" s="3"/>
      <c r="Z244" s="4"/>
    </row>
    <row r="245" spans="2:26" s="2" customFormat="1" ht="15.95" customHeight="1" x14ac:dyDescent="0.2">
      <c r="B245" s="3"/>
      <c r="Z245" s="4"/>
    </row>
    <row r="246" spans="2:26" s="2" customFormat="1" ht="15.95" customHeight="1" x14ac:dyDescent="0.2">
      <c r="B246" s="3"/>
      <c r="G246" s="118" t="s">
        <v>51</v>
      </c>
      <c r="H246" s="118"/>
      <c r="I246" s="118"/>
      <c r="J246" s="118"/>
      <c r="K246" s="118"/>
      <c r="L246" s="118"/>
      <c r="M246" s="119">
        <v>3</v>
      </c>
      <c r="N246" s="119"/>
      <c r="O246" s="120" t="s">
        <v>52</v>
      </c>
      <c r="P246" s="120"/>
      <c r="Q246" s="120"/>
      <c r="R246" s="120">
        <f>(VLOOKUP(M246,'VARILLAS (NO BORRAR)'!B3:G15,4,FALSE))</f>
        <v>0.71</v>
      </c>
      <c r="S246" s="120"/>
      <c r="T246" s="120" t="s">
        <v>31</v>
      </c>
      <c r="U246" s="120"/>
      <c r="Z246" s="4"/>
    </row>
    <row r="247" spans="2:26" s="2" customFormat="1" ht="15.95" customHeight="1" x14ac:dyDescent="0.2">
      <c r="B247" s="3"/>
      <c r="Z247" s="4"/>
    </row>
    <row r="248" spans="2:26" s="2" customFormat="1" ht="15.95" customHeight="1" x14ac:dyDescent="0.2">
      <c r="B248" s="3"/>
      <c r="C248" s="101" t="s">
        <v>90</v>
      </c>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4"/>
    </row>
    <row r="249" spans="2:26" s="2" customFormat="1" ht="15.95" customHeight="1" x14ac:dyDescent="0.2">
      <c r="B249" s="3"/>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4"/>
    </row>
    <row r="250" spans="2:26" s="2" customFormat="1" ht="15.95" customHeight="1" x14ac:dyDescent="0.2">
      <c r="B250" s="3"/>
      <c r="C250" s="85" t="s">
        <v>91</v>
      </c>
      <c r="D250" s="85"/>
      <c r="E250" s="85"/>
      <c r="F250" s="85"/>
      <c r="G250" s="85"/>
      <c r="H250" s="85"/>
      <c r="I250" s="85"/>
      <c r="J250" s="85"/>
      <c r="K250" s="85"/>
      <c r="L250" s="85"/>
      <c r="M250" s="85"/>
      <c r="N250" s="85"/>
      <c r="O250" s="85"/>
      <c r="P250" s="85"/>
      <c r="Q250" s="85"/>
      <c r="S250" s="85" t="s">
        <v>92</v>
      </c>
      <c r="T250" s="85"/>
      <c r="U250" s="94">
        <f>(VLOOKUP(M246,'VARILLAS (NO BORRAR)'!B3:G15,2,FALSE))*6</f>
        <v>5.6999999999999993</v>
      </c>
      <c r="V250" s="94"/>
      <c r="W250" s="2" t="s">
        <v>2</v>
      </c>
      <c r="Z250" s="4"/>
    </row>
    <row r="251" spans="2:26" s="2" customFormat="1" ht="15.95" customHeight="1" x14ac:dyDescent="0.2">
      <c r="B251" s="3"/>
      <c r="Z251" s="4"/>
    </row>
    <row r="252" spans="2:26" s="2" customFormat="1" ht="15.95" customHeight="1" x14ac:dyDescent="0.2">
      <c r="B252" s="3"/>
      <c r="C252" s="101" t="s">
        <v>99</v>
      </c>
      <c r="D252" s="101"/>
      <c r="E252" s="101"/>
      <c r="F252" s="101"/>
      <c r="G252" s="101"/>
      <c r="H252" s="101"/>
      <c r="I252" s="101"/>
      <c r="J252" s="101"/>
      <c r="K252" s="101"/>
      <c r="L252" s="101"/>
      <c r="M252" s="101"/>
      <c r="N252" s="101"/>
      <c r="O252" s="101"/>
      <c r="P252" s="101"/>
      <c r="Q252" s="101"/>
      <c r="S252" s="85" t="s">
        <v>93</v>
      </c>
      <c r="T252" s="85"/>
      <c r="U252" s="94">
        <f>(VLOOKUP(M246,'VARILLAS (NO BORRAR)'!B3:G15,2,FALSE))*12</f>
        <v>11.399999999999999</v>
      </c>
      <c r="V252" s="94"/>
      <c r="W252" s="2" t="s">
        <v>2</v>
      </c>
      <c r="Z252" s="4"/>
    </row>
    <row r="253" spans="2:26" s="2" customFormat="1" ht="15.95" customHeight="1" x14ac:dyDescent="0.2">
      <c r="B253" s="3"/>
      <c r="C253" s="101"/>
      <c r="D253" s="101"/>
      <c r="E253" s="101"/>
      <c r="F253" s="101"/>
      <c r="G253" s="101"/>
      <c r="H253" s="101"/>
      <c r="I253" s="101"/>
      <c r="J253" s="101"/>
      <c r="K253" s="101"/>
      <c r="L253" s="101"/>
      <c r="M253" s="101"/>
      <c r="N253" s="101"/>
      <c r="O253" s="101"/>
      <c r="P253" s="101"/>
      <c r="Q253" s="101"/>
      <c r="Z253" s="4"/>
    </row>
    <row r="254" spans="2:26" s="2" customFormat="1" ht="15.95" customHeight="1" x14ac:dyDescent="0.2">
      <c r="B254" s="3"/>
      <c r="C254" s="101"/>
      <c r="D254" s="101"/>
      <c r="E254" s="101"/>
      <c r="F254" s="101"/>
      <c r="G254" s="101"/>
      <c r="H254" s="101"/>
      <c r="I254" s="101"/>
      <c r="J254" s="101"/>
      <c r="K254" s="101"/>
      <c r="L254" s="101"/>
      <c r="M254" s="101"/>
      <c r="N254" s="101"/>
      <c r="O254" s="101"/>
      <c r="P254" s="101"/>
      <c r="Q254" s="101"/>
      <c r="Z254" s="4"/>
    </row>
    <row r="255" spans="2:26" s="2" customFormat="1" ht="15.95" customHeight="1" x14ac:dyDescent="0.2">
      <c r="B255" s="3"/>
      <c r="Z255" s="4"/>
    </row>
    <row r="256" spans="2:26" s="2" customFormat="1" ht="15.95" customHeight="1" x14ac:dyDescent="0.2">
      <c r="B256" s="3"/>
      <c r="C256" s="109" t="s">
        <v>94</v>
      </c>
      <c r="D256" s="109"/>
      <c r="E256" s="109"/>
      <c r="F256" s="109"/>
      <c r="G256" s="109"/>
      <c r="H256" s="109"/>
      <c r="I256" s="109"/>
      <c r="J256" s="109"/>
      <c r="K256" s="109"/>
      <c r="L256" s="109"/>
      <c r="M256" s="109"/>
      <c r="N256" s="109"/>
      <c r="O256" s="109"/>
      <c r="P256" s="109"/>
      <c r="Q256" s="109"/>
      <c r="R256" s="109"/>
      <c r="S256" s="109"/>
      <c r="T256" s="109"/>
      <c r="U256" s="109"/>
      <c r="V256" s="109"/>
      <c r="W256" s="109"/>
      <c r="Z256" s="4"/>
    </row>
    <row r="257" spans="2:26" s="2" customFormat="1" ht="15.95" customHeight="1" x14ac:dyDescent="0.2">
      <c r="B257" s="3"/>
      <c r="C257" s="2" t="s">
        <v>95</v>
      </c>
      <c r="Z257" s="4"/>
    </row>
    <row r="258" spans="2:26" s="2" customFormat="1" ht="15.95" customHeight="1" x14ac:dyDescent="0.2">
      <c r="B258" s="3"/>
      <c r="Z258" s="4"/>
    </row>
    <row r="259" spans="2:26" s="2" customFormat="1" ht="15.95" customHeight="1" x14ac:dyDescent="0.2">
      <c r="B259" s="3"/>
      <c r="K259" s="95">
        <f>38*(2800/((2/3)*4200))-(2.5*K11)</f>
        <v>30.5</v>
      </c>
      <c r="L259" s="95"/>
      <c r="M259" s="95"/>
      <c r="N259" s="2" t="s">
        <v>2</v>
      </c>
      <c r="O259" s="47"/>
      <c r="Z259" s="4"/>
    </row>
    <row r="260" spans="2:26" s="2" customFormat="1" ht="15.95" customHeight="1" x14ac:dyDescent="0.2">
      <c r="B260" s="3"/>
      <c r="O260" s="47"/>
      <c r="P260" s="117">
        <f>MIN(K259,K261)</f>
        <v>30</v>
      </c>
      <c r="Q260" s="117"/>
      <c r="R260" s="2" t="s">
        <v>2</v>
      </c>
      <c r="Z260" s="4"/>
    </row>
    <row r="261" spans="2:26" s="2" customFormat="1" ht="15.95" customHeight="1" x14ac:dyDescent="0.2">
      <c r="B261" s="3"/>
      <c r="K261" s="117">
        <f>30*(2800/((2/3)*4200))</f>
        <v>30</v>
      </c>
      <c r="L261" s="117"/>
      <c r="M261" s="117"/>
      <c r="N261" s="2" t="s">
        <v>2</v>
      </c>
      <c r="O261" s="47"/>
      <c r="Z261" s="4"/>
    </row>
    <row r="262" spans="2:26" s="2" customFormat="1" ht="15.95" customHeight="1" x14ac:dyDescent="0.2">
      <c r="B262" s="3"/>
      <c r="Z262" s="4"/>
    </row>
    <row r="263" spans="2:26" s="2" customFormat="1" ht="15.95" customHeight="1" thickBot="1" x14ac:dyDescent="0.25">
      <c r="B263" s="6"/>
      <c r="C263" s="7"/>
      <c r="D263" s="7"/>
      <c r="E263" s="7"/>
      <c r="F263" s="7"/>
      <c r="G263" s="7"/>
      <c r="H263" s="7"/>
      <c r="I263" s="7"/>
      <c r="J263" s="7"/>
      <c r="K263" s="7"/>
      <c r="L263" s="7"/>
      <c r="M263" s="7"/>
      <c r="N263" s="7"/>
      <c r="O263" s="7"/>
      <c r="P263" s="7"/>
      <c r="Q263" s="7"/>
      <c r="R263" s="7"/>
      <c r="S263" s="7"/>
      <c r="T263" s="7"/>
      <c r="U263" s="7"/>
      <c r="V263" s="7"/>
      <c r="W263" s="7"/>
      <c r="X263" s="7"/>
      <c r="Y263" s="7"/>
      <c r="Z263" s="8"/>
    </row>
    <row r="264" spans="2:26" s="2" customFormat="1" ht="15.95" customHeight="1" x14ac:dyDescent="0.2"/>
    <row r="265" spans="2:26" s="2" customFormat="1" ht="15.95" customHeight="1" thickBot="1" x14ac:dyDescent="0.25"/>
    <row r="266" spans="2:26" s="2" customFormat="1" ht="15.95" customHeight="1" x14ac:dyDescent="0.2">
      <c r="B266" s="9"/>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1"/>
    </row>
    <row r="267" spans="2:26" s="2" customFormat="1" ht="15.95" customHeight="1" x14ac:dyDescent="0.2">
      <c r="B267" s="116" t="s">
        <v>96</v>
      </c>
      <c r="C267" s="109"/>
      <c r="D267" s="109"/>
      <c r="E267" s="109"/>
      <c r="F267" s="109"/>
      <c r="G267" s="109"/>
      <c r="H267" s="109"/>
      <c r="I267" s="109"/>
      <c r="J267" s="109"/>
      <c r="K267" s="109"/>
      <c r="L267" s="109"/>
      <c r="M267" s="109"/>
      <c r="N267" s="109"/>
      <c r="O267" s="109"/>
      <c r="P267" s="109"/>
      <c r="Q267" s="109"/>
      <c r="R267" s="109"/>
      <c r="S267" s="109"/>
      <c r="T267" s="109"/>
      <c r="U267" s="109"/>
      <c r="V267" s="109"/>
      <c r="W267" s="110">
        <f>P260</f>
        <v>30</v>
      </c>
      <c r="X267" s="110"/>
      <c r="Y267" s="2" t="s">
        <v>2</v>
      </c>
      <c r="Z267" s="4"/>
    </row>
    <row r="268" spans="2:26" s="2" customFormat="1" ht="15.95" customHeight="1" x14ac:dyDescent="0.2">
      <c r="B268" s="116" t="s">
        <v>97</v>
      </c>
      <c r="C268" s="109"/>
      <c r="D268" s="109"/>
      <c r="E268" s="109"/>
      <c r="F268" s="109"/>
      <c r="G268" s="109"/>
      <c r="H268" s="109"/>
      <c r="I268" s="109"/>
      <c r="J268" s="109"/>
      <c r="K268" s="109"/>
      <c r="Z268" s="4"/>
    </row>
    <row r="269" spans="2:26" s="2" customFormat="1" ht="15.95" customHeight="1" x14ac:dyDescent="0.2">
      <c r="B269" s="3"/>
      <c r="Z269" s="4"/>
    </row>
    <row r="270" spans="2:26" s="2" customFormat="1" ht="15.95" customHeight="1" x14ac:dyDescent="0.2">
      <c r="B270" s="3"/>
      <c r="C270" s="101" t="s">
        <v>98</v>
      </c>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4"/>
    </row>
    <row r="271" spans="2:26" s="2" customFormat="1" ht="15.95" customHeight="1" x14ac:dyDescent="0.2">
      <c r="B271" s="3"/>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4"/>
    </row>
    <row r="272" spans="2:26" s="2" customFormat="1" ht="15.95" customHeight="1" x14ac:dyDescent="0.2">
      <c r="B272" s="3"/>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4"/>
    </row>
    <row r="273" spans="2:26" s="2" customFormat="1" ht="15.95" customHeight="1" x14ac:dyDescent="0.2">
      <c r="B273" s="3"/>
      <c r="Z273" s="4"/>
    </row>
    <row r="274" spans="2:26" s="2" customFormat="1" ht="15.95" customHeight="1" x14ac:dyDescent="0.2">
      <c r="B274" s="3"/>
      <c r="E274" s="100" t="s">
        <v>101</v>
      </c>
      <c r="F274" s="100"/>
      <c r="G274" s="100"/>
      <c r="H274" s="100"/>
      <c r="I274" s="100"/>
      <c r="J274" s="100"/>
      <c r="K274" s="100"/>
      <c r="L274" s="100"/>
      <c r="M274" s="100"/>
      <c r="N274" s="100"/>
      <c r="O274" s="100"/>
      <c r="P274" s="100"/>
      <c r="Q274" s="100"/>
      <c r="R274" s="100"/>
      <c r="S274" s="100"/>
      <c r="T274" s="100"/>
      <c r="U274" s="100"/>
      <c r="V274" s="100"/>
      <c r="W274" s="100"/>
      <c r="Z274" s="4"/>
    </row>
    <row r="275" spans="2:26" s="2" customFormat="1" ht="15.95" customHeight="1" x14ac:dyDescent="0.2">
      <c r="B275" s="3"/>
      <c r="Z275" s="4"/>
    </row>
    <row r="276" spans="2:26" s="2" customFormat="1" ht="15.95" customHeight="1" x14ac:dyDescent="0.2">
      <c r="B276" s="3"/>
      <c r="C276" s="101" t="s">
        <v>102</v>
      </c>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4"/>
    </row>
    <row r="277" spans="2:26" s="2" customFormat="1" ht="15.95" customHeight="1" x14ac:dyDescent="0.2">
      <c r="B277" s="3"/>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4"/>
    </row>
    <row r="278" spans="2:26" s="2" customFormat="1" ht="15.95" customHeight="1" x14ac:dyDescent="0.2">
      <c r="B278" s="3"/>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4"/>
    </row>
    <row r="279" spans="2:26" s="2" customFormat="1" ht="15.95" customHeight="1" x14ac:dyDescent="0.2">
      <c r="B279" s="3"/>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4"/>
    </row>
    <row r="280" spans="2:26" s="2" customFormat="1" ht="15.95" customHeight="1" x14ac:dyDescent="0.2">
      <c r="B280" s="3"/>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4"/>
    </row>
    <row r="281" spans="2:26" s="2" customFormat="1" ht="15.95" customHeight="1" x14ac:dyDescent="0.2">
      <c r="B281" s="3"/>
      <c r="Z281" s="4"/>
    </row>
    <row r="282" spans="2:26" s="2" customFormat="1" ht="15.95" customHeight="1" x14ac:dyDescent="0.2">
      <c r="B282" s="3"/>
      <c r="F282" s="104" t="s">
        <v>104</v>
      </c>
      <c r="G282" s="104"/>
      <c r="H282" s="104"/>
      <c r="I282" s="104"/>
      <c r="J282" s="104"/>
      <c r="K282" s="104"/>
      <c r="L282" s="104"/>
      <c r="M282" s="104"/>
      <c r="N282" s="104"/>
      <c r="O282" s="104"/>
      <c r="P282" s="104"/>
      <c r="Q282" s="104"/>
      <c r="R282" s="104"/>
      <c r="S282" s="104"/>
      <c r="T282" s="104"/>
      <c r="U282" s="104"/>
      <c r="V282" s="104"/>
      <c r="Z282" s="4"/>
    </row>
    <row r="283" spans="2:26" s="2" customFormat="1" ht="15.95" customHeight="1" x14ac:dyDescent="0.2">
      <c r="B283" s="3"/>
      <c r="Z283" s="4"/>
    </row>
    <row r="284" spans="2:26" s="2" customFormat="1" ht="15.95" customHeight="1" x14ac:dyDescent="0.2">
      <c r="B284" s="3"/>
      <c r="D284" s="112" t="s">
        <v>106</v>
      </c>
      <c r="E284" s="112"/>
      <c r="F284" s="112"/>
      <c r="G284" s="112"/>
      <c r="H284" s="112"/>
      <c r="I284" s="112"/>
      <c r="J284" s="112"/>
      <c r="K284" s="112"/>
      <c r="L284" s="112"/>
      <c r="M284" s="112"/>
      <c r="N284" s="112"/>
      <c r="O284" s="112"/>
      <c r="P284" s="112"/>
      <c r="Q284" s="112"/>
      <c r="R284" s="112"/>
      <c r="S284" s="112"/>
      <c r="T284" s="112"/>
      <c r="U284" s="112"/>
      <c r="V284" s="112"/>
      <c r="W284" s="112"/>
      <c r="X284" s="112"/>
      <c r="Z284" s="4"/>
    </row>
    <row r="285" spans="2:26" s="2" customFormat="1" ht="15.95" customHeight="1" x14ac:dyDescent="0.2">
      <c r="B285" s="3"/>
      <c r="D285" s="112"/>
      <c r="E285" s="112"/>
      <c r="F285" s="112"/>
      <c r="G285" s="112"/>
      <c r="H285" s="112"/>
      <c r="I285" s="112"/>
      <c r="J285" s="112"/>
      <c r="K285" s="112"/>
      <c r="L285" s="112"/>
      <c r="M285" s="112"/>
      <c r="N285" s="112"/>
      <c r="O285" s="112"/>
      <c r="P285" s="112"/>
      <c r="Q285" s="112"/>
      <c r="R285" s="112"/>
      <c r="S285" s="112"/>
      <c r="T285" s="112"/>
      <c r="U285" s="112"/>
      <c r="V285" s="112"/>
      <c r="W285" s="112"/>
      <c r="X285" s="112"/>
      <c r="Z285" s="4"/>
    </row>
    <row r="286" spans="2:26" s="2" customFormat="1" ht="15.95" customHeight="1" x14ac:dyDescent="0.2">
      <c r="B286" s="3"/>
      <c r="D286" s="112"/>
      <c r="E286" s="112"/>
      <c r="F286" s="112"/>
      <c r="G286" s="112"/>
      <c r="H286" s="112"/>
      <c r="I286" s="112"/>
      <c r="J286" s="112"/>
      <c r="K286" s="112"/>
      <c r="L286" s="112"/>
      <c r="M286" s="112"/>
      <c r="N286" s="112"/>
      <c r="O286" s="112"/>
      <c r="P286" s="112"/>
      <c r="Q286" s="112"/>
      <c r="R286" s="112"/>
      <c r="S286" s="112"/>
      <c r="T286" s="112"/>
      <c r="U286" s="112"/>
      <c r="V286" s="112"/>
      <c r="W286" s="112"/>
      <c r="X286" s="112"/>
      <c r="Z286" s="4"/>
    </row>
    <row r="287" spans="2:26" s="2" customFormat="1" ht="15.95" customHeight="1" x14ac:dyDescent="0.2">
      <c r="B287" s="3"/>
      <c r="Z287" s="4"/>
    </row>
    <row r="288" spans="2:26" s="2" customFormat="1" ht="15.95" customHeight="1" x14ac:dyDescent="0.2">
      <c r="B288" s="3"/>
      <c r="Z288" s="4"/>
    </row>
    <row r="289" spans="2:26" s="2" customFormat="1" ht="15.95" customHeight="1" x14ac:dyDescent="0.2">
      <c r="B289" s="3"/>
      <c r="Z289" s="4"/>
    </row>
    <row r="290" spans="2:26" s="2" customFormat="1" ht="15.95" customHeight="1" x14ac:dyDescent="0.2">
      <c r="B290" s="3"/>
      <c r="Z290" s="4"/>
    </row>
    <row r="291" spans="2:26" s="2" customFormat="1" ht="15.95" customHeight="1" x14ac:dyDescent="0.2">
      <c r="B291" s="3"/>
      <c r="N291" s="111">
        <v>0.21</v>
      </c>
      <c r="O291" s="111"/>
      <c r="P291" s="2" t="s">
        <v>2</v>
      </c>
      <c r="Z291" s="4"/>
    </row>
    <row r="292" spans="2:26" s="2" customFormat="1" ht="15.95" customHeight="1" x14ac:dyDescent="0.2">
      <c r="B292" s="3"/>
      <c r="Z292" s="4"/>
    </row>
    <row r="293" spans="2:26" s="2" customFormat="1" ht="15.95" customHeight="1" x14ac:dyDescent="0.2">
      <c r="B293" s="3"/>
      <c r="Z293" s="4"/>
    </row>
    <row r="294" spans="2:26" s="2" customFormat="1" ht="15.95" customHeight="1" x14ac:dyDescent="0.2">
      <c r="B294" s="3"/>
      <c r="F294" s="104" t="s">
        <v>105</v>
      </c>
      <c r="G294" s="104"/>
      <c r="H294" s="104"/>
      <c r="I294" s="104"/>
      <c r="J294" s="104"/>
      <c r="K294" s="104"/>
      <c r="L294" s="104"/>
      <c r="M294" s="104"/>
      <c r="N294" s="104"/>
      <c r="O294" s="104"/>
      <c r="P294" s="104"/>
      <c r="Q294" s="104"/>
      <c r="R294" s="104"/>
      <c r="S294" s="104"/>
      <c r="T294" s="104"/>
      <c r="U294" s="104"/>
      <c r="V294" s="104"/>
      <c r="Z294" s="4"/>
    </row>
    <row r="295" spans="2:26" s="2" customFormat="1" ht="15.95" customHeight="1" x14ac:dyDescent="0.2">
      <c r="B295" s="3"/>
      <c r="Z295" s="4"/>
    </row>
    <row r="296" spans="2:26" s="2" customFormat="1" ht="15.95" customHeight="1" x14ac:dyDescent="0.2">
      <c r="B296" s="3"/>
      <c r="D296" s="101" t="s">
        <v>118</v>
      </c>
      <c r="E296" s="101"/>
      <c r="F296" s="101"/>
      <c r="G296" s="101"/>
      <c r="H296" s="101"/>
      <c r="I296" s="101"/>
      <c r="J296" s="101"/>
      <c r="K296" s="101"/>
      <c r="L296" s="101"/>
      <c r="M296" s="101"/>
      <c r="N296" s="101"/>
      <c r="O296" s="101"/>
      <c r="P296" s="101"/>
      <c r="Q296" s="101"/>
      <c r="R296" s="101"/>
      <c r="S296" s="101"/>
      <c r="T296" s="101"/>
      <c r="U296" s="101"/>
      <c r="V296" s="101"/>
      <c r="W296" s="101"/>
      <c r="X296" s="48"/>
      <c r="Z296" s="4"/>
    </row>
    <row r="297" spans="2:26" s="2" customFormat="1" ht="15.95" customHeight="1" x14ac:dyDescent="0.2">
      <c r="B297" s="3"/>
      <c r="D297" s="101"/>
      <c r="E297" s="101"/>
      <c r="F297" s="101"/>
      <c r="G297" s="101"/>
      <c r="H297" s="101"/>
      <c r="I297" s="101"/>
      <c r="J297" s="101"/>
      <c r="K297" s="101"/>
      <c r="L297" s="101"/>
      <c r="M297" s="101"/>
      <c r="N297" s="101"/>
      <c r="O297" s="101"/>
      <c r="P297" s="101"/>
      <c r="Q297" s="101"/>
      <c r="R297" s="101"/>
      <c r="S297" s="101"/>
      <c r="T297" s="101"/>
      <c r="U297" s="101"/>
      <c r="V297" s="101"/>
      <c r="W297" s="101"/>
      <c r="X297" s="48"/>
      <c r="Z297" s="4"/>
    </row>
    <row r="298" spans="2:26" s="2" customFormat="1" ht="15.95" customHeight="1" x14ac:dyDescent="0.2">
      <c r="B298" s="3"/>
      <c r="D298" s="101"/>
      <c r="E298" s="101"/>
      <c r="F298" s="101"/>
      <c r="G298" s="101"/>
      <c r="H298" s="101"/>
      <c r="I298" s="101"/>
      <c r="J298" s="101"/>
      <c r="K298" s="101"/>
      <c r="L298" s="101"/>
      <c r="M298" s="101"/>
      <c r="N298" s="101"/>
      <c r="O298" s="101"/>
      <c r="P298" s="101"/>
      <c r="Q298" s="101"/>
      <c r="R298" s="101"/>
      <c r="S298" s="101"/>
      <c r="T298" s="101"/>
      <c r="U298" s="101"/>
      <c r="V298" s="101"/>
      <c r="W298" s="101"/>
      <c r="X298" s="48"/>
      <c r="Z298" s="4"/>
    </row>
    <row r="299" spans="2:26" s="2" customFormat="1" ht="15.95" customHeight="1" x14ac:dyDescent="0.2">
      <c r="B299" s="3"/>
      <c r="D299" s="101"/>
      <c r="E299" s="101"/>
      <c r="F299" s="101"/>
      <c r="G299" s="101"/>
      <c r="H299" s="101"/>
      <c r="I299" s="101"/>
      <c r="J299" s="101"/>
      <c r="K299" s="101"/>
      <c r="L299" s="101"/>
      <c r="M299" s="101"/>
      <c r="N299" s="101"/>
      <c r="O299" s="101"/>
      <c r="P299" s="101"/>
      <c r="Q299" s="101"/>
      <c r="R299" s="101"/>
      <c r="S299" s="101"/>
      <c r="T299" s="101"/>
      <c r="U299" s="101"/>
      <c r="V299" s="101"/>
      <c r="W299" s="101"/>
      <c r="X299" s="48"/>
      <c r="Z299" s="4"/>
    </row>
    <row r="300" spans="2:26" s="2" customFormat="1" ht="15.95" customHeight="1" x14ac:dyDescent="0.2">
      <c r="B300" s="3"/>
      <c r="D300" s="101"/>
      <c r="E300" s="101"/>
      <c r="F300" s="101"/>
      <c r="G300" s="101"/>
      <c r="H300" s="101"/>
      <c r="I300" s="101"/>
      <c r="J300" s="101"/>
      <c r="K300" s="101"/>
      <c r="L300" s="101"/>
      <c r="M300" s="101"/>
      <c r="N300" s="101"/>
      <c r="O300" s="101"/>
      <c r="P300" s="101"/>
      <c r="Q300" s="101"/>
      <c r="R300" s="101"/>
      <c r="S300" s="101"/>
      <c r="T300" s="101"/>
      <c r="U300" s="101"/>
      <c r="V300" s="101"/>
      <c r="W300" s="101"/>
      <c r="X300" s="48"/>
      <c r="Z300" s="4"/>
    </row>
    <row r="301" spans="2:26" s="2" customFormat="1" ht="15.95" customHeight="1" x14ac:dyDescent="0.2">
      <c r="B301" s="3"/>
      <c r="Z301" s="4"/>
    </row>
    <row r="302" spans="2:26" s="2" customFormat="1" ht="15.95" customHeight="1" x14ac:dyDescent="0.2">
      <c r="B302" s="3"/>
      <c r="Z302" s="4"/>
    </row>
    <row r="303" spans="2:26" s="2" customFormat="1" ht="15.95" customHeight="1" x14ac:dyDescent="0.2">
      <c r="B303" s="3"/>
      <c r="D303" s="112" t="s">
        <v>107</v>
      </c>
      <c r="E303" s="112"/>
      <c r="F303" s="112"/>
      <c r="G303" s="112"/>
      <c r="H303" s="112"/>
      <c r="I303" s="112"/>
      <c r="J303" s="112"/>
      <c r="K303" s="112"/>
      <c r="L303" s="112"/>
      <c r="M303" s="112"/>
      <c r="N303" s="112"/>
      <c r="O303" s="112"/>
      <c r="P303" s="112"/>
      <c r="Q303" s="112"/>
      <c r="R303" s="112"/>
      <c r="S303" s="112"/>
      <c r="T303" s="112"/>
      <c r="U303" s="112"/>
      <c r="V303" s="112"/>
      <c r="W303" s="112"/>
      <c r="X303" s="112"/>
      <c r="Z303" s="4"/>
    </row>
    <row r="304" spans="2:26" s="2" customFormat="1" ht="15.95" customHeight="1" x14ac:dyDescent="0.2">
      <c r="B304" s="3"/>
      <c r="D304" s="112"/>
      <c r="E304" s="112"/>
      <c r="F304" s="112"/>
      <c r="G304" s="112"/>
      <c r="H304" s="112"/>
      <c r="I304" s="112"/>
      <c r="J304" s="112"/>
      <c r="K304" s="112"/>
      <c r="L304" s="112"/>
      <c r="M304" s="112"/>
      <c r="N304" s="112"/>
      <c r="O304" s="112"/>
      <c r="P304" s="112"/>
      <c r="Q304" s="112"/>
      <c r="R304" s="112"/>
      <c r="S304" s="112"/>
      <c r="T304" s="112"/>
      <c r="U304" s="112"/>
      <c r="V304" s="112"/>
      <c r="W304" s="112"/>
      <c r="X304" s="112"/>
      <c r="Z304" s="4"/>
    </row>
    <row r="305" spans="2:26" s="2" customFormat="1" ht="15.95" customHeight="1" x14ac:dyDescent="0.2">
      <c r="B305" s="3"/>
      <c r="D305" s="112"/>
      <c r="E305" s="112"/>
      <c r="F305" s="112"/>
      <c r="G305" s="112"/>
      <c r="H305" s="112"/>
      <c r="I305" s="112"/>
      <c r="J305" s="112"/>
      <c r="K305" s="112"/>
      <c r="L305" s="112"/>
      <c r="M305" s="112"/>
      <c r="N305" s="112"/>
      <c r="O305" s="112"/>
      <c r="P305" s="112"/>
      <c r="Q305" s="112"/>
      <c r="R305" s="112"/>
      <c r="S305" s="112"/>
      <c r="T305" s="112"/>
      <c r="U305" s="112"/>
      <c r="V305" s="112"/>
      <c r="W305" s="112"/>
      <c r="X305" s="112"/>
      <c r="Z305" s="4"/>
    </row>
    <row r="306" spans="2:26" s="2" customFormat="1" ht="15.95" customHeight="1" x14ac:dyDescent="0.2">
      <c r="B306" s="3"/>
      <c r="D306" s="112"/>
      <c r="E306" s="112"/>
      <c r="F306" s="112"/>
      <c r="G306" s="112"/>
      <c r="H306" s="112"/>
      <c r="I306" s="112"/>
      <c r="J306" s="112"/>
      <c r="K306" s="112"/>
      <c r="L306" s="112"/>
      <c r="M306" s="112"/>
      <c r="N306" s="112"/>
      <c r="O306" s="112"/>
      <c r="P306" s="112"/>
      <c r="Q306" s="112"/>
      <c r="R306" s="112"/>
      <c r="S306" s="112"/>
      <c r="T306" s="112"/>
      <c r="U306" s="112"/>
      <c r="V306" s="112"/>
      <c r="W306" s="112"/>
      <c r="X306" s="112"/>
      <c r="Z306" s="4"/>
    </row>
    <row r="307" spans="2:26" s="2" customFormat="1" ht="15.95" customHeight="1" thickBot="1" x14ac:dyDescent="0.25">
      <c r="B307" s="6"/>
      <c r="C307" s="7"/>
      <c r="D307" s="7"/>
      <c r="E307" s="7"/>
      <c r="F307" s="7"/>
      <c r="G307" s="7"/>
      <c r="H307" s="7"/>
      <c r="I307" s="7"/>
      <c r="J307" s="7"/>
      <c r="K307" s="7"/>
      <c r="L307" s="7"/>
      <c r="M307" s="7"/>
      <c r="N307" s="7"/>
      <c r="O307" s="7"/>
      <c r="P307" s="7"/>
      <c r="Q307" s="7"/>
      <c r="R307" s="7"/>
      <c r="S307" s="7"/>
      <c r="T307" s="7"/>
      <c r="U307" s="7"/>
      <c r="V307" s="7"/>
      <c r="W307" s="7"/>
      <c r="X307" s="7"/>
      <c r="Y307" s="7"/>
      <c r="Z307" s="8"/>
    </row>
    <row r="308" spans="2:26" s="2" customFormat="1" ht="15.95" customHeight="1" x14ac:dyDescent="0.2"/>
    <row r="309" spans="2:26" s="2" customFormat="1" ht="15.95" customHeight="1" thickBot="1" x14ac:dyDescent="0.25"/>
    <row r="310" spans="2:26" s="2" customFormat="1" ht="15.95" customHeight="1" x14ac:dyDescent="0.2">
      <c r="B310" s="9"/>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1"/>
    </row>
    <row r="311" spans="2:26" s="2" customFormat="1" ht="15.95" customHeight="1" x14ac:dyDescent="0.2">
      <c r="B311" s="3"/>
      <c r="D311" s="113" t="s">
        <v>140</v>
      </c>
      <c r="E311" s="113"/>
      <c r="F311" s="113"/>
      <c r="G311" s="113"/>
      <c r="H311" s="113"/>
      <c r="I311" s="113"/>
      <c r="J311" s="113"/>
      <c r="K311" s="113"/>
      <c r="L311" s="113"/>
      <c r="M311" s="113"/>
      <c r="N311" s="113"/>
      <c r="O311" s="113"/>
      <c r="P311" s="113"/>
      <c r="Q311" s="113"/>
      <c r="R311" s="113"/>
      <c r="S311" s="113"/>
      <c r="T311" s="113"/>
      <c r="U311" s="113"/>
      <c r="V311" s="113"/>
      <c r="W311" s="113"/>
      <c r="X311" s="113"/>
      <c r="Z311" s="4"/>
    </row>
    <row r="312" spans="2:26" s="2" customFormat="1" ht="15.95" customHeight="1" x14ac:dyDescent="0.2">
      <c r="B312" s="3"/>
      <c r="G312" s="114" t="s">
        <v>108</v>
      </c>
      <c r="H312" s="114"/>
      <c r="I312" s="114"/>
      <c r="J312" s="114"/>
      <c r="K312" s="114"/>
      <c r="L312" s="114"/>
      <c r="M312" s="114"/>
      <c r="N312" s="114"/>
      <c r="O312" s="115" t="s">
        <v>109</v>
      </c>
      <c r="P312" s="115"/>
      <c r="Q312" s="115"/>
      <c r="R312" s="115"/>
      <c r="S312" s="115"/>
      <c r="T312" s="115"/>
      <c r="U312" s="115"/>
      <c r="Z312" s="4"/>
    </row>
    <row r="313" spans="2:26" s="2" customFormat="1" ht="15.95" customHeight="1" x14ac:dyDescent="0.2">
      <c r="B313" s="3"/>
      <c r="G313" s="114"/>
      <c r="H313" s="114"/>
      <c r="I313" s="114"/>
      <c r="J313" s="114"/>
      <c r="K313" s="114"/>
      <c r="L313" s="114"/>
      <c r="M313" s="114"/>
      <c r="N313" s="114"/>
      <c r="O313" s="115"/>
      <c r="P313" s="115"/>
      <c r="Q313" s="115"/>
      <c r="R313" s="115"/>
      <c r="S313" s="115"/>
      <c r="T313" s="115"/>
      <c r="U313" s="115"/>
      <c r="Z313" s="4"/>
    </row>
    <row r="314" spans="2:26" s="2" customFormat="1" ht="15.95" customHeight="1" x14ac:dyDescent="0.2">
      <c r="B314" s="3"/>
      <c r="G314" s="106">
        <v>3</v>
      </c>
      <c r="H314" s="106"/>
      <c r="I314" s="106"/>
      <c r="J314" s="106"/>
      <c r="K314" s="106"/>
      <c r="L314" s="106"/>
      <c r="M314" s="106"/>
      <c r="N314" s="106"/>
      <c r="O314" s="107">
        <v>1</v>
      </c>
      <c r="P314" s="107"/>
      <c r="Q314" s="107"/>
      <c r="R314" s="107"/>
      <c r="S314" s="107"/>
      <c r="T314" s="107"/>
      <c r="U314" s="107"/>
      <c r="Z314" s="4"/>
    </row>
    <row r="315" spans="2:26" s="2" customFormat="1" ht="15.95" customHeight="1" x14ac:dyDescent="0.2">
      <c r="B315" s="3"/>
      <c r="G315" s="106">
        <v>6</v>
      </c>
      <c r="H315" s="106"/>
      <c r="I315" s="106"/>
      <c r="J315" s="106"/>
      <c r="K315" s="106"/>
      <c r="L315" s="106"/>
      <c r="M315" s="106"/>
      <c r="N315" s="106"/>
      <c r="O315" s="107">
        <v>1.2</v>
      </c>
      <c r="P315" s="107"/>
      <c r="Q315" s="107"/>
      <c r="R315" s="107"/>
      <c r="S315" s="107"/>
      <c r="T315" s="107"/>
      <c r="U315" s="107"/>
      <c r="Z315" s="4"/>
    </row>
    <row r="316" spans="2:26" s="2" customFormat="1" ht="15.95" customHeight="1" x14ac:dyDescent="0.2">
      <c r="B316" s="3"/>
      <c r="G316" s="106">
        <v>12</v>
      </c>
      <c r="H316" s="106"/>
      <c r="I316" s="106"/>
      <c r="J316" s="106"/>
      <c r="K316" s="106"/>
      <c r="L316" s="106"/>
      <c r="M316" s="106"/>
      <c r="N316" s="106"/>
      <c r="O316" s="107">
        <v>1.4</v>
      </c>
      <c r="P316" s="107"/>
      <c r="Q316" s="107"/>
      <c r="R316" s="107"/>
      <c r="S316" s="107"/>
      <c r="T316" s="107"/>
      <c r="U316" s="107"/>
      <c r="Z316" s="4"/>
    </row>
    <row r="317" spans="2:26" s="2" customFormat="1" ht="15.95" customHeight="1" x14ac:dyDescent="0.2">
      <c r="B317" s="3"/>
      <c r="G317" s="106" t="s">
        <v>110</v>
      </c>
      <c r="H317" s="106"/>
      <c r="I317" s="106"/>
      <c r="J317" s="106"/>
      <c r="K317" s="106"/>
      <c r="L317" s="106"/>
      <c r="M317" s="106"/>
      <c r="N317" s="106"/>
      <c r="O317" s="107">
        <v>2</v>
      </c>
      <c r="P317" s="107"/>
      <c r="Q317" s="107"/>
      <c r="R317" s="107"/>
      <c r="S317" s="107"/>
      <c r="T317" s="107"/>
      <c r="U317" s="107"/>
      <c r="Z317" s="4"/>
    </row>
    <row r="318" spans="2:26" s="2" customFormat="1" ht="15.95" customHeight="1" x14ac:dyDescent="0.2">
      <c r="B318" s="3"/>
      <c r="Z318" s="4"/>
    </row>
    <row r="319" spans="2:26" s="2" customFormat="1" ht="15.95" customHeight="1" x14ac:dyDescent="0.2">
      <c r="B319" s="3"/>
      <c r="D319" s="102" t="s">
        <v>111</v>
      </c>
      <c r="E319" s="102"/>
      <c r="F319" s="102"/>
      <c r="G319" s="102"/>
      <c r="H319" s="102"/>
      <c r="I319" s="102"/>
      <c r="J319" s="102"/>
      <c r="K319" s="102"/>
      <c r="L319" s="102"/>
      <c r="M319" s="102"/>
      <c r="N319" s="102"/>
      <c r="O319" s="102"/>
      <c r="P319" s="102"/>
      <c r="Q319" s="102"/>
      <c r="R319" s="102"/>
      <c r="S319" s="102"/>
      <c r="T319" s="102"/>
      <c r="U319" s="102"/>
      <c r="V319" s="102"/>
      <c r="W319" s="102"/>
      <c r="X319" s="102"/>
      <c r="Z319" s="4"/>
    </row>
    <row r="320" spans="2:26" s="2" customFormat="1" ht="15.95" customHeight="1" x14ac:dyDescent="0.2">
      <c r="B320" s="3"/>
      <c r="D320" s="102"/>
      <c r="E320" s="102"/>
      <c r="F320" s="102"/>
      <c r="G320" s="102"/>
      <c r="H320" s="102"/>
      <c r="I320" s="102"/>
      <c r="J320" s="102"/>
      <c r="K320" s="102"/>
      <c r="L320" s="102"/>
      <c r="M320" s="102"/>
      <c r="N320" s="102"/>
      <c r="O320" s="102"/>
      <c r="P320" s="102"/>
      <c r="Q320" s="102"/>
      <c r="R320" s="102"/>
      <c r="S320" s="102"/>
      <c r="T320" s="102"/>
      <c r="U320" s="102"/>
      <c r="V320" s="102"/>
      <c r="W320" s="102"/>
      <c r="X320" s="102"/>
      <c r="Z320" s="4"/>
    </row>
    <row r="321" spans="2:26" s="2" customFormat="1" ht="15.95" customHeight="1" x14ac:dyDescent="0.2">
      <c r="B321" s="3"/>
      <c r="P321" s="108">
        <v>2</v>
      </c>
      <c r="Q321" s="108"/>
      <c r="Z321" s="4"/>
    </row>
    <row r="322" spans="2:26" s="2" customFormat="1" ht="15.95" customHeight="1" x14ac:dyDescent="0.2">
      <c r="B322" s="3"/>
      <c r="Z322" s="4"/>
    </row>
    <row r="323" spans="2:26" s="2" customFormat="1" ht="15.95" customHeight="1" x14ac:dyDescent="0.2">
      <c r="B323" s="3"/>
      <c r="D323" s="109" t="s">
        <v>119</v>
      </c>
      <c r="E323" s="109"/>
      <c r="F323" s="109"/>
      <c r="G323" s="109"/>
      <c r="H323" s="109"/>
      <c r="I323" s="109"/>
      <c r="J323" s="109"/>
      <c r="K323" s="109"/>
      <c r="L323" s="109"/>
      <c r="M323" s="109"/>
      <c r="N323" s="109"/>
      <c r="O323" s="109"/>
      <c r="Z323" s="4"/>
    </row>
    <row r="324" spans="2:26" s="2" customFormat="1" ht="15.95" customHeight="1" x14ac:dyDescent="0.2">
      <c r="B324" s="3"/>
      <c r="Z324" s="4"/>
    </row>
    <row r="325" spans="2:26" s="2" customFormat="1" ht="15.95" customHeight="1" x14ac:dyDescent="0.2">
      <c r="B325" s="3"/>
      <c r="N325" s="110">
        <v>0.18099999999999999</v>
      </c>
      <c r="O325" s="110"/>
      <c r="P325" s="2" t="s">
        <v>2</v>
      </c>
      <c r="Z325" s="4"/>
    </row>
    <row r="326" spans="2:26" s="2" customFormat="1" ht="15.95" customHeight="1" x14ac:dyDescent="0.2">
      <c r="B326" s="3"/>
      <c r="P326" s="94">
        <f>N325*P321</f>
        <v>0.36199999999999999</v>
      </c>
      <c r="Q326" s="94"/>
      <c r="R326" s="2" t="s">
        <v>2</v>
      </c>
      <c r="Z326" s="4"/>
    </row>
    <row r="327" spans="2:26" s="2" customFormat="1" ht="15.95" customHeight="1" x14ac:dyDescent="0.2">
      <c r="B327" s="3"/>
      <c r="Z327" s="4"/>
    </row>
    <row r="328" spans="2:26" s="2" customFormat="1" ht="15.95" customHeight="1" x14ac:dyDescent="0.2">
      <c r="B328" s="3"/>
      <c r="F328" s="104" t="s">
        <v>103</v>
      </c>
      <c r="G328" s="104"/>
      <c r="H328" s="104"/>
      <c r="I328" s="104"/>
      <c r="J328" s="104"/>
      <c r="K328" s="104"/>
      <c r="L328" s="104"/>
      <c r="M328" s="104"/>
      <c r="N328" s="104"/>
      <c r="O328" s="104"/>
      <c r="P328" s="104"/>
      <c r="Q328" s="104"/>
      <c r="R328" s="104"/>
      <c r="S328" s="104"/>
      <c r="T328" s="104"/>
      <c r="U328" s="104"/>
      <c r="V328" s="104"/>
      <c r="Z328" s="4"/>
    </row>
    <row r="329" spans="2:26" s="2" customFormat="1" ht="15.95" customHeight="1" x14ac:dyDescent="0.2">
      <c r="B329" s="3"/>
      <c r="Z329" s="4"/>
    </row>
    <row r="330" spans="2:26" s="2" customFormat="1" ht="15.95" customHeight="1" x14ac:dyDescent="0.2">
      <c r="B330" s="3"/>
      <c r="D330" s="102" t="s">
        <v>120</v>
      </c>
      <c r="E330" s="102"/>
      <c r="F330" s="102"/>
      <c r="G330" s="102"/>
      <c r="H330" s="102"/>
      <c r="I330" s="102"/>
      <c r="J330" s="102"/>
      <c r="K330" s="102"/>
      <c r="L330" s="102"/>
      <c r="M330" s="102"/>
      <c r="N330" s="102"/>
      <c r="O330" s="102"/>
      <c r="P330" s="102"/>
      <c r="Q330" s="102"/>
      <c r="R330" s="102"/>
      <c r="S330" s="102"/>
      <c r="T330" s="102"/>
      <c r="U330" s="102"/>
      <c r="V330" s="102"/>
      <c r="W330" s="102"/>
      <c r="X330" s="102"/>
      <c r="Z330" s="4"/>
    </row>
    <row r="331" spans="2:26" s="2" customFormat="1" ht="15.95" customHeight="1" x14ac:dyDescent="0.2">
      <c r="B331" s="3"/>
      <c r="D331" s="102"/>
      <c r="E331" s="102"/>
      <c r="F331" s="102"/>
      <c r="G331" s="102"/>
      <c r="H331" s="102"/>
      <c r="I331" s="102"/>
      <c r="J331" s="102"/>
      <c r="K331" s="102"/>
      <c r="L331" s="102"/>
      <c r="M331" s="102"/>
      <c r="N331" s="102"/>
      <c r="O331" s="102"/>
      <c r="P331" s="102"/>
      <c r="Q331" s="102"/>
      <c r="R331" s="102"/>
      <c r="S331" s="102"/>
      <c r="T331" s="102"/>
      <c r="U331" s="102"/>
      <c r="V331" s="102"/>
      <c r="W331" s="102"/>
      <c r="X331" s="102"/>
      <c r="Z331" s="4"/>
    </row>
    <row r="332" spans="2:26" s="2" customFormat="1" ht="15.95" customHeight="1" x14ac:dyDescent="0.2">
      <c r="B332" s="3"/>
      <c r="Z332" s="4"/>
    </row>
    <row r="333" spans="2:26" s="2" customFormat="1" ht="15.95" customHeight="1" x14ac:dyDescent="0.2">
      <c r="B333" s="3"/>
      <c r="Q333" s="105">
        <f>N291+P326</f>
        <v>0.57199999999999995</v>
      </c>
      <c r="R333" s="105"/>
      <c r="S333" s="36" t="s">
        <v>2</v>
      </c>
      <c r="Z333" s="4"/>
    </row>
    <row r="334" spans="2:26" s="2" customFormat="1" ht="15.95" customHeight="1" x14ac:dyDescent="0.2">
      <c r="B334" s="3"/>
      <c r="Z334" s="4"/>
    </row>
    <row r="335" spans="2:26" s="2" customFormat="1" ht="15.95" customHeight="1" x14ac:dyDescent="0.2">
      <c r="B335" s="3"/>
      <c r="F335" s="104" t="s">
        <v>112</v>
      </c>
      <c r="G335" s="104"/>
      <c r="H335" s="104"/>
      <c r="I335" s="104"/>
      <c r="J335" s="104"/>
      <c r="K335" s="104"/>
      <c r="L335" s="104"/>
      <c r="M335" s="104"/>
      <c r="N335" s="104"/>
      <c r="O335" s="104"/>
      <c r="P335" s="104"/>
      <c r="Q335" s="104"/>
      <c r="R335" s="104"/>
      <c r="S335" s="104"/>
      <c r="T335" s="104"/>
      <c r="U335" s="104"/>
      <c r="V335" s="104"/>
      <c r="Z335" s="4"/>
    </row>
    <row r="336" spans="2:26" s="2" customFormat="1" ht="15.95" customHeight="1" x14ac:dyDescent="0.2">
      <c r="B336" s="3"/>
      <c r="Z336" s="4"/>
    </row>
    <row r="337" spans="2:26" s="2" customFormat="1" ht="15.95" customHeight="1" x14ac:dyDescent="0.2">
      <c r="B337" s="3"/>
      <c r="D337" s="101" t="s">
        <v>113</v>
      </c>
      <c r="E337" s="101"/>
      <c r="F337" s="101"/>
      <c r="G337" s="101"/>
      <c r="H337" s="101"/>
      <c r="I337" s="101"/>
      <c r="J337" s="101"/>
      <c r="K337" s="101"/>
      <c r="L337" s="101"/>
      <c r="M337" s="101"/>
      <c r="N337" s="101"/>
      <c r="O337" s="101"/>
      <c r="P337" s="101"/>
      <c r="Q337" s="101"/>
      <c r="R337" s="101"/>
      <c r="S337" s="101"/>
      <c r="T337" s="101"/>
      <c r="U337" s="101"/>
      <c r="V337" s="101"/>
      <c r="W337" s="101"/>
      <c r="X337" s="101"/>
      <c r="Z337" s="4"/>
    </row>
    <row r="338" spans="2:26" s="2" customFormat="1" ht="15.95" customHeight="1" x14ac:dyDescent="0.2">
      <c r="B338" s="3"/>
      <c r="D338" s="101"/>
      <c r="E338" s="101"/>
      <c r="F338" s="101"/>
      <c r="G338" s="101"/>
      <c r="H338" s="101"/>
      <c r="I338" s="101"/>
      <c r="J338" s="101"/>
      <c r="K338" s="101"/>
      <c r="L338" s="101"/>
      <c r="M338" s="101"/>
      <c r="N338" s="101"/>
      <c r="O338" s="101"/>
      <c r="P338" s="101"/>
      <c r="Q338" s="101"/>
      <c r="R338" s="101"/>
      <c r="S338" s="101"/>
      <c r="T338" s="101"/>
      <c r="U338" s="101"/>
      <c r="V338" s="101"/>
      <c r="W338" s="101"/>
      <c r="X338" s="101"/>
      <c r="Z338" s="4"/>
    </row>
    <row r="339" spans="2:26" s="2" customFormat="1" ht="15.95" customHeight="1" x14ac:dyDescent="0.2">
      <c r="B339" s="3"/>
      <c r="D339" s="101"/>
      <c r="E339" s="101"/>
      <c r="F339" s="101"/>
      <c r="G339" s="101"/>
      <c r="H339" s="101"/>
      <c r="I339" s="101"/>
      <c r="J339" s="101"/>
      <c r="K339" s="101"/>
      <c r="L339" s="101"/>
      <c r="M339" s="101"/>
      <c r="N339" s="101"/>
      <c r="O339" s="101"/>
      <c r="P339" s="101"/>
      <c r="Q339" s="101"/>
      <c r="R339" s="101"/>
      <c r="S339" s="101"/>
      <c r="T339" s="101"/>
      <c r="U339" s="101"/>
      <c r="V339" s="101"/>
      <c r="W339" s="101"/>
      <c r="X339" s="101"/>
      <c r="Z339" s="4"/>
    </row>
    <row r="340" spans="2:26" s="2" customFormat="1" ht="15.95" customHeight="1" x14ac:dyDescent="0.2">
      <c r="B340" s="3"/>
      <c r="D340" s="101" t="s">
        <v>115</v>
      </c>
      <c r="E340" s="101"/>
      <c r="F340" s="101"/>
      <c r="G340" s="101"/>
      <c r="H340" s="101"/>
      <c r="I340" s="101"/>
      <c r="J340" s="101"/>
      <c r="K340" s="101"/>
      <c r="L340" s="101"/>
      <c r="M340" s="101"/>
      <c r="N340" s="101"/>
      <c r="O340" s="101"/>
      <c r="P340" s="101"/>
      <c r="Q340" s="101"/>
      <c r="R340" s="101"/>
      <c r="S340" s="101"/>
      <c r="T340" s="101"/>
      <c r="U340" s="101"/>
      <c r="V340" s="101"/>
      <c r="W340" s="101"/>
      <c r="X340" s="101"/>
      <c r="Z340" s="4"/>
    </row>
    <row r="341" spans="2:26" s="2" customFormat="1" ht="15.95" customHeight="1" x14ac:dyDescent="0.2">
      <c r="B341" s="3"/>
      <c r="D341" s="101"/>
      <c r="E341" s="101"/>
      <c r="F341" s="101"/>
      <c r="G341" s="101"/>
      <c r="H341" s="101"/>
      <c r="I341" s="101"/>
      <c r="J341" s="101"/>
      <c r="K341" s="101"/>
      <c r="L341" s="101"/>
      <c r="M341" s="101"/>
      <c r="N341" s="101"/>
      <c r="O341" s="101"/>
      <c r="P341" s="101"/>
      <c r="Q341" s="101"/>
      <c r="R341" s="101"/>
      <c r="S341" s="101"/>
      <c r="T341" s="101"/>
      <c r="U341" s="101"/>
      <c r="V341" s="101"/>
      <c r="W341" s="101"/>
      <c r="X341" s="101"/>
      <c r="Z341" s="4"/>
    </row>
    <row r="342" spans="2:26" s="2" customFormat="1" ht="15.95" customHeight="1" x14ac:dyDescent="0.2">
      <c r="B342" s="3"/>
      <c r="D342" s="102" t="s">
        <v>114</v>
      </c>
      <c r="E342" s="102"/>
      <c r="F342" s="102"/>
      <c r="G342" s="102"/>
      <c r="H342" s="102"/>
      <c r="I342" s="102"/>
      <c r="J342" s="102"/>
      <c r="K342" s="102"/>
      <c r="L342" s="102"/>
      <c r="M342" s="102"/>
      <c r="N342" s="102"/>
      <c r="O342" s="102"/>
      <c r="P342" s="102"/>
      <c r="Q342" s="102"/>
      <c r="R342" s="102"/>
      <c r="S342" s="102"/>
      <c r="T342" s="102"/>
      <c r="U342" s="102"/>
      <c r="V342" s="102"/>
      <c r="W342" s="102"/>
      <c r="X342" s="102"/>
      <c r="Z342" s="4"/>
    </row>
    <row r="343" spans="2:26" s="2" customFormat="1" ht="15.95" customHeight="1" x14ac:dyDescent="0.2">
      <c r="B343" s="3"/>
      <c r="D343" s="102"/>
      <c r="E343" s="102"/>
      <c r="F343" s="102"/>
      <c r="G343" s="102"/>
      <c r="H343" s="102"/>
      <c r="I343" s="102"/>
      <c r="J343" s="102"/>
      <c r="K343" s="102"/>
      <c r="L343" s="102"/>
      <c r="M343" s="102"/>
      <c r="N343" s="102"/>
      <c r="O343" s="102"/>
      <c r="P343" s="102"/>
      <c r="Q343" s="102"/>
      <c r="R343" s="102"/>
      <c r="S343" s="102"/>
      <c r="T343" s="102"/>
      <c r="U343" s="102"/>
      <c r="V343" s="102"/>
      <c r="W343" s="102"/>
      <c r="X343" s="102"/>
      <c r="Z343" s="4"/>
    </row>
    <row r="344" spans="2:26" s="2" customFormat="1" ht="15.95" customHeight="1" x14ac:dyDescent="0.2">
      <c r="B344" s="3"/>
      <c r="D344" s="85" t="s">
        <v>117</v>
      </c>
      <c r="E344" s="85"/>
      <c r="F344" s="85"/>
      <c r="G344" s="85"/>
      <c r="H344" s="85"/>
      <c r="I344" s="85"/>
      <c r="J344" s="85"/>
      <c r="K344" s="85"/>
      <c r="L344" s="85"/>
      <c r="M344" s="85"/>
      <c r="N344" s="85"/>
      <c r="O344" s="85"/>
      <c r="P344" s="85"/>
      <c r="Q344" s="85"/>
      <c r="R344" s="85"/>
      <c r="S344" s="85"/>
      <c r="T344" s="85"/>
      <c r="U344" s="103" t="s">
        <v>174</v>
      </c>
      <c r="V344" s="103"/>
      <c r="Z344" s="4"/>
    </row>
    <row r="345" spans="2:26" s="2" customFormat="1" ht="15.95" customHeight="1" x14ac:dyDescent="0.2">
      <c r="B345" s="3"/>
      <c r="Z345" s="4"/>
    </row>
    <row r="346" spans="2:26" s="2" customFormat="1" ht="15.95" customHeight="1" x14ac:dyDescent="0.2">
      <c r="B346" s="3"/>
      <c r="N346" s="85">
        <f>IF(U344="SI",(K8/480)+0.3,(K8/240)+0.5)</f>
        <v>1.6875</v>
      </c>
      <c r="O346" s="85"/>
      <c r="P346" s="2" t="s">
        <v>2</v>
      </c>
      <c r="Z346" s="4"/>
    </row>
    <row r="347" spans="2:26" s="2" customFormat="1" ht="15.95" customHeight="1" x14ac:dyDescent="0.2">
      <c r="B347" s="3"/>
      <c r="Z347" s="4"/>
    </row>
    <row r="348" spans="2:26" s="2" customFormat="1" ht="15.95" customHeight="1" x14ac:dyDescent="0.2">
      <c r="B348" s="3"/>
      <c r="Z348" s="4"/>
    </row>
    <row r="349" spans="2:26" s="2" customFormat="1" ht="15.95" customHeight="1" x14ac:dyDescent="0.2">
      <c r="B349" s="3"/>
      <c r="K349" s="94">
        <f>Q333</f>
        <v>0.57199999999999995</v>
      </c>
      <c r="L349" s="85"/>
      <c r="M349" s="2" t="s">
        <v>2</v>
      </c>
      <c r="N349" s="49" t="s">
        <v>67</v>
      </c>
      <c r="O349" s="85">
        <f>N346</f>
        <v>1.6875</v>
      </c>
      <c r="P349" s="85"/>
      <c r="Q349" s="2" t="s">
        <v>2</v>
      </c>
      <c r="Z349" s="4"/>
    </row>
    <row r="350" spans="2:26" s="2" customFormat="1" ht="15.95" customHeight="1" x14ac:dyDescent="0.2">
      <c r="B350" s="3"/>
      <c r="K350" s="85" t="str">
        <f>IF(K349&lt;=O349,"OK","NO CUMPLE")</f>
        <v>OK</v>
      </c>
      <c r="L350" s="85"/>
      <c r="M350" s="85"/>
      <c r="N350" s="85"/>
      <c r="O350" s="85"/>
      <c r="P350" s="85"/>
      <c r="Q350" s="85"/>
      <c r="Z350" s="4"/>
    </row>
    <row r="351" spans="2:26" s="2" customFormat="1" ht="15.95" customHeight="1" thickBot="1" x14ac:dyDescent="0.25">
      <c r="B351" s="6"/>
      <c r="C351" s="7"/>
      <c r="D351" s="7"/>
      <c r="E351" s="7"/>
      <c r="F351" s="7"/>
      <c r="G351" s="7"/>
      <c r="H351" s="7"/>
      <c r="I351" s="7"/>
      <c r="J351" s="7"/>
      <c r="K351" s="7"/>
      <c r="L351" s="7"/>
      <c r="M351" s="7"/>
      <c r="N351" s="7"/>
      <c r="O351" s="7"/>
      <c r="P351" s="7"/>
      <c r="Q351" s="7"/>
      <c r="R351" s="7"/>
      <c r="S351" s="7"/>
      <c r="T351" s="7"/>
      <c r="U351" s="7"/>
      <c r="V351" s="7"/>
      <c r="W351" s="7"/>
      <c r="X351" s="7"/>
      <c r="Y351" s="7"/>
      <c r="Z351" s="8"/>
    </row>
    <row r="352" spans="2:26" s="2" customFormat="1" ht="15.95" customHeight="1" x14ac:dyDescent="0.2"/>
    <row r="353" spans="2:80" s="2" customFormat="1" ht="15.95" customHeight="1" x14ac:dyDescent="0.2">
      <c r="B353" s="99" t="s">
        <v>160</v>
      </c>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C353" s="99" t="s">
        <v>161</v>
      </c>
      <c r="AD353" s="99"/>
      <c r="AE353" s="99"/>
      <c r="AF353" s="99"/>
      <c r="AG353" s="99"/>
      <c r="AH353" s="99"/>
      <c r="AI353" s="99"/>
      <c r="AJ353" s="99"/>
      <c r="AK353" s="99"/>
      <c r="AL353" s="99"/>
      <c r="AM353" s="99"/>
      <c r="AN353" s="99"/>
      <c r="AO353" s="99"/>
      <c r="AP353" s="99"/>
      <c r="AQ353" s="99"/>
      <c r="AR353" s="99"/>
      <c r="AS353" s="99"/>
      <c r="AT353" s="99"/>
      <c r="AU353" s="99"/>
      <c r="AV353" s="99"/>
      <c r="AW353" s="99"/>
      <c r="AX353" s="99"/>
      <c r="AY353" s="99"/>
      <c r="AZ353" s="99"/>
      <c r="BA353" s="99"/>
      <c r="BD353" s="99" t="s">
        <v>164</v>
      </c>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row>
    <row r="354" spans="2:80" s="2" customFormat="1" ht="15.95" customHeight="1" thickBot="1" x14ac:dyDescent="0.25"/>
    <row r="355" spans="2:80" s="2" customFormat="1" ht="15.95" customHeight="1" x14ac:dyDescent="0.2">
      <c r="B355" s="9"/>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1"/>
      <c r="AC355" s="9"/>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1"/>
      <c r="BD355" s="9"/>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1"/>
    </row>
    <row r="356" spans="2:80" s="2" customFormat="1" ht="15.95" customHeight="1" x14ac:dyDescent="0.2">
      <c r="B356" s="3"/>
      <c r="D356" s="52"/>
      <c r="E356" s="100" t="s">
        <v>121</v>
      </c>
      <c r="F356" s="100"/>
      <c r="G356" s="100"/>
      <c r="H356" s="100"/>
      <c r="I356" s="100"/>
      <c r="J356" s="100"/>
      <c r="K356" s="100"/>
      <c r="L356" s="100"/>
      <c r="M356" s="100"/>
      <c r="N356" s="100"/>
      <c r="O356" s="100"/>
      <c r="P356" s="100"/>
      <c r="Q356" s="100"/>
      <c r="R356" s="100"/>
      <c r="S356" s="100"/>
      <c r="T356" s="100"/>
      <c r="U356" s="100"/>
      <c r="V356" s="100"/>
      <c r="W356" s="100"/>
      <c r="X356" s="52"/>
      <c r="Z356" s="4"/>
      <c r="AC356" s="3"/>
      <c r="AE356" s="52"/>
      <c r="AF356" s="100" t="s">
        <v>121</v>
      </c>
      <c r="AG356" s="100"/>
      <c r="AH356" s="100"/>
      <c r="AI356" s="100"/>
      <c r="AJ356" s="100"/>
      <c r="AK356" s="100"/>
      <c r="AL356" s="100"/>
      <c r="AM356" s="100"/>
      <c r="AN356" s="100"/>
      <c r="AO356" s="100"/>
      <c r="AP356" s="100"/>
      <c r="AQ356" s="100"/>
      <c r="AR356" s="100"/>
      <c r="AS356" s="100"/>
      <c r="AT356" s="100"/>
      <c r="AU356" s="100"/>
      <c r="AV356" s="100"/>
      <c r="AW356" s="100"/>
      <c r="AX356" s="100"/>
      <c r="AY356" s="52"/>
      <c r="BA356" s="4"/>
      <c r="BD356" s="3"/>
      <c r="BF356" s="52"/>
      <c r="BG356" s="100" t="s">
        <v>121</v>
      </c>
      <c r="BH356" s="100"/>
      <c r="BI356" s="100"/>
      <c r="BJ356" s="100"/>
      <c r="BK356" s="100"/>
      <c r="BL356" s="100"/>
      <c r="BM356" s="100"/>
      <c r="BN356" s="100"/>
      <c r="BO356" s="100"/>
      <c r="BP356" s="100"/>
      <c r="BQ356" s="100"/>
      <c r="BR356" s="100"/>
      <c r="BS356" s="100"/>
      <c r="BT356" s="100"/>
      <c r="BU356" s="100"/>
      <c r="BV356" s="100"/>
      <c r="BW356" s="100"/>
      <c r="BX356" s="100"/>
      <c r="BY356" s="100"/>
      <c r="BZ356" s="52"/>
      <c r="CB356" s="4"/>
    </row>
    <row r="357" spans="2:80" s="2" customFormat="1" ht="9.75" customHeight="1" x14ac:dyDescent="0.2">
      <c r="B357" s="3"/>
      <c r="G357" s="46"/>
      <c r="H357" s="46"/>
      <c r="I357" s="46"/>
      <c r="J357" s="46"/>
      <c r="K357" s="46"/>
      <c r="L357" s="46"/>
      <c r="M357" s="46"/>
      <c r="N357" s="46"/>
      <c r="O357" s="13"/>
      <c r="P357" s="13"/>
      <c r="Q357" s="13"/>
      <c r="R357" s="13"/>
      <c r="S357" s="13"/>
      <c r="T357" s="13"/>
      <c r="U357" s="13"/>
      <c r="Z357" s="4"/>
      <c r="AC357" s="3"/>
      <c r="AH357" s="46"/>
      <c r="AI357" s="46"/>
      <c r="AJ357" s="46"/>
      <c r="AK357" s="46"/>
      <c r="AL357" s="46"/>
      <c r="AM357" s="46"/>
      <c r="AN357" s="46"/>
      <c r="AO357" s="46"/>
      <c r="AP357" s="13"/>
      <c r="AQ357" s="13"/>
      <c r="AR357" s="13"/>
      <c r="AS357" s="13"/>
      <c r="AT357" s="13"/>
      <c r="AU357" s="13"/>
      <c r="AV357" s="13"/>
      <c r="BA357" s="4"/>
      <c r="BD357" s="3"/>
      <c r="BI357" s="46"/>
      <c r="BJ357" s="46"/>
      <c r="BK357" s="46"/>
      <c r="BL357" s="46"/>
      <c r="BM357" s="46"/>
      <c r="BN357" s="46"/>
      <c r="BO357" s="46"/>
      <c r="BP357" s="46"/>
      <c r="BQ357" s="13"/>
      <c r="BR357" s="13"/>
      <c r="BS357" s="13"/>
      <c r="BT357" s="13"/>
      <c r="BU357" s="13"/>
      <c r="BV357" s="13"/>
      <c r="BW357" s="13"/>
      <c r="CB357" s="4"/>
    </row>
    <row r="358" spans="2:80" s="2" customFormat="1" ht="15.95" customHeight="1" x14ac:dyDescent="0.2">
      <c r="B358" s="3"/>
      <c r="K358" s="85" t="s">
        <v>138</v>
      </c>
      <c r="L358" s="85"/>
      <c r="M358" s="85"/>
      <c r="N358" s="85"/>
      <c r="Z358" s="4"/>
      <c r="AC358" s="3"/>
      <c r="AL358" s="86" t="s">
        <v>141</v>
      </c>
      <c r="AM358" s="86"/>
      <c r="AN358" s="86"/>
      <c r="AO358" s="86"/>
      <c r="AP358" s="53"/>
      <c r="AQ358" s="53"/>
      <c r="AR358" s="53"/>
      <c r="AS358" s="53"/>
      <c r="AT358" s="53"/>
      <c r="BA358" s="4"/>
      <c r="BD358" s="3"/>
      <c r="BM358" s="86" t="s">
        <v>141</v>
      </c>
      <c r="BN358" s="86"/>
      <c r="BO358" s="86"/>
      <c r="BP358" s="86"/>
      <c r="BQ358" s="53"/>
      <c r="BR358" s="53"/>
      <c r="BS358" s="53"/>
      <c r="BT358" s="53"/>
      <c r="BU358" s="53"/>
      <c r="CB358" s="4"/>
    </row>
    <row r="359" spans="2:80" s="2" customFormat="1" ht="15.95" customHeight="1" x14ac:dyDescent="0.2">
      <c r="B359" s="3"/>
      <c r="K359" s="95">
        <f>K9</f>
        <v>15</v>
      </c>
      <c r="L359" s="95"/>
      <c r="M359" s="53" t="s">
        <v>2</v>
      </c>
      <c r="N359" s="53"/>
      <c r="O359" s="53"/>
      <c r="P359" s="53"/>
      <c r="Q359" s="53"/>
      <c r="R359" s="53"/>
      <c r="S359" s="53"/>
      <c r="U359" s="13"/>
      <c r="Z359" s="4"/>
      <c r="AC359" s="3"/>
      <c r="AL359" s="97">
        <f>K9</f>
        <v>15</v>
      </c>
      <c r="AM359" s="97"/>
      <c r="AN359" s="64" t="s">
        <v>2</v>
      </c>
      <c r="AO359" s="53"/>
      <c r="AP359" s="53"/>
      <c r="AQ359" s="53"/>
      <c r="AR359" s="53"/>
      <c r="AS359" s="53"/>
      <c r="AT359" s="53"/>
      <c r="BA359" s="4"/>
      <c r="BD359" s="3"/>
      <c r="BM359" s="97">
        <f>K9</f>
        <v>15</v>
      </c>
      <c r="BN359" s="97"/>
      <c r="BO359" s="64" t="s">
        <v>2</v>
      </c>
      <c r="BP359" s="53"/>
      <c r="BQ359" s="53"/>
      <c r="BR359" s="53"/>
      <c r="BS359" s="53"/>
      <c r="BT359" s="53"/>
      <c r="BU359" s="53"/>
      <c r="CB359" s="4"/>
    </row>
    <row r="360" spans="2:80" s="2" customFormat="1" ht="15.95" customHeight="1" x14ac:dyDescent="0.2">
      <c r="B360" s="3"/>
      <c r="M360" s="53"/>
      <c r="N360" s="53"/>
      <c r="O360" s="53"/>
      <c r="P360" s="53"/>
      <c r="Q360" s="53"/>
      <c r="R360" s="53"/>
      <c r="S360" s="53"/>
      <c r="Z360" s="4"/>
      <c r="AC360" s="3"/>
      <c r="AN360" s="53"/>
      <c r="AO360" s="53"/>
      <c r="BA360" s="4"/>
      <c r="BD360" s="3"/>
      <c r="BO360" s="53"/>
      <c r="BP360" s="53"/>
      <c r="CB360" s="4"/>
    </row>
    <row r="361" spans="2:80" s="2" customFormat="1" ht="15.95" customHeight="1" x14ac:dyDescent="0.2">
      <c r="B361" s="3"/>
      <c r="M361" s="53"/>
      <c r="N361" s="53"/>
      <c r="Z361" s="4"/>
      <c r="AC361" s="3"/>
      <c r="AN361" s="53"/>
      <c r="AO361" s="53"/>
      <c r="AP361" s="57">
        <f>P76</f>
        <v>2</v>
      </c>
      <c r="AQ361" s="86" t="s">
        <v>122</v>
      </c>
      <c r="AR361" s="86"/>
      <c r="AS361" s="86"/>
      <c r="AT361" s="63">
        <f>H76</f>
        <v>4</v>
      </c>
      <c r="AU361" s="57" t="s">
        <v>123</v>
      </c>
      <c r="BA361" s="4"/>
      <c r="BD361" s="3"/>
      <c r="BO361" s="53"/>
      <c r="BP361" s="53"/>
      <c r="BQ361" s="57">
        <f>P76</f>
        <v>2</v>
      </c>
      <c r="BR361" s="86" t="s">
        <v>122</v>
      </c>
      <c r="BS361" s="86"/>
      <c r="BT361" s="86"/>
      <c r="BU361" s="63">
        <f>H76</f>
        <v>4</v>
      </c>
      <c r="BV361" s="57" t="s">
        <v>123</v>
      </c>
      <c r="CB361" s="4"/>
    </row>
    <row r="362" spans="2:80" s="2" customFormat="1" ht="15.95" customHeight="1" x14ac:dyDescent="0.2">
      <c r="B362" s="3"/>
      <c r="M362" s="53"/>
      <c r="N362" s="53"/>
      <c r="O362" s="2">
        <f>P76</f>
        <v>2</v>
      </c>
      <c r="P362" s="85" t="s">
        <v>122</v>
      </c>
      <c r="Q362" s="85"/>
      <c r="R362" s="85"/>
      <c r="S362" s="34">
        <f>H76</f>
        <v>4</v>
      </c>
      <c r="T362" s="2" t="s">
        <v>123</v>
      </c>
      <c r="Z362" s="4"/>
      <c r="AC362" s="3"/>
      <c r="AP362" s="57">
        <f>P77</f>
        <v>0</v>
      </c>
      <c r="AQ362" s="86" t="s">
        <v>124</v>
      </c>
      <c r="AR362" s="86"/>
      <c r="AS362" s="86"/>
      <c r="AT362" s="63">
        <f>H77</f>
        <v>0</v>
      </c>
      <c r="AU362" s="57" t="s">
        <v>123</v>
      </c>
      <c r="BA362" s="4"/>
      <c r="BD362" s="3"/>
      <c r="BQ362" s="57">
        <f>P77</f>
        <v>0</v>
      </c>
      <c r="BR362" s="86" t="s">
        <v>124</v>
      </c>
      <c r="BS362" s="86"/>
      <c r="BT362" s="86"/>
      <c r="BU362" s="63">
        <f>H77</f>
        <v>0</v>
      </c>
      <c r="BV362" s="57" t="s">
        <v>123</v>
      </c>
      <c r="CB362" s="4"/>
    </row>
    <row r="363" spans="2:80" s="2" customFormat="1" ht="15.95" customHeight="1" x14ac:dyDescent="0.2">
      <c r="B363" s="3"/>
      <c r="Z363" s="4"/>
      <c r="AC363" s="3"/>
      <c r="AH363" s="95">
        <f>K10</f>
        <v>30</v>
      </c>
      <c r="AI363" s="95"/>
      <c r="AJ363" s="2" t="s">
        <v>2</v>
      </c>
      <c r="AK363" s="13"/>
      <c r="AL363" s="13"/>
      <c r="AM363" s="13"/>
      <c r="AN363" s="13"/>
      <c r="AO363" s="13"/>
      <c r="AP363" s="92" t="s">
        <v>159</v>
      </c>
      <c r="AQ363" s="92"/>
      <c r="AR363" s="92"/>
      <c r="AS363" s="92"/>
      <c r="AT363" s="92"/>
      <c r="AU363" s="92"/>
      <c r="BA363" s="4"/>
      <c r="BD363" s="3"/>
      <c r="BI363" s="95">
        <f>K10</f>
        <v>30</v>
      </c>
      <c r="BJ363" s="95"/>
      <c r="BK363" s="2" t="s">
        <v>2</v>
      </c>
      <c r="BL363" s="13"/>
      <c r="BM363" s="13"/>
      <c r="BN363" s="13"/>
      <c r="BO363" s="13"/>
      <c r="BP363" s="13"/>
      <c r="BQ363" s="96" t="s">
        <v>122</v>
      </c>
      <c r="BR363" s="96"/>
      <c r="BS363" s="96"/>
      <c r="BT363" s="92">
        <f>M246</f>
        <v>3</v>
      </c>
      <c r="BU363" s="92" t="s">
        <v>123</v>
      </c>
      <c r="BV363" s="92" t="s">
        <v>126</v>
      </c>
      <c r="BW363" s="98">
        <f>W267</f>
        <v>30</v>
      </c>
      <c r="BX363" s="92" t="s">
        <v>2</v>
      </c>
      <c r="CB363" s="4"/>
    </row>
    <row r="364" spans="2:80" s="2" customFormat="1" ht="15.95" customHeight="1" x14ac:dyDescent="0.2">
      <c r="B364" s="3"/>
      <c r="D364" s="13"/>
      <c r="G364" s="95">
        <f>K10</f>
        <v>30</v>
      </c>
      <c r="H364" s="95"/>
      <c r="I364" s="2" t="s">
        <v>2</v>
      </c>
      <c r="J364" s="13"/>
      <c r="K364" s="13"/>
      <c r="L364" s="13"/>
      <c r="M364" s="13"/>
      <c r="N364" s="13"/>
      <c r="O364" s="92" t="s">
        <v>159</v>
      </c>
      <c r="P364" s="92"/>
      <c r="Q364" s="92"/>
      <c r="R364" s="92"/>
      <c r="S364" s="92"/>
      <c r="T364" s="92"/>
      <c r="W364" s="13"/>
      <c r="X364" s="13"/>
      <c r="Z364" s="4"/>
      <c r="AC364" s="3"/>
      <c r="AE364" s="13"/>
      <c r="AF364" s="13"/>
      <c r="AK364" s="13"/>
      <c r="AL364" s="13"/>
      <c r="AM364" s="13"/>
      <c r="AN364" s="13"/>
      <c r="AO364" s="13"/>
      <c r="AP364" s="92"/>
      <c r="AQ364" s="92"/>
      <c r="AR364" s="92"/>
      <c r="AS364" s="92"/>
      <c r="AT364" s="92"/>
      <c r="AU364" s="92"/>
      <c r="AX364" s="13"/>
      <c r="AY364" s="13"/>
      <c r="BA364" s="4"/>
      <c r="BD364" s="3"/>
      <c r="BF364" s="13"/>
      <c r="BG364" s="13"/>
      <c r="BL364" s="13"/>
      <c r="BM364" s="13"/>
      <c r="BN364" s="13"/>
      <c r="BO364" s="13"/>
      <c r="BP364" s="13"/>
      <c r="BQ364" s="96"/>
      <c r="BR364" s="96"/>
      <c r="BS364" s="96"/>
      <c r="BT364" s="92"/>
      <c r="BU364" s="92"/>
      <c r="BV364" s="92"/>
      <c r="BW364" s="98"/>
      <c r="BX364" s="92"/>
      <c r="BY364" s="13"/>
      <c r="BZ364" s="13"/>
      <c r="CB364" s="4"/>
    </row>
    <row r="365" spans="2:80" s="2" customFormat="1" ht="15.95" customHeight="1" x14ac:dyDescent="0.2">
      <c r="B365" s="3"/>
      <c r="D365" s="13"/>
      <c r="E365" s="13"/>
      <c r="J365" s="13"/>
      <c r="K365" s="13"/>
      <c r="L365" s="13"/>
      <c r="M365" s="13"/>
      <c r="N365" s="13"/>
      <c r="O365" s="13"/>
      <c r="P365" s="13"/>
      <c r="Q365" s="13"/>
      <c r="R365" s="13"/>
      <c r="S365" s="13"/>
      <c r="T365" s="13"/>
      <c r="W365" s="13"/>
      <c r="X365" s="13"/>
      <c r="Z365" s="4"/>
      <c r="AC365" s="3"/>
      <c r="AE365" s="13"/>
      <c r="AF365" s="13"/>
      <c r="AO365" s="51"/>
      <c r="AP365" s="2">
        <f>P120</f>
        <v>2</v>
      </c>
      <c r="AQ365" s="85" t="s">
        <v>122</v>
      </c>
      <c r="AR365" s="85"/>
      <c r="AS365" s="85"/>
      <c r="AT365" s="34">
        <f>H120</f>
        <v>4</v>
      </c>
      <c r="AU365" s="2" t="s">
        <v>123</v>
      </c>
      <c r="AX365" s="13"/>
      <c r="AY365" s="13"/>
      <c r="BA365" s="4"/>
      <c r="BD365" s="3"/>
      <c r="BF365" s="13"/>
      <c r="BG365" s="13"/>
      <c r="BP365" s="51"/>
      <c r="BQ365" s="2">
        <f>P120</f>
        <v>2</v>
      </c>
      <c r="BR365" s="85" t="s">
        <v>122</v>
      </c>
      <c r="BS365" s="85"/>
      <c r="BT365" s="85"/>
      <c r="BU365" s="34">
        <f>H120</f>
        <v>4</v>
      </c>
      <c r="BV365" s="2" t="s">
        <v>123</v>
      </c>
      <c r="BY365" s="13"/>
      <c r="BZ365" s="13"/>
      <c r="CB365" s="4"/>
    </row>
    <row r="366" spans="2:80" s="2" customFormat="1" ht="15.95" customHeight="1" x14ac:dyDescent="0.2">
      <c r="B366" s="3"/>
      <c r="E366" s="13"/>
      <c r="N366" s="51"/>
      <c r="O366" s="2">
        <f>P120</f>
        <v>2</v>
      </c>
      <c r="P366" s="85" t="s">
        <v>122</v>
      </c>
      <c r="Q366" s="85"/>
      <c r="R366" s="85"/>
      <c r="S366" s="34">
        <f>H120</f>
        <v>4</v>
      </c>
      <c r="T366" s="2" t="s">
        <v>123</v>
      </c>
      <c r="Z366" s="4"/>
      <c r="AC366" s="3"/>
      <c r="AQ366" s="85"/>
      <c r="AR366" s="85"/>
      <c r="AS366" s="85"/>
      <c r="AT366" s="34"/>
      <c r="BA366" s="4"/>
      <c r="BD366" s="3"/>
      <c r="BR366" s="85"/>
      <c r="BS366" s="85"/>
      <c r="BT366" s="85"/>
      <c r="BU366" s="34"/>
      <c r="CB366" s="4"/>
    </row>
    <row r="367" spans="2:80" s="2" customFormat="1" ht="15.95" customHeight="1" x14ac:dyDescent="0.2">
      <c r="B367" s="3"/>
      <c r="P367" s="85"/>
      <c r="Q367" s="85"/>
      <c r="R367" s="85"/>
      <c r="S367" s="34"/>
      <c r="Z367" s="4"/>
      <c r="AC367" s="3"/>
      <c r="BA367" s="4"/>
      <c r="BD367" s="3"/>
      <c r="CB367" s="4"/>
    </row>
    <row r="368" spans="2:80" s="2" customFormat="1" ht="15.95" customHeight="1" x14ac:dyDescent="0.2">
      <c r="B368" s="3"/>
      <c r="E368" s="85" t="s">
        <v>125</v>
      </c>
      <c r="F368" s="85"/>
      <c r="G368" s="85"/>
      <c r="H368" s="34">
        <f>M193</f>
        <v>3</v>
      </c>
      <c r="I368" s="34" t="s">
        <v>126</v>
      </c>
      <c r="J368" s="34">
        <f>T218</f>
        <v>6</v>
      </c>
      <c r="K368" s="34" t="s">
        <v>127</v>
      </c>
      <c r="L368" s="34">
        <f>Q196</f>
        <v>12</v>
      </c>
      <c r="M368" s="34" t="s">
        <v>127</v>
      </c>
      <c r="N368" s="34">
        <f>J368</f>
        <v>6</v>
      </c>
      <c r="O368" s="54" t="s">
        <v>131</v>
      </c>
      <c r="P368" s="95" t="s">
        <v>128</v>
      </c>
      <c r="Q368" s="95"/>
      <c r="R368" s="34">
        <f>M194</f>
        <v>1</v>
      </c>
      <c r="S368" s="34" t="s">
        <v>129</v>
      </c>
      <c r="T368" s="34">
        <f>Q194</f>
        <v>2</v>
      </c>
      <c r="U368" s="85" t="s">
        <v>130</v>
      </c>
      <c r="V368" s="85"/>
      <c r="Z368" s="4"/>
      <c r="AC368" s="3"/>
      <c r="AL368" s="86" t="s">
        <v>138</v>
      </c>
      <c r="AM368" s="86"/>
      <c r="AN368" s="86"/>
      <c r="AO368" s="86"/>
      <c r="AP368" s="53"/>
      <c r="AQ368" s="53"/>
      <c r="AR368" s="53"/>
      <c r="AS368" s="53"/>
      <c r="AT368" s="53"/>
      <c r="BA368" s="4"/>
      <c r="BD368" s="3"/>
      <c r="BM368" s="86" t="s">
        <v>138</v>
      </c>
      <c r="BN368" s="86"/>
      <c r="BO368" s="86"/>
      <c r="BP368" s="86"/>
      <c r="BQ368" s="53"/>
      <c r="BR368" s="53"/>
      <c r="BS368" s="53"/>
      <c r="BT368" s="53"/>
      <c r="BU368" s="53"/>
      <c r="CB368" s="4"/>
    </row>
    <row r="369" spans="2:80" s="2" customFormat="1" ht="15.95" customHeight="1" x14ac:dyDescent="0.2">
      <c r="B369" s="3"/>
      <c r="G369" s="85" t="s">
        <v>132</v>
      </c>
      <c r="H369" s="85"/>
      <c r="I369" s="85"/>
      <c r="J369" s="85"/>
      <c r="K369" s="85"/>
      <c r="L369" s="85"/>
      <c r="M369" s="85"/>
      <c r="N369" s="85"/>
      <c r="O369" s="85">
        <f>2*G364</f>
        <v>60</v>
      </c>
      <c r="P369" s="85"/>
      <c r="Q369" s="2" t="s">
        <v>2</v>
      </c>
      <c r="Z369" s="4"/>
      <c r="AC369" s="3"/>
      <c r="AL369" s="97">
        <f>K9</f>
        <v>15</v>
      </c>
      <c r="AM369" s="97"/>
      <c r="AN369" s="64" t="s">
        <v>2</v>
      </c>
      <c r="AO369" s="53"/>
      <c r="AP369" s="53"/>
      <c r="AQ369" s="53"/>
      <c r="AR369" s="53"/>
      <c r="AS369" s="53"/>
      <c r="AT369" s="53"/>
      <c r="BA369" s="4"/>
      <c r="BD369" s="3"/>
      <c r="BM369" s="97">
        <f>K9</f>
        <v>15</v>
      </c>
      <c r="BN369" s="97"/>
      <c r="BO369" s="64" t="s">
        <v>2</v>
      </c>
      <c r="BP369" s="53"/>
      <c r="BQ369" s="53"/>
      <c r="BR369" s="53"/>
      <c r="BS369" s="53"/>
      <c r="BT369" s="53"/>
      <c r="BU369" s="53"/>
      <c r="CB369" s="4"/>
    </row>
    <row r="370" spans="2:80" s="2" customFormat="1" ht="15.95" customHeight="1" x14ac:dyDescent="0.2">
      <c r="B370" s="3"/>
      <c r="I370" s="85" t="s">
        <v>133</v>
      </c>
      <c r="J370" s="85"/>
      <c r="K370" s="85"/>
      <c r="L370" s="85"/>
      <c r="M370" s="85"/>
      <c r="N370" s="34">
        <f>K11</f>
        <v>3</v>
      </c>
      <c r="O370" s="2" t="s">
        <v>2</v>
      </c>
      <c r="Z370" s="4"/>
      <c r="AC370" s="3"/>
      <c r="AN370" s="53"/>
      <c r="AO370" s="53"/>
      <c r="BA370" s="4"/>
      <c r="BD370" s="3"/>
      <c r="BO370" s="53"/>
      <c r="BP370" s="53"/>
      <c r="CB370" s="4"/>
    </row>
    <row r="371" spans="2:80" s="2" customFormat="1" ht="15.95" customHeight="1" x14ac:dyDescent="0.2">
      <c r="B371" s="3"/>
      <c r="I371" s="93" t="s">
        <v>8</v>
      </c>
      <c r="J371" s="93"/>
      <c r="K371" s="85">
        <f>H17</f>
        <v>250</v>
      </c>
      <c r="L371" s="85"/>
      <c r="M371" s="85" t="s">
        <v>9</v>
      </c>
      <c r="N371" s="85"/>
      <c r="Z371" s="4"/>
      <c r="AC371" s="3"/>
      <c r="AN371" s="53"/>
      <c r="AO371" s="53"/>
      <c r="AP371" s="57">
        <f>P76</f>
        <v>2</v>
      </c>
      <c r="AQ371" s="86" t="s">
        <v>122</v>
      </c>
      <c r="AR371" s="86"/>
      <c r="AS371" s="86"/>
      <c r="AT371" s="63">
        <f>H76</f>
        <v>4</v>
      </c>
      <c r="AU371" s="57" t="s">
        <v>123</v>
      </c>
      <c r="BA371" s="4"/>
      <c r="BD371" s="3"/>
      <c r="BO371" s="53"/>
      <c r="BP371" s="53"/>
      <c r="BQ371" s="57">
        <f>P76</f>
        <v>2</v>
      </c>
      <c r="BR371" s="86" t="s">
        <v>122</v>
      </c>
      <c r="BS371" s="86"/>
      <c r="BT371" s="86"/>
      <c r="BU371" s="63">
        <f>H76</f>
        <v>4</v>
      </c>
      <c r="BV371" s="57" t="s">
        <v>123</v>
      </c>
      <c r="CB371" s="4"/>
    </row>
    <row r="372" spans="2:80" s="2" customFormat="1" ht="15.95" customHeight="1" x14ac:dyDescent="0.2">
      <c r="B372" s="3"/>
      <c r="Z372" s="4"/>
      <c r="AC372" s="3"/>
      <c r="BA372" s="4"/>
      <c r="BD372" s="3"/>
      <c r="CB372" s="4"/>
    </row>
    <row r="373" spans="2:80" s="2" customFormat="1" ht="15.95" customHeight="1" x14ac:dyDescent="0.2">
      <c r="B373" s="3"/>
      <c r="F373" s="45"/>
      <c r="G373" s="45"/>
      <c r="H373" s="45"/>
      <c r="Z373" s="4"/>
      <c r="AC373" s="3"/>
      <c r="AG373" s="45"/>
      <c r="AH373" s="95">
        <f>K10</f>
        <v>30</v>
      </c>
      <c r="AI373" s="95"/>
      <c r="AJ373" s="2" t="s">
        <v>2</v>
      </c>
      <c r="AK373" s="13"/>
      <c r="AL373" s="13"/>
      <c r="AM373" s="13"/>
      <c r="AN373" s="13"/>
      <c r="AO373" s="13"/>
      <c r="AP373" s="92" t="str">
        <f>AP363</f>
        <v>.</v>
      </c>
      <c r="AQ373" s="92"/>
      <c r="AR373" s="92"/>
      <c r="AS373" s="92"/>
      <c r="AT373" s="92"/>
      <c r="AU373" s="92"/>
      <c r="BA373" s="4"/>
      <c r="BD373" s="3"/>
      <c r="BH373" s="45"/>
      <c r="BI373" s="95">
        <f>K10</f>
        <v>30</v>
      </c>
      <c r="BJ373" s="95"/>
      <c r="BK373" s="2" t="s">
        <v>2</v>
      </c>
      <c r="BL373" s="13"/>
      <c r="BM373" s="13"/>
      <c r="BN373" s="13"/>
      <c r="BO373" s="13"/>
      <c r="BP373" s="13"/>
      <c r="BQ373" s="96" t="s">
        <v>122</v>
      </c>
      <c r="BR373" s="96"/>
      <c r="BS373" s="96"/>
      <c r="BT373" s="30">
        <f>M246</f>
        <v>3</v>
      </c>
      <c r="BU373" s="30" t="s">
        <v>123</v>
      </c>
      <c r="BV373" s="30" t="s">
        <v>126</v>
      </c>
      <c r="BW373" s="67">
        <f>W267</f>
        <v>30</v>
      </c>
      <c r="BX373" s="34" t="s">
        <v>2</v>
      </c>
      <c r="CB373" s="4"/>
    </row>
    <row r="374" spans="2:80" s="2" customFormat="1" ht="15.95" customHeight="1" x14ac:dyDescent="0.2">
      <c r="B374" s="3"/>
      <c r="Z374" s="4"/>
      <c r="AC374" s="3"/>
      <c r="AK374" s="13"/>
      <c r="AL374" s="13"/>
      <c r="AM374" s="13"/>
      <c r="AN374" s="13"/>
      <c r="AO374" s="13"/>
      <c r="BA374" s="4"/>
      <c r="BD374" s="3"/>
      <c r="BL374" s="13"/>
      <c r="BM374" s="13"/>
      <c r="BN374" s="13"/>
      <c r="BO374" s="13"/>
      <c r="BP374" s="13"/>
      <c r="CB374" s="4"/>
    </row>
    <row r="375" spans="2:80" s="2" customFormat="1" ht="15.95" customHeight="1" x14ac:dyDescent="0.2">
      <c r="B375" s="3"/>
      <c r="D375" s="13"/>
      <c r="E375" s="13"/>
      <c r="F375" s="13"/>
      <c r="G375" s="13"/>
      <c r="H375" s="13"/>
      <c r="M375" s="2" t="s">
        <v>134</v>
      </c>
      <c r="N375" s="85">
        <f>K8</f>
        <v>285</v>
      </c>
      <c r="O375" s="85"/>
      <c r="P375" s="2" t="s">
        <v>2</v>
      </c>
      <c r="W375" s="13"/>
      <c r="X375" s="13"/>
      <c r="Z375" s="4"/>
      <c r="AC375" s="3"/>
      <c r="AE375" s="13"/>
      <c r="AF375" s="13"/>
      <c r="AG375" s="13"/>
      <c r="AO375" s="51"/>
      <c r="AP375" s="2">
        <f>P120</f>
        <v>2</v>
      </c>
      <c r="AQ375" s="85" t="s">
        <v>122</v>
      </c>
      <c r="AR375" s="85"/>
      <c r="AS375" s="85"/>
      <c r="AT375" s="34">
        <f>H120</f>
        <v>4</v>
      </c>
      <c r="AU375" s="2" t="s">
        <v>123</v>
      </c>
      <c r="AX375" s="13"/>
      <c r="AY375" s="13"/>
      <c r="BA375" s="4"/>
      <c r="BD375" s="3"/>
      <c r="BF375" s="13"/>
      <c r="BG375" s="13"/>
      <c r="BH375" s="13"/>
      <c r="BP375" s="51"/>
      <c r="BQ375" s="2">
        <f>P120</f>
        <v>2</v>
      </c>
      <c r="BR375" s="85" t="s">
        <v>122</v>
      </c>
      <c r="BS375" s="85"/>
      <c r="BT375" s="85"/>
      <c r="BU375" s="34">
        <f>H120</f>
        <v>4</v>
      </c>
      <c r="BV375" s="2" t="s">
        <v>123</v>
      </c>
      <c r="BY375" s="13"/>
      <c r="BZ375" s="13"/>
      <c r="CB375" s="4"/>
    </row>
    <row r="376" spans="2:80" s="2" customFormat="1" ht="15.95" customHeight="1" x14ac:dyDescent="0.2">
      <c r="B376" s="3"/>
      <c r="D376" s="13"/>
      <c r="E376" s="13"/>
      <c r="F376" s="13"/>
      <c r="G376" s="13"/>
      <c r="H376" s="13"/>
      <c r="W376" s="13"/>
      <c r="X376" s="13"/>
      <c r="Z376" s="4"/>
      <c r="AC376" s="3"/>
      <c r="AE376" s="13"/>
      <c r="AF376" s="94"/>
      <c r="AG376" s="94"/>
      <c r="AP376" s="57">
        <f>P121</f>
        <v>0</v>
      </c>
      <c r="AQ376" s="86" t="s">
        <v>124</v>
      </c>
      <c r="AR376" s="86"/>
      <c r="AS376" s="86"/>
      <c r="AT376" s="63">
        <f>H121</f>
        <v>0</v>
      </c>
      <c r="AU376" s="57" t="s">
        <v>123</v>
      </c>
      <c r="AX376" s="13"/>
      <c r="AY376" s="13"/>
      <c r="BA376" s="4"/>
      <c r="BD376" s="3"/>
      <c r="BF376" s="13"/>
      <c r="BG376" s="94"/>
      <c r="BH376" s="94"/>
      <c r="BQ376" s="57">
        <f>P121</f>
        <v>0</v>
      </c>
      <c r="BR376" s="86" t="s">
        <v>124</v>
      </c>
      <c r="BS376" s="86"/>
      <c r="BT376" s="86"/>
      <c r="BU376" s="63">
        <f>H121</f>
        <v>0</v>
      </c>
      <c r="BV376" s="57" t="s">
        <v>123</v>
      </c>
      <c r="BY376" s="13"/>
      <c r="BZ376" s="13"/>
      <c r="CB376" s="4"/>
    </row>
    <row r="377" spans="2:80" s="2" customFormat="1" ht="15.95" customHeight="1" x14ac:dyDescent="0.2">
      <c r="B377" s="3"/>
      <c r="Z377" s="4"/>
      <c r="AC377" s="3"/>
      <c r="BA377" s="4"/>
      <c r="BD377" s="3"/>
      <c r="CB377" s="4"/>
    </row>
    <row r="378" spans="2:80" s="2" customFormat="1" ht="15.95" customHeight="1" x14ac:dyDescent="0.2">
      <c r="B378" s="3"/>
      <c r="K378" s="57">
        <f>O362</f>
        <v>2</v>
      </c>
      <c r="L378" s="86" t="s">
        <v>135</v>
      </c>
      <c r="M378" s="86"/>
      <c r="N378" s="86"/>
      <c r="O378" s="86"/>
      <c r="P378" s="86"/>
      <c r="Q378" s="58">
        <f>S362</f>
        <v>4</v>
      </c>
      <c r="R378" s="59" t="s">
        <v>123</v>
      </c>
      <c r="Z378" s="4"/>
      <c r="AC378" s="3"/>
      <c r="AF378" s="85" t="s">
        <v>125</v>
      </c>
      <c r="AG378" s="85"/>
      <c r="AH378" s="85"/>
      <c r="AI378" s="34">
        <f>M193</f>
        <v>3</v>
      </c>
      <c r="AJ378" s="34" t="s">
        <v>126</v>
      </c>
      <c r="AK378" s="34">
        <f>T218</f>
        <v>6</v>
      </c>
      <c r="AL378" s="34" t="s">
        <v>127</v>
      </c>
      <c r="AM378" s="34">
        <f>Q196</f>
        <v>12</v>
      </c>
      <c r="AN378" s="34" t="s">
        <v>127</v>
      </c>
      <c r="AO378" s="34">
        <f>AK378</f>
        <v>6</v>
      </c>
      <c r="AP378" s="2" t="s">
        <v>131</v>
      </c>
      <c r="AQ378" s="85" t="s">
        <v>142</v>
      </c>
      <c r="AR378" s="85"/>
      <c r="AS378" s="34">
        <f>M194</f>
        <v>1</v>
      </c>
      <c r="AT378" s="34" t="s">
        <v>129</v>
      </c>
      <c r="AU378" s="34">
        <f>Q194</f>
        <v>2</v>
      </c>
      <c r="AV378" s="85" t="s">
        <v>130</v>
      </c>
      <c r="AW378" s="85"/>
      <c r="BA378" s="4"/>
      <c r="BD378" s="3"/>
      <c r="BG378" s="85" t="s">
        <v>125</v>
      </c>
      <c r="BH378" s="85"/>
      <c r="BI378" s="85"/>
      <c r="BJ378" s="34">
        <f>M193</f>
        <v>3</v>
      </c>
      <c r="BK378" s="34" t="s">
        <v>126</v>
      </c>
      <c r="BL378" s="34">
        <f>T218</f>
        <v>6</v>
      </c>
      <c r="BM378" s="34" t="s">
        <v>127</v>
      </c>
      <c r="BN378" s="34">
        <f>Q196</f>
        <v>12</v>
      </c>
      <c r="BO378" s="34" t="s">
        <v>127</v>
      </c>
      <c r="BP378" s="34">
        <f>BL378</f>
        <v>6</v>
      </c>
      <c r="BQ378" s="2" t="s">
        <v>131</v>
      </c>
      <c r="BR378" s="85" t="s">
        <v>142</v>
      </c>
      <c r="BS378" s="85"/>
      <c r="BT378" s="34">
        <f>M194</f>
        <v>1</v>
      </c>
      <c r="BU378" s="34" t="s">
        <v>129</v>
      </c>
      <c r="BV378" s="34">
        <f>Q194</f>
        <v>2</v>
      </c>
      <c r="BW378" s="85" t="s">
        <v>130</v>
      </c>
      <c r="BX378" s="85"/>
      <c r="CB378" s="4"/>
    </row>
    <row r="379" spans="2:80" s="2" customFormat="1" ht="15.95" customHeight="1" x14ac:dyDescent="0.2">
      <c r="B379" s="3"/>
      <c r="Z379" s="4"/>
      <c r="AC379" s="3"/>
      <c r="AH379" s="85" t="s">
        <v>132</v>
      </c>
      <c r="AI379" s="85"/>
      <c r="AJ379" s="85"/>
      <c r="AK379" s="85"/>
      <c r="AL379" s="85"/>
      <c r="AM379" s="85"/>
      <c r="AN379" s="85"/>
      <c r="AO379" s="85"/>
      <c r="AP379" s="85">
        <f>AH363*2</f>
        <v>60</v>
      </c>
      <c r="AQ379" s="85"/>
      <c r="AR379" s="2" t="s">
        <v>2</v>
      </c>
      <c r="BA379" s="4"/>
      <c r="BD379" s="3"/>
      <c r="BI379" s="85" t="s">
        <v>132</v>
      </c>
      <c r="BJ379" s="85"/>
      <c r="BK379" s="85"/>
      <c r="BL379" s="85"/>
      <c r="BM379" s="85"/>
      <c r="BN379" s="85"/>
      <c r="BO379" s="85"/>
      <c r="BP379" s="85"/>
      <c r="BQ379" s="85">
        <f>BI363*2</f>
        <v>60</v>
      </c>
      <c r="BR379" s="85"/>
      <c r="BS379" s="2" t="s">
        <v>2</v>
      </c>
      <c r="CB379" s="4"/>
    </row>
    <row r="380" spans="2:80" s="2" customFormat="1" ht="15.95" customHeight="1" x14ac:dyDescent="0.2">
      <c r="B380" s="56" t="s">
        <v>2</v>
      </c>
      <c r="F380" s="45"/>
      <c r="G380" s="45"/>
      <c r="H380" s="45"/>
      <c r="I380" s="45"/>
      <c r="J380" s="45"/>
      <c r="K380" s="45"/>
      <c r="L380" s="45"/>
      <c r="M380" s="45"/>
      <c r="N380" s="45"/>
      <c r="O380" s="45"/>
      <c r="P380" s="45"/>
      <c r="Q380" s="45"/>
      <c r="R380" s="45"/>
      <c r="S380" s="45"/>
      <c r="T380" s="45"/>
      <c r="U380" s="45"/>
      <c r="V380" s="45"/>
      <c r="Z380" s="4"/>
      <c r="AC380" s="3"/>
      <c r="AG380" s="45"/>
      <c r="AH380" s="45"/>
      <c r="AI380" s="45"/>
      <c r="AJ380" s="85" t="s">
        <v>133</v>
      </c>
      <c r="AK380" s="85"/>
      <c r="AL380" s="85"/>
      <c r="AM380" s="85"/>
      <c r="AN380" s="85"/>
      <c r="AO380" s="65">
        <f>K11</f>
        <v>3</v>
      </c>
      <c r="AP380" s="2" t="s">
        <v>2</v>
      </c>
      <c r="AV380" s="45"/>
      <c r="AW380" s="45"/>
      <c r="BA380" s="4"/>
      <c r="BD380" s="3"/>
      <c r="BH380" s="45"/>
      <c r="BI380" s="45"/>
      <c r="BJ380" s="45"/>
      <c r="BK380" s="85" t="s">
        <v>133</v>
      </c>
      <c r="BL380" s="85"/>
      <c r="BM380" s="85"/>
      <c r="BN380" s="85"/>
      <c r="BO380" s="85"/>
      <c r="BP380" s="65">
        <f>K11</f>
        <v>3</v>
      </c>
      <c r="BQ380" s="2" t="s">
        <v>2</v>
      </c>
      <c r="BW380" s="45"/>
      <c r="BX380" s="45"/>
      <c r="CB380" s="4"/>
    </row>
    <row r="381" spans="2:80" s="2" customFormat="1" ht="15.95" customHeight="1" x14ac:dyDescent="0.2">
      <c r="B381" s="55">
        <f>G364</f>
        <v>30</v>
      </c>
      <c r="Z381" s="4"/>
      <c r="AC381" s="3"/>
      <c r="AJ381" s="93" t="s">
        <v>8</v>
      </c>
      <c r="AK381" s="93"/>
      <c r="AL381" s="85">
        <f>H17</f>
        <v>250</v>
      </c>
      <c r="AM381" s="85"/>
      <c r="AN381" s="85" t="s">
        <v>9</v>
      </c>
      <c r="AO381" s="85"/>
      <c r="BA381" s="4"/>
      <c r="BD381" s="3"/>
      <c r="BK381" s="93" t="s">
        <v>8</v>
      </c>
      <c r="BL381" s="93"/>
      <c r="BM381" s="85">
        <f>H17</f>
        <v>250</v>
      </c>
      <c r="BN381" s="85"/>
      <c r="BO381" s="85" t="s">
        <v>9</v>
      </c>
      <c r="BP381" s="85"/>
      <c r="CB381" s="4"/>
    </row>
    <row r="382" spans="2:80" s="2" customFormat="1" ht="15.95" customHeight="1" x14ac:dyDescent="0.2">
      <c r="B382" s="3"/>
      <c r="D382" s="46"/>
      <c r="E382" s="46"/>
      <c r="F382" s="46"/>
      <c r="G382" s="46"/>
      <c r="H382" s="46"/>
      <c r="I382" s="46"/>
      <c r="J382" s="46"/>
      <c r="K382" s="46"/>
      <c r="L382" s="46"/>
      <c r="M382" s="46"/>
      <c r="N382" s="46"/>
      <c r="O382" s="46"/>
      <c r="P382" s="46"/>
      <c r="Q382" s="46"/>
      <c r="R382" s="46"/>
      <c r="S382" s="46"/>
      <c r="T382" s="46"/>
      <c r="U382" s="46"/>
      <c r="V382" s="46"/>
      <c r="W382" s="46"/>
      <c r="X382" s="46"/>
      <c r="Z382" s="4"/>
      <c r="AC382" s="3"/>
      <c r="AE382" s="46"/>
      <c r="AF382" s="46"/>
      <c r="AG382" s="46"/>
      <c r="AH382" s="46"/>
      <c r="AI382" s="46"/>
      <c r="AJ382" s="46"/>
      <c r="AK382" s="46"/>
      <c r="AL382" s="46"/>
      <c r="AM382" s="46"/>
      <c r="AN382" s="46"/>
      <c r="AO382" s="46"/>
      <c r="AP382" s="46"/>
      <c r="AQ382" s="46"/>
      <c r="AR382" s="46"/>
      <c r="AS382" s="46"/>
      <c r="AT382" s="46"/>
      <c r="AU382" s="46"/>
      <c r="AV382" s="46"/>
      <c r="AW382" s="46"/>
      <c r="AX382" s="46"/>
      <c r="AY382" s="46"/>
      <c r="BA382" s="4"/>
      <c r="BD382" s="3"/>
      <c r="BF382" s="46"/>
      <c r="BG382" s="46"/>
      <c r="BH382" s="46"/>
      <c r="BI382" s="46"/>
      <c r="BJ382" s="46"/>
      <c r="BK382" s="46"/>
      <c r="BL382" s="46"/>
      <c r="BM382" s="46"/>
      <c r="BN382" s="46"/>
      <c r="BO382" s="46"/>
      <c r="BP382" s="46"/>
      <c r="BQ382" s="46"/>
      <c r="BR382" s="46"/>
      <c r="BS382" s="46"/>
      <c r="BT382" s="46"/>
      <c r="BU382" s="46"/>
      <c r="BV382" s="46"/>
      <c r="BW382" s="46"/>
      <c r="BX382" s="46"/>
      <c r="BY382" s="46"/>
      <c r="BZ382" s="46"/>
      <c r="CB382" s="4"/>
    </row>
    <row r="383" spans="2:80" s="2" customFormat="1" ht="15.95" customHeight="1" x14ac:dyDescent="0.2">
      <c r="B383" s="3"/>
      <c r="D383" s="46"/>
      <c r="E383" s="88" t="s">
        <v>136</v>
      </c>
      <c r="F383" s="88"/>
      <c r="G383" s="88"/>
      <c r="H383" s="88"/>
      <c r="I383" s="88"/>
      <c r="J383" s="46"/>
      <c r="K383" s="91">
        <f>O366</f>
        <v>2</v>
      </c>
      <c r="L383" s="92" t="s">
        <v>135</v>
      </c>
      <c r="M383" s="92"/>
      <c r="N383" s="92"/>
      <c r="O383" s="92"/>
      <c r="P383" s="92"/>
      <c r="Q383" s="91">
        <f>S366</f>
        <v>4</v>
      </c>
      <c r="R383" s="91" t="s">
        <v>123</v>
      </c>
      <c r="S383" s="46"/>
      <c r="T383" s="88" t="s">
        <v>136</v>
      </c>
      <c r="U383" s="88"/>
      <c r="V383" s="88"/>
      <c r="W383" s="88"/>
      <c r="X383" s="88"/>
      <c r="Z383" s="4"/>
      <c r="AC383" s="3"/>
      <c r="AE383" s="46"/>
      <c r="AF383" s="46"/>
      <c r="AG383" s="46"/>
      <c r="AH383" s="46"/>
      <c r="AI383" s="46"/>
      <c r="AJ383" s="46"/>
      <c r="AK383" s="46"/>
      <c r="AL383" s="46"/>
      <c r="AM383" s="60" t="s">
        <v>134</v>
      </c>
      <c r="AN383" s="88">
        <f>K8</f>
        <v>285</v>
      </c>
      <c r="AO383" s="88"/>
      <c r="AP383" s="60" t="s">
        <v>2</v>
      </c>
      <c r="AQ383" s="46"/>
      <c r="AR383" s="46"/>
      <c r="AS383" s="46"/>
      <c r="AT383" s="46"/>
      <c r="AU383" s="46"/>
      <c r="AV383" s="46"/>
      <c r="AW383" s="46"/>
      <c r="AX383" s="46"/>
      <c r="AY383" s="46"/>
      <c r="BA383" s="4"/>
      <c r="BD383" s="3"/>
      <c r="BF383" s="46"/>
      <c r="BG383" s="46"/>
      <c r="BH383" s="46"/>
      <c r="BI383" s="46"/>
      <c r="BJ383" s="46"/>
      <c r="BK383" s="46"/>
      <c r="BL383" s="46"/>
      <c r="BM383" s="46"/>
      <c r="BN383" s="60" t="s">
        <v>134</v>
      </c>
      <c r="BO383" s="88">
        <f>K8</f>
        <v>285</v>
      </c>
      <c r="BP383" s="88"/>
      <c r="BQ383" s="60" t="s">
        <v>2</v>
      </c>
      <c r="BR383" s="46"/>
      <c r="BS383" s="46"/>
      <c r="BT383" s="46"/>
      <c r="BU383" s="46"/>
      <c r="BV383" s="46"/>
      <c r="BW383" s="46"/>
      <c r="BX383" s="46"/>
      <c r="BY383" s="46"/>
      <c r="BZ383" s="46"/>
      <c r="CB383" s="4"/>
    </row>
    <row r="384" spans="2:80" s="2" customFormat="1" ht="15.95" customHeight="1" x14ac:dyDescent="0.2">
      <c r="B384" s="3"/>
      <c r="D384" s="46"/>
      <c r="E384" s="46"/>
      <c r="F384" s="89">
        <f>O369</f>
        <v>60</v>
      </c>
      <c r="G384" s="89"/>
      <c r="H384" s="48" t="s">
        <v>2</v>
      </c>
      <c r="I384" s="46"/>
      <c r="J384" s="46"/>
      <c r="K384" s="91"/>
      <c r="L384" s="92"/>
      <c r="M384" s="92"/>
      <c r="N384" s="92"/>
      <c r="O384" s="92"/>
      <c r="P384" s="92"/>
      <c r="Q384" s="91"/>
      <c r="R384" s="91"/>
      <c r="S384" s="46"/>
      <c r="T384" s="46"/>
      <c r="U384" s="89">
        <f>O369</f>
        <v>60</v>
      </c>
      <c r="V384" s="89"/>
      <c r="W384" s="48" t="s">
        <v>2</v>
      </c>
      <c r="X384" s="46"/>
      <c r="Z384" s="4"/>
      <c r="AC384" s="3"/>
      <c r="AE384" s="46"/>
      <c r="AF384" s="46"/>
      <c r="AG384" s="46"/>
      <c r="AH384" s="46"/>
      <c r="AI384" s="46"/>
      <c r="AJ384" s="46"/>
      <c r="AK384" s="46"/>
      <c r="AL384" s="46"/>
      <c r="AM384" s="46"/>
      <c r="AN384" s="46"/>
      <c r="AO384" s="46"/>
      <c r="AP384" s="46"/>
      <c r="AQ384" s="46"/>
      <c r="AR384" s="46"/>
      <c r="AS384" s="46"/>
      <c r="AT384" s="46"/>
      <c r="AU384" s="46"/>
      <c r="AV384" s="46"/>
      <c r="AW384" s="46"/>
      <c r="AX384" s="46"/>
      <c r="AY384" s="46"/>
      <c r="BA384" s="4"/>
      <c r="BD384" s="3"/>
      <c r="BF384" s="46"/>
      <c r="BG384" s="46"/>
      <c r="BH384" s="46"/>
      <c r="BI384" s="46"/>
      <c r="BJ384" s="46"/>
      <c r="BK384" s="46"/>
      <c r="BL384" s="46"/>
      <c r="BM384" s="46"/>
      <c r="BN384" s="46"/>
      <c r="BO384" s="46"/>
      <c r="BP384" s="46"/>
      <c r="BQ384" s="46"/>
      <c r="BR384" s="46"/>
      <c r="BS384" s="46"/>
      <c r="BT384" s="46"/>
      <c r="BU384" s="46"/>
      <c r="BV384" s="46"/>
      <c r="BW384" s="46"/>
      <c r="BX384" s="46"/>
      <c r="BY384" s="46"/>
      <c r="BZ384" s="46"/>
      <c r="CB384" s="4"/>
    </row>
    <row r="385" spans="2:80" s="2" customFormat="1" ht="15.95" customHeight="1" x14ac:dyDescent="0.2">
      <c r="B385" s="3"/>
      <c r="D385" s="84" t="s">
        <v>137</v>
      </c>
      <c r="E385" s="84"/>
      <c r="F385" s="84"/>
      <c r="G385" s="61">
        <f>H368</f>
        <v>3</v>
      </c>
      <c r="H385" s="60" t="s">
        <v>126</v>
      </c>
      <c r="I385" s="60">
        <f>J368</f>
        <v>6</v>
      </c>
      <c r="J385" s="60" t="s">
        <v>2</v>
      </c>
      <c r="L385" s="46"/>
      <c r="M385" s="46"/>
      <c r="N385" s="46"/>
      <c r="O385" s="46"/>
      <c r="P385" s="46"/>
      <c r="Q385" s="46"/>
      <c r="R385" s="84" t="s">
        <v>137</v>
      </c>
      <c r="S385" s="84"/>
      <c r="T385" s="84"/>
      <c r="U385" s="61">
        <f>H368</f>
        <v>3</v>
      </c>
      <c r="V385" s="60" t="s">
        <v>126</v>
      </c>
      <c r="W385" s="60">
        <f>N368</f>
        <v>6</v>
      </c>
      <c r="X385" s="60" t="s">
        <v>2</v>
      </c>
      <c r="Z385" s="4"/>
      <c r="AC385" s="3"/>
      <c r="AE385" s="46"/>
      <c r="AF385" s="46"/>
      <c r="AG385" s="46"/>
      <c r="AH385" s="90" t="s">
        <v>144</v>
      </c>
      <c r="AI385" s="90"/>
      <c r="AJ385" s="46"/>
      <c r="AK385" s="46"/>
      <c r="AL385" s="46"/>
      <c r="AM385" s="46"/>
      <c r="AN385" s="46"/>
      <c r="AO385" s="46"/>
      <c r="AP385" s="46"/>
      <c r="AQ385" s="46"/>
      <c r="AR385" s="46"/>
      <c r="AS385" s="46"/>
      <c r="AT385" s="46"/>
      <c r="AU385" s="46"/>
      <c r="AV385" s="88" t="s">
        <v>143</v>
      </c>
      <c r="AW385" s="88"/>
      <c r="AX385" s="46"/>
      <c r="AY385" s="46"/>
      <c r="BA385" s="4"/>
      <c r="BD385" s="3"/>
      <c r="BF385" s="46"/>
      <c r="BG385" s="46"/>
      <c r="BH385" s="46"/>
      <c r="BI385" s="90" t="s">
        <v>144</v>
      </c>
      <c r="BJ385" s="90"/>
      <c r="BK385" s="46"/>
      <c r="BL385" s="46"/>
      <c r="BM385" s="46"/>
      <c r="BN385" s="46"/>
      <c r="BO385" s="46"/>
      <c r="BP385" s="46"/>
      <c r="BQ385" s="46"/>
      <c r="BR385" s="46"/>
      <c r="BS385" s="46"/>
      <c r="BT385" s="46"/>
      <c r="BU385" s="46"/>
      <c r="BV385" s="46"/>
      <c r="BW385" s="88" t="s">
        <v>143</v>
      </c>
      <c r="BX385" s="88"/>
      <c r="BY385" s="46"/>
      <c r="BZ385" s="46"/>
      <c r="CB385" s="4"/>
    </row>
    <row r="386" spans="2:80" s="2" customFormat="1" ht="15.95" customHeight="1" x14ac:dyDescent="0.2">
      <c r="B386" s="3"/>
      <c r="D386" s="46"/>
      <c r="K386" s="84" t="s">
        <v>137</v>
      </c>
      <c r="L386" s="84"/>
      <c r="M386" s="84"/>
      <c r="N386" s="61">
        <f>H368</f>
        <v>3</v>
      </c>
      <c r="O386" s="60" t="s">
        <v>126</v>
      </c>
      <c r="P386" s="60">
        <f>L368</f>
        <v>12</v>
      </c>
      <c r="Q386" s="60" t="s">
        <v>2</v>
      </c>
      <c r="R386" s="46"/>
      <c r="S386" s="46"/>
      <c r="T386" s="46"/>
      <c r="U386" s="46"/>
      <c r="V386" s="46"/>
      <c r="W386" s="46"/>
      <c r="X386" s="46"/>
      <c r="Z386" s="4"/>
      <c r="AC386" s="3"/>
      <c r="AE386" s="46"/>
      <c r="AF386" s="46"/>
      <c r="AG386" s="46"/>
      <c r="AH386" s="46"/>
      <c r="AI386" s="46"/>
      <c r="AJ386" s="46"/>
      <c r="AK386" s="46"/>
      <c r="AL386" s="60">
        <f>AP361</f>
        <v>2</v>
      </c>
      <c r="AM386" s="88" t="s">
        <v>145</v>
      </c>
      <c r="AN386" s="88"/>
      <c r="AO386" s="88"/>
      <c r="AP386" s="88"/>
      <c r="AQ386" s="88"/>
      <c r="AR386" s="61">
        <f>AT361</f>
        <v>4</v>
      </c>
      <c r="AS386" s="60" t="s">
        <v>123</v>
      </c>
      <c r="AT386" s="46"/>
      <c r="AU386" s="46"/>
      <c r="AV386" s="46"/>
      <c r="AW386" s="46"/>
      <c r="AX386" s="46"/>
      <c r="AY386" s="46"/>
      <c r="BA386" s="4"/>
      <c r="BD386" s="3"/>
      <c r="BF386" s="46"/>
      <c r="BG386" s="46"/>
      <c r="BH386" s="46"/>
      <c r="BI386" s="46"/>
      <c r="BJ386" s="46"/>
      <c r="BK386" s="46"/>
      <c r="BL386" s="46"/>
      <c r="BM386" s="60">
        <f>BQ361</f>
        <v>2</v>
      </c>
      <c r="BN386" s="88" t="s">
        <v>145</v>
      </c>
      <c r="BO386" s="88"/>
      <c r="BP386" s="88"/>
      <c r="BQ386" s="88"/>
      <c r="BR386" s="88"/>
      <c r="BS386" s="61">
        <f>BU361</f>
        <v>4</v>
      </c>
      <c r="BT386" s="60" t="s">
        <v>123</v>
      </c>
      <c r="BU386" s="46"/>
      <c r="BV386" s="46"/>
      <c r="BW386" s="46"/>
      <c r="BX386" s="46"/>
      <c r="BY386" s="46"/>
      <c r="BZ386" s="46"/>
      <c r="CB386" s="4"/>
    </row>
    <row r="387" spans="2:80" s="2" customFormat="1" ht="15.95" customHeight="1" x14ac:dyDescent="0.2">
      <c r="B387" s="3"/>
      <c r="D387" s="13"/>
      <c r="E387" s="13"/>
      <c r="F387" s="13"/>
      <c r="G387" s="13"/>
      <c r="H387" s="13"/>
      <c r="I387" s="13"/>
      <c r="J387" s="13"/>
      <c r="R387" s="13"/>
      <c r="S387" s="13"/>
      <c r="T387" s="13"/>
      <c r="U387" s="13"/>
      <c r="V387" s="13"/>
      <c r="W387" s="13"/>
      <c r="X387" s="13"/>
      <c r="Z387" s="4"/>
      <c r="AC387" s="3"/>
      <c r="AE387" s="13"/>
      <c r="AF387" s="13"/>
      <c r="AG387" s="13"/>
      <c r="AH387" s="13"/>
      <c r="AI387" s="13"/>
      <c r="AJ387" s="13"/>
      <c r="AK387" s="13"/>
      <c r="AL387" s="2">
        <f>AP362</f>
        <v>0</v>
      </c>
      <c r="AM387" s="85" t="s">
        <v>146</v>
      </c>
      <c r="AN387" s="85"/>
      <c r="AO387" s="85"/>
      <c r="AP387" s="85"/>
      <c r="AQ387" s="85"/>
      <c r="AR387" s="34">
        <f>AT362</f>
        <v>0</v>
      </c>
      <c r="AS387" s="2" t="s">
        <v>123</v>
      </c>
      <c r="AT387" s="13"/>
      <c r="AU387" s="13"/>
      <c r="AV387" s="13"/>
      <c r="AW387" s="13"/>
      <c r="AX387" s="13"/>
      <c r="AY387" s="13"/>
      <c r="BA387" s="4"/>
      <c r="BD387" s="3"/>
      <c r="BF387" s="13"/>
      <c r="BG387" s="13"/>
      <c r="BH387" s="13"/>
      <c r="BI387" s="13"/>
      <c r="BJ387" s="13"/>
      <c r="BK387" s="13"/>
      <c r="BL387" s="13"/>
      <c r="BM387" s="2">
        <f>BQ362</f>
        <v>0</v>
      </c>
      <c r="BN387" s="85" t="s">
        <v>146</v>
      </c>
      <c r="BO387" s="85"/>
      <c r="BP387" s="85"/>
      <c r="BQ387" s="85"/>
      <c r="BR387" s="85"/>
      <c r="BS387" s="34">
        <f>BU362</f>
        <v>0</v>
      </c>
      <c r="BT387" s="2" t="s">
        <v>123</v>
      </c>
      <c r="BU387" s="13"/>
      <c r="BV387" s="13"/>
      <c r="BW387" s="13"/>
      <c r="BX387" s="13"/>
      <c r="BY387" s="13"/>
      <c r="BZ387" s="13"/>
      <c r="CB387" s="4"/>
    </row>
    <row r="388" spans="2:80" s="2" customFormat="1" ht="15.95" customHeight="1" x14ac:dyDescent="0.2">
      <c r="B388" s="3"/>
      <c r="D388" s="13"/>
      <c r="E388" s="13"/>
      <c r="F388" s="13"/>
      <c r="G388" s="13"/>
      <c r="H388" s="13"/>
      <c r="I388" s="13"/>
      <c r="J388" s="13"/>
      <c r="R388" s="13"/>
      <c r="S388" s="13"/>
      <c r="T388" s="13"/>
      <c r="U388" s="13"/>
      <c r="V388" s="13"/>
      <c r="W388" s="13"/>
      <c r="X388" s="13"/>
      <c r="Z388" s="4"/>
      <c r="AC388" s="3"/>
      <c r="AE388" s="13"/>
      <c r="AF388" s="13"/>
      <c r="AG388" s="13"/>
      <c r="AH388" s="13"/>
      <c r="AI388" s="13"/>
      <c r="AJ388" s="13"/>
      <c r="AK388" s="13"/>
      <c r="AL388" s="13"/>
      <c r="AM388" s="13"/>
      <c r="AN388" s="13"/>
      <c r="AO388" s="13"/>
      <c r="AP388" s="13"/>
      <c r="AQ388" s="13"/>
      <c r="AR388" s="13"/>
      <c r="AS388" s="13"/>
      <c r="AT388" s="13"/>
      <c r="AU388" s="13"/>
      <c r="AV388" s="13"/>
      <c r="AW388" s="13"/>
      <c r="AX388" s="13"/>
      <c r="AY388" s="13"/>
      <c r="BA388" s="4"/>
      <c r="BD388" s="3"/>
      <c r="BF388" s="13"/>
      <c r="BG388" s="13"/>
      <c r="BH388" s="13"/>
      <c r="BI388" s="13"/>
      <c r="BJ388" s="13"/>
      <c r="BK388" s="13"/>
      <c r="BL388" s="13"/>
      <c r="BM388" s="13"/>
      <c r="BN388" s="13"/>
      <c r="BO388" s="13"/>
      <c r="BP388" s="13"/>
      <c r="BQ388" s="13"/>
      <c r="BR388" s="13"/>
      <c r="BS388" s="13"/>
      <c r="BT388" s="13"/>
      <c r="BU388" s="13"/>
      <c r="BV388" s="13"/>
      <c r="BW388" s="13"/>
      <c r="BX388" s="13"/>
      <c r="BY388" s="13"/>
      <c r="BZ388" s="13"/>
      <c r="CB388" s="4"/>
    </row>
    <row r="389" spans="2:80" s="2" customFormat="1" ht="15.95" customHeight="1" x14ac:dyDescent="0.2">
      <c r="B389" s="3"/>
      <c r="U389" s="50"/>
      <c r="V389" s="50"/>
      <c r="Z389" s="4"/>
      <c r="AC389" s="56" t="s">
        <v>2</v>
      </c>
      <c r="AV389" s="50"/>
      <c r="AW389" s="50"/>
      <c r="BA389" s="4"/>
      <c r="BD389" s="56" t="s">
        <v>2</v>
      </c>
      <c r="BW389" s="50"/>
      <c r="BX389" s="50"/>
      <c r="CB389" s="4"/>
    </row>
    <row r="390" spans="2:80" s="2" customFormat="1" ht="15.95" customHeight="1" x14ac:dyDescent="0.2">
      <c r="B390" s="3"/>
      <c r="C390" s="87" t="s">
        <v>139</v>
      </c>
      <c r="D390" s="87"/>
      <c r="E390" s="87"/>
      <c r="F390" s="87"/>
      <c r="G390" s="87"/>
      <c r="H390" s="87"/>
      <c r="I390" s="87"/>
      <c r="J390" s="87"/>
      <c r="K390" s="87"/>
      <c r="L390" s="87"/>
      <c r="M390" s="87"/>
      <c r="N390" s="87"/>
      <c r="O390" s="87"/>
      <c r="P390" s="87"/>
      <c r="Q390" s="87"/>
      <c r="R390" s="87"/>
      <c r="S390" s="87"/>
      <c r="T390" s="87"/>
      <c r="U390" s="87"/>
      <c r="V390" s="87"/>
      <c r="W390" s="87"/>
      <c r="X390" s="87"/>
      <c r="Y390" s="87"/>
      <c r="Z390" s="4"/>
      <c r="AC390" s="55">
        <f>AH363</f>
        <v>30</v>
      </c>
      <c r="BA390" s="4"/>
      <c r="BD390" s="55">
        <f>BI363</f>
        <v>30</v>
      </c>
      <c r="CB390" s="4"/>
    </row>
    <row r="391" spans="2:80" s="2" customFormat="1" ht="15.95" customHeight="1" x14ac:dyDescent="0.2">
      <c r="B391" s="3"/>
      <c r="Z391" s="4"/>
      <c r="AC391" s="3"/>
      <c r="BA391" s="4"/>
      <c r="BD391" s="3"/>
      <c r="CB391" s="4"/>
    </row>
    <row r="392" spans="2:80" s="2" customFormat="1" ht="15.95" customHeight="1" x14ac:dyDescent="0.2">
      <c r="B392" s="3"/>
      <c r="Z392" s="4"/>
      <c r="AC392" s="3"/>
      <c r="AF392" s="85" t="s">
        <v>136</v>
      </c>
      <c r="AG392" s="85"/>
      <c r="AH392" s="85"/>
      <c r="AI392" s="85"/>
      <c r="AJ392" s="85"/>
      <c r="AL392" s="2">
        <f>AP376</f>
        <v>0</v>
      </c>
      <c r="AM392" s="85" t="s">
        <v>146</v>
      </c>
      <c r="AN392" s="85"/>
      <c r="AO392" s="85"/>
      <c r="AP392" s="85"/>
      <c r="AQ392" s="34">
        <f>AT376</f>
        <v>0</v>
      </c>
      <c r="AR392" s="2" t="s">
        <v>123</v>
      </c>
      <c r="AU392" s="85" t="s">
        <v>136</v>
      </c>
      <c r="AV392" s="85"/>
      <c r="AW392" s="85"/>
      <c r="AX392" s="85"/>
      <c r="AY392" s="85"/>
      <c r="BA392" s="4"/>
      <c r="BD392" s="3"/>
      <c r="BG392" s="85" t="s">
        <v>136</v>
      </c>
      <c r="BH392" s="85"/>
      <c r="BI392" s="85"/>
      <c r="BJ392" s="85"/>
      <c r="BK392" s="85"/>
      <c r="BM392" s="2">
        <f>BQ376</f>
        <v>0</v>
      </c>
      <c r="BN392" s="85" t="s">
        <v>146</v>
      </c>
      <c r="BO392" s="85"/>
      <c r="BP392" s="85"/>
      <c r="BQ392" s="85"/>
      <c r="BR392" s="34">
        <f>BU376</f>
        <v>0</v>
      </c>
      <c r="BS392" s="2" t="s">
        <v>123</v>
      </c>
      <c r="BV392" s="85" t="s">
        <v>136</v>
      </c>
      <c r="BW392" s="85"/>
      <c r="BX392" s="85"/>
      <c r="BY392" s="85"/>
      <c r="BZ392" s="85"/>
      <c r="CB392" s="4"/>
    </row>
    <row r="393" spans="2:80" s="2" customFormat="1" ht="15.95" customHeight="1" x14ac:dyDescent="0.2">
      <c r="B393" s="3"/>
      <c r="Z393" s="4"/>
      <c r="AC393" s="3"/>
      <c r="AG393" s="86">
        <f>AP379</f>
        <v>60</v>
      </c>
      <c r="AH393" s="86"/>
      <c r="AI393" s="57" t="s">
        <v>2</v>
      </c>
      <c r="AL393" s="2">
        <f>AP375</f>
        <v>2</v>
      </c>
      <c r="AM393" s="85" t="s">
        <v>145</v>
      </c>
      <c r="AN393" s="85"/>
      <c r="AO393" s="85"/>
      <c r="AP393" s="85"/>
      <c r="AQ393" s="85"/>
      <c r="AR393" s="34">
        <f>AT375</f>
        <v>4</v>
      </c>
      <c r="AS393" s="2" t="s">
        <v>123</v>
      </c>
      <c r="AV393" s="86">
        <f>AP379</f>
        <v>60</v>
      </c>
      <c r="AW393" s="86"/>
      <c r="AX393" s="57" t="s">
        <v>2</v>
      </c>
      <c r="BA393" s="4"/>
      <c r="BD393" s="3"/>
      <c r="BH393" s="86">
        <f>BQ379</f>
        <v>60</v>
      </c>
      <c r="BI393" s="86"/>
      <c r="BJ393" s="57" t="s">
        <v>2</v>
      </c>
      <c r="BM393" s="2">
        <f>BQ375</f>
        <v>2</v>
      </c>
      <c r="BN393" s="85" t="s">
        <v>145</v>
      </c>
      <c r="BO393" s="85"/>
      <c r="BP393" s="85"/>
      <c r="BQ393" s="85"/>
      <c r="BR393" s="85"/>
      <c r="BS393" s="34">
        <f>BU375</f>
        <v>4</v>
      </c>
      <c r="BT393" s="2" t="s">
        <v>123</v>
      </c>
      <c r="BW393" s="86">
        <f>BQ379</f>
        <v>60</v>
      </c>
      <c r="BX393" s="86"/>
      <c r="BY393" s="57" t="s">
        <v>2</v>
      </c>
      <c r="CB393" s="4"/>
    </row>
    <row r="394" spans="2:80" s="2" customFormat="1" ht="15.95" customHeight="1" x14ac:dyDescent="0.2">
      <c r="B394" s="3"/>
      <c r="K394" s="43"/>
      <c r="N394" s="49"/>
      <c r="Z394" s="4"/>
      <c r="AC394" s="3"/>
      <c r="AE394" s="84" t="s">
        <v>137</v>
      </c>
      <c r="AF394" s="84"/>
      <c r="AG394" s="84"/>
      <c r="AH394" s="2">
        <f>AI378</f>
        <v>3</v>
      </c>
      <c r="AI394" s="2" t="s">
        <v>126</v>
      </c>
      <c r="AJ394" s="2">
        <f>AK378</f>
        <v>6</v>
      </c>
      <c r="AK394" s="2" t="s">
        <v>2</v>
      </c>
      <c r="AS394" s="84" t="s">
        <v>137</v>
      </c>
      <c r="AT394" s="84"/>
      <c r="AU394" s="84"/>
      <c r="AV394" s="61">
        <f>AI378</f>
        <v>3</v>
      </c>
      <c r="AW394" s="60" t="s">
        <v>126</v>
      </c>
      <c r="AX394" s="60">
        <f>AO378</f>
        <v>6</v>
      </c>
      <c r="AY394" s="60" t="s">
        <v>2</v>
      </c>
      <c r="BA394" s="4"/>
      <c r="BD394" s="3"/>
      <c r="BF394" s="84" t="s">
        <v>137</v>
      </c>
      <c r="BG394" s="84"/>
      <c r="BH394" s="84"/>
      <c r="BI394" s="2">
        <f>BJ378</f>
        <v>3</v>
      </c>
      <c r="BJ394" s="2" t="s">
        <v>126</v>
      </c>
      <c r="BK394" s="2">
        <f>BL378</f>
        <v>6</v>
      </c>
      <c r="BL394" s="2" t="s">
        <v>2</v>
      </c>
      <c r="BT394" s="84" t="s">
        <v>137</v>
      </c>
      <c r="BU394" s="84"/>
      <c r="BV394" s="84"/>
      <c r="BW394" s="61">
        <f>BJ378</f>
        <v>3</v>
      </c>
      <c r="BX394" s="60" t="s">
        <v>126</v>
      </c>
      <c r="BY394" s="60">
        <f>BP378</f>
        <v>6</v>
      </c>
      <c r="BZ394" s="60" t="s">
        <v>2</v>
      </c>
      <c r="CB394" s="4"/>
    </row>
    <row r="395" spans="2:80" s="2" customFormat="1" ht="15.95" customHeight="1" x14ac:dyDescent="0.2">
      <c r="B395" s="3"/>
      <c r="Z395" s="4"/>
      <c r="AC395" s="3"/>
      <c r="AD395" s="13"/>
      <c r="AE395" s="13"/>
      <c r="AF395" s="13"/>
      <c r="AG395" s="13"/>
      <c r="AH395" s="13"/>
      <c r="AI395" s="13"/>
      <c r="AJ395" s="13"/>
      <c r="AK395" s="13"/>
      <c r="AL395" s="84" t="s">
        <v>137</v>
      </c>
      <c r="AM395" s="84"/>
      <c r="AN395" s="84"/>
      <c r="AO395" s="61">
        <f>AI378</f>
        <v>3</v>
      </c>
      <c r="AP395" s="60" t="s">
        <v>126</v>
      </c>
      <c r="AQ395" s="61">
        <f>AM378</f>
        <v>12</v>
      </c>
      <c r="AR395" s="60" t="s">
        <v>2</v>
      </c>
      <c r="AS395" s="13"/>
      <c r="AT395" s="13"/>
      <c r="AU395" s="13"/>
      <c r="AV395" s="13"/>
      <c r="AW395" s="13"/>
      <c r="AX395" s="13"/>
      <c r="AY395" s="13"/>
      <c r="AZ395" s="13"/>
      <c r="BA395" s="4"/>
      <c r="BD395" s="3"/>
      <c r="BE395" s="13"/>
      <c r="BF395" s="13"/>
      <c r="BG395" s="13"/>
      <c r="BH395" s="13"/>
      <c r="BI395" s="13"/>
      <c r="BJ395" s="13"/>
      <c r="BK395" s="13"/>
      <c r="BL395" s="13"/>
      <c r="BM395" s="84" t="s">
        <v>137</v>
      </c>
      <c r="BN395" s="84"/>
      <c r="BO395" s="84"/>
      <c r="BP395" s="61">
        <f>BJ378</f>
        <v>3</v>
      </c>
      <c r="BQ395" s="60" t="s">
        <v>126</v>
      </c>
      <c r="BR395" s="61">
        <f>BN378</f>
        <v>12</v>
      </c>
      <c r="BS395" s="60" t="s">
        <v>2</v>
      </c>
      <c r="BT395" s="13"/>
      <c r="BU395" s="13"/>
      <c r="BV395" s="13"/>
      <c r="BW395" s="13"/>
      <c r="BX395" s="13"/>
      <c r="BY395" s="13"/>
      <c r="BZ395" s="13"/>
      <c r="CA395" s="13"/>
      <c r="CB395" s="4"/>
    </row>
    <row r="396" spans="2:80" s="2" customFormat="1" ht="11.25" customHeight="1" x14ac:dyDescent="0.2">
      <c r="B396" s="3"/>
      <c r="Z396" s="4"/>
      <c r="AC396" s="3"/>
      <c r="AD396" s="13"/>
      <c r="AE396" s="13"/>
      <c r="AF396" s="13"/>
      <c r="AG396" s="13"/>
      <c r="AH396" s="13"/>
      <c r="AI396" s="13"/>
      <c r="AJ396" s="13"/>
      <c r="AK396" s="13"/>
      <c r="AL396" s="62"/>
      <c r="AM396" s="62"/>
      <c r="AN396" s="62"/>
      <c r="AO396" s="61"/>
      <c r="AP396" s="60"/>
      <c r="AQ396" s="61"/>
      <c r="AR396" s="60"/>
      <c r="AS396" s="13"/>
      <c r="AT396" s="13"/>
      <c r="AU396" s="13"/>
      <c r="AV396" s="13"/>
      <c r="AW396" s="13"/>
      <c r="AX396" s="13"/>
      <c r="AY396" s="13"/>
      <c r="AZ396" s="13"/>
      <c r="BA396" s="4"/>
      <c r="BD396" s="3"/>
      <c r="BE396" s="13"/>
      <c r="BF396" s="13"/>
      <c r="BG396" s="13"/>
      <c r="BH396" s="13"/>
      <c r="BI396" s="13"/>
      <c r="BJ396" s="13"/>
      <c r="BK396" s="13"/>
      <c r="BL396" s="13"/>
      <c r="BM396" s="62"/>
      <c r="BN396" s="62"/>
      <c r="BO396" s="62"/>
      <c r="BP396" s="61"/>
      <c r="BQ396" s="60"/>
      <c r="BR396" s="61"/>
      <c r="BS396" s="60"/>
      <c r="BT396" s="13"/>
      <c r="BU396" s="13"/>
      <c r="BV396" s="13"/>
      <c r="BW396" s="13"/>
      <c r="BX396" s="13"/>
      <c r="BY396" s="13"/>
      <c r="BZ396" s="13"/>
      <c r="CA396" s="13"/>
      <c r="CB396" s="4"/>
    </row>
    <row r="397" spans="2:80" s="2" customFormat="1" ht="15.95" customHeight="1" thickBot="1" x14ac:dyDescent="0.25">
      <c r="B397" s="6"/>
      <c r="C397" s="7"/>
      <c r="D397" s="7"/>
      <c r="E397" s="7"/>
      <c r="F397" s="7"/>
      <c r="G397" s="7"/>
      <c r="H397" s="7"/>
      <c r="I397" s="7"/>
      <c r="J397" s="7"/>
      <c r="K397" s="7"/>
      <c r="L397" s="7"/>
      <c r="M397" s="7"/>
      <c r="N397" s="7"/>
      <c r="O397" s="7"/>
      <c r="P397" s="7"/>
      <c r="Q397" s="7"/>
      <c r="R397" s="7"/>
      <c r="S397" s="7"/>
      <c r="T397" s="7"/>
      <c r="U397" s="7"/>
      <c r="V397" s="7"/>
      <c r="W397" s="7"/>
      <c r="X397" s="7"/>
      <c r="Y397" s="7"/>
      <c r="Z397" s="8"/>
      <c r="AC397" s="6"/>
      <c r="AD397" s="83" t="s">
        <v>139</v>
      </c>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
      <c r="BD397" s="6"/>
      <c r="BE397" s="83" t="s">
        <v>139</v>
      </c>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
    </row>
    <row r="398" spans="2:80" s="2" customFormat="1" ht="15.95" customHeight="1" x14ac:dyDescent="0.2"/>
    <row r="399" spans="2:80" s="2" customFormat="1" ht="15.95" customHeight="1" x14ac:dyDescent="0.2"/>
    <row r="400" spans="2:80" s="2" customFormat="1" ht="15.95" customHeight="1" x14ac:dyDescent="0.2"/>
    <row r="401" spans="1:27" s="2" customFormat="1" ht="15.95" customHeight="1" x14ac:dyDescent="0.2"/>
    <row r="402" spans="1:27" s="2" customFormat="1" ht="15.95" customHeight="1" x14ac:dyDescent="0.2"/>
    <row r="403" spans="1:27" s="2" customFormat="1" ht="15.95" customHeight="1" x14ac:dyDescent="0.2"/>
    <row r="404" spans="1:27" s="2" customFormat="1" ht="15.95" customHeight="1" x14ac:dyDescent="0.2"/>
    <row r="405" spans="1:27" s="2" customFormat="1" ht="15.95" customHeight="1" x14ac:dyDescent="0.2"/>
    <row r="406" spans="1:27" s="2" customFormat="1" ht="15.95" customHeight="1" x14ac:dyDescent="0.2"/>
    <row r="407" spans="1:27" s="2" customFormat="1" ht="15.95" customHeight="1" x14ac:dyDescent="0.2"/>
    <row r="408" spans="1:27" s="2" customFormat="1" ht="15.95" customHeight="1" x14ac:dyDescent="0.2"/>
    <row r="409" spans="1:27" s="2" customFormat="1" ht="15.95" customHeight="1" x14ac:dyDescent="0.2"/>
    <row r="410" spans="1:27" s="2" customFormat="1" ht="15.95" customHeight="1" x14ac:dyDescent="0.2"/>
    <row r="411" spans="1:27" s="2" customFormat="1" ht="15.95" customHeight="1" x14ac:dyDescent="0.2"/>
    <row r="412" spans="1:27" s="2" customFormat="1" ht="15.95" customHeight="1" x14ac:dyDescent="0.2"/>
    <row r="413" spans="1:27" s="2" customFormat="1" ht="15.95" customHeight="1" x14ac:dyDescent="0.2"/>
    <row r="414" spans="1:27" s="2" customFormat="1" ht="15.95" customHeight="1" x14ac:dyDescent="0.2"/>
    <row r="415" spans="1:27" s="5" customFormat="1" ht="15.9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s="5" customFormat="1" ht="15.9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s="5" customFormat="1" ht="15.9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s="5" customFormat="1" ht="15.9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s="5" customFormat="1" ht="15.9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s="5" customFormat="1" ht="15.9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s="5" customFormat="1" ht="15.9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s="5" customFormat="1" ht="15.9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s="5" customFormat="1" ht="15.9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s="5" customFormat="1" ht="15.9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s="5" customFormat="1" ht="15.9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s="5" customFormat="1" ht="15.9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s="5" customFormat="1" ht="15.9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s="5" customFormat="1" ht="15.9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s="5" customFormat="1" ht="15.9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s="5" customFormat="1" ht="15.9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s="5" customFormat="1" ht="15.9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s="5" customFormat="1" ht="15.9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s="5" customFormat="1" ht="15.9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s="5" customFormat="1" ht="15.9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s="5" customFormat="1" ht="15.9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s="5" customFormat="1" ht="15.9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s="5" customFormat="1" ht="15.9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s="5" customFormat="1" ht="15.9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s="5" customFormat="1" ht="15.9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s="5" customFormat="1" ht="15.9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s="5" customFormat="1" ht="15.9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s="5" customFormat="1" ht="15.9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s="5" customFormat="1" ht="15.9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s="5" customFormat="1" ht="15.9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s="5" customFormat="1" ht="15.9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s="5" customFormat="1" ht="15.9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s="5" customFormat="1" ht="15.9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s="5" customFormat="1" ht="15.9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s="5" customFormat="1" ht="15.9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s="5" customFormat="1" ht="15.9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s="5" customFormat="1" ht="15.9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s="5" customFormat="1" ht="15.9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s="5" customFormat="1" ht="15.9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s="5" customFormat="1" ht="15.9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s="5" customFormat="1" ht="15.9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s="5" customFormat="1" ht="15.9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s="5" customFormat="1" ht="15.9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s="5" customFormat="1" ht="15.9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5.95" customHeight="1" x14ac:dyDescent="0.35"/>
    <row r="460" spans="1:27" ht="15.95" customHeight="1" x14ac:dyDescent="0.35"/>
    <row r="461" spans="1:27" ht="15.95" customHeight="1" x14ac:dyDescent="0.35"/>
    <row r="462" spans="1:27" ht="15.95" customHeight="1" x14ac:dyDescent="0.35"/>
    <row r="463" spans="1:27" ht="15.95" customHeight="1" x14ac:dyDescent="0.35"/>
    <row r="464" spans="1:27" ht="15.95" customHeight="1" x14ac:dyDescent="0.35"/>
    <row r="465" spans="28:77" ht="15.95" customHeight="1" x14ac:dyDescent="0.35"/>
    <row r="466" spans="28:77" ht="15.95" customHeight="1" x14ac:dyDescent="0.35"/>
    <row r="467" spans="28:77" s="1" customFormat="1" ht="15.95" customHeight="1" x14ac:dyDescent="0.35">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row>
    <row r="468" spans="28:77" s="1" customFormat="1" ht="15.95" customHeight="1" x14ac:dyDescent="0.35">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row>
    <row r="469" spans="28:77" s="1" customFormat="1" ht="15.95" customHeight="1" x14ac:dyDescent="0.35">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row>
    <row r="470" spans="28:77" s="1" customFormat="1" ht="15.95" customHeight="1" x14ac:dyDescent="0.35">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row>
    <row r="471" spans="28:77" s="1" customFormat="1" ht="15.95" customHeight="1" x14ac:dyDescent="0.35">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row>
    <row r="472" spans="28:77" s="1" customFormat="1" ht="15.95" customHeight="1" x14ac:dyDescent="0.35">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row>
    <row r="473" spans="28:77" s="1" customFormat="1" ht="15.95" customHeight="1" x14ac:dyDescent="0.35">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row>
    <row r="474" spans="28:77" s="1" customFormat="1" ht="15.95" customHeight="1" x14ac:dyDescent="0.35">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row>
    <row r="475" spans="28:77" s="1" customFormat="1" ht="15.95" customHeight="1" x14ac:dyDescent="0.3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row>
    <row r="476" spans="28:77" s="1" customFormat="1" ht="15.95" customHeight="1" x14ac:dyDescent="0.35">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row>
    <row r="477" spans="28:77" s="1" customFormat="1" ht="15.95" customHeight="1" x14ac:dyDescent="0.35">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row>
    <row r="478" spans="28:77" s="1" customFormat="1" ht="15.95" customHeight="1" x14ac:dyDescent="0.35">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row>
    <row r="479" spans="28:77" s="1" customFormat="1" ht="15.95" customHeight="1" x14ac:dyDescent="0.35">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row>
    <row r="480" spans="28:77" s="1" customFormat="1" ht="15.95" customHeight="1" x14ac:dyDescent="0.35">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row>
    <row r="481" spans="28:77" s="1" customFormat="1" ht="15.95" customHeight="1" x14ac:dyDescent="0.35">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row>
    <row r="482" spans="28:77" s="1" customFormat="1" ht="15.95" customHeight="1" x14ac:dyDescent="0.35">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row>
    <row r="483" spans="28:77" s="1" customFormat="1" ht="15.95" customHeight="1" x14ac:dyDescent="0.35">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row>
    <row r="484" spans="28:77" s="1" customFormat="1" ht="15.95" customHeight="1" x14ac:dyDescent="0.35">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row>
    <row r="485" spans="28:77" s="1" customFormat="1" ht="15.95" customHeight="1" x14ac:dyDescent="0.3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row>
    <row r="486" spans="28:77" s="1" customFormat="1" ht="15.95" customHeight="1" x14ac:dyDescent="0.35">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row>
    <row r="487" spans="28:77" s="1" customFormat="1" ht="15.95" customHeight="1" x14ac:dyDescent="0.35">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row>
    <row r="488" spans="28:77" s="1" customFormat="1" ht="15.95" customHeight="1" x14ac:dyDescent="0.35">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row>
    <row r="489" spans="28:77" s="1" customFormat="1" ht="15.95" customHeight="1" x14ac:dyDescent="0.35">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row>
    <row r="490" spans="28:77" s="1" customFormat="1" ht="15.95" customHeight="1" x14ac:dyDescent="0.35">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row>
    <row r="491" spans="28:77" s="1" customFormat="1" ht="15.95" customHeight="1" x14ac:dyDescent="0.35">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row>
    <row r="492" spans="28:77" s="1" customFormat="1" ht="15.95" customHeight="1" x14ac:dyDescent="0.35">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row>
    <row r="493" spans="28:77" s="1" customFormat="1" ht="15.95" customHeight="1" x14ac:dyDescent="0.35">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row>
    <row r="494" spans="28:77" s="1" customFormat="1" ht="15.95" customHeight="1" x14ac:dyDescent="0.35">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row>
    <row r="495" spans="28:77" s="1" customFormat="1" ht="15.95" customHeight="1" x14ac:dyDescent="0.3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row>
    <row r="496" spans="28:77" s="1" customFormat="1" ht="15.95" customHeight="1" x14ac:dyDescent="0.35">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row>
    <row r="497" spans="28:77" s="1" customFormat="1" ht="15.95" customHeight="1" x14ac:dyDescent="0.35">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row>
    <row r="498" spans="28:77" s="1" customFormat="1" ht="15.95" customHeight="1" x14ac:dyDescent="0.35">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row>
    <row r="499" spans="28:77" s="1" customFormat="1" ht="15.95" customHeight="1" x14ac:dyDescent="0.35">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row>
    <row r="500" spans="28:77" s="1" customFormat="1" ht="15.95" customHeight="1" x14ac:dyDescent="0.35">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row>
    <row r="501" spans="28:77" s="1" customFormat="1" ht="15.95" customHeight="1" x14ac:dyDescent="0.35">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row>
    <row r="502" spans="28:77" s="1" customFormat="1" ht="15.95" customHeight="1" x14ac:dyDescent="0.35">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row>
    <row r="503" spans="28:77" s="1" customFormat="1" ht="15.95" customHeight="1" x14ac:dyDescent="0.35">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row>
    <row r="504" spans="28:77" s="1" customFormat="1" ht="15.95" customHeight="1" x14ac:dyDescent="0.35">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row>
    <row r="505" spans="28:77" s="1" customFormat="1" ht="15.95" customHeight="1" x14ac:dyDescent="0.3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row>
    <row r="506" spans="28:77" s="1" customFormat="1" ht="15.95" customHeight="1" x14ac:dyDescent="0.35">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row>
    <row r="507" spans="28:77" s="1" customFormat="1" ht="15.95" customHeight="1" x14ac:dyDescent="0.35">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row>
    <row r="508" spans="28:77" s="1" customFormat="1" ht="15.95" customHeight="1" x14ac:dyDescent="0.35">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row>
    <row r="509" spans="28:77" s="1" customFormat="1" ht="15.95" customHeight="1" x14ac:dyDescent="0.35">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row>
    <row r="510" spans="28:77" s="1" customFormat="1" ht="15.95" customHeight="1" x14ac:dyDescent="0.35">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row>
    <row r="511" spans="28:77" s="1" customFormat="1" ht="15.95" customHeight="1" x14ac:dyDescent="0.35">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row>
    <row r="512" spans="28:77" s="1" customFormat="1" ht="15.95" customHeight="1" x14ac:dyDescent="0.35">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row>
    <row r="513" spans="28:77" s="1" customFormat="1" ht="15.95" customHeight="1" x14ac:dyDescent="0.35">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row>
    <row r="514" spans="28:77" s="1" customFormat="1" ht="15.95" customHeight="1" x14ac:dyDescent="0.35">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row>
    <row r="515" spans="28:77" s="1" customFormat="1" ht="15.95" customHeight="1" x14ac:dyDescent="0.3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row>
    <row r="516" spans="28:77" s="1" customFormat="1" ht="15.95" customHeight="1" x14ac:dyDescent="0.35">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row>
    <row r="517" spans="28:77" s="1" customFormat="1" ht="15.95" customHeight="1" x14ac:dyDescent="0.35">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row>
    <row r="518" spans="28:77" s="1" customFormat="1" ht="15.95" customHeight="1" x14ac:dyDescent="0.35">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row>
    <row r="519" spans="28:77" s="1" customFormat="1" ht="15.95" customHeight="1" x14ac:dyDescent="0.35">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row>
    <row r="520" spans="28:77" s="1" customFormat="1" ht="15.95" customHeight="1" x14ac:dyDescent="0.35">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row>
    <row r="521" spans="28:77" s="1" customFormat="1" ht="15.95" customHeight="1" x14ac:dyDescent="0.35">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row>
    <row r="522" spans="28:77" s="1" customFormat="1" ht="15.95" customHeight="1" x14ac:dyDescent="0.35">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row>
    <row r="523" spans="28:77" s="1" customFormat="1" ht="15.95" customHeight="1" x14ac:dyDescent="0.35">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row>
    <row r="524" spans="28:77" s="1" customFormat="1" ht="15.95" customHeight="1" x14ac:dyDescent="0.35">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row>
    <row r="525" spans="28:77" s="1" customFormat="1" ht="15.95" customHeight="1" x14ac:dyDescent="0.3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row>
    <row r="526" spans="28:77" s="1" customFormat="1" ht="15.95" customHeight="1" x14ac:dyDescent="0.35">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row>
    <row r="527" spans="28:77" s="1" customFormat="1" ht="15.95" customHeight="1" x14ac:dyDescent="0.35">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row>
    <row r="528" spans="28:77" s="1" customFormat="1" ht="15.95" customHeight="1" x14ac:dyDescent="0.35">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row>
    <row r="529" spans="28:77" s="1" customFormat="1" ht="15.95" customHeight="1" x14ac:dyDescent="0.35">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row>
    <row r="530" spans="28:77" s="1" customFormat="1" ht="15.95" customHeight="1" x14ac:dyDescent="0.35">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row>
    <row r="531" spans="28:77" s="1" customFormat="1" ht="15.95" customHeight="1" x14ac:dyDescent="0.35">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row>
    <row r="532" spans="28:77" s="1" customFormat="1" ht="15.95" customHeight="1" x14ac:dyDescent="0.35">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row>
    <row r="533" spans="28:77" s="1" customFormat="1" ht="15.95" customHeight="1" x14ac:dyDescent="0.35">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row>
    <row r="534" spans="28:77" s="1" customFormat="1" ht="15.95" customHeight="1" x14ac:dyDescent="0.35">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row>
    <row r="535" spans="28:77" s="1" customFormat="1" ht="15.95" customHeight="1" x14ac:dyDescent="0.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row>
    <row r="536" spans="28:77" s="1" customFormat="1" ht="15.95" customHeight="1" x14ac:dyDescent="0.35">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row>
    <row r="537" spans="28:77" s="1" customFormat="1" ht="15.95" customHeight="1" x14ac:dyDescent="0.35">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row>
    <row r="538" spans="28:77" s="1" customFormat="1" ht="15.95" customHeight="1" x14ac:dyDescent="0.35">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row>
    <row r="539" spans="28:77" s="1" customFormat="1" ht="15.95" customHeight="1" x14ac:dyDescent="0.35">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row>
    <row r="540" spans="28:77" s="1" customFormat="1" ht="15.95" customHeight="1" x14ac:dyDescent="0.35">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row>
    <row r="541" spans="28:77" s="1" customFormat="1" ht="15.95" customHeight="1" x14ac:dyDescent="0.35">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row>
    <row r="542" spans="28:77" s="1" customFormat="1" ht="15.95" customHeight="1" x14ac:dyDescent="0.35">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row>
    <row r="543" spans="28:77" s="1" customFormat="1" ht="15.95" customHeight="1" x14ac:dyDescent="0.35">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row>
    <row r="544" spans="28:77" s="1" customFormat="1" ht="15.95" customHeight="1" x14ac:dyDescent="0.35">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row>
    <row r="545" spans="28:77" s="1" customFormat="1" ht="15.95" customHeight="1" x14ac:dyDescent="0.3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row>
    <row r="546" spans="28:77" s="1" customFormat="1" ht="15.95" customHeight="1" x14ac:dyDescent="0.35">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row>
    <row r="547" spans="28:77" s="1" customFormat="1" ht="15.95" customHeight="1" x14ac:dyDescent="0.35">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row>
    <row r="548" spans="28:77" s="1" customFormat="1" ht="15.95" customHeight="1" x14ac:dyDescent="0.35">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row>
    <row r="549" spans="28:77" s="1" customFormat="1" ht="15.95" customHeight="1" x14ac:dyDescent="0.35">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row>
    <row r="550" spans="28:77" s="1" customFormat="1" ht="15.95" customHeight="1" x14ac:dyDescent="0.35">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row>
    <row r="551" spans="28:77" s="1" customFormat="1" ht="15.95" customHeight="1" x14ac:dyDescent="0.35">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row>
    <row r="552" spans="28:77" s="1" customFormat="1" ht="15.95" customHeight="1" x14ac:dyDescent="0.35">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row>
    <row r="553" spans="28:77" s="1" customFormat="1" ht="15.95" customHeight="1" x14ac:dyDescent="0.35">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row>
    <row r="554" spans="28:77" s="1" customFormat="1" ht="15.95" customHeight="1" x14ac:dyDescent="0.35">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row>
    <row r="555" spans="28:77" s="1" customFormat="1" ht="15.95" customHeight="1" x14ac:dyDescent="0.3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row>
    <row r="556" spans="28:77" s="1" customFormat="1" ht="15.95" customHeight="1" x14ac:dyDescent="0.35">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row>
    <row r="557" spans="28:77" s="1" customFormat="1" ht="15.95" customHeight="1" x14ac:dyDescent="0.35">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row>
    <row r="558" spans="28:77" s="1" customFormat="1" ht="15.95" customHeight="1" x14ac:dyDescent="0.35">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row>
    <row r="559" spans="28:77" s="1" customFormat="1" ht="15.95" customHeight="1" x14ac:dyDescent="0.35">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row>
    <row r="560" spans="28:77" s="1" customFormat="1" ht="15.95" customHeight="1" x14ac:dyDescent="0.35">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row>
    <row r="561" spans="28:77" s="1" customFormat="1" ht="15.95" customHeight="1" x14ac:dyDescent="0.35">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row>
    <row r="562" spans="28:77" s="1" customFormat="1" ht="15.95" customHeight="1" x14ac:dyDescent="0.35">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row>
    <row r="563" spans="28:77" s="1" customFormat="1" ht="15.95" customHeight="1" x14ac:dyDescent="0.35">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row>
    <row r="564" spans="28:77" s="1" customFormat="1" ht="15.95" customHeight="1" x14ac:dyDescent="0.35">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row>
    <row r="565" spans="28:77" s="1" customFormat="1" ht="15.95" customHeight="1" x14ac:dyDescent="0.3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row>
    <row r="566" spans="28:77" s="1" customFormat="1" ht="15.95" customHeight="1" x14ac:dyDescent="0.35">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row>
    <row r="567" spans="28:77" s="1" customFormat="1" ht="15.95" customHeight="1" x14ac:dyDescent="0.35">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row>
    <row r="568" spans="28:77" s="1" customFormat="1" ht="15.95" customHeight="1" x14ac:dyDescent="0.35">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row>
    <row r="569" spans="28:77" s="1" customFormat="1" ht="15.95" customHeight="1" x14ac:dyDescent="0.35">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row>
    <row r="570" spans="28:77" s="1" customFormat="1" ht="15.95" customHeight="1" x14ac:dyDescent="0.35">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row>
    <row r="571" spans="28:77" s="1" customFormat="1" ht="15.95" customHeight="1" x14ac:dyDescent="0.35">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row>
    <row r="572" spans="28:77" s="1" customFormat="1" ht="15.95" customHeight="1" x14ac:dyDescent="0.35">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row>
    <row r="573" spans="28:77" s="1" customFormat="1" ht="15.95" customHeight="1" x14ac:dyDescent="0.35">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row>
    <row r="574" spans="28:77" s="1" customFormat="1" ht="15.95" customHeight="1" x14ac:dyDescent="0.35">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row>
    <row r="575" spans="28:77" s="1" customFormat="1" ht="15.95" customHeight="1" x14ac:dyDescent="0.3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row>
    <row r="576" spans="28:77" s="1" customFormat="1" ht="15.95" customHeight="1" x14ac:dyDescent="0.35">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row>
    <row r="577" spans="28:77" s="1" customFormat="1" ht="15.95" customHeight="1" x14ac:dyDescent="0.35">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row>
    <row r="578" spans="28:77" s="1" customFormat="1" ht="15.95" customHeight="1" x14ac:dyDescent="0.35">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row>
    <row r="579" spans="28:77" s="1" customFormat="1" ht="15.95" customHeight="1" x14ac:dyDescent="0.35">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row>
    <row r="580" spans="28:77" s="1" customFormat="1" ht="15.95" customHeight="1" x14ac:dyDescent="0.35">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row>
    <row r="581" spans="28:77" s="1" customFormat="1" ht="15.95" customHeight="1" x14ac:dyDescent="0.35">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row>
    <row r="582" spans="28:77" s="1" customFormat="1" ht="15.95" customHeight="1" x14ac:dyDescent="0.35">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row>
    <row r="583" spans="28:77" s="1" customFormat="1" ht="15.95" customHeight="1" x14ac:dyDescent="0.35">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row>
    <row r="584" spans="28:77" s="1" customFormat="1" ht="15.95" customHeight="1" x14ac:dyDescent="0.35">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row>
    <row r="585" spans="28:77" s="1" customFormat="1" ht="15.95" customHeight="1" x14ac:dyDescent="0.3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row>
    <row r="586" spans="28:77" s="1" customFormat="1" ht="15.95" customHeight="1" x14ac:dyDescent="0.35">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row>
    <row r="587" spans="28:77" s="1" customFormat="1" ht="15.95" customHeight="1" x14ac:dyDescent="0.35">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row>
    <row r="588" spans="28:77" s="1" customFormat="1" ht="15.95" customHeight="1" x14ac:dyDescent="0.35">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row>
    <row r="589" spans="28:77" s="1" customFormat="1" ht="15.95" customHeight="1" x14ac:dyDescent="0.35">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row>
    <row r="590" spans="28:77" s="1" customFormat="1" ht="15.95" customHeight="1" x14ac:dyDescent="0.35">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row>
    <row r="591" spans="28:77" s="1" customFormat="1" ht="15.95" customHeight="1" x14ac:dyDescent="0.35">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row>
    <row r="592" spans="28:77" s="1" customFormat="1" ht="15.95" customHeight="1" x14ac:dyDescent="0.35">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row>
    <row r="593" spans="28:77" s="1" customFormat="1" ht="15.95" customHeight="1" x14ac:dyDescent="0.35">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row>
    <row r="594" spans="28:77" s="1" customFormat="1" ht="15.95" customHeight="1" x14ac:dyDescent="0.35">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row>
    <row r="595" spans="28:77" s="1" customFormat="1" ht="15.95" customHeight="1" x14ac:dyDescent="0.3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row>
    <row r="596" spans="28:77" s="1" customFormat="1" ht="15.95" customHeight="1" x14ac:dyDescent="0.35">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row>
    <row r="597" spans="28:77" s="1" customFormat="1" ht="15.95" customHeight="1" x14ac:dyDescent="0.35">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row>
    <row r="598" spans="28:77" s="1" customFormat="1" ht="15.95" customHeight="1" x14ac:dyDescent="0.35">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row>
    <row r="599" spans="28:77" s="1" customFormat="1" ht="15.95" customHeight="1" x14ac:dyDescent="0.35">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row>
    <row r="600" spans="28:77" s="1" customFormat="1" ht="15.95" customHeight="1" x14ac:dyDescent="0.35">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row>
    <row r="601" spans="28:77" s="1" customFormat="1" ht="15.95" customHeight="1" x14ac:dyDescent="0.35">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row>
    <row r="602" spans="28:77" s="1" customFormat="1" ht="15.95" customHeight="1" x14ac:dyDescent="0.35">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row>
    <row r="603" spans="28:77" s="1" customFormat="1" ht="15.95" customHeight="1" x14ac:dyDescent="0.35">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row>
    <row r="604" spans="28:77" s="1" customFormat="1" ht="15.95" customHeight="1" x14ac:dyDescent="0.35">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row>
    <row r="605" spans="28:77" s="1" customFormat="1" ht="15.95" customHeight="1" x14ac:dyDescent="0.3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row>
    <row r="606" spans="28:77" s="1" customFormat="1" ht="15.95" customHeight="1" x14ac:dyDescent="0.35">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row>
    <row r="607" spans="28:77" s="1" customFormat="1" ht="15.95" customHeight="1" x14ac:dyDescent="0.35">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row>
    <row r="608" spans="28:77" s="1" customFormat="1" ht="15.95" customHeight="1" x14ac:dyDescent="0.35">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row>
    <row r="609" spans="28:77" s="1" customFormat="1" ht="15.95" customHeight="1" x14ac:dyDescent="0.35">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row>
    <row r="610" spans="28:77" s="1" customFormat="1" ht="15.95" customHeight="1" x14ac:dyDescent="0.35">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row>
    <row r="611" spans="28:77" s="1" customFormat="1" ht="15.95" customHeight="1" x14ac:dyDescent="0.35">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row>
    <row r="612" spans="28:77" s="1" customFormat="1" ht="15.95" customHeight="1" x14ac:dyDescent="0.35">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row>
    <row r="613" spans="28:77" s="1" customFormat="1" ht="15.95" customHeight="1" x14ac:dyDescent="0.35">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row>
    <row r="614" spans="28:77" s="1" customFormat="1" ht="15.95" customHeight="1" x14ac:dyDescent="0.35">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row>
    <row r="615" spans="28:77" s="1" customFormat="1" ht="15.95" customHeight="1" x14ac:dyDescent="0.3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row>
    <row r="616" spans="28:77" s="1" customFormat="1" ht="15.95" customHeight="1" x14ac:dyDescent="0.35">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row>
    <row r="617" spans="28:77" s="1" customFormat="1" ht="15.95" customHeight="1" x14ac:dyDescent="0.35">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row>
    <row r="618" spans="28:77" s="1" customFormat="1" ht="15.95" customHeight="1" x14ac:dyDescent="0.35">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row>
    <row r="619" spans="28:77" s="1" customFormat="1" ht="15.95" customHeight="1" x14ac:dyDescent="0.35">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row>
    <row r="620" spans="28:77" s="1" customFormat="1" ht="15.95" customHeight="1" x14ac:dyDescent="0.35">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row>
    <row r="621" spans="28:77" s="1" customFormat="1" ht="15.95" customHeight="1" x14ac:dyDescent="0.35">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row>
    <row r="622" spans="28:77" s="1" customFormat="1" ht="15.95" customHeight="1" x14ac:dyDescent="0.35">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row>
    <row r="623" spans="28:77" s="1" customFormat="1" ht="15.95" customHeight="1" x14ac:dyDescent="0.35">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row>
    <row r="624" spans="28:77" s="1" customFormat="1" ht="15.95" customHeight="1" x14ac:dyDescent="0.35">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row>
    <row r="625" spans="28:77" s="1" customFormat="1" ht="15.95" customHeight="1" x14ac:dyDescent="0.3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row>
    <row r="626" spans="28:77" s="1" customFormat="1" ht="15.95" customHeight="1" x14ac:dyDescent="0.35">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row>
    <row r="627" spans="28:77" s="1" customFormat="1" ht="15.95" customHeight="1" x14ac:dyDescent="0.35">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row>
    <row r="628" spans="28:77" s="1" customFormat="1" ht="15.95" customHeight="1" x14ac:dyDescent="0.35">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row>
    <row r="629" spans="28:77" s="1" customFormat="1" ht="15.95" customHeight="1" x14ac:dyDescent="0.35">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row>
    <row r="630" spans="28:77" s="1" customFormat="1" ht="15.95" customHeight="1" x14ac:dyDescent="0.35">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row>
    <row r="631" spans="28:77" s="1" customFormat="1" ht="15.95" customHeight="1" x14ac:dyDescent="0.35">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row>
    <row r="632" spans="28:77" s="1" customFormat="1" ht="15.95" customHeight="1" x14ac:dyDescent="0.35">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row>
    <row r="633" spans="28:77" s="1" customFormat="1" ht="15.95" customHeight="1" x14ac:dyDescent="0.35">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row>
    <row r="634" spans="28:77" s="1" customFormat="1" ht="15.95" customHeight="1" x14ac:dyDescent="0.35">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row>
    <row r="635" spans="28:77" s="1" customFormat="1" ht="15.95" customHeight="1" x14ac:dyDescent="0.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row>
    <row r="636" spans="28:77" s="1" customFormat="1" ht="15.95" customHeight="1" x14ac:dyDescent="0.35">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row>
    <row r="637" spans="28:77" s="1" customFormat="1" ht="15.95" customHeight="1" x14ac:dyDescent="0.35">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row>
    <row r="638" spans="28:77" s="1" customFormat="1" ht="15.95" customHeight="1" x14ac:dyDescent="0.35">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row>
    <row r="639" spans="28:77" s="1" customFormat="1" ht="15.95" customHeight="1" x14ac:dyDescent="0.35">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row>
    <row r="640" spans="28:77" s="1" customFormat="1" ht="15.95" customHeight="1" x14ac:dyDescent="0.35">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row>
    <row r="641" spans="28:77" s="1" customFormat="1" ht="15.95" customHeight="1" x14ac:dyDescent="0.35">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row>
    <row r="642" spans="28:77" s="1" customFormat="1" ht="15.95" customHeight="1" x14ac:dyDescent="0.35">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row>
    <row r="643" spans="28:77" s="1" customFormat="1" ht="15.95" customHeight="1" x14ac:dyDescent="0.35">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row>
    <row r="644" spans="28:77" s="1" customFormat="1" ht="15.95" customHeight="1" x14ac:dyDescent="0.35">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row>
    <row r="645" spans="28:77" s="1" customFormat="1" ht="15.95" customHeight="1" x14ac:dyDescent="0.3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row>
    <row r="646" spans="28:77" s="1" customFormat="1" ht="15.95" customHeight="1" x14ac:dyDescent="0.35">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row>
    <row r="647" spans="28:77" s="1" customFormat="1" ht="15.95" customHeight="1" x14ac:dyDescent="0.35">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row>
    <row r="648" spans="28:77" s="1" customFormat="1" ht="15.95" customHeight="1" x14ac:dyDescent="0.35">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row>
    <row r="649" spans="28:77" s="1" customFormat="1" ht="15.95" customHeight="1" x14ac:dyDescent="0.35">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row>
    <row r="650" spans="28:77" s="1" customFormat="1" ht="15.95" customHeight="1" x14ac:dyDescent="0.35">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row>
    <row r="651" spans="28:77" s="1" customFormat="1" ht="15.95" customHeight="1" x14ac:dyDescent="0.35">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row>
    <row r="652" spans="28:77" s="1" customFormat="1" ht="15.95" customHeight="1" x14ac:dyDescent="0.35">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row>
    <row r="653" spans="28:77" s="1" customFormat="1" ht="15.95" customHeight="1" x14ac:dyDescent="0.35">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row>
    <row r="654" spans="28:77" s="1" customFormat="1" ht="15.95" customHeight="1" x14ac:dyDescent="0.35">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row>
    <row r="655" spans="28:77" s="1" customFormat="1" ht="15.95" customHeight="1" x14ac:dyDescent="0.3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row>
    <row r="656" spans="28:77" s="1" customFormat="1" ht="15.95" customHeight="1" x14ac:dyDescent="0.35">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row>
    <row r="657" spans="28:77" s="1" customFormat="1" ht="15.95" customHeight="1" x14ac:dyDescent="0.35">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row>
    <row r="658" spans="28:77" s="1" customFormat="1" ht="15.95" customHeight="1" x14ac:dyDescent="0.35">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row>
    <row r="659" spans="28:77" s="1" customFormat="1" ht="15.95" customHeight="1" x14ac:dyDescent="0.35">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row>
    <row r="660" spans="28:77" s="1" customFormat="1" ht="15.95" customHeight="1" x14ac:dyDescent="0.35">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row>
    <row r="661" spans="28:77" s="1" customFormat="1" ht="15.95" customHeight="1" x14ac:dyDescent="0.35">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row>
    <row r="662" spans="28:77" s="1" customFormat="1" ht="15.95" customHeight="1" x14ac:dyDescent="0.35">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row>
    <row r="663" spans="28:77" s="1" customFormat="1" ht="15.95" customHeight="1" x14ac:dyDescent="0.35">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row>
    <row r="664" spans="28:77" s="1" customFormat="1" ht="15.95" customHeight="1" x14ac:dyDescent="0.35">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row>
    <row r="665" spans="28:77" s="1" customFormat="1" ht="15.95" customHeight="1" x14ac:dyDescent="0.3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row>
    <row r="666" spans="28:77" s="1" customFormat="1" ht="15.95" customHeight="1" x14ac:dyDescent="0.35">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row>
    <row r="667" spans="28:77" s="1" customFormat="1" ht="15.95" customHeight="1" x14ac:dyDescent="0.35">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row>
    <row r="668" spans="28:77" s="1" customFormat="1" ht="15.95" customHeight="1" x14ac:dyDescent="0.35">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row>
    <row r="669" spans="28:77" s="1" customFormat="1" ht="15.95" customHeight="1" x14ac:dyDescent="0.35">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row>
    <row r="670" spans="28:77" s="1" customFormat="1" ht="15.95" customHeight="1" x14ac:dyDescent="0.35">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row>
    <row r="671" spans="28:77" s="1" customFormat="1" ht="15.95" customHeight="1" x14ac:dyDescent="0.35">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row>
    <row r="672" spans="28:77" s="1" customFormat="1" ht="15.95" customHeight="1" x14ac:dyDescent="0.35">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row>
    <row r="673" spans="28:77" s="1" customFormat="1" ht="15.95" customHeight="1" x14ac:dyDescent="0.35">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row>
    <row r="674" spans="28:77" s="1" customFormat="1" ht="15.95" customHeight="1" x14ac:dyDescent="0.35">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row>
    <row r="675" spans="28:77" s="1" customFormat="1" ht="15.95" customHeight="1" x14ac:dyDescent="0.3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row>
    <row r="676" spans="28:77" s="1" customFormat="1" ht="15.95" customHeight="1" x14ac:dyDescent="0.35">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row>
    <row r="677" spans="28:77" s="1" customFormat="1" ht="15.95" customHeight="1" x14ac:dyDescent="0.35">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row>
    <row r="678" spans="28:77" s="1" customFormat="1" ht="15.95" customHeight="1" x14ac:dyDescent="0.35">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row>
    <row r="679" spans="28:77" s="1" customFormat="1" ht="15.95" customHeight="1" x14ac:dyDescent="0.35">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row>
    <row r="680" spans="28:77" s="1" customFormat="1" ht="15.95" customHeight="1" x14ac:dyDescent="0.35">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row>
    <row r="681" spans="28:77" s="1" customFormat="1" ht="15.95" customHeight="1" x14ac:dyDescent="0.35">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row>
    <row r="682" spans="28:77" s="1" customFormat="1" ht="15.95" customHeight="1" x14ac:dyDescent="0.35">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row>
    <row r="683" spans="28:77" s="1" customFormat="1" ht="15.95" customHeight="1" x14ac:dyDescent="0.35">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row>
    <row r="684" spans="28:77" s="1" customFormat="1" ht="15.95" customHeight="1" x14ac:dyDescent="0.35">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row>
    <row r="685" spans="28:77" s="1" customFormat="1" ht="15.95" customHeight="1" x14ac:dyDescent="0.3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row>
    <row r="686" spans="28:77" s="1" customFormat="1" ht="15.95" customHeight="1" x14ac:dyDescent="0.35">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row>
    <row r="687" spans="28:77" s="1" customFormat="1" ht="15.95" customHeight="1" x14ac:dyDescent="0.35">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row>
    <row r="688" spans="28:77" s="1" customFormat="1" ht="15.95" customHeight="1" x14ac:dyDescent="0.35">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row>
    <row r="689" spans="28:77" s="1" customFormat="1" ht="15.95" customHeight="1" x14ac:dyDescent="0.35">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row>
    <row r="690" spans="28:77" s="1" customFormat="1" ht="15.95" customHeight="1" x14ac:dyDescent="0.35">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row>
    <row r="691" spans="28:77" s="1" customFormat="1" ht="15.95" customHeight="1" x14ac:dyDescent="0.35">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row>
    <row r="692" spans="28:77" s="1" customFormat="1" ht="15.95" customHeight="1" x14ac:dyDescent="0.35">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row>
    <row r="693" spans="28:77" s="1" customFormat="1" ht="15.95" customHeight="1" x14ac:dyDescent="0.35">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row>
    <row r="694" spans="28:77" s="1" customFormat="1" ht="15.95" customHeight="1" x14ac:dyDescent="0.35">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row>
    <row r="695" spans="28:77" s="1" customFormat="1" ht="15.95" customHeight="1" x14ac:dyDescent="0.3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row>
    <row r="696" spans="28:77" s="1" customFormat="1" ht="15.95" customHeight="1" x14ac:dyDescent="0.35">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row>
    <row r="697" spans="28:77" s="1" customFormat="1" ht="15.95" customHeight="1" x14ac:dyDescent="0.35">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row>
    <row r="698" spans="28:77" s="1" customFormat="1" ht="15.95" customHeight="1" x14ac:dyDescent="0.35">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row>
    <row r="699" spans="28:77" s="1" customFormat="1" ht="15.95" customHeight="1" x14ac:dyDescent="0.35">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row>
    <row r="700" spans="28:77" s="1" customFormat="1" ht="15.95" customHeight="1" x14ac:dyDescent="0.35">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row>
    <row r="701" spans="28:77" s="1" customFormat="1" ht="15.95" customHeight="1" x14ac:dyDescent="0.35">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row>
    <row r="702" spans="28:77" s="1" customFormat="1" ht="15.95" customHeight="1" x14ac:dyDescent="0.35">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row>
    <row r="703" spans="28:77" s="1" customFormat="1" ht="15.95" customHeight="1" x14ac:dyDescent="0.35">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row>
    <row r="704" spans="28:77" s="1" customFormat="1" ht="15.95" customHeight="1" x14ac:dyDescent="0.35">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row>
    <row r="705" spans="28:77" s="1" customFormat="1" ht="15.95" customHeight="1" x14ac:dyDescent="0.3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row>
    <row r="706" spans="28:77" s="1" customFormat="1" ht="15.95" customHeight="1" x14ac:dyDescent="0.35">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row>
    <row r="707" spans="28:77" s="1" customFormat="1" ht="15.95" customHeight="1" x14ac:dyDescent="0.35">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row>
    <row r="708" spans="28:77" s="1" customFormat="1" ht="15.95" customHeight="1" x14ac:dyDescent="0.35">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row>
    <row r="709" spans="28:77" s="1" customFormat="1" ht="15.95" customHeight="1" x14ac:dyDescent="0.35">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row>
    <row r="710" spans="28:77" s="1" customFormat="1" ht="15.95" customHeight="1" x14ac:dyDescent="0.35">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row>
    <row r="711" spans="28:77" s="1" customFormat="1" ht="15.95" customHeight="1" x14ac:dyDescent="0.35">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row>
    <row r="712" spans="28:77" s="1" customFormat="1" ht="15.95" customHeight="1" x14ac:dyDescent="0.35">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row>
    <row r="713" spans="28:77" s="1" customFormat="1" ht="15.95" customHeight="1" x14ac:dyDescent="0.35">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row>
    <row r="714" spans="28:77" s="1" customFormat="1" ht="15.95" customHeight="1" x14ac:dyDescent="0.35">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row>
    <row r="715" spans="28:77" s="1" customFormat="1" ht="15.95" customHeight="1" x14ac:dyDescent="0.3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row>
    <row r="716" spans="28:77" s="1" customFormat="1" ht="15.95" customHeight="1" x14ac:dyDescent="0.35">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row>
    <row r="717" spans="28:77" s="1" customFormat="1" ht="15.95" customHeight="1" x14ac:dyDescent="0.35">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row>
    <row r="718" spans="28:77" s="1" customFormat="1" ht="15.95" customHeight="1" x14ac:dyDescent="0.35">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row>
    <row r="719" spans="28:77" s="1" customFormat="1" ht="15.95" customHeight="1" x14ac:dyDescent="0.35">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row>
    <row r="720" spans="28:77" s="1" customFormat="1" ht="15.95" customHeight="1" x14ac:dyDescent="0.35">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row>
    <row r="721" spans="28:77" s="1" customFormat="1" ht="15.95" customHeight="1" x14ac:dyDescent="0.35">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row>
    <row r="722" spans="28:77" s="1" customFormat="1" ht="15.95" customHeight="1" x14ac:dyDescent="0.35">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row>
    <row r="723" spans="28:77" s="1" customFormat="1" ht="15.95" customHeight="1" x14ac:dyDescent="0.35">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row>
    <row r="724" spans="28:77" s="1" customFormat="1" ht="15.95" customHeight="1" x14ac:dyDescent="0.35">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row>
    <row r="725" spans="28:77" s="1" customFormat="1" ht="15.95" customHeight="1" x14ac:dyDescent="0.3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row>
    <row r="726" spans="28:77" s="1" customFormat="1" ht="15.95" customHeight="1" x14ac:dyDescent="0.35">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row>
    <row r="727" spans="28:77" s="1" customFormat="1" ht="15.95" customHeight="1" x14ac:dyDescent="0.35">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row>
    <row r="728" spans="28:77" s="1" customFormat="1" ht="15.95" customHeight="1" x14ac:dyDescent="0.35">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row>
    <row r="729" spans="28:77" s="1" customFormat="1" ht="15.95" customHeight="1" x14ac:dyDescent="0.35">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row>
    <row r="730" spans="28:77" s="1" customFormat="1" ht="15.95" customHeight="1" x14ac:dyDescent="0.35">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row>
    <row r="731" spans="28:77" s="1" customFormat="1" ht="15.95" customHeight="1" x14ac:dyDescent="0.35">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row>
    <row r="732" spans="28:77" s="1" customFormat="1" ht="15.95" customHeight="1" x14ac:dyDescent="0.35">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row>
    <row r="733" spans="28:77" s="1" customFormat="1" ht="15.95" customHeight="1" x14ac:dyDescent="0.35">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row>
    <row r="734" spans="28:77" s="1" customFormat="1" ht="15.95" customHeight="1" x14ac:dyDescent="0.35">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row>
    <row r="735" spans="28:77" s="1" customFormat="1" ht="15.95" customHeight="1" x14ac:dyDescent="0.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row>
    <row r="736" spans="28:77" s="1" customFormat="1" ht="15.95" customHeight="1" x14ac:dyDescent="0.35">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row>
    <row r="737" spans="28:77" s="1" customFormat="1" ht="15.95" customHeight="1" x14ac:dyDescent="0.35">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row>
    <row r="738" spans="28:77" s="1" customFormat="1" ht="15.95" customHeight="1" x14ac:dyDescent="0.35">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row>
    <row r="739" spans="28:77" s="1" customFormat="1" ht="15.95" customHeight="1" x14ac:dyDescent="0.35">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row>
    <row r="740" spans="28:77" s="1" customFormat="1" ht="15.95" customHeight="1" x14ac:dyDescent="0.35">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row>
    <row r="741" spans="28:77" s="1" customFormat="1" ht="15.95" customHeight="1" x14ac:dyDescent="0.35">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row>
    <row r="742" spans="28:77" s="1" customFormat="1" ht="15.95" customHeight="1" x14ac:dyDescent="0.35">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row>
    <row r="743" spans="28:77" s="1" customFormat="1" ht="15.95" customHeight="1" x14ac:dyDescent="0.35">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row>
    <row r="744" spans="28:77" s="1" customFormat="1" ht="15.95" customHeight="1" x14ac:dyDescent="0.35">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row>
    <row r="745" spans="28:77" s="1" customFormat="1" ht="15.95" customHeight="1" x14ac:dyDescent="0.3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row>
    <row r="746" spans="28:77" s="1" customFormat="1" ht="15.95" customHeight="1" x14ac:dyDescent="0.35">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row>
    <row r="747" spans="28:77" s="1" customFormat="1" ht="15.95" customHeight="1" x14ac:dyDescent="0.35">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row>
    <row r="748" spans="28:77" s="1" customFormat="1" ht="15.95" customHeight="1" x14ac:dyDescent="0.35">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row>
    <row r="749" spans="28:77" s="1" customFormat="1" ht="15.95" customHeight="1" x14ac:dyDescent="0.35">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row>
    <row r="750" spans="28:77" s="1" customFormat="1" ht="15.95" customHeight="1" x14ac:dyDescent="0.35">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row>
    <row r="751" spans="28:77" s="1" customFormat="1" ht="15.95" customHeight="1" x14ac:dyDescent="0.35">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row>
    <row r="752" spans="28:77" s="1" customFormat="1" ht="15.95" customHeight="1" x14ac:dyDescent="0.35">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row>
    <row r="753" spans="28:77" s="1" customFormat="1" ht="15.95" customHeight="1" x14ac:dyDescent="0.35">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row>
    <row r="754" spans="28:77" s="1" customFormat="1" ht="15.95" customHeight="1" x14ac:dyDescent="0.35">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row>
    <row r="755" spans="28:77" s="1" customFormat="1" ht="15.95" customHeight="1" x14ac:dyDescent="0.3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row>
    <row r="756" spans="28:77" s="1" customFormat="1" ht="15.95" customHeight="1" x14ac:dyDescent="0.35">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row>
    <row r="757" spans="28:77" s="1" customFormat="1" ht="15.95" customHeight="1" x14ac:dyDescent="0.35">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row>
    <row r="758" spans="28:77" s="1" customFormat="1" ht="15.95" customHeight="1" x14ac:dyDescent="0.35">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row>
    <row r="759" spans="28:77" s="1" customFormat="1" ht="15.95" customHeight="1" x14ac:dyDescent="0.35">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row>
    <row r="760" spans="28:77" s="1" customFormat="1" ht="15.95" customHeight="1" x14ac:dyDescent="0.35">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row>
    <row r="761" spans="28:77" s="1" customFormat="1" ht="15.95" customHeight="1" x14ac:dyDescent="0.35">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row>
    <row r="762" spans="28:77" s="1" customFormat="1" ht="15.95" customHeight="1" x14ac:dyDescent="0.35">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row>
    <row r="763" spans="28:77" s="1" customFormat="1" ht="15.95" customHeight="1" x14ac:dyDescent="0.35">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row>
    <row r="764" spans="28:77" s="1" customFormat="1" ht="15.95" customHeight="1" x14ac:dyDescent="0.35">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row>
    <row r="765" spans="28:77" s="1" customFormat="1" ht="15.95" customHeight="1" x14ac:dyDescent="0.3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row>
    <row r="766" spans="28:77" s="1" customFormat="1" ht="15.95" customHeight="1" x14ac:dyDescent="0.35">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row>
    <row r="767" spans="28:77" s="1" customFormat="1" ht="15.95" customHeight="1" x14ac:dyDescent="0.35">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row>
    <row r="768" spans="28:77" s="1" customFormat="1" ht="15.95" customHeight="1" x14ac:dyDescent="0.35">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row>
    <row r="769" spans="28:77" s="1" customFormat="1" ht="15.95" customHeight="1" x14ac:dyDescent="0.35">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row>
    <row r="770" spans="28:77" s="1" customFormat="1" ht="15.95" customHeight="1" x14ac:dyDescent="0.35">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row>
    <row r="771" spans="28:77" s="1" customFormat="1" ht="15.95" customHeight="1" x14ac:dyDescent="0.35">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row>
    <row r="772" spans="28:77" s="1" customFormat="1" ht="15.95" customHeight="1" x14ac:dyDescent="0.35">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row>
    <row r="773" spans="28:77" s="1" customFormat="1" ht="15.95" customHeight="1" x14ac:dyDescent="0.35">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row>
    <row r="774" spans="28:77" s="1" customFormat="1" ht="15.95" customHeight="1" x14ac:dyDescent="0.35">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row>
    <row r="775" spans="28:77" s="1" customFormat="1" ht="15.95" customHeight="1" x14ac:dyDescent="0.3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row>
    <row r="776" spans="28:77" s="1" customFormat="1" ht="15.95" customHeight="1" x14ac:dyDescent="0.35">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row>
    <row r="777" spans="28:77" s="1" customFormat="1" ht="15.95" customHeight="1" x14ac:dyDescent="0.35">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row>
    <row r="778" spans="28:77" s="1" customFormat="1" ht="15.95" customHeight="1" x14ac:dyDescent="0.35">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row>
    <row r="779" spans="28:77" s="1" customFormat="1" ht="15.95" customHeight="1" x14ac:dyDescent="0.35">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row>
    <row r="780" spans="28:77" s="1" customFormat="1" ht="15.95" customHeight="1" x14ac:dyDescent="0.35">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row>
    <row r="781" spans="28:77" s="1" customFormat="1" ht="15.95" customHeight="1" x14ac:dyDescent="0.35">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row>
    <row r="782" spans="28:77" s="1" customFormat="1" ht="15.95" customHeight="1" x14ac:dyDescent="0.35">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row>
    <row r="783" spans="28:77" s="1" customFormat="1" ht="15.95" customHeight="1" x14ac:dyDescent="0.35">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row>
    <row r="784" spans="28:77" s="1" customFormat="1" ht="15.95" customHeight="1" x14ac:dyDescent="0.35">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row>
    <row r="785" spans="28:77" s="1" customFormat="1" ht="15.95" customHeight="1" x14ac:dyDescent="0.3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row>
    <row r="786" spans="28:77" s="1" customFormat="1" ht="15.95" customHeight="1" x14ac:dyDescent="0.35">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row>
    <row r="787" spans="28:77" s="1" customFormat="1" ht="15.95" customHeight="1" x14ac:dyDescent="0.35">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row>
    <row r="788" spans="28:77" s="1" customFormat="1" ht="15.95" customHeight="1" x14ac:dyDescent="0.35">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row>
    <row r="789" spans="28:77" s="1" customFormat="1" ht="15.95" customHeight="1" x14ac:dyDescent="0.35">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row>
    <row r="790" spans="28:77" s="1" customFormat="1" ht="15.95" customHeight="1" x14ac:dyDescent="0.35">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row>
    <row r="791" spans="28:77" s="1" customFormat="1" ht="15.95" customHeight="1" x14ac:dyDescent="0.35">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row>
    <row r="792" spans="28:77" s="1" customFormat="1" ht="15.95" customHeight="1" x14ac:dyDescent="0.35">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row>
    <row r="793" spans="28:77" s="1" customFormat="1" ht="15.95" customHeight="1" x14ac:dyDescent="0.35">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row>
    <row r="794" spans="28:77" s="1" customFormat="1" ht="15.95" customHeight="1" x14ac:dyDescent="0.35">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row>
    <row r="795" spans="28:77" s="1" customFormat="1" ht="15.95" customHeight="1" x14ac:dyDescent="0.3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row>
    <row r="796" spans="28:77" s="1" customFormat="1" ht="15.95" customHeight="1" x14ac:dyDescent="0.35">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row>
    <row r="797" spans="28:77" s="1" customFormat="1" ht="15.95" customHeight="1" x14ac:dyDescent="0.35">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row>
    <row r="798" spans="28:77" s="1" customFormat="1" ht="15.95" customHeight="1" x14ac:dyDescent="0.35">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row>
    <row r="799" spans="28:77" s="1" customFormat="1" ht="15.95" customHeight="1" x14ac:dyDescent="0.35">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row>
    <row r="800" spans="28:77" s="1" customFormat="1" ht="15.95" customHeight="1" x14ac:dyDescent="0.35">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row>
    <row r="801" spans="28:77" s="1" customFormat="1" ht="15.95" customHeight="1" x14ac:dyDescent="0.35">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row>
    <row r="802" spans="28:77" s="1" customFormat="1" ht="15.95" customHeight="1" x14ac:dyDescent="0.35">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row>
    <row r="803" spans="28:77" s="1" customFormat="1" ht="15.95" customHeight="1" x14ac:dyDescent="0.35">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row>
    <row r="804" spans="28:77" s="1" customFormat="1" ht="15.95" customHeight="1" x14ac:dyDescent="0.35">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row>
    <row r="805" spans="28:77" s="1" customFormat="1" ht="15.95" customHeight="1" x14ac:dyDescent="0.3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row>
    <row r="806" spans="28:77" s="1" customFormat="1" ht="15.95" customHeight="1" x14ac:dyDescent="0.35">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row>
    <row r="807" spans="28:77" s="1" customFormat="1" ht="15.95" customHeight="1" x14ac:dyDescent="0.35">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row>
    <row r="808" spans="28:77" s="1" customFormat="1" ht="15.95" customHeight="1" x14ac:dyDescent="0.35">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row>
    <row r="809" spans="28:77" s="1" customFormat="1" ht="15.95" customHeight="1" x14ac:dyDescent="0.35">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row>
    <row r="810" spans="28:77" s="1" customFormat="1" ht="15.95" customHeight="1" x14ac:dyDescent="0.35">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row>
    <row r="811" spans="28:77" s="1" customFormat="1" ht="15.95" customHeight="1" x14ac:dyDescent="0.35">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row>
    <row r="812" spans="28:77" s="1" customFormat="1" ht="15.95" customHeight="1" x14ac:dyDescent="0.35">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row>
    <row r="813" spans="28:77" s="1" customFormat="1" ht="15.95" customHeight="1" x14ac:dyDescent="0.35">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row>
    <row r="814" spans="28:77" s="1" customFormat="1" ht="15.95" customHeight="1" x14ac:dyDescent="0.35">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row>
    <row r="815" spans="28:77" s="1" customFormat="1" ht="15.95" customHeight="1" x14ac:dyDescent="0.3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row>
    <row r="816" spans="28:77" s="1" customFormat="1" ht="15.95" customHeight="1" x14ac:dyDescent="0.35">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row>
    <row r="817" spans="28:77" s="1" customFormat="1" ht="15.95" customHeight="1" x14ac:dyDescent="0.35">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row>
    <row r="818" spans="28:77" s="1" customFormat="1" ht="15.95" customHeight="1" x14ac:dyDescent="0.35">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row>
    <row r="819" spans="28:77" s="1" customFormat="1" ht="15.95" customHeight="1" x14ac:dyDescent="0.35">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row>
    <row r="820" spans="28:77" s="1" customFormat="1" ht="15.95" customHeight="1" x14ac:dyDescent="0.35">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row>
    <row r="821" spans="28:77" s="1" customFormat="1" ht="15.95" customHeight="1" x14ac:dyDescent="0.35">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row>
    <row r="822" spans="28:77" s="1" customFormat="1" ht="15.95" customHeight="1" x14ac:dyDescent="0.35">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row>
    <row r="823" spans="28:77" s="1" customFormat="1" ht="15.95" customHeight="1" x14ac:dyDescent="0.35">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row>
    <row r="824" spans="28:77" s="1" customFormat="1" ht="15.95" customHeight="1" x14ac:dyDescent="0.35">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row>
    <row r="825" spans="28:77" s="1" customFormat="1" ht="15.95" customHeight="1" x14ac:dyDescent="0.3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row>
    <row r="826" spans="28:77" s="1" customFormat="1" ht="15.95" customHeight="1" x14ac:dyDescent="0.35">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row>
    <row r="827" spans="28:77" s="1" customFormat="1" ht="15.95" customHeight="1" x14ac:dyDescent="0.35">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row>
    <row r="828" spans="28:77" s="1" customFormat="1" ht="15.95" customHeight="1" x14ac:dyDescent="0.35">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row>
    <row r="829" spans="28:77" s="1" customFormat="1" ht="15.95" customHeight="1" x14ac:dyDescent="0.35">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row>
    <row r="830" spans="28:77" s="1" customFormat="1" ht="15.95" customHeight="1" x14ac:dyDescent="0.35">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row>
    <row r="831" spans="28:77" s="1" customFormat="1" ht="15.95" customHeight="1" x14ac:dyDescent="0.35">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row>
    <row r="832" spans="28:77" s="1" customFormat="1" ht="15.95" customHeight="1" x14ac:dyDescent="0.35">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row>
    <row r="833" spans="28:77" s="1" customFormat="1" ht="15.95" customHeight="1" x14ac:dyDescent="0.35">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row>
    <row r="834" spans="28:77" s="1" customFormat="1" ht="15.95" customHeight="1" x14ac:dyDescent="0.35">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row>
    <row r="835" spans="28:77" s="1" customFormat="1" ht="15.95" customHeight="1" x14ac:dyDescent="0.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row>
    <row r="836" spans="28:77" s="1" customFormat="1" ht="15.95" customHeight="1" x14ac:dyDescent="0.35">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row>
    <row r="837" spans="28:77" s="1" customFormat="1" ht="15.95" customHeight="1" x14ac:dyDescent="0.35">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row>
    <row r="838" spans="28:77" s="1" customFormat="1" ht="15.95" customHeight="1" x14ac:dyDescent="0.35">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row>
    <row r="839" spans="28:77" s="1" customFormat="1" ht="15.95" customHeight="1" x14ac:dyDescent="0.35">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row>
    <row r="840" spans="28:77" s="1" customFormat="1" ht="15.95" customHeight="1" x14ac:dyDescent="0.35">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row>
    <row r="841" spans="28:77" s="1" customFormat="1" ht="15.95" customHeight="1" x14ac:dyDescent="0.35">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row>
    <row r="842" spans="28:77" s="1" customFormat="1" ht="15.95" customHeight="1" x14ac:dyDescent="0.35">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row>
    <row r="843" spans="28:77" s="1" customFormat="1" ht="15.95" customHeight="1" x14ac:dyDescent="0.35">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row>
    <row r="844" spans="28:77" s="1" customFormat="1" ht="15.95" customHeight="1" x14ac:dyDescent="0.35">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row>
    <row r="845" spans="28:77" s="1" customFormat="1" ht="15.95" customHeight="1" x14ac:dyDescent="0.3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row>
    <row r="846" spans="28:77" s="1" customFormat="1" ht="15.95" customHeight="1" x14ac:dyDescent="0.35">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row>
    <row r="847" spans="28:77" s="1" customFormat="1" ht="15.95" customHeight="1" x14ac:dyDescent="0.35">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row>
    <row r="848" spans="28:77" s="1" customFormat="1" ht="15.95" customHeight="1" x14ac:dyDescent="0.35">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row>
    <row r="849" spans="28:77" s="1" customFormat="1" ht="15.95" customHeight="1" x14ac:dyDescent="0.35">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row>
    <row r="850" spans="28:77" s="1" customFormat="1" ht="15.95" customHeight="1" x14ac:dyDescent="0.35">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row>
    <row r="851" spans="28:77" s="1" customFormat="1" ht="15.95" customHeight="1" x14ac:dyDescent="0.35">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row>
    <row r="852" spans="28:77" s="1" customFormat="1" ht="15.95" customHeight="1" x14ac:dyDescent="0.35">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row>
    <row r="853" spans="28:77" s="1" customFormat="1" ht="15.95" customHeight="1" x14ac:dyDescent="0.35">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row>
    <row r="854" spans="28:77" s="1" customFormat="1" ht="15.95" customHeight="1" x14ac:dyDescent="0.35">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row>
    <row r="855" spans="28:77" s="1" customFormat="1" ht="15.95" customHeight="1" x14ac:dyDescent="0.3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row>
    <row r="856" spans="28:77" s="1" customFormat="1" ht="15.95" customHeight="1" x14ac:dyDescent="0.35">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row>
    <row r="857" spans="28:77" s="1" customFormat="1" ht="15.95" customHeight="1" x14ac:dyDescent="0.35">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row>
    <row r="858" spans="28:77" s="1" customFormat="1" ht="15.95" customHeight="1" x14ac:dyDescent="0.35">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row>
    <row r="859" spans="28:77" s="1" customFormat="1" ht="15.95" customHeight="1" x14ac:dyDescent="0.35">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row>
    <row r="860" spans="28:77" s="1" customFormat="1" ht="15.95" customHeight="1" x14ac:dyDescent="0.35">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row>
    <row r="861" spans="28:77" s="1" customFormat="1" ht="15.95" customHeight="1" x14ac:dyDescent="0.35">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row>
    <row r="862" spans="28:77" s="1" customFormat="1" ht="15.95" customHeight="1" x14ac:dyDescent="0.35">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row>
    <row r="863" spans="28:77" s="1" customFormat="1" ht="15.95" customHeight="1" x14ac:dyDescent="0.35">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row>
    <row r="864" spans="28:77" s="1" customFormat="1" ht="15.95" customHeight="1" x14ac:dyDescent="0.35">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row>
    <row r="865" spans="28:77" s="1" customFormat="1" ht="15.95" customHeight="1" x14ac:dyDescent="0.3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row>
    <row r="866" spans="28:77" s="1" customFormat="1" ht="15.95" customHeight="1" x14ac:dyDescent="0.35">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row>
    <row r="867" spans="28:77" s="1" customFormat="1" ht="15.95" customHeight="1" x14ac:dyDescent="0.35">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row>
    <row r="868" spans="28:77" s="1" customFormat="1" ht="15.95" customHeight="1" x14ac:dyDescent="0.35">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row>
    <row r="869" spans="28:77" s="1" customFormat="1" ht="15.95" customHeight="1" x14ac:dyDescent="0.35">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row>
    <row r="870" spans="28:77" s="1" customFormat="1" ht="15.95" customHeight="1" x14ac:dyDescent="0.35">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row>
    <row r="871" spans="28:77" s="1" customFormat="1" ht="15.95" customHeight="1" x14ac:dyDescent="0.35">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row>
    <row r="872" spans="28:77" s="1" customFormat="1" ht="15.95" customHeight="1" x14ac:dyDescent="0.35">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row>
    <row r="873" spans="28:77" s="1" customFormat="1" ht="15.95" customHeight="1" x14ac:dyDescent="0.35">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row>
    <row r="874" spans="28:77" s="1" customFormat="1" ht="15.95" customHeight="1" x14ac:dyDescent="0.35">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row>
    <row r="875" spans="28:77" s="1" customFormat="1" ht="15.95" customHeight="1" x14ac:dyDescent="0.3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row>
    <row r="876" spans="28:77" s="1" customFormat="1" ht="15.95" customHeight="1" x14ac:dyDescent="0.35">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row>
    <row r="877" spans="28:77" s="1" customFormat="1" ht="15.95" customHeight="1" x14ac:dyDescent="0.35">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row>
    <row r="878" spans="28:77" s="1" customFormat="1" ht="15.95" customHeight="1" x14ac:dyDescent="0.35">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row>
    <row r="879" spans="28:77" s="1" customFormat="1" ht="15.95" customHeight="1" x14ac:dyDescent="0.35">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row>
    <row r="880" spans="28:77" s="1" customFormat="1" ht="15.95" customHeight="1" x14ac:dyDescent="0.35">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row>
    <row r="881" spans="28:77" s="1" customFormat="1" ht="15.95" customHeight="1" x14ac:dyDescent="0.35">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row>
    <row r="882" spans="28:77" s="1" customFormat="1" ht="15.95" customHeight="1" x14ac:dyDescent="0.35">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row>
    <row r="883" spans="28:77" s="1" customFormat="1" ht="15.95" customHeight="1" x14ac:dyDescent="0.35">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row>
    <row r="884" spans="28:77" s="1" customFormat="1" ht="15.95" customHeight="1" x14ac:dyDescent="0.35">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row>
    <row r="885" spans="28:77" s="1" customFormat="1" ht="15.95" customHeight="1" x14ac:dyDescent="0.3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row>
    <row r="886" spans="28:77" s="1" customFormat="1" ht="15.95" customHeight="1" x14ac:dyDescent="0.35">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row>
    <row r="887" spans="28:77" s="1" customFormat="1" ht="15.95" customHeight="1" x14ac:dyDescent="0.35">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row>
    <row r="888" spans="28:77" s="1" customFormat="1" ht="15.95" customHeight="1" x14ac:dyDescent="0.35">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row>
    <row r="889" spans="28:77" s="1" customFormat="1" ht="15.95" customHeight="1" x14ac:dyDescent="0.35">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row>
    <row r="890" spans="28:77" s="1" customFormat="1" ht="15.95" customHeight="1" x14ac:dyDescent="0.35">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row>
    <row r="891" spans="28:77" s="1" customFormat="1" ht="15.95" customHeight="1" x14ac:dyDescent="0.35">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row>
    <row r="892" spans="28:77" s="1" customFormat="1" ht="15.95" customHeight="1" x14ac:dyDescent="0.35">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row>
    <row r="893" spans="28:77" s="1" customFormat="1" ht="15.95" customHeight="1" x14ac:dyDescent="0.35">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row>
    <row r="894" spans="28:77" s="1" customFormat="1" ht="15.95" customHeight="1" x14ac:dyDescent="0.35">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row>
    <row r="895" spans="28:77" s="1" customFormat="1" ht="15.95" customHeight="1" x14ac:dyDescent="0.3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row>
    <row r="896" spans="28:77" s="1" customFormat="1" ht="15.95" customHeight="1" x14ac:dyDescent="0.35">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row>
    <row r="897" spans="28:77" s="1" customFormat="1" ht="15.95" customHeight="1" x14ac:dyDescent="0.35">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row>
    <row r="898" spans="28:77" s="1" customFormat="1" ht="15.95" customHeight="1" x14ac:dyDescent="0.35">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row>
    <row r="899" spans="28:77" s="1" customFormat="1" ht="15.95" customHeight="1" x14ac:dyDescent="0.35">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row>
    <row r="900" spans="28:77" s="1" customFormat="1" ht="15.95" customHeight="1" x14ac:dyDescent="0.35">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row>
    <row r="901" spans="28:77" s="1" customFormat="1" ht="15.95" customHeight="1" x14ac:dyDescent="0.35">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row>
    <row r="902" spans="28:77" s="1" customFormat="1" ht="15.95" customHeight="1" x14ac:dyDescent="0.35">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row>
    <row r="903" spans="28:77" s="1" customFormat="1" ht="15.95" customHeight="1" x14ac:dyDescent="0.35">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row>
    <row r="904" spans="28:77" s="1" customFormat="1" ht="15.95" customHeight="1" x14ac:dyDescent="0.35">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row>
    <row r="905" spans="28:77" s="1" customFormat="1" ht="15.95" customHeight="1" x14ac:dyDescent="0.3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row>
    <row r="906" spans="28:77" s="1" customFormat="1" ht="15.95" customHeight="1" x14ac:dyDescent="0.35">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row>
    <row r="907" spans="28:77" s="1" customFormat="1" ht="15.95" customHeight="1" x14ac:dyDescent="0.35">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row>
    <row r="908" spans="28:77" s="1" customFormat="1" ht="15.95" customHeight="1" x14ac:dyDescent="0.35">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row>
    <row r="909" spans="28:77" s="1" customFormat="1" ht="15.95" customHeight="1" x14ac:dyDescent="0.35">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row>
    <row r="910" spans="28:77" s="1" customFormat="1" ht="15.95" customHeight="1" x14ac:dyDescent="0.35">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row>
    <row r="911" spans="28:77" s="1" customFormat="1" ht="15.95" customHeight="1" x14ac:dyDescent="0.35">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row>
    <row r="912" spans="28:77" s="1" customFormat="1" ht="15.95" customHeight="1" x14ac:dyDescent="0.35">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row>
    <row r="913" spans="28:77" s="1" customFormat="1" ht="15.95" customHeight="1" x14ac:dyDescent="0.35">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row>
    <row r="914" spans="28:77" s="1" customFormat="1" ht="15.95" customHeight="1" x14ac:dyDescent="0.35">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row>
    <row r="915" spans="28:77" s="1" customFormat="1" ht="15.95" customHeight="1" x14ac:dyDescent="0.3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row>
    <row r="916" spans="28:77" s="1" customFormat="1" ht="15.95" customHeight="1" x14ac:dyDescent="0.35">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row>
    <row r="917" spans="28:77" s="1" customFormat="1" ht="15.95" customHeight="1" x14ac:dyDescent="0.35">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row>
    <row r="918" spans="28:77" s="1" customFormat="1" ht="15.95" customHeight="1" x14ac:dyDescent="0.35">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row>
    <row r="919" spans="28:77" s="1" customFormat="1" ht="15.95" customHeight="1" x14ac:dyDescent="0.35">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row>
    <row r="920" spans="28:77" s="1" customFormat="1" ht="15.95" customHeight="1" x14ac:dyDescent="0.35">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row>
    <row r="921" spans="28:77" s="1" customFormat="1" ht="15.95" customHeight="1" x14ac:dyDescent="0.35">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row>
    <row r="922" spans="28:77" s="1" customFormat="1" ht="15.95" customHeight="1" x14ac:dyDescent="0.35">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row>
    <row r="923" spans="28:77" s="1" customFormat="1" ht="15.95" customHeight="1" x14ac:dyDescent="0.35">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row>
    <row r="924" spans="28:77" s="1" customFormat="1" ht="15.95" customHeight="1" x14ac:dyDescent="0.35">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row>
    <row r="925" spans="28:77" s="1" customFormat="1" ht="15.95" customHeight="1" x14ac:dyDescent="0.3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row>
    <row r="926" spans="28:77" s="1" customFormat="1" ht="15.95" customHeight="1" x14ac:dyDescent="0.35">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row>
    <row r="927" spans="28:77" s="1" customFormat="1" ht="15.95" customHeight="1" x14ac:dyDescent="0.35">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row>
    <row r="928" spans="28:77" s="1" customFormat="1" ht="15.95" customHeight="1" x14ac:dyDescent="0.35">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row>
    <row r="929" spans="28:77" s="1" customFormat="1" ht="15.95" customHeight="1" x14ac:dyDescent="0.35">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row>
    <row r="930" spans="28:77" s="1" customFormat="1" ht="15.95" customHeight="1" x14ac:dyDescent="0.35">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row>
    <row r="931" spans="28:77" s="1" customFormat="1" ht="15.95" customHeight="1" x14ac:dyDescent="0.35">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row>
    <row r="932" spans="28:77" s="1" customFormat="1" ht="15.95" customHeight="1" x14ac:dyDescent="0.35">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row>
    <row r="933" spans="28:77" s="1" customFormat="1" ht="15.95" customHeight="1" x14ac:dyDescent="0.35">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row>
    <row r="934" spans="28:77" s="1" customFormat="1" ht="15.95" customHeight="1" x14ac:dyDescent="0.35">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row>
    <row r="935" spans="28:77" s="1" customFormat="1" ht="15.95" customHeight="1" x14ac:dyDescent="0.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row>
    <row r="936" spans="28:77" s="1" customFormat="1" ht="15.95" customHeight="1" x14ac:dyDescent="0.35">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row>
    <row r="937" spans="28:77" s="1" customFormat="1" ht="15.95" customHeight="1" x14ac:dyDescent="0.35">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row>
    <row r="938" spans="28:77" s="1" customFormat="1" ht="15.95" customHeight="1" x14ac:dyDescent="0.35">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row>
    <row r="939" spans="28:77" s="1" customFormat="1" ht="15.95" customHeight="1" x14ac:dyDescent="0.35">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row>
    <row r="940" spans="28:77" s="1" customFormat="1" ht="15.95" customHeight="1" x14ac:dyDescent="0.35">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row>
    <row r="941" spans="28:77" s="1" customFormat="1" ht="15.95" customHeight="1" x14ac:dyDescent="0.35">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row>
    <row r="942" spans="28:77" s="1" customFormat="1" ht="15.95" customHeight="1" x14ac:dyDescent="0.35">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row>
    <row r="943" spans="28:77" s="1" customFormat="1" ht="15.95" customHeight="1" x14ac:dyDescent="0.35">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row>
    <row r="944" spans="28:77" s="1" customFormat="1" ht="15.95" customHeight="1" x14ac:dyDescent="0.35">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row>
    <row r="945" spans="28:77" s="1" customFormat="1" ht="15.95" customHeight="1" x14ac:dyDescent="0.3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row>
    <row r="946" spans="28:77" s="1" customFormat="1" ht="15.95" customHeight="1" x14ac:dyDescent="0.35">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row>
    <row r="947" spans="28:77" s="1" customFormat="1" ht="15.95" customHeight="1" x14ac:dyDescent="0.35">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row>
    <row r="948" spans="28:77" s="1" customFormat="1" ht="15.95" customHeight="1" x14ac:dyDescent="0.35">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row>
    <row r="949" spans="28:77" s="1" customFormat="1" ht="15.95" customHeight="1" x14ac:dyDescent="0.35">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row>
    <row r="950" spans="28:77" s="1" customFormat="1" ht="15.95" customHeight="1" x14ac:dyDescent="0.35">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row>
    <row r="951" spans="28:77" s="1" customFormat="1" ht="15.95" customHeight="1" x14ac:dyDescent="0.35">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row>
    <row r="952" spans="28:77" s="1" customFormat="1" ht="15.95" customHeight="1" x14ac:dyDescent="0.35">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row>
    <row r="953" spans="28:77" s="1" customFormat="1" ht="15.95" customHeight="1" x14ac:dyDescent="0.35">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row>
    <row r="954" spans="28:77" s="1" customFormat="1" ht="15.95" customHeight="1" x14ac:dyDescent="0.35">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row>
    <row r="955" spans="28:77" s="1" customFormat="1" ht="15.95" customHeight="1" x14ac:dyDescent="0.3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row>
    <row r="956" spans="28:77" s="1" customFormat="1" ht="15.95" customHeight="1" x14ac:dyDescent="0.35">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row>
    <row r="957" spans="28:77" s="1" customFormat="1" ht="15.95" customHeight="1" x14ac:dyDescent="0.35">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row>
    <row r="958" spans="28:77" s="1" customFormat="1" ht="15.95" customHeight="1" x14ac:dyDescent="0.35">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row>
    <row r="959" spans="28:77" s="1" customFormat="1" ht="15.95" customHeight="1" x14ac:dyDescent="0.35">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row>
    <row r="960" spans="28:77" s="1" customFormat="1" ht="15.95" customHeight="1" x14ac:dyDescent="0.35">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row>
    <row r="961" spans="28:77" s="1" customFormat="1" ht="15.95" customHeight="1" x14ac:dyDescent="0.35">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row>
    <row r="962" spans="28:77" s="1" customFormat="1" ht="15.95" customHeight="1" x14ac:dyDescent="0.35">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row>
    <row r="963" spans="28:77" s="1" customFormat="1" ht="15.95" customHeight="1" x14ac:dyDescent="0.35">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row>
    <row r="964" spans="28:77" s="1" customFormat="1" ht="15.95" customHeight="1" x14ac:dyDescent="0.35">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row>
    <row r="965" spans="28:77" s="1" customFormat="1" ht="15.95" customHeight="1" x14ac:dyDescent="0.3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row>
    <row r="966" spans="28:77" s="1" customFormat="1" ht="15.95" customHeight="1" x14ac:dyDescent="0.35">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row>
    <row r="967" spans="28:77" s="1" customFormat="1" ht="15.95" customHeight="1" x14ac:dyDescent="0.35">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row>
    <row r="968" spans="28:77" s="1" customFormat="1" ht="15.95" customHeight="1" x14ac:dyDescent="0.35">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row>
    <row r="969" spans="28:77" s="1" customFormat="1" ht="15.95" customHeight="1" x14ac:dyDescent="0.35">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row>
    <row r="970" spans="28:77" s="1" customFormat="1" ht="15.95" customHeight="1" x14ac:dyDescent="0.35">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row>
    <row r="971" spans="28:77" s="1" customFormat="1" ht="15.95" customHeight="1" x14ac:dyDescent="0.35">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row>
    <row r="972" spans="28:77" s="1" customFormat="1" ht="15.95" customHeight="1" x14ac:dyDescent="0.35">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row>
    <row r="973" spans="28:77" s="1" customFormat="1" ht="15.95" customHeight="1" x14ac:dyDescent="0.35">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row>
    <row r="974" spans="28:77" s="1" customFormat="1" ht="15.95" customHeight="1" x14ac:dyDescent="0.35">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row>
    <row r="975" spans="28:77" s="1" customFormat="1" ht="15.95" customHeight="1" x14ac:dyDescent="0.3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row>
    <row r="976" spans="28:77" s="1" customFormat="1" ht="15.95" customHeight="1" x14ac:dyDescent="0.35">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row>
    <row r="977" spans="28:77" s="1" customFormat="1" ht="15.95" customHeight="1" x14ac:dyDescent="0.35">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row>
    <row r="978" spans="28:77" s="1" customFormat="1" ht="15.95" customHeight="1" x14ac:dyDescent="0.35">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row>
    <row r="979" spans="28:77" s="1" customFormat="1" ht="15.95" customHeight="1" x14ac:dyDescent="0.35">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row>
    <row r="980" spans="28:77" s="1" customFormat="1" ht="15.95" customHeight="1" x14ac:dyDescent="0.35">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row>
    <row r="981" spans="28:77" s="1" customFormat="1" ht="15.95" customHeight="1" x14ac:dyDescent="0.35">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row>
    <row r="982" spans="28:77" s="1" customFormat="1" ht="15.95" customHeight="1" x14ac:dyDescent="0.35">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row>
    <row r="983" spans="28:77" s="1" customFormat="1" ht="15.95" customHeight="1" x14ac:dyDescent="0.35">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row>
    <row r="984" spans="28:77" s="1" customFormat="1" ht="15.95" customHeight="1" x14ac:dyDescent="0.35">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row>
    <row r="985" spans="28:77" s="1" customFormat="1" ht="15.95" customHeight="1" x14ac:dyDescent="0.3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row>
    <row r="986" spans="28:77" s="1" customFormat="1" ht="15.95" customHeight="1" x14ac:dyDescent="0.35">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row>
    <row r="987" spans="28:77" s="1" customFormat="1" ht="15.95" customHeight="1" x14ac:dyDescent="0.35">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row>
    <row r="988" spans="28:77" s="1" customFormat="1" ht="15.95" customHeight="1" x14ac:dyDescent="0.35">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row>
    <row r="989" spans="28:77" s="1" customFormat="1" ht="15.95" customHeight="1" x14ac:dyDescent="0.35">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row>
    <row r="990" spans="28:77" s="1" customFormat="1" ht="15.95" customHeight="1" x14ac:dyDescent="0.35">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row>
    <row r="991" spans="28:77" s="1" customFormat="1" ht="15.95" customHeight="1" x14ac:dyDescent="0.35">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row>
    <row r="992" spans="28:77" s="1" customFormat="1" ht="15.95" customHeight="1" x14ac:dyDescent="0.35">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row>
    <row r="993" spans="28:77" s="1" customFormat="1" ht="15.95" customHeight="1" x14ac:dyDescent="0.35">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row>
    <row r="994" spans="28:77" s="1" customFormat="1" ht="15.95" customHeight="1" x14ac:dyDescent="0.35">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row>
    <row r="995" spans="28:77" s="1" customFormat="1" ht="15.95" customHeight="1" x14ac:dyDescent="0.3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row>
    <row r="996" spans="28:77" s="1" customFormat="1" ht="15.95" customHeight="1" x14ac:dyDescent="0.35">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row>
    <row r="997" spans="28:77" s="1" customFormat="1" ht="15.95" customHeight="1" x14ac:dyDescent="0.35">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row>
    <row r="998" spans="28:77" s="1" customFormat="1" ht="15.95" customHeight="1" x14ac:dyDescent="0.35">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row>
    <row r="999" spans="28:77" s="1" customFormat="1" ht="15.95" customHeight="1" x14ac:dyDescent="0.35">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row>
    <row r="1000" spans="28:77" s="1" customFormat="1" ht="15.95" customHeight="1" x14ac:dyDescent="0.35">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row>
    <row r="1001" spans="28:77" s="1" customFormat="1" ht="15.95" customHeight="1" x14ac:dyDescent="0.35">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row>
    <row r="1002" spans="28:77" s="1" customFormat="1" ht="15.95" customHeight="1" x14ac:dyDescent="0.35">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row>
    <row r="1003" spans="28:77" s="1" customFormat="1" ht="15.95" customHeight="1" x14ac:dyDescent="0.35">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row>
    <row r="1004" spans="28:77" s="1" customFormat="1" ht="15.95" customHeight="1" x14ac:dyDescent="0.35">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row>
    <row r="1005" spans="28:77" s="1" customFormat="1" ht="15.95" customHeight="1" x14ac:dyDescent="0.3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row>
    <row r="1006" spans="28:77" s="1" customFormat="1" ht="15.95" customHeight="1" x14ac:dyDescent="0.35">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row>
    <row r="1007" spans="28:77" s="1" customFormat="1" ht="15.95" customHeight="1" x14ac:dyDescent="0.35">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row>
    <row r="1008" spans="28:77" s="1" customFormat="1" ht="15.95" customHeight="1" x14ac:dyDescent="0.35">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row>
    <row r="1009" spans="28:77" s="1" customFormat="1" ht="15.95" customHeight="1" x14ac:dyDescent="0.35">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row>
    <row r="1010" spans="28:77" s="1" customFormat="1" ht="15.95" customHeight="1" x14ac:dyDescent="0.35">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row>
    <row r="1011" spans="28:77" s="1" customFormat="1" ht="15.95" customHeight="1" x14ac:dyDescent="0.35">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row>
    <row r="1012" spans="28:77" s="1" customFormat="1" ht="15.95" customHeight="1" x14ac:dyDescent="0.35">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row>
    <row r="1013" spans="28:77" s="1" customFormat="1" ht="15.95" customHeight="1" x14ac:dyDescent="0.35">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row>
    <row r="1014" spans="28:77" s="1" customFormat="1" ht="15.95" customHeight="1" x14ac:dyDescent="0.35">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row>
    <row r="1015" spans="28:77" s="1" customFormat="1" ht="15.95" customHeight="1" x14ac:dyDescent="0.3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row>
    <row r="1016" spans="28:77" s="1" customFormat="1" ht="15.95" customHeight="1" x14ac:dyDescent="0.35">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row>
    <row r="1017" spans="28:77" s="1" customFormat="1" ht="15.95" customHeight="1" x14ac:dyDescent="0.35">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row>
    <row r="1018" spans="28:77" s="1" customFormat="1" ht="15.95" customHeight="1" x14ac:dyDescent="0.35">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row>
    <row r="1019" spans="28:77" s="1" customFormat="1" ht="15.95" customHeight="1" x14ac:dyDescent="0.35">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row>
    <row r="1020" spans="28:77" s="1" customFormat="1" ht="15.95" customHeight="1" x14ac:dyDescent="0.35">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row>
    <row r="1021" spans="28:77" s="1" customFormat="1" ht="15.95" customHeight="1" x14ac:dyDescent="0.35">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row>
    <row r="1022" spans="28:77" s="1" customFormat="1" ht="15.95" customHeight="1" x14ac:dyDescent="0.35">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row>
    <row r="1023" spans="28:77" s="1" customFormat="1" ht="15.95" customHeight="1" x14ac:dyDescent="0.35">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row>
    <row r="1024" spans="28:77" s="1" customFormat="1" ht="15.95" customHeight="1" x14ac:dyDescent="0.35">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row>
    <row r="1025" spans="28:77" s="1" customFormat="1" ht="15.95" customHeight="1" x14ac:dyDescent="0.3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row>
    <row r="1026" spans="28:77" s="1" customFormat="1" ht="15.95" customHeight="1" x14ac:dyDescent="0.35">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row>
    <row r="1027" spans="28:77" s="1" customFormat="1" ht="15.95" customHeight="1" x14ac:dyDescent="0.35">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row>
    <row r="1028" spans="28:77" s="1" customFormat="1" ht="15.95" customHeight="1" x14ac:dyDescent="0.35">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row>
    <row r="1029" spans="28:77" s="1" customFormat="1" ht="15.95" customHeight="1" x14ac:dyDescent="0.35">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row>
    <row r="1030" spans="28:77" s="1" customFormat="1" ht="15.95" customHeight="1" x14ac:dyDescent="0.35">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row>
    <row r="1031" spans="28:77" s="1" customFormat="1" ht="15.95" customHeight="1" x14ac:dyDescent="0.35">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row>
    <row r="1032" spans="28:77" s="1" customFormat="1" ht="15.95" customHeight="1" x14ac:dyDescent="0.35">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row>
    <row r="1033" spans="28:77" s="1" customFormat="1" ht="15.95" customHeight="1" x14ac:dyDescent="0.35">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row>
    <row r="1034" spans="28:77" s="1" customFormat="1" ht="15.95" customHeight="1" x14ac:dyDescent="0.35">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row>
    <row r="1035" spans="28:77" s="1" customFormat="1" ht="15.95" customHeight="1" x14ac:dyDescent="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row>
    <row r="1036" spans="28:77" s="1" customFormat="1" ht="15.95" customHeight="1" x14ac:dyDescent="0.35">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row>
    <row r="1037" spans="28:77" s="1" customFormat="1" ht="15.95" customHeight="1" x14ac:dyDescent="0.35">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row>
    <row r="1038" spans="28:77" s="1" customFormat="1" ht="15.95" customHeight="1" x14ac:dyDescent="0.35">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row>
    <row r="1039" spans="28:77" s="1" customFormat="1" ht="15.95" customHeight="1" x14ac:dyDescent="0.35">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row>
    <row r="1040" spans="28:77" s="1" customFormat="1" ht="15.95" customHeight="1" x14ac:dyDescent="0.35">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row>
    <row r="1041" spans="28:77" s="1" customFormat="1" ht="15.95" customHeight="1" x14ac:dyDescent="0.35">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row>
    <row r="1042" spans="28:77" s="1" customFormat="1" ht="15.95" customHeight="1" x14ac:dyDescent="0.35">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row>
    <row r="1043" spans="28:77" s="1" customFormat="1" ht="15.95" customHeight="1" x14ac:dyDescent="0.35">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row>
    <row r="1044" spans="28:77" s="1" customFormat="1" ht="15.95" customHeight="1" x14ac:dyDescent="0.35">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row>
    <row r="1045" spans="28:77" s="1" customFormat="1" ht="15.95" customHeight="1" x14ac:dyDescent="0.3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row>
    <row r="1046" spans="28:77" s="1" customFormat="1" ht="15.95" customHeight="1" x14ac:dyDescent="0.35">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row>
    <row r="1047" spans="28:77" s="1" customFormat="1" ht="15.95" customHeight="1" x14ac:dyDescent="0.35">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row>
    <row r="1048" spans="28:77" s="1" customFormat="1" ht="15.95" customHeight="1" x14ac:dyDescent="0.35">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row>
    <row r="1049" spans="28:77" s="1" customFormat="1" ht="15.95" customHeight="1" x14ac:dyDescent="0.35">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row>
    <row r="1050" spans="28:77" s="1" customFormat="1" ht="15.95" customHeight="1" x14ac:dyDescent="0.35">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row>
    <row r="1051" spans="28:77" s="1" customFormat="1" ht="15.95" customHeight="1" x14ac:dyDescent="0.35">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row>
    <row r="1052" spans="28:77" s="1" customFormat="1" ht="15.95" customHeight="1" x14ac:dyDescent="0.35">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row>
    <row r="1053" spans="28:77" s="1" customFormat="1" ht="15.95" customHeight="1" x14ac:dyDescent="0.35">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row>
    <row r="1054" spans="28:77" s="1" customFormat="1" ht="15.95" customHeight="1" x14ac:dyDescent="0.35">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row>
    <row r="1055" spans="28:77" s="1" customFormat="1" ht="15.95" customHeight="1" x14ac:dyDescent="0.3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row>
    <row r="1056" spans="28:77" s="1" customFormat="1" ht="15.95" customHeight="1" x14ac:dyDescent="0.35">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row>
    <row r="1057" spans="28:77" s="1" customFormat="1" ht="15.95" customHeight="1" x14ac:dyDescent="0.35">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row>
    <row r="1058" spans="28:77" s="1" customFormat="1" ht="15.95" customHeight="1" x14ac:dyDescent="0.35">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row>
    <row r="1059" spans="28:77" s="1" customFormat="1" ht="15.95" customHeight="1" x14ac:dyDescent="0.35">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row>
    <row r="1060" spans="28:77" s="1" customFormat="1" ht="15.95" customHeight="1" x14ac:dyDescent="0.35">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row>
    <row r="1061" spans="28:77" s="1" customFormat="1" ht="15.95" customHeight="1" x14ac:dyDescent="0.35">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row>
    <row r="1062" spans="28:77" s="1" customFormat="1" ht="15.95" customHeight="1" x14ac:dyDescent="0.35">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row>
    <row r="1063" spans="28:77" s="1" customFormat="1" ht="15.95" customHeight="1" x14ac:dyDescent="0.35">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row>
    <row r="1064" spans="28:77" s="1" customFormat="1" ht="15.95" customHeight="1" x14ac:dyDescent="0.35">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row>
    <row r="1065" spans="28:77" s="1" customFormat="1" ht="15.95" customHeight="1" x14ac:dyDescent="0.3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row>
    <row r="1066" spans="28:77" s="1" customFormat="1" ht="15.95" customHeight="1" x14ac:dyDescent="0.35">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row>
    <row r="1067" spans="28:77" s="1" customFormat="1" ht="15.95" customHeight="1" x14ac:dyDescent="0.35">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row>
    <row r="1068" spans="28:77" s="1" customFormat="1" ht="15.95" customHeight="1" x14ac:dyDescent="0.35">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row>
    <row r="1069" spans="28:77" s="1" customFormat="1" ht="15.95" customHeight="1" x14ac:dyDescent="0.35">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row>
    <row r="1070" spans="28:77" s="1" customFormat="1" ht="15.95" customHeight="1" x14ac:dyDescent="0.35">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row>
    <row r="1071" spans="28:77" s="1" customFormat="1" ht="15.95" customHeight="1" x14ac:dyDescent="0.35">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row>
    <row r="1072" spans="28:77" s="1" customFormat="1" ht="15.95" customHeight="1" x14ac:dyDescent="0.35">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row>
    <row r="1073" spans="28:77" s="1" customFormat="1" ht="15.95" customHeight="1" x14ac:dyDescent="0.35">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row>
    <row r="1074" spans="28:77" s="1" customFormat="1" ht="15.95" customHeight="1" x14ac:dyDescent="0.35">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row>
    <row r="1075" spans="28:77" s="1" customFormat="1" ht="15.95" customHeight="1" x14ac:dyDescent="0.3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row>
    <row r="1076" spans="28:77" s="1" customFormat="1" ht="15.95" customHeight="1" x14ac:dyDescent="0.35">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row>
    <row r="1077" spans="28:77" s="1" customFormat="1" ht="15.95" customHeight="1" x14ac:dyDescent="0.35">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row>
    <row r="1078" spans="28:77" s="1" customFormat="1" ht="15.95" customHeight="1" x14ac:dyDescent="0.35">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row>
    <row r="1079" spans="28:77" s="1" customFormat="1" ht="15.95" customHeight="1" x14ac:dyDescent="0.35">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row>
    <row r="1080" spans="28:77" s="1" customFormat="1" ht="15.95" customHeight="1" x14ac:dyDescent="0.35">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row>
    <row r="1081" spans="28:77" s="1" customFormat="1" ht="15.95" customHeight="1" x14ac:dyDescent="0.35">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row>
    <row r="1082" spans="28:77" s="1" customFormat="1" ht="15.95" customHeight="1" x14ac:dyDescent="0.35">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row>
    <row r="1083" spans="28:77" s="1" customFormat="1" ht="15.95" customHeight="1" x14ac:dyDescent="0.35">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row>
    <row r="1084" spans="28:77" s="1" customFormat="1" ht="15.95" customHeight="1" x14ac:dyDescent="0.35">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row>
    <row r="1085" spans="28:77" s="1" customFormat="1" ht="15.95" customHeight="1" x14ac:dyDescent="0.3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row>
    <row r="1086" spans="28:77" s="1" customFormat="1" ht="15.95" customHeight="1" x14ac:dyDescent="0.35">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row>
    <row r="1087" spans="28:77" s="1" customFormat="1" ht="15.95" customHeight="1" x14ac:dyDescent="0.35">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row>
    <row r="1088" spans="28:77" s="1" customFormat="1" ht="15.95" customHeight="1" x14ac:dyDescent="0.35">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row>
    <row r="1089" spans="28:77" s="1" customFormat="1" ht="15.95" customHeight="1" x14ac:dyDescent="0.35">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row>
    <row r="1090" spans="28:77" s="1" customFormat="1" ht="15.95" customHeight="1" x14ac:dyDescent="0.35">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row>
    <row r="1091" spans="28:77" s="1" customFormat="1" ht="15.95" customHeight="1" x14ac:dyDescent="0.35">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row>
    <row r="1092" spans="28:77" s="1" customFormat="1" ht="15.95" customHeight="1" x14ac:dyDescent="0.35">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row>
    <row r="1093" spans="28:77" s="1" customFormat="1" ht="15.95" customHeight="1" x14ac:dyDescent="0.35">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row>
    <row r="1094" spans="28:77" s="1" customFormat="1" ht="15.95" customHeight="1" x14ac:dyDescent="0.35">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row>
    <row r="1095" spans="28:77" s="1" customFormat="1" ht="15.95" customHeight="1" x14ac:dyDescent="0.3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row>
    <row r="1096" spans="28:77" s="1" customFormat="1" ht="15.95" customHeight="1" x14ac:dyDescent="0.35">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row>
    <row r="1097" spans="28:77" s="1" customFormat="1" ht="15.95" customHeight="1" x14ac:dyDescent="0.35">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row>
    <row r="1098" spans="28:77" s="1" customFormat="1" ht="15.95" customHeight="1" x14ac:dyDescent="0.35">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row>
    <row r="1099" spans="28:77" s="1" customFormat="1" ht="15.95" customHeight="1" x14ac:dyDescent="0.35">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row>
    <row r="1100" spans="28:77" s="1" customFormat="1" ht="15.95" customHeight="1" x14ac:dyDescent="0.35">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row>
    <row r="1101" spans="28:77" s="1" customFormat="1" ht="15.95" customHeight="1" x14ac:dyDescent="0.35">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row>
    <row r="1102" spans="28:77" s="1" customFormat="1" ht="15.95" customHeight="1" x14ac:dyDescent="0.35">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row>
    <row r="1103" spans="28:77" s="1" customFormat="1" ht="15.95" customHeight="1" x14ac:dyDescent="0.35">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row>
    <row r="1104" spans="28:77" s="1" customFormat="1" ht="15.95" customHeight="1" x14ac:dyDescent="0.35">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row>
    <row r="1105" spans="28:77" s="1" customFormat="1" ht="15.95" customHeight="1" x14ac:dyDescent="0.3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row>
    <row r="1106" spans="28:77" s="1" customFormat="1" ht="15.95" customHeight="1" x14ac:dyDescent="0.35">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row>
    <row r="1107" spans="28:77" s="1" customFormat="1" ht="15.95" customHeight="1" x14ac:dyDescent="0.35">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row>
    <row r="1108" spans="28:77" s="1" customFormat="1" ht="15.95" customHeight="1" x14ac:dyDescent="0.35">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row>
    <row r="1109" spans="28:77" s="1" customFormat="1" ht="15.95" customHeight="1" x14ac:dyDescent="0.35">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row>
    <row r="1110" spans="28:77" s="1" customFormat="1" ht="15.95" customHeight="1" x14ac:dyDescent="0.35">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row>
    <row r="1111" spans="28:77" s="1" customFormat="1" ht="15.95" customHeight="1" x14ac:dyDescent="0.35">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row>
    <row r="1112" spans="28:77" s="1" customFormat="1" ht="15.95" customHeight="1" x14ac:dyDescent="0.35">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row>
    <row r="1113" spans="28:77" s="1" customFormat="1" ht="15.95" customHeight="1" x14ac:dyDescent="0.35">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row>
    <row r="1114" spans="28:77" s="1" customFormat="1" ht="15.95" customHeight="1" x14ac:dyDescent="0.35">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row>
    <row r="1115" spans="28:77" s="1" customFormat="1" ht="15.95" customHeight="1" x14ac:dyDescent="0.3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row>
    <row r="1116" spans="28:77" s="1" customFormat="1" ht="15.95" customHeight="1" x14ac:dyDescent="0.35">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row>
    <row r="1117" spans="28:77" s="1" customFormat="1" ht="15.95" customHeight="1" x14ac:dyDescent="0.35">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row>
    <row r="1118" spans="28:77" s="1" customFormat="1" ht="15.95" customHeight="1" x14ac:dyDescent="0.35">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row>
    <row r="1119" spans="28:77" s="1" customFormat="1" ht="15.95" customHeight="1" x14ac:dyDescent="0.35">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row>
    <row r="1120" spans="28:77" s="1" customFormat="1" ht="15.95" customHeight="1" x14ac:dyDescent="0.35">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row>
    <row r="1121" spans="28:77" s="1" customFormat="1" ht="15.95" customHeight="1" x14ac:dyDescent="0.35">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row>
    <row r="1122" spans="28:77" s="1" customFormat="1" ht="15.95" customHeight="1" x14ac:dyDescent="0.35">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row>
    <row r="1123" spans="28:77" s="1" customFormat="1" ht="15.95" customHeight="1" x14ac:dyDescent="0.35">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row>
    <row r="1124" spans="28:77" s="1" customFormat="1" ht="15.95" customHeight="1" x14ac:dyDescent="0.35">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row>
    <row r="1125" spans="28:77" s="1" customFormat="1" ht="15.95" customHeight="1" x14ac:dyDescent="0.3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row>
    <row r="1126" spans="28:77" s="1" customFormat="1" ht="15.95" customHeight="1" x14ac:dyDescent="0.35">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row>
    <row r="1127" spans="28:77" s="1" customFormat="1" ht="15.95" customHeight="1" x14ac:dyDescent="0.35">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row>
    <row r="1128" spans="28:77" s="1" customFormat="1" ht="15.95" customHeight="1" x14ac:dyDescent="0.35">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row>
    <row r="1129" spans="28:77" s="1" customFormat="1" ht="15.95" customHeight="1" x14ac:dyDescent="0.35">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row>
    <row r="1130" spans="28:77" s="1" customFormat="1" ht="15.95" customHeight="1" x14ac:dyDescent="0.35">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row>
    <row r="1131" spans="28:77" s="1" customFormat="1" ht="15.95" customHeight="1" x14ac:dyDescent="0.35">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row>
    <row r="1132" spans="28:77" s="1" customFormat="1" ht="15.95" customHeight="1" x14ac:dyDescent="0.35">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row>
    <row r="1133" spans="28:77" s="1" customFormat="1" ht="15.95" customHeight="1" x14ac:dyDescent="0.35">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row>
    <row r="1134" spans="28:77" s="1" customFormat="1" ht="15.95" customHeight="1" x14ac:dyDescent="0.35">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row>
    <row r="1135" spans="28:77" s="1" customFormat="1" ht="15.95" customHeight="1" x14ac:dyDescent="0.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row>
    <row r="1136" spans="28:77" s="1" customFormat="1" ht="15.95" customHeight="1" x14ac:dyDescent="0.35">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row>
    <row r="1137" spans="28:77" s="1" customFormat="1" ht="15.95" customHeight="1" x14ac:dyDescent="0.35">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row>
    <row r="1138" spans="28:77" s="1" customFormat="1" ht="15.95" customHeight="1" x14ac:dyDescent="0.35">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row>
    <row r="1139" spans="28:77" s="1" customFormat="1" ht="15.95" customHeight="1" x14ac:dyDescent="0.35">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row>
    <row r="1140" spans="28:77" s="1" customFormat="1" ht="15.95" customHeight="1" x14ac:dyDescent="0.35">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row>
    <row r="1141" spans="28:77" s="1" customFormat="1" ht="15.95" customHeight="1" x14ac:dyDescent="0.35">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row>
    <row r="1142" spans="28:77" s="1" customFormat="1" ht="15.95" customHeight="1" x14ac:dyDescent="0.35">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row>
    <row r="1143" spans="28:77" s="1" customFormat="1" ht="15.95" customHeight="1" x14ac:dyDescent="0.35">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row>
    <row r="1144" spans="28:77" s="1" customFormat="1" ht="15.95" customHeight="1" x14ac:dyDescent="0.35">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row>
    <row r="1145" spans="28:77" s="1" customFormat="1" ht="15.95" customHeight="1" x14ac:dyDescent="0.3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row>
    <row r="1146" spans="28:77" s="1" customFormat="1" ht="15.95" customHeight="1" x14ac:dyDescent="0.35">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row>
    <row r="1147" spans="28:77" s="1" customFormat="1" ht="15.95" customHeight="1" x14ac:dyDescent="0.35">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row>
    <row r="1148" spans="28:77" s="1" customFormat="1" ht="15.95" customHeight="1" x14ac:dyDescent="0.35">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row>
    <row r="1149" spans="28:77" s="1" customFormat="1" ht="15.95" customHeight="1" x14ac:dyDescent="0.35">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row>
    <row r="1150" spans="28:77" s="1" customFormat="1" ht="15.95" customHeight="1" x14ac:dyDescent="0.35">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row>
    <row r="1151" spans="28:77" s="1" customFormat="1" ht="15.95" customHeight="1" x14ac:dyDescent="0.35">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row>
    <row r="1152" spans="28:77" s="1" customFormat="1" ht="15.95" customHeight="1" x14ac:dyDescent="0.35">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row>
    <row r="1153" spans="28:77" s="1" customFormat="1" ht="15.95" customHeight="1" x14ac:dyDescent="0.35">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row>
    <row r="1154" spans="28:77" s="1" customFormat="1" ht="15.95" customHeight="1" x14ac:dyDescent="0.35">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row>
    <row r="1155" spans="28:77" s="1" customFormat="1" ht="15.95" customHeight="1" x14ac:dyDescent="0.3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row>
    <row r="1156" spans="28:77" s="1" customFormat="1" ht="15.95" customHeight="1" x14ac:dyDescent="0.35">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row>
    <row r="1157" spans="28:77" s="1" customFormat="1" ht="15.95" customHeight="1" x14ac:dyDescent="0.35">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row>
    <row r="1158" spans="28:77" s="1" customFormat="1" ht="15.95" customHeight="1" x14ac:dyDescent="0.35">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row>
    <row r="1159" spans="28:77" s="1" customFormat="1" ht="15.95" customHeight="1" x14ac:dyDescent="0.35">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row>
    <row r="1160" spans="28:77" s="1" customFormat="1" ht="15.95" customHeight="1" x14ac:dyDescent="0.35">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row>
    <row r="1161" spans="28:77" s="1" customFormat="1" ht="15.95" customHeight="1" x14ac:dyDescent="0.35">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row>
    <row r="1162" spans="28:77" s="1" customFormat="1" ht="15.95" customHeight="1" x14ac:dyDescent="0.35">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row>
    <row r="1163" spans="28:77" s="1" customFormat="1" ht="15.95" customHeight="1" x14ac:dyDescent="0.35">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row>
    <row r="1164" spans="28:77" s="1" customFormat="1" ht="15.95" customHeight="1" x14ac:dyDescent="0.35">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row>
    <row r="1165" spans="28:77" s="1" customFormat="1" ht="15.95" customHeight="1" x14ac:dyDescent="0.3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row>
    <row r="1166" spans="28:77" s="1" customFormat="1" ht="15.95" customHeight="1" x14ac:dyDescent="0.35">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row>
    <row r="1167" spans="28:77" s="1" customFormat="1" ht="15.95" customHeight="1" x14ac:dyDescent="0.35">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row>
    <row r="1168" spans="28:77" s="1" customFormat="1" ht="15.95" customHeight="1" x14ac:dyDescent="0.35">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row>
    <row r="1169" spans="28:77" s="1" customFormat="1" ht="15.95" customHeight="1" x14ac:dyDescent="0.35">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row>
    <row r="1170" spans="28:77" s="1" customFormat="1" ht="15.95" customHeight="1" x14ac:dyDescent="0.35">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row>
    <row r="1171" spans="28:77" s="1" customFormat="1" ht="15.95" customHeight="1" x14ac:dyDescent="0.35">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row>
    <row r="1172" spans="28:77" s="1" customFormat="1" ht="15.95" customHeight="1" x14ac:dyDescent="0.35">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row>
    <row r="1173" spans="28:77" s="1" customFormat="1" ht="15.95" customHeight="1" x14ac:dyDescent="0.35">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row>
    <row r="1174" spans="28:77" s="1" customFormat="1" ht="15.95" customHeight="1" x14ac:dyDescent="0.35">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row>
    <row r="1175" spans="28:77" s="1" customFormat="1" ht="15.95" customHeight="1" x14ac:dyDescent="0.3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row>
    <row r="1176" spans="28:77" s="1" customFormat="1" ht="15.95" customHeight="1" x14ac:dyDescent="0.35">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row>
    <row r="1177" spans="28:77" s="1" customFormat="1" ht="15.95" customHeight="1" x14ac:dyDescent="0.35">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row>
    <row r="1178" spans="28:77" s="1" customFormat="1" ht="15.95" customHeight="1" x14ac:dyDescent="0.35">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row>
    <row r="1179" spans="28:77" s="1" customFormat="1" ht="15.95" customHeight="1" x14ac:dyDescent="0.35">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row>
    <row r="1180" spans="28:77" s="1" customFormat="1" ht="15.95" customHeight="1" x14ac:dyDescent="0.35">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row>
    <row r="1181" spans="28:77" s="1" customFormat="1" ht="15.95" customHeight="1" x14ac:dyDescent="0.35">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row>
    <row r="1182" spans="28:77" s="1" customFormat="1" ht="15.95" customHeight="1" x14ac:dyDescent="0.35">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row>
    <row r="1183" spans="28:77" s="1" customFormat="1" ht="15.95" customHeight="1" x14ac:dyDescent="0.35">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row>
    <row r="1184" spans="28:77" s="1" customFormat="1" ht="15.95" customHeight="1" x14ac:dyDescent="0.35">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row>
    <row r="1185" spans="28:77" s="1" customFormat="1" ht="15.95" customHeight="1" x14ac:dyDescent="0.3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row>
    <row r="1186" spans="28:77" s="1" customFormat="1" ht="15.95" customHeight="1" x14ac:dyDescent="0.35">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row>
    <row r="1187" spans="28:77" s="1" customFormat="1" ht="15.95" customHeight="1" x14ac:dyDescent="0.35">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row>
    <row r="1188" spans="28:77" s="1" customFormat="1" ht="15.95" customHeight="1" x14ac:dyDescent="0.35">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row>
    <row r="1189" spans="28:77" s="1" customFormat="1" ht="15.95" customHeight="1" x14ac:dyDescent="0.35">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row>
    <row r="1190" spans="28:77" s="1" customFormat="1" ht="15.95" customHeight="1" x14ac:dyDescent="0.35">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row>
    <row r="1191" spans="28:77" s="1" customFormat="1" ht="15.95" customHeight="1" x14ac:dyDescent="0.35">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row>
    <row r="1192" spans="28:77" s="1" customFormat="1" ht="15.95" customHeight="1" x14ac:dyDescent="0.35">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row>
    <row r="1193" spans="28:77" s="1" customFormat="1" ht="15.95" customHeight="1" x14ac:dyDescent="0.35">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row>
    <row r="1194" spans="28:77" s="1" customFormat="1" ht="15.95" customHeight="1" x14ac:dyDescent="0.35">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row>
    <row r="1195" spans="28:77" s="1" customFormat="1" ht="15.95" customHeight="1" x14ac:dyDescent="0.3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row>
    <row r="1196" spans="28:77" s="1" customFormat="1" ht="15.95" customHeight="1" x14ac:dyDescent="0.35">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row>
    <row r="1197" spans="28:77" s="1" customFormat="1" ht="15.95" customHeight="1" x14ac:dyDescent="0.35">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row>
    <row r="1198" spans="28:77" s="1" customFormat="1" ht="15.95" customHeight="1" x14ac:dyDescent="0.35">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row>
    <row r="1199" spans="28:77" s="1" customFormat="1" ht="15.95" customHeight="1" x14ac:dyDescent="0.35">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row>
    <row r="1200" spans="28:77" s="1" customFormat="1" ht="15.95" customHeight="1" x14ac:dyDescent="0.35">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row>
    <row r="1201" spans="28:77" s="1" customFormat="1" ht="15.95" customHeight="1" x14ac:dyDescent="0.35">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row>
    <row r="1202" spans="28:77" s="1" customFormat="1" ht="15.95" customHeight="1" x14ac:dyDescent="0.35">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row>
    <row r="1203" spans="28:77" s="1" customFormat="1" ht="15.95" customHeight="1" x14ac:dyDescent="0.35">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row>
    <row r="1204" spans="28:77" s="1" customFormat="1" ht="15.95" customHeight="1" x14ac:dyDescent="0.35">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row>
    <row r="1205" spans="28:77" s="1" customFormat="1" ht="15.95" customHeight="1" x14ac:dyDescent="0.3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row>
    <row r="1206" spans="28:77" s="1" customFormat="1" ht="15.95" customHeight="1" x14ac:dyDescent="0.35">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row>
    <row r="1207" spans="28:77" s="1" customFormat="1" ht="15.95" customHeight="1" x14ac:dyDescent="0.35">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row>
    <row r="1208" spans="28:77" s="1" customFormat="1" ht="15.95" customHeight="1" x14ac:dyDescent="0.35">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row>
    <row r="1209" spans="28:77" s="1" customFormat="1" ht="15.95" customHeight="1" x14ac:dyDescent="0.35">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row>
    <row r="1210" spans="28:77" s="1" customFormat="1" ht="15.95" customHeight="1" x14ac:dyDescent="0.35">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row>
    <row r="1211" spans="28:77" s="1" customFormat="1" ht="15.95" customHeight="1" x14ac:dyDescent="0.35">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row>
    <row r="1212" spans="28:77" s="1" customFormat="1" ht="15.95" customHeight="1" x14ac:dyDescent="0.35">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row>
    <row r="1213" spans="28:77" s="1" customFormat="1" ht="15.95" customHeight="1" x14ac:dyDescent="0.35">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row>
    <row r="1214" spans="28:77" s="1" customFormat="1" ht="15.95" customHeight="1" x14ac:dyDescent="0.35">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row>
    <row r="1215" spans="28:77" s="1" customFormat="1" ht="15.95" customHeight="1" x14ac:dyDescent="0.3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row>
    <row r="1216" spans="28:77" s="1" customFormat="1" ht="15.95" customHeight="1" x14ac:dyDescent="0.35">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row>
    <row r="1217" spans="28:77" s="1" customFormat="1" ht="15.95" customHeight="1" x14ac:dyDescent="0.35">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row>
    <row r="1218" spans="28:77" s="1" customFormat="1" ht="15.95" customHeight="1" x14ac:dyDescent="0.35">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row>
    <row r="1219" spans="28:77" s="1" customFormat="1" ht="15.95" customHeight="1" x14ac:dyDescent="0.35">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row>
    <row r="1220" spans="28:77" s="1" customFormat="1" ht="15.95" customHeight="1" x14ac:dyDescent="0.35">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row>
    <row r="1221" spans="28:77" s="1" customFormat="1" ht="15.95" customHeight="1" x14ac:dyDescent="0.35">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row>
    <row r="1222" spans="28:77" s="1" customFormat="1" ht="15.95" customHeight="1" x14ac:dyDescent="0.35">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row>
    <row r="1223" spans="28:77" s="1" customFormat="1" ht="15.95" customHeight="1" x14ac:dyDescent="0.35">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row>
    <row r="1224" spans="28:77" s="1" customFormat="1" ht="15.95" customHeight="1" x14ac:dyDescent="0.35">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row>
    <row r="1225" spans="28:77" s="1" customFormat="1" ht="15.95" customHeight="1" x14ac:dyDescent="0.3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row>
    <row r="1226" spans="28:77" s="1" customFormat="1" ht="15.95" customHeight="1" x14ac:dyDescent="0.35">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row>
    <row r="1227" spans="28:77" s="1" customFormat="1" ht="15.95" customHeight="1" x14ac:dyDescent="0.35">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row>
    <row r="1228" spans="28:77" s="1" customFormat="1" ht="15.95" customHeight="1" x14ac:dyDescent="0.35">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row>
    <row r="1229" spans="28:77" s="1" customFormat="1" ht="15.95" customHeight="1" x14ac:dyDescent="0.35">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row>
    <row r="1230" spans="28:77" s="1" customFormat="1" ht="15.95" customHeight="1" x14ac:dyDescent="0.35">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row>
    <row r="1231" spans="28:77" s="1" customFormat="1" ht="15.95" customHeight="1" x14ac:dyDescent="0.35">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row>
    <row r="1232" spans="28:77" s="1" customFormat="1" ht="15.95" customHeight="1" x14ac:dyDescent="0.35">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row>
    <row r="1233" spans="28:77" s="1" customFormat="1" ht="15.95" customHeight="1" x14ac:dyDescent="0.35">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row>
    <row r="1234" spans="28:77" s="1" customFormat="1" ht="15.95" customHeight="1" x14ac:dyDescent="0.35">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row>
    <row r="1235" spans="28:77" s="1" customFormat="1" ht="15.95" customHeight="1" x14ac:dyDescent="0.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row>
    <row r="1236" spans="28:77" s="1" customFormat="1" ht="15.95" customHeight="1" x14ac:dyDescent="0.35">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row>
    <row r="1237" spans="28:77" s="1" customFormat="1" ht="15.95" customHeight="1" x14ac:dyDescent="0.35">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row>
    <row r="1238" spans="28:77" s="1" customFormat="1" ht="15.95" customHeight="1" x14ac:dyDescent="0.35">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row>
    <row r="1239" spans="28:77" s="1" customFormat="1" ht="15.95" customHeight="1" x14ac:dyDescent="0.35">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row>
    <row r="1240" spans="28:77" s="1" customFormat="1" ht="15.95" customHeight="1" x14ac:dyDescent="0.35">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row>
    <row r="1241" spans="28:77" s="1" customFormat="1" ht="15.95" customHeight="1" x14ac:dyDescent="0.35">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row>
    <row r="1242" spans="28:77" s="1" customFormat="1" ht="15.95" customHeight="1" x14ac:dyDescent="0.35">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row>
    <row r="1243" spans="28:77" s="1" customFormat="1" ht="15.95" customHeight="1" x14ac:dyDescent="0.35">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row>
    <row r="1244" spans="28:77" s="1" customFormat="1" ht="15.95" customHeight="1" x14ac:dyDescent="0.35">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row>
    <row r="1245" spans="28:77" s="1" customFormat="1" ht="15.95" customHeight="1" x14ac:dyDescent="0.3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row>
    <row r="1246" spans="28:77" s="1" customFormat="1" ht="15.95" customHeight="1" x14ac:dyDescent="0.35">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row>
    <row r="1247" spans="28:77" s="1" customFormat="1" ht="15.95" customHeight="1" x14ac:dyDescent="0.35">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row>
    <row r="1248" spans="28:77" s="1" customFormat="1" ht="15.95" customHeight="1" x14ac:dyDescent="0.35">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row>
    <row r="1249" spans="28:77" s="1" customFormat="1" ht="15.95" customHeight="1" x14ac:dyDescent="0.35">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row>
    <row r="1250" spans="28:77" s="1" customFormat="1" ht="15.95" customHeight="1" x14ac:dyDescent="0.35">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row>
    <row r="1251" spans="28:77" s="1" customFormat="1" ht="15.95" customHeight="1" x14ac:dyDescent="0.35">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row>
    <row r="1252" spans="28:77" s="1" customFormat="1" ht="15.95" customHeight="1" x14ac:dyDescent="0.35">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row>
    <row r="1253" spans="28:77" s="1" customFormat="1" ht="15.95" customHeight="1" x14ac:dyDescent="0.35">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row>
    <row r="1254" spans="28:77" s="1" customFormat="1" ht="15.95" customHeight="1" x14ac:dyDescent="0.35">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row>
    <row r="1255" spans="28:77" s="1" customFormat="1" ht="15.95" customHeight="1" x14ac:dyDescent="0.3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row>
    <row r="1256" spans="28:77" s="1" customFormat="1" ht="15.95" customHeight="1" x14ac:dyDescent="0.35">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row>
    <row r="1257" spans="28:77" s="1" customFormat="1" ht="15.95" customHeight="1" x14ac:dyDescent="0.35">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row>
    <row r="1258" spans="28:77" s="1" customFormat="1" ht="15.95" customHeight="1" x14ac:dyDescent="0.35">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row>
    <row r="1259" spans="28:77" s="1" customFormat="1" ht="15.95" customHeight="1" x14ac:dyDescent="0.35">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row>
    <row r="1260" spans="28:77" s="1" customFormat="1" ht="15.95" customHeight="1" x14ac:dyDescent="0.35">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row>
    <row r="1261" spans="28:77" s="1" customFormat="1" ht="15.95" customHeight="1" x14ac:dyDescent="0.35">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row>
    <row r="1262" spans="28:77" s="1" customFormat="1" ht="15.95" customHeight="1" x14ac:dyDescent="0.35">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row>
    <row r="1263" spans="28:77" s="1" customFormat="1" ht="15.95" customHeight="1" x14ac:dyDescent="0.35">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row>
    <row r="1264" spans="28:77" s="1" customFormat="1" ht="15.95" customHeight="1" x14ac:dyDescent="0.35">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row>
    <row r="1265" spans="28:77" s="1" customFormat="1" ht="15.95" customHeight="1" x14ac:dyDescent="0.3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row>
    <row r="1266" spans="28:77" s="1" customFormat="1" ht="15.95" customHeight="1" x14ac:dyDescent="0.35">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row>
    <row r="1267" spans="28:77" s="1" customFormat="1" ht="15.95" customHeight="1" x14ac:dyDescent="0.35">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row>
    <row r="1268" spans="28:77" s="1" customFormat="1" ht="15.95" customHeight="1" x14ac:dyDescent="0.35">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row>
    <row r="1269" spans="28:77" s="1" customFormat="1" ht="15.95" customHeight="1" x14ac:dyDescent="0.35">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row>
    <row r="1270" spans="28:77" s="1" customFormat="1" ht="15.95" customHeight="1" x14ac:dyDescent="0.35">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row>
    <row r="1271" spans="28:77" s="1" customFormat="1" ht="15.95" customHeight="1" x14ac:dyDescent="0.35">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row>
    <row r="1272" spans="28:77" s="1" customFormat="1" ht="15.95" customHeight="1" x14ac:dyDescent="0.35">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row>
    <row r="1273" spans="28:77" s="1" customFormat="1" ht="15.95" customHeight="1" x14ac:dyDescent="0.35">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row>
    <row r="1274" spans="28:77" s="1" customFormat="1" ht="15.95" customHeight="1" x14ac:dyDescent="0.35">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row>
    <row r="1275" spans="28:77" s="1" customFormat="1" ht="15.95" customHeight="1" x14ac:dyDescent="0.3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row>
    <row r="1276" spans="28:77" s="1" customFormat="1" ht="15.95" customHeight="1" x14ac:dyDescent="0.35">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row>
    <row r="1277" spans="28:77" s="1" customFormat="1" ht="15.95" customHeight="1" x14ac:dyDescent="0.35">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row>
    <row r="1278" spans="28:77" s="1" customFormat="1" ht="15.95" customHeight="1" x14ac:dyDescent="0.35">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row>
    <row r="1279" spans="28:77" s="1" customFormat="1" ht="15.95" customHeight="1" x14ac:dyDescent="0.35">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row>
    <row r="1280" spans="28:77" s="1" customFormat="1" ht="15.95" customHeight="1" x14ac:dyDescent="0.35">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row>
    <row r="1281" spans="28:77" s="1" customFormat="1" ht="15.95" customHeight="1" x14ac:dyDescent="0.35">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row>
    <row r="1282" spans="28:77" s="1" customFormat="1" ht="15.95" customHeight="1" x14ac:dyDescent="0.35">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row>
    <row r="1283" spans="28:77" s="1" customFormat="1" ht="15.95" customHeight="1" x14ac:dyDescent="0.35">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row>
    <row r="1284" spans="28:77" s="1" customFormat="1" ht="15.95" customHeight="1" x14ac:dyDescent="0.35">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row>
    <row r="1285" spans="28:77" s="1" customFormat="1" ht="15.95" customHeight="1" x14ac:dyDescent="0.3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row>
    <row r="1286" spans="28:77" s="1" customFormat="1" ht="15.95" customHeight="1" x14ac:dyDescent="0.35">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row>
    <row r="1287" spans="28:77" s="1" customFormat="1" ht="15.95" customHeight="1" x14ac:dyDescent="0.35">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row>
    <row r="1288" spans="28:77" s="1" customFormat="1" ht="15.95" customHeight="1" x14ac:dyDescent="0.35">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row>
    <row r="1289" spans="28:77" s="1" customFormat="1" ht="15.95" customHeight="1" x14ac:dyDescent="0.35">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row>
    <row r="1290" spans="28:77" s="1" customFormat="1" ht="15.95" customHeight="1" x14ac:dyDescent="0.35">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row>
    <row r="1291" spans="28:77" s="1" customFormat="1" ht="15.95" customHeight="1" x14ac:dyDescent="0.35">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row>
    <row r="1292" spans="28:77" s="1" customFormat="1" ht="15.95" customHeight="1" x14ac:dyDescent="0.35">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row>
    <row r="1293" spans="28:77" s="1" customFormat="1" ht="15.95" customHeight="1" x14ac:dyDescent="0.35">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row>
    <row r="1294" spans="28:77" s="1" customFormat="1" ht="15.95" customHeight="1" x14ac:dyDescent="0.35">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row>
    <row r="1295" spans="28:77" s="1" customFormat="1" ht="15.95" customHeight="1" x14ac:dyDescent="0.3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row>
    <row r="1296" spans="28:77" s="1" customFormat="1" ht="15.95" customHeight="1" x14ac:dyDescent="0.35">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row>
    <row r="1297" spans="28:77" s="1" customFormat="1" ht="15.95" customHeight="1" x14ac:dyDescent="0.35">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row>
    <row r="1298" spans="28:77" s="1" customFormat="1" ht="15.95" customHeight="1" x14ac:dyDescent="0.35">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row>
    <row r="1299" spans="28:77" s="1" customFormat="1" ht="15.95" customHeight="1" x14ac:dyDescent="0.35">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row>
    <row r="1300" spans="28:77" s="1" customFormat="1" ht="15.95" customHeight="1" x14ac:dyDescent="0.35">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row>
    <row r="1301" spans="28:77" s="1" customFormat="1" ht="15.95" customHeight="1" x14ac:dyDescent="0.35">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row>
    <row r="1302" spans="28:77" s="1" customFormat="1" ht="15.95" customHeight="1" x14ac:dyDescent="0.35">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row>
  </sheetData>
  <mergeCells count="436">
    <mergeCell ref="E9:J9"/>
    <mergeCell ref="K9:L9"/>
    <mergeCell ref="E10:J10"/>
    <mergeCell ref="K10:L10"/>
    <mergeCell ref="E11:J11"/>
    <mergeCell ref="K11:L11"/>
    <mergeCell ref="B2:Z2"/>
    <mergeCell ref="AE2:AK2"/>
    <mergeCell ref="B3:Z4"/>
    <mergeCell ref="E6:W6"/>
    <mergeCell ref="E8:J8"/>
    <mergeCell ref="K8:L8"/>
    <mergeCell ref="E12:J12"/>
    <mergeCell ref="K12:L12"/>
    <mergeCell ref="E15:W15"/>
    <mergeCell ref="F17:G17"/>
    <mergeCell ref="H17:J17"/>
    <mergeCell ref="K17:L17"/>
    <mergeCell ref="O17:P17"/>
    <mergeCell ref="Q17:S17"/>
    <mergeCell ref="T17:U17"/>
    <mergeCell ref="V17:W17"/>
    <mergeCell ref="F18:G18"/>
    <mergeCell ref="H18:J18"/>
    <mergeCell ref="K18:L18"/>
    <mergeCell ref="O18:P18"/>
    <mergeCell ref="Q18:R18"/>
    <mergeCell ref="E19:G19"/>
    <mergeCell ref="H19:J19"/>
    <mergeCell ref="O19:P19"/>
    <mergeCell ref="Q19:R19"/>
    <mergeCell ref="E31:G31"/>
    <mergeCell ref="AD34:AH34"/>
    <mergeCell ref="E25:F25"/>
    <mergeCell ref="G25:J25"/>
    <mergeCell ref="K25:L25"/>
    <mergeCell ref="E26:F26"/>
    <mergeCell ref="G26:J26"/>
    <mergeCell ref="K26:L26"/>
    <mergeCell ref="E20:G20"/>
    <mergeCell ref="H20:J20"/>
    <mergeCell ref="E22:W22"/>
    <mergeCell ref="E24:F24"/>
    <mergeCell ref="G24:J24"/>
    <mergeCell ref="K24:L24"/>
    <mergeCell ref="AR34:AV34"/>
    <mergeCell ref="U35:W35"/>
    <mergeCell ref="AD35:AH35"/>
    <mergeCell ref="AJ35:AN35"/>
    <mergeCell ref="AO35:AQ35"/>
    <mergeCell ref="AR35:AV35"/>
    <mergeCell ref="M27:N27"/>
    <mergeCell ref="O27:P27"/>
    <mergeCell ref="J29:K29"/>
    <mergeCell ref="O29:P29"/>
    <mergeCell ref="B38:C38"/>
    <mergeCell ref="D38:F38"/>
    <mergeCell ref="G38:H38"/>
    <mergeCell ref="K38:L38"/>
    <mergeCell ref="M38:O38"/>
    <mergeCell ref="P38:Q38"/>
    <mergeCell ref="T38:U38"/>
    <mergeCell ref="AJ34:AN34"/>
    <mergeCell ref="AO34:AQ34"/>
    <mergeCell ref="V38:X38"/>
    <mergeCell ref="Y38:Z38"/>
    <mergeCell ref="K64:M64"/>
    <mergeCell ref="N64:O64"/>
    <mergeCell ref="H42:I42"/>
    <mergeCell ref="M42:N42"/>
    <mergeCell ref="R42:S42"/>
    <mergeCell ref="E47:W47"/>
    <mergeCell ref="AD36:AH36"/>
    <mergeCell ref="AJ36:AN36"/>
    <mergeCell ref="AC37:AI37"/>
    <mergeCell ref="T59:V59"/>
    <mergeCell ref="W59:X59"/>
    <mergeCell ref="T63:V63"/>
    <mergeCell ref="W63:X63"/>
    <mergeCell ref="S49:U49"/>
    <mergeCell ref="H52:L52"/>
    <mergeCell ref="F54:V54"/>
    <mergeCell ref="I56:J56"/>
    <mergeCell ref="K56:M56"/>
    <mergeCell ref="O56:P56"/>
    <mergeCell ref="Q56:S56"/>
    <mergeCell ref="N66:P66"/>
    <mergeCell ref="Q66:R66"/>
    <mergeCell ref="L68:N68"/>
    <mergeCell ref="O68:Q68"/>
    <mergeCell ref="I57:J57"/>
    <mergeCell ref="K57:M57"/>
    <mergeCell ref="J59:L59"/>
    <mergeCell ref="AE77:AH77"/>
    <mergeCell ref="AE74:AH74"/>
    <mergeCell ref="AE75:AH75"/>
    <mergeCell ref="H76:I76"/>
    <mergeCell ref="J76:O76"/>
    <mergeCell ref="P76:Q76"/>
    <mergeCell ref="R76:S76"/>
    <mergeCell ref="T76:U76"/>
    <mergeCell ref="M70:N70"/>
    <mergeCell ref="O70:P70"/>
    <mergeCell ref="V70:W70"/>
    <mergeCell ref="X70:Y70"/>
    <mergeCell ref="O72:U72"/>
    <mergeCell ref="F74:V74"/>
    <mergeCell ref="K62:M62"/>
    <mergeCell ref="N62:O62"/>
    <mergeCell ref="P62:P64"/>
    <mergeCell ref="T78:U78"/>
    <mergeCell ref="W78:Z78"/>
    <mergeCell ref="R79:V79"/>
    <mergeCell ref="W79:X79"/>
    <mergeCell ref="F81:V81"/>
    <mergeCell ref="K83:M83"/>
    <mergeCell ref="S83:U83"/>
    <mergeCell ref="H77:I77"/>
    <mergeCell ref="J77:O77"/>
    <mergeCell ref="P77:Q77"/>
    <mergeCell ref="R77:S77"/>
    <mergeCell ref="T77:U77"/>
    <mergeCell ref="AE95:AG95"/>
    <mergeCell ref="H96:L96"/>
    <mergeCell ref="AE96:AG96"/>
    <mergeCell ref="L85:M85"/>
    <mergeCell ref="O85:P85"/>
    <mergeCell ref="H86:K86"/>
    <mergeCell ref="L86:M86"/>
    <mergeCell ref="O86:R86"/>
    <mergeCell ref="S86:T86"/>
    <mergeCell ref="F98:V98"/>
    <mergeCell ref="I100:J100"/>
    <mergeCell ref="K100:M100"/>
    <mergeCell ref="O100:P100"/>
    <mergeCell ref="Q100:S100"/>
    <mergeCell ref="I101:J101"/>
    <mergeCell ref="K101:M101"/>
    <mergeCell ref="L87:P87"/>
    <mergeCell ref="E91:W91"/>
    <mergeCell ref="S93:U93"/>
    <mergeCell ref="N110:P110"/>
    <mergeCell ref="Q110:R110"/>
    <mergeCell ref="L112:N112"/>
    <mergeCell ref="O112:Q112"/>
    <mergeCell ref="M114:N114"/>
    <mergeCell ref="O114:P114"/>
    <mergeCell ref="J103:L103"/>
    <mergeCell ref="T103:V103"/>
    <mergeCell ref="W103:X103"/>
    <mergeCell ref="K106:M106"/>
    <mergeCell ref="N106:O106"/>
    <mergeCell ref="P106:P108"/>
    <mergeCell ref="T107:V107"/>
    <mergeCell ref="W107:X107"/>
    <mergeCell ref="K108:M108"/>
    <mergeCell ref="N108:O108"/>
    <mergeCell ref="V114:W114"/>
    <mergeCell ref="X114:Y114"/>
    <mergeCell ref="O116:U116"/>
    <mergeCell ref="F118:V118"/>
    <mergeCell ref="H120:I120"/>
    <mergeCell ref="J120:O120"/>
    <mergeCell ref="P120:Q120"/>
    <mergeCell ref="R120:S120"/>
    <mergeCell ref="T120:U120"/>
    <mergeCell ref="W122:Z122"/>
    <mergeCell ref="R123:V123"/>
    <mergeCell ref="W123:X123"/>
    <mergeCell ref="F125:V125"/>
    <mergeCell ref="K127:M127"/>
    <mergeCell ref="S127:U127"/>
    <mergeCell ref="H121:I121"/>
    <mergeCell ref="J121:O121"/>
    <mergeCell ref="P121:Q121"/>
    <mergeCell ref="R121:S121"/>
    <mergeCell ref="T121:U121"/>
    <mergeCell ref="T122:U122"/>
    <mergeCell ref="L131:P131"/>
    <mergeCell ref="D135:X135"/>
    <mergeCell ref="F137:V137"/>
    <mergeCell ref="T141:V141"/>
    <mergeCell ref="D143:E143"/>
    <mergeCell ref="F143:H143"/>
    <mergeCell ref="Q143:R143"/>
    <mergeCell ref="S143:U143"/>
    <mergeCell ref="L129:M129"/>
    <mergeCell ref="O129:P129"/>
    <mergeCell ref="H130:K130"/>
    <mergeCell ref="L130:M130"/>
    <mergeCell ref="O130:R130"/>
    <mergeCell ref="S130:T130"/>
    <mergeCell ref="B153:D153"/>
    <mergeCell ref="F153:H153"/>
    <mergeCell ref="I153:M153"/>
    <mergeCell ref="O153:Q153"/>
    <mergeCell ref="S153:U153"/>
    <mergeCell ref="V153:Z153"/>
    <mergeCell ref="C145:L145"/>
    <mergeCell ref="P145:Y145"/>
    <mergeCell ref="B149:D149"/>
    <mergeCell ref="F149:H149"/>
    <mergeCell ref="I149:M149"/>
    <mergeCell ref="O149:Q149"/>
    <mergeCell ref="S149:U149"/>
    <mergeCell ref="V149:Z149"/>
    <mergeCell ref="F162:V162"/>
    <mergeCell ref="O164:P164"/>
    <mergeCell ref="J165:L165"/>
    <mergeCell ref="O165:Q165"/>
    <mergeCell ref="J166:R166"/>
    <mergeCell ref="F168:V168"/>
    <mergeCell ref="I156:J156"/>
    <mergeCell ref="K156:M156"/>
    <mergeCell ref="Q156:S156"/>
    <mergeCell ref="J159:L159"/>
    <mergeCell ref="O159:Q159"/>
    <mergeCell ref="J160:R160"/>
    <mergeCell ref="J194:L194"/>
    <mergeCell ref="N194:P194"/>
    <mergeCell ref="E196:F196"/>
    <mergeCell ref="K196:L196"/>
    <mergeCell ref="Q196:R196"/>
    <mergeCell ref="W196:X196"/>
    <mergeCell ref="C170:Y172"/>
    <mergeCell ref="AC181:AK181"/>
    <mergeCell ref="G193:L193"/>
    <mergeCell ref="M193:N193"/>
    <mergeCell ref="O193:Q193"/>
    <mergeCell ref="R193:S193"/>
    <mergeCell ref="T193:U193"/>
    <mergeCell ref="J207:L207"/>
    <mergeCell ref="O207:Q207"/>
    <mergeCell ref="J208:R208"/>
    <mergeCell ref="D210:X210"/>
    <mergeCell ref="E212:W212"/>
    <mergeCell ref="P214:R214"/>
    <mergeCell ref="X197:Z197"/>
    <mergeCell ref="M200:O200"/>
    <mergeCell ref="R200:S200"/>
    <mergeCell ref="M202:O202"/>
    <mergeCell ref="R202:S202"/>
    <mergeCell ref="F204:V204"/>
    <mergeCell ref="H197:J197"/>
    <mergeCell ref="M197:N197"/>
    <mergeCell ref="O197:P197"/>
    <mergeCell ref="Q197:R197"/>
    <mergeCell ref="T197:U197"/>
    <mergeCell ref="V197:W197"/>
    <mergeCell ref="C225:Y232"/>
    <mergeCell ref="G246:L246"/>
    <mergeCell ref="M246:N246"/>
    <mergeCell ref="O246:Q246"/>
    <mergeCell ref="R246:S246"/>
    <mergeCell ref="T246:U246"/>
    <mergeCell ref="P215:R215"/>
    <mergeCell ref="P216:R216"/>
    <mergeCell ref="P217:R217"/>
    <mergeCell ref="E218:S218"/>
    <mergeCell ref="T218:U218"/>
    <mergeCell ref="E223:W223"/>
    <mergeCell ref="C256:W256"/>
    <mergeCell ref="K259:M259"/>
    <mergeCell ref="P260:Q260"/>
    <mergeCell ref="K261:M261"/>
    <mergeCell ref="B267:V267"/>
    <mergeCell ref="W267:X267"/>
    <mergeCell ref="C248:Y249"/>
    <mergeCell ref="C250:Q250"/>
    <mergeCell ref="S250:T250"/>
    <mergeCell ref="U250:V250"/>
    <mergeCell ref="C252:Q254"/>
    <mergeCell ref="S252:T252"/>
    <mergeCell ref="U252:V252"/>
    <mergeCell ref="N291:O291"/>
    <mergeCell ref="F294:V294"/>
    <mergeCell ref="D296:W300"/>
    <mergeCell ref="D303:X306"/>
    <mergeCell ref="D311:X311"/>
    <mergeCell ref="G312:N313"/>
    <mergeCell ref="O312:U313"/>
    <mergeCell ref="B268:K268"/>
    <mergeCell ref="C270:Y272"/>
    <mergeCell ref="E274:W274"/>
    <mergeCell ref="C276:Y280"/>
    <mergeCell ref="F282:V282"/>
    <mergeCell ref="D284:X286"/>
    <mergeCell ref="G317:N317"/>
    <mergeCell ref="O317:U317"/>
    <mergeCell ref="D319:X320"/>
    <mergeCell ref="P321:Q321"/>
    <mergeCell ref="D323:O323"/>
    <mergeCell ref="N325:O325"/>
    <mergeCell ref="G314:N314"/>
    <mergeCell ref="O314:U314"/>
    <mergeCell ref="G315:N315"/>
    <mergeCell ref="O315:U315"/>
    <mergeCell ref="G316:N316"/>
    <mergeCell ref="O316:U316"/>
    <mergeCell ref="D340:X341"/>
    <mergeCell ref="D342:X343"/>
    <mergeCell ref="D344:T344"/>
    <mergeCell ref="U344:V344"/>
    <mergeCell ref="N346:O346"/>
    <mergeCell ref="K349:L349"/>
    <mergeCell ref="O349:P349"/>
    <mergeCell ref="P326:Q326"/>
    <mergeCell ref="F328:V328"/>
    <mergeCell ref="D330:X331"/>
    <mergeCell ref="Q333:R333"/>
    <mergeCell ref="F335:V335"/>
    <mergeCell ref="D337:X339"/>
    <mergeCell ref="K358:N358"/>
    <mergeCell ref="AL358:AO358"/>
    <mergeCell ref="BM358:BP358"/>
    <mergeCell ref="K359:L359"/>
    <mergeCell ref="AL359:AM359"/>
    <mergeCell ref="BM359:BN359"/>
    <mergeCell ref="K350:Q350"/>
    <mergeCell ref="B353:Z353"/>
    <mergeCell ref="AC353:BA353"/>
    <mergeCell ref="BD353:CB353"/>
    <mergeCell ref="E356:W356"/>
    <mergeCell ref="AF356:AX356"/>
    <mergeCell ref="BG356:BY356"/>
    <mergeCell ref="BX363:BX364"/>
    <mergeCell ref="G364:H364"/>
    <mergeCell ref="O364:T364"/>
    <mergeCell ref="AQ361:AS361"/>
    <mergeCell ref="BR361:BT361"/>
    <mergeCell ref="P362:R362"/>
    <mergeCell ref="AQ362:AS362"/>
    <mergeCell ref="BR362:BT362"/>
    <mergeCell ref="AH363:AI363"/>
    <mergeCell ref="AP363:AU364"/>
    <mergeCell ref="BI363:BJ363"/>
    <mergeCell ref="BQ363:BS364"/>
    <mergeCell ref="BT363:BT364"/>
    <mergeCell ref="AQ365:AS365"/>
    <mergeCell ref="BR365:BT365"/>
    <mergeCell ref="P366:R366"/>
    <mergeCell ref="AQ366:AS366"/>
    <mergeCell ref="BR366:BT366"/>
    <mergeCell ref="P367:R367"/>
    <mergeCell ref="BU363:BU364"/>
    <mergeCell ref="BV363:BV364"/>
    <mergeCell ref="BW363:BW364"/>
    <mergeCell ref="I370:M370"/>
    <mergeCell ref="I371:J371"/>
    <mergeCell ref="K371:L371"/>
    <mergeCell ref="M371:N371"/>
    <mergeCell ref="AQ371:AS371"/>
    <mergeCell ref="BR371:BT371"/>
    <mergeCell ref="E368:G368"/>
    <mergeCell ref="P368:Q368"/>
    <mergeCell ref="U368:V368"/>
    <mergeCell ref="AL368:AO368"/>
    <mergeCell ref="BM368:BP368"/>
    <mergeCell ref="G369:N369"/>
    <mergeCell ref="O369:P369"/>
    <mergeCell ref="AL369:AM369"/>
    <mergeCell ref="BM369:BN369"/>
    <mergeCell ref="L378:P378"/>
    <mergeCell ref="AF378:AH378"/>
    <mergeCell ref="AQ378:AR378"/>
    <mergeCell ref="AV378:AW378"/>
    <mergeCell ref="BG378:BI378"/>
    <mergeCell ref="BR378:BS378"/>
    <mergeCell ref="AH373:AI373"/>
    <mergeCell ref="AP373:AU373"/>
    <mergeCell ref="BI373:BJ373"/>
    <mergeCell ref="BQ373:BS373"/>
    <mergeCell ref="N375:O375"/>
    <mergeCell ref="AQ375:AS375"/>
    <mergeCell ref="BR375:BT375"/>
    <mergeCell ref="BO381:BP381"/>
    <mergeCell ref="BW378:BX378"/>
    <mergeCell ref="AH379:AO379"/>
    <mergeCell ref="AP379:AQ379"/>
    <mergeCell ref="BI379:BP379"/>
    <mergeCell ref="BQ379:BR379"/>
    <mergeCell ref="AJ380:AN380"/>
    <mergeCell ref="BK380:BO380"/>
    <mergeCell ref="AF376:AG376"/>
    <mergeCell ref="AQ376:AS376"/>
    <mergeCell ref="BG376:BH376"/>
    <mergeCell ref="BR376:BT376"/>
    <mergeCell ref="F384:G384"/>
    <mergeCell ref="U384:V384"/>
    <mergeCell ref="D385:F385"/>
    <mergeCell ref="R385:T385"/>
    <mergeCell ref="AH385:AI385"/>
    <mergeCell ref="AV385:AW385"/>
    <mergeCell ref="BI385:BJ385"/>
    <mergeCell ref="E383:I383"/>
    <mergeCell ref="K383:K384"/>
    <mergeCell ref="L383:P384"/>
    <mergeCell ref="Q383:Q384"/>
    <mergeCell ref="R383:R384"/>
    <mergeCell ref="T383:X383"/>
    <mergeCell ref="C390:Y390"/>
    <mergeCell ref="AF392:AJ392"/>
    <mergeCell ref="AM392:AP392"/>
    <mergeCell ref="AU392:AY392"/>
    <mergeCell ref="BG392:BK392"/>
    <mergeCell ref="BN392:BQ392"/>
    <mergeCell ref="BW385:BX385"/>
    <mergeCell ref="K386:M386"/>
    <mergeCell ref="AM386:AQ386"/>
    <mergeCell ref="BN386:BR386"/>
    <mergeCell ref="AM387:AQ387"/>
    <mergeCell ref="BN387:BR387"/>
    <mergeCell ref="AD397:AZ397"/>
    <mergeCell ref="BE397:CA397"/>
    <mergeCell ref="AB8:AF8"/>
    <mergeCell ref="AG8:AI8"/>
    <mergeCell ref="AE394:AG394"/>
    <mergeCell ref="AS394:AU394"/>
    <mergeCell ref="BF394:BH394"/>
    <mergeCell ref="BT394:BV394"/>
    <mergeCell ref="AL395:AN395"/>
    <mergeCell ref="BM395:BO395"/>
    <mergeCell ref="BV392:BZ392"/>
    <mergeCell ref="AG393:AH393"/>
    <mergeCell ref="AM393:AQ393"/>
    <mergeCell ref="AV393:AW393"/>
    <mergeCell ref="BH393:BI393"/>
    <mergeCell ref="BN393:BR393"/>
    <mergeCell ref="BW393:BX393"/>
    <mergeCell ref="AN383:AO383"/>
    <mergeCell ref="BO383:BP383"/>
    <mergeCell ref="AJ381:AK381"/>
    <mergeCell ref="AL381:AM381"/>
    <mergeCell ref="AN381:AO381"/>
    <mergeCell ref="BK381:BL381"/>
    <mergeCell ref="BM381:BN381"/>
  </mergeCells>
  <conditionalFormatting sqref="I149 V149">
    <cfRule type="containsText" dxfId="29" priority="15" operator="containsText" text="Cambiar sección">
      <formula>NOT(ISERROR(SEARCH("Cambiar sección",I149)))</formula>
    </cfRule>
    <cfRule type="containsText" dxfId="28" priority="16" operator="containsText" text="OK">
      <formula>NOT(ISERROR(SEARCH("OK",I149)))</formula>
    </cfRule>
  </conditionalFormatting>
  <conditionalFormatting sqref="I153:M153">
    <cfRule type="containsText" dxfId="27" priority="13" operator="containsText" text="Cambiar sección">
      <formula>NOT(ISERROR(SEARCH("Cambiar sección",I153)))</formula>
    </cfRule>
    <cfRule type="containsText" dxfId="26" priority="14" operator="containsText" text="OK">
      <formula>NOT(ISERROR(SEARCH("OK",I153)))</formula>
    </cfRule>
  </conditionalFormatting>
  <conditionalFormatting sqref="J160:R160">
    <cfRule type="containsText" dxfId="25" priority="7" operator="containsText" text="Redimensionar la Sección">
      <formula>NOT(ISERROR(SEARCH("Redimensionar la Sección",J160)))</formula>
    </cfRule>
    <cfRule type="containsText" dxfId="24" priority="8" operator="containsText" text="OK">
      <formula>NOT(ISERROR(SEARCH("OK",J160)))</formula>
    </cfRule>
  </conditionalFormatting>
  <conditionalFormatting sqref="J166:R166">
    <cfRule type="containsText" dxfId="23" priority="9" operator="containsText" text="OK">
      <formula>NOT(ISERROR(SEARCH("OK",J166)))</formula>
    </cfRule>
    <cfRule type="containsText" dxfId="22" priority="10" operator="containsText" text="Requiere refuerzo transversal">
      <formula>NOT(ISERROR(SEARCH("Requiere refuerzo transversal",J166)))</formula>
    </cfRule>
  </conditionalFormatting>
  <conditionalFormatting sqref="J208:R208">
    <cfRule type="containsText" dxfId="21" priority="5" operator="containsText" text="MAL">
      <formula>NOT(ISERROR(SEARCH("MAL",J208)))</formula>
    </cfRule>
    <cfRule type="containsText" dxfId="20" priority="6" operator="containsText" text="OK">
      <formula>NOT(ISERROR(SEARCH("OK",J208)))</formula>
    </cfRule>
  </conditionalFormatting>
  <conditionalFormatting sqref="K350:Q350">
    <cfRule type="containsText" dxfId="19" priority="3" operator="containsText" text="NO CUMPLE">
      <formula>NOT(ISERROR(SEARCH("NO CUMPLE",K350)))</formula>
    </cfRule>
    <cfRule type="containsText" dxfId="18" priority="4" operator="containsText" text="OK">
      <formula>NOT(ISERROR(SEARCH("OK",K350)))</formula>
    </cfRule>
  </conditionalFormatting>
  <conditionalFormatting sqref="K395:Q396">
    <cfRule type="containsText" dxfId="17" priority="1" operator="containsText" text="NO CUMPLE">
      <formula>NOT(ISERROR(SEARCH("NO CUMPLE",K395)))</formula>
    </cfRule>
    <cfRule type="containsText" dxfId="16" priority="2" operator="containsText" text="OK">
      <formula>NOT(ISERROR(SEARCH("OK",K395)))</formula>
    </cfRule>
  </conditionalFormatting>
  <conditionalFormatting sqref="L87:P87">
    <cfRule type="containsText" dxfId="15" priority="25" operator="containsText" text="NO PASA">
      <formula>NOT(ISERROR(SEARCH("NO PASA",L87)))</formula>
    </cfRule>
    <cfRule type="containsText" dxfId="14" priority="26" operator="containsText" text="OK">
      <formula>NOT(ISERROR(SEARCH("OK",L87)))</formula>
    </cfRule>
  </conditionalFormatting>
  <conditionalFormatting sqref="L131:P131">
    <cfRule type="containsText" dxfId="13" priority="17" operator="containsText" text="NO PASA">
      <formula>NOT(ISERROR(SEARCH("NO PASA",L131)))</formula>
    </cfRule>
    <cfRule type="containsText" dxfId="12" priority="18" operator="containsText" text="OK">
      <formula>NOT(ISERROR(SEARCH("OK",L131)))</formula>
    </cfRule>
  </conditionalFormatting>
  <conditionalFormatting sqref="O72:U72">
    <cfRule type="containsText" dxfId="11" priority="24" operator="containsText" text="Redimensionar la Sección">
      <formula>NOT(ISERROR(SEARCH("Redimensionar la Sección",O72)))</formula>
    </cfRule>
  </conditionalFormatting>
  <conditionalFormatting sqref="O116:U116">
    <cfRule type="containsText" dxfId="10" priority="23" operator="containsText" text="Redimensionar la Sección">
      <formula>NOT(ISERROR(SEARCH("Redimensionar la Sección",O116)))</formula>
    </cfRule>
  </conditionalFormatting>
  <conditionalFormatting sqref="V153:Z153">
    <cfRule type="containsText" dxfId="9" priority="11" operator="containsText" text="Cambiar sección">
      <formula>NOT(ISERROR(SEARCH("Cambiar sección",V153)))</formula>
    </cfRule>
    <cfRule type="containsText" dxfId="8" priority="12" operator="containsText" text="OK">
      <formula>NOT(ISERROR(SEARCH("OK",V153)))</formula>
    </cfRule>
  </conditionalFormatting>
  <conditionalFormatting sqref="W78">
    <cfRule type="containsText" dxfId="7" priority="29" operator="containsText" text="NO PASA">
      <formula>NOT(ISERROR(SEARCH("NO PASA",W78)))</formula>
    </cfRule>
    <cfRule type="containsText" dxfId="6" priority="30" operator="containsText" text="OK">
      <formula>NOT(ISERROR(SEARCH("OK",W78)))</formula>
    </cfRule>
  </conditionalFormatting>
  <conditionalFormatting sqref="W122">
    <cfRule type="containsText" dxfId="5" priority="21" operator="containsText" text="NO PASA">
      <formula>NOT(ISERROR(SEARCH("NO PASA",W122)))</formula>
    </cfRule>
    <cfRule type="containsText" dxfId="4" priority="22" operator="containsText" text="OK">
      <formula>NOT(ISERROR(SEARCH("OK",W122)))</formula>
    </cfRule>
  </conditionalFormatting>
  <conditionalFormatting sqref="W78:Z78">
    <cfRule type="containsText" dxfId="3" priority="27" operator="containsText" text="FALTA ACERO">
      <formula>NOT(ISERROR(SEARCH("FALTA ACERO",W78)))</formula>
    </cfRule>
    <cfRule type="containsText" dxfId="2" priority="28" operator="containsText" text="SUPERA AS MAX">
      <formula>NOT(ISERROR(SEARCH("SUPERA AS MAX",W78)))</formula>
    </cfRule>
  </conditionalFormatting>
  <conditionalFormatting sqref="W122:Z122">
    <cfRule type="containsText" dxfId="1" priority="19" operator="containsText" text="FALTA ACERO">
      <formula>NOT(ISERROR(SEARCH("FALTA ACERO",W122)))</formula>
    </cfRule>
    <cfRule type="containsText" dxfId="0" priority="20" operator="containsText" text="SUPERA AS MAX">
      <formula>NOT(ISERROR(SEARCH("SUPERA AS MAX",W122)))</formula>
    </cfRule>
  </conditionalFormatting>
  <dataValidations disablePrompts="1" count="1">
    <dataValidation type="list" allowBlank="1" showInputMessage="1" showErrorMessage="1" sqref="U344:V344 U389:V389 AV389:AW389 BW389:BX389" xr:uid="{4946C9F3-F9DD-486C-BDAC-72801A1413C2}">
      <formula1>"SI, NO"</formula1>
    </dataValidation>
  </dataValidations>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ExtraerElementosMecanicos">
                <anchor moveWithCells="1" sizeWithCells="1">
                  <from>
                    <xdr:col>27</xdr:col>
                    <xdr:colOff>0</xdr:colOff>
                    <xdr:row>3</xdr:row>
                    <xdr:rowOff>0</xdr:rowOff>
                  </from>
                  <to>
                    <xdr:col>36</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81BEF8E8-459C-4FD0-9A47-C34E4FF46706}">
          <x14:formula1>
            <xm:f>'VARILLAS (NO BORRAR)'!$B$3:$B$15</xm:f>
          </x14:formula1>
          <xm:sqref>H76:I77 H120:I121 M193:N193 M246:N246</xm:sqref>
        </x14:dataValidation>
        <x14:dataValidation type="list" allowBlank="1" showInputMessage="1" showErrorMessage="1" xr:uid="{3E1B8BD2-ECD8-4AEA-936F-5B46FF80C86B}">
          <x14:formula1>
            <xm:f>'VARILLAS (NO BORRAR)'!$B$18:$B$20</xm:f>
          </x14:formula1>
          <xm:sqref>O68:Q68 O112:Q112</xm:sqref>
        </x14:dataValidation>
        <x14:dataValidation type="list" allowBlank="1" showInputMessage="1" showErrorMessage="1" xr:uid="{0E5379D0-2131-4D7E-8C05-EF864ABBFFDE}">
          <x14:formula1>
            <xm:f>'VARILLAS (NO BORRAR)'!$B$27:$B$37</xm:f>
          </x14:formula1>
          <xm:sqref>O364 AP363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12</vt:i4>
      </vt:variant>
    </vt:vector>
  </HeadingPairs>
  <TitlesOfParts>
    <vt:vector size="26" baseType="lpstr">
      <vt:lpstr>VARILLAS (NO BORRAR)</vt:lpstr>
      <vt:lpstr>DATOS ETABS</vt:lpstr>
      <vt:lpstr>TB 1</vt:lpstr>
      <vt:lpstr>TB 2</vt:lpstr>
      <vt:lpstr>TB-VZO 1</vt:lpstr>
      <vt:lpstr>TB 3</vt:lpstr>
      <vt:lpstr>TB 4</vt:lpstr>
      <vt:lpstr>TB 5</vt:lpstr>
      <vt:lpstr>TB 6</vt:lpstr>
      <vt:lpstr>TB 7</vt:lpstr>
      <vt:lpstr>TB 8</vt:lpstr>
      <vt:lpstr>TB 9</vt:lpstr>
      <vt:lpstr>TB 10</vt:lpstr>
      <vt:lpstr>TB 11</vt:lpstr>
      <vt:lpstr>'TB 1'!Área_de_impresión</vt:lpstr>
      <vt:lpstr>'TB 10'!Área_de_impresión</vt:lpstr>
      <vt:lpstr>'TB 11'!Área_de_impresión</vt:lpstr>
      <vt:lpstr>'TB 2'!Área_de_impresión</vt:lpstr>
      <vt:lpstr>'TB 3'!Área_de_impresión</vt:lpstr>
      <vt:lpstr>'TB 4'!Área_de_impresión</vt:lpstr>
      <vt:lpstr>'TB 5'!Área_de_impresión</vt:lpstr>
      <vt:lpstr>'TB 6'!Área_de_impresión</vt:lpstr>
      <vt:lpstr>'TB 7'!Área_de_impresión</vt:lpstr>
      <vt:lpstr>'TB 8'!Área_de_impresión</vt:lpstr>
      <vt:lpstr>'TB 9'!Área_de_impresión</vt:lpstr>
      <vt:lpstr>'TB-VZO 1'!Área_de_impresión</vt:lpstr>
    </vt:vector>
  </TitlesOfParts>
  <Company>https://kbthetechblog.wordpress.com/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user</cp:lastModifiedBy>
  <dcterms:created xsi:type="dcterms:W3CDTF">2025-09-25T19:04:10Z</dcterms:created>
  <dcterms:modified xsi:type="dcterms:W3CDTF">2026-09-21T20:25:36Z</dcterms:modified>
</cp:coreProperties>
</file>