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<sst xmlns="http://schemas.openxmlformats.org/spreadsheetml/2006/main" count="58" uniqueCount="44">
  <si>
    <t xml:space="preserve">Vehicle concept</t>
  </si>
  <si>
    <t xml:space="preserve">Reference</t>
  </si>
  <si>
    <t xml:space="preserve">ascent fuel</t>
  </si>
  <si>
    <t xml:space="preserve">ascent oxidizer</t>
  </si>
  <si>
    <t xml:space="preserve">recovery fuel</t>
  </si>
  <si>
    <t xml:space="preserve">Inert mass [Mg]</t>
  </si>
  <si>
    <t xml:space="preserve">Ascent propellant mass [Mg]</t>
  </si>
  <si>
    <t xml:space="preserve">Recovery propellant mass [Mg]</t>
  </si>
  <si>
    <t xml:space="preserve">Recovery cruise range [km]</t>
  </si>
  <si>
    <t xml:space="preserve">Recovery cruise speed [m/s]</t>
  </si>
  <si>
    <t xml:space="preserve">Baseline inert mass fraction E_1 [-]</t>
  </si>
  <si>
    <t xml:space="preserve">Estimated mass of baseline “high-value” hardware [Mg]</t>
  </si>
  <si>
    <t xml:space="preserve">a [-]</t>
  </si>
  <si>
    <t xml:space="preserve">P [-]</t>
  </si>
  <si>
    <t xml:space="preserve">Baikal</t>
  </si>
  <si>
    <t xml:space="preserve">Isakowitz 2004</t>
  </si>
  <si>
    <t xml:space="preserve">kero</t>
  </si>
  <si>
    <t xml:space="preserve">O2</t>
  </si>
  <si>
    <t xml:space="preserve">LFBB, NASA/Boeing, Daul Config</t>
  </si>
  <si>
    <t xml:space="preserve">Healy 1998</t>
  </si>
  <si>
    <t xml:space="preserve">LFBB, DRL</t>
  </si>
  <si>
    <t xml:space="preserve">Sippel et al. 2002</t>
  </si>
  <si>
    <t xml:space="preserve">H2</t>
  </si>
  <si>
    <t xml:space="preserve">Analogies to other winged vehicles</t>
  </si>
  <si>
    <t xml:space="preserve">Vehicle</t>
  </si>
  <si>
    <t xml:space="preserve">empty mass</t>
  </si>
  <si>
    <t xml:space="preserve">Wing mass</t>
  </si>
  <si>
    <t xml:space="preserve">Stabiliser mass</t>
  </si>
  <si>
    <t xml:space="preserve">landing gear mass</t>
  </si>
  <si>
    <t xml:space="preserve">surface controls mass</t>
  </si>
  <si>
    <t xml:space="preserve">hydraulics mass</t>
  </si>
  <si>
    <t xml:space="preserve">thermal protection mass</t>
  </si>
  <si>
    <t xml:space="preserve">air breathing propulsion mass</t>
  </si>
  <si>
    <t xml:space="preserve">$a$ estimate, glider</t>
  </si>
  <si>
    <t xml:space="preserve">$a$ estimate, powered</t>
  </si>
  <si>
    <t xml:space="preserve">STS Orbiter</t>
  </si>
  <si>
    <t xml:space="preserve">Sforza 2015</t>
  </si>
  <si>
    <t xml:space="preserve">Mg</t>
  </si>
  <si>
    <t xml:space="preserve">fraction of empty mass</t>
  </si>
  <si>
    <t xml:space="preserve">C-141</t>
  </si>
  <si>
    <t xml:space="preserve">Gulfstream G550</t>
  </si>
  <si>
    <t xml:space="preserve">Lissys</t>
  </si>
  <si>
    <t xml:space="preserve">Boeing 787-8</t>
  </si>
  <si>
    <t xml:space="preserve">lbm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</si>
</sst>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2.8"/>
  <cols>
    <col collapsed="false" hidden="false" max="1" min="1" style="0" width="29.5"/>
    <col collapsed="false" hidden="false" max="2" min="2" style="0" width="13.0561224489796"/>
    <col collapsed="false" hidden="false" max="3" min="3" style="0" width="20.1836734693878"/>
    <col collapsed="false" hidden="false" max="5" min="4" style="0" width="13.5"/>
    <col collapsed="false" hidden="false" max="6" min="6" style="0" width="20.4642857142857"/>
    <col collapsed="false" hidden="false" max="7" min="7" style="0" width="15.5612244897959"/>
    <col collapsed="false" hidden="false" max="9" min="8" style="0" width="16.8112244897959"/>
    <col collapsed="false" hidden="false" max="10" min="10" style="0" width="10.6632653061225"/>
    <col collapsed="false" hidden="false" max="11" min="11" style="0" width="12.9591836734694"/>
    <col collapsed="false" hidden="false" max="12" min="12" style="0" width="16.0663265306122"/>
    <col collapsed="false" hidden="false" max="1025" min="13" style="0" width="8.50510204081633"/>
  </cols>
  <sheetData>
    <row r="1" s="1" customFormat="tru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16</v>
      </c>
      <c r="F2" s="0" t="n">
        <v>17.8</v>
      </c>
      <c r="G2" s="0" t="n">
        <v>109.7</v>
      </c>
      <c r="H2" s="0" t="n">
        <v>2.9</v>
      </c>
      <c r="I2" s="0" t="n">
        <v>410</v>
      </c>
      <c r="J2" s="0" t="n">
        <v>136</v>
      </c>
      <c r="K2" s="0" t="n">
        <v>0.07</v>
      </c>
      <c r="L2" s="2" t="n">
        <f aca="false">G2*K2/(1 - K2)</f>
        <v>8.25698924731183</v>
      </c>
      <c r="M2" s="2" t="n">
        <f aca="false">(F2-L2)/F2</f>
        <v>0.536124199589223</v>
      </c>
      <c r="N2" s="2" t="n">
        <f aca="false">LN((H2/F2) +1)</f>
        <v>0.150935242973284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16</v>
      </c>
      <c r="D3" s="0" t="s">
        <v>17</v>
      </c>
      <c r="E3" s="0" t="s">
        <v>16</v>
      </c>
      <c r="F3" s="0" t="n">
        <v>93.84</v>
      </c>
      <c r="G3" s="0" t="n">
        <v>494.5</v>
      </c>
      <c r="H3" s="0" t="n">
        <v>20.5</v>
      </c>
      <c r="I3" s="0" t="n">
        <v>370</v>
      </c>
      <c r="J3" s="0" t="n">
        <f aca="false">0.82*320</f>
        <v>262.4</v>
      </c>
      <c r="K3" s="0" t="n">
        <v>0.07</v>
      </c>
      <c r="L3" s="2" t="n">
        <f aca="false">G3*K3/(1 - K3)</f>
        <v>37.2204301075269</v>
      </c>
      <c r="M3" s="2" t="n">
        <f aca="false">(F3-L3)/F3</f>
        <v>0.603362850516551</v>
      </c>
      <c r="N3" s="2" t="n">
        <f aca="false">LN((H3/F3) +1)</f>
        <v>0.197585261490605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17</v>
      </c>
      <c r="E4" s="0" t="s">
        <v>22</v>
      </c>
      <c r="F4" s="0" t="n">
        <v>46.2</v>
      </c>
      <c r="G4" s="0" t="n">
        <v>167.5</v>
      </c>
      <c r="H4" s="0" t="n">
        <v>4</v>
      </c>
      <c r="K4" s="0" t="n">
        <v>0.12</v>
      </c>
      <c r="L4" s="2" t="n">
        <f aca="false">G4*K4/(1 - K4)</f>
        <v>22.8409090909091</v>
      </c>
      <c r="M4" s="2" t="n">
        <f aca="false">(F4-L4)/F4</f>
        <v>0.505608028335301</v>
      </c>
      <c r="N4" s="2" t="n">
        <f aca="false">LN((H4/F4) +1)</f>
        <v>0.0830352286099903</v>
      </c>
    </row>
    <row r="8" customFormat="false" ht="12.8" hidden="false" customHeight="false" outlineLevel="0" collapsed="false">
      <c r="A8" s="0" t="s">
        <v>23</v>
      </c>
    </row>
    <row r="9" customFormat="false" ht="35.05" hidden="false" customHeight="false" outlineLevel="0" collapsed="false">
      <c r="A9" s="0" t="s">
        <v>24</v>
      </c>
      <c r="B9" s="0" t="s">
        <v>1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  <c r="M9" s="1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n">
        <f aca="false">109.3-10.8-27.2</f>
        <v>71.3</v>
      </c>
      <c r="E10" s="0" t="n">
        <v>6.7</v>
      </c>
      <c r="F10" s="0" t="n">
        <v>1.31</v>
      </c>
      <c r="G10" s="0" t="n">
        <v>5.69</v>
      </c>
      <c r="H10" s="0" t="n">
        <v>1</v>
      </c>
      <c r="I10" s="0" t="n">
        <v>1.04</v>
      </c>
      <c r="J10" s="0" t="n">
        <v>12.3</v>
      </c>
      <c r="K10" s="0" t="n">
        <v>0</v>
      </c>
    </row>
    <row r="11" customFormat="false" ht="12.8" hidden="false" customHeight="false" outlineLevel="0" collapsed="false">
      <c r="C11" s="0" t="s">
        <v>38</v>
      </c>
      <c r="D11" s="2" t="n">
        <f aca="false">D10/$D10</f>
        <v>1</v>
      </c>
      <c r="E11" s="2" t="n">
        <f aca="false">E10/$D10</f>
        <v>0.0939691444600281</v>
      </c>
      <c r="F11" s="2" t="n">
        <f aca="false">F10/$D10</f>
        <v>0.0183730715287518</v>
      </c>
      <c r="G11" s="2" t="n">
        <f aca="false">G10/$D10</f>
        <v>0.0798036465638149</v>
      </c>
      <c r="H11" s="2" t="n">
        <f aca="false">H10/$D10</f>
        <v>0.0140252454417952</v>
      </c>
      <c r="I11" s="2" t="n">
        <f aca="false">I10/$D10</f>
        <v>0.014586255259467</v>
      </c>
      <c r="J11" s="2" t="n">
        <f aca="false">J10/$D10</f>
        <v>0.172510518934081</v>
      </c>
      <c r="K11" s="2" t="n">
        <f aca="false">K10/$D10</f>
        <v>0</v>
      </c>
      <c r="L11" s="2" t="n">
        <f aca="false">SUM(E11:I11)</f>
        <v>0.220757363253857</v>
      </c>
    </row>
    <row r="13" customFormat="false" ht="12.8" hidden="false" customHeight="false" outlineLevel="0" collapsed="false">
      <c r="A13" s="0" t="s">
        <v>39</v>
      </c>
      <c r="B13" s="0" t="s">
        <v>36</v>
      </c>
      <c r="C13" s="0" t="s">
        <v>37</v>
      </c>
      <c r="D13" s="0" t="n">
        <f aca="false">97.456-31.71-5.2</f>
        <v>60.546</v>
      </c>
      <c r="E13" s="0" t="n">
        <v>15.56</v>
      </c>
      <c r="F13" s="0" t="n">
        <v>2.676</v>
      </c>
      <c r="G13" s="0" t="n">
        <v>4.954</v>
      </c>
      <c r="H13" s="0" t="n">
        <v>1.654</v>
      </c>
      <c r="I13" s="0" t="n">
        <v>1.22</v>
      </c>
      <c r="J13" s="0" t="n">
        <v>0</v>
      </c>
      <c r="K13" s="0" t="n">
        <v>11.421</v>
      </c>
    </row>
    <row r="14" customFormat="false" ht="12.8" hidden="false" customHeight="false" outlineLevel="0" collapsed="false">
      <c r="C14" s="0" t="s">
        <v>38</v>
      </c>
      <c r="D14" s="2" t="n">
        <f aca="false">D13/$D13</f>
        <v>1</v>
      </c>
      <c r="E14" s="2" t="n">
        <f aca="false">E13/$D13</f>
        <v>0.256994681729594</v>
      </c>
      <c r="F14" s="2" t="n">
        <f aca="false">F13/$D13</f>
        <v>0.0441978000198196</v>
      </c>
      <c r="G14" s="2" t="n">
        <f aca="false">G13/$D13</f>
        <v>0.0818220856869157</v>
      </c>
      <c r="H14" s="2" t="n">
        <f aca="false">H13/$D13</f>
        <v>0.0273180722095597</v>
      </c>
      <c r="I14" s="2" t="n">
        <f aca="false">I13/$D13</f>
        <v>0.0201499686189013</v>
      </c>
      <c r="J14" s="2" t="n">
        <f aca="false">J13/$D13</f>
        <v>0</v>
      </c>
      <c r="K14" s="2" t="n">
        <f aca="false">K13/$D13</f>
        <v>0.188633435734813</v>
      </c>
      <c r="L14" s="2" t="n">
        <f aca="false">SUM(E14:I14)</f>
        <v>0.43048260826479</v>
      </c>
      <c r="M14" s="2" t="n">
        <f aca="false">L14+K14</f>
        <v>0.619116043999604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37</v>
      </c>
      <c r="D16" s="2" t="n">
        <f aca="false">0.0004536*45508</f>
        <v>20.6424288</v>
      </c>
      <c r="E16" s="3" t="n">
        <f aca="false">0.0004536*10810</f>
        <v>4.903416</v>
      </c>
      <c r="F16" s="3" t="n">
        <f aca="false">0.0004536*1402</f>
        <v>0.6359472</v>
      </c>
      <c r="G16" s="3" t="n">
        <f aca="false">0.0004536*3113</f>
        <v>1.4120568</v>
      </c>
      <c r="H16" s="3" t="n">
        <f aca="false">0.0004536*1294</f>
        <v>0.5869584</v>
      </c>
      <c r="I16" s="3" t="n">
        <f aca="false">0.0004536*683</f>
        <v>0.3098088</v>
      </c>
      <c r="J16" s="2" t="n">
        <v>0</v>
      </c>
      <c r="K16" s="3" t="n">
        <f aca="false">0.0004536*10204</f>
        <v>4.6285344</v>
      </c>
    </row>
    <row r="17" customFormat="false" ht="12.8" hidden="false" customHeight="false" outlineLevel="0" collapsed="false">
      <c r="C17" s="0" t="s">
        <v>38</v>
      </c>
      <c r="D17" s="2" t="n">
        <f aca="false">D16/$D16</f>
        <v>1</v>
      </c>
      <c r="E17" s="2" t="n">
        <f aca="false">E16/$D16</f>
        <v>0.237540652193021</v>
      </c>
      <c r="F17" s="2" t="n">
        <f aca="false">F16/$D16</f>
        <v>0.0308077700624066</v>
      </c>
      <c r="G17" s="2" t="n">
        <f aca="false">G16/$D16</f>
        <v>0.0684055550672409</v>
      </c>
      <c r="H17" s="2" t="n">
        <f aca="false">H16/$D16</f>
        <v>0.0284345609563154</v>
      </c>
      <c r="I17" s="2" t="n">
        <f aca="false">I16/$D16</f>
        <v>0.0150083501801881</v>
      </c>
      <c r="J17" s="2" t="n">
        <f aca="false">J16/$D16</f>
        <v>0</v>
      </c>
      <c r="K17" s="2" t="n">
        <f aca="false">K16/$D16</f>
        <v>0.224224312208842</v>
      </c>
      <c r="L17" s="2" t="n">
        <f aca="false">SUM(E17:I17)</f>
        <v>0.380196888459172</v>
      </c>
      <c r="M17" s="2" t="n">
        <f aca="false">L17+K17</f>
        <v>0.604421200668014</v>
      </c>
    </row>
    <row r="19" customFormat="false" ht="12.8" hidden="false" customHeight="false" outlineLevel="0" collapsed="false">
      <c r="A19" s="0" t="s">
        <v>42</v>
      </c>
      <c r="B19" s="0" t="s">
        <v>41</v>
      </c>
      <c r="C19" s="0" t="s">
        <v>43</v>
      </c>
      <c r="D19" s="1" t="n">
        <f aca="false">0.0004536*236032</f>
        <v>107.0641152</v>
      </c>
      <c r="E19" s="1" t="n">
        <f aca="false">0.0004536*60038</f>
        <v>27.2332368</v>
      </c>
      <c r="F19" s="1" t="n">
        <f aca="false">0.0004536*5158</f>
        <v>2.3396688</v>
      </c>
      <c r="G19" s="1" t="n">
        <f aca="false">0.0004536*18605</f>
        <v>8.439228</v>
      </c>
      <c r="H19" s="1" t="n">
        <f aca="false">0.0004536*4836</f>
        <v>2.1936096</v>
      </c>
      <c r="I19" s="1" t="n">
        <f aca="false">0.0004536*3750</f>
        <v>1.701</v>
      </c>
      <c r="J19" s="0" t="n">
        <v>0</v>
      </c>
      <c r="K19" s="1" t="n">
        <f aca="false">0.0004536*35471</f>
        <v>16.0896456</v>
      </c>
    </row>
    <row r="20" customFormat="false" ht="12.8" hidden="false" customHeight="false" outlineLevel="0" collapsed="false">
      <c r="C20" s="0" t="s">
        <v>38</v>
      </c>
      <c r="D20" s="2" t="n">
        <f aca="false">D19/$D19</f>
        <v>1</v>
      </c>
      <c r="E20" s="2" t="n">
        <f aca="false">E19/$D19</f>
        <v>0.254363815075922</v>
      </c>
      <c r="F20" s="2" t="n">
        <f aca="false">F19/$D19</f>
        <v>0.0218529690889371</v>
      </c>
      <c r="G20" s="2" t="n">
        <f aca="false">G19/$D19</f>
        <v>0.0788240577548807</v>
      </c>
      <c r="H20" s="2" t="n">
        <f aca="false">H19/$D19</f>
        <v>0.0204887472885033</v>
      </c>
      <c r="I20" s="2" t="n">
        <f aca="false">I19/$D19</f>
        <v>0.0158876762472885</v>
      </c>
      <c r="J20" s="2" t="n">
        <f aca="false">J19/$D19</f>
        <v>0</v>
      </c>
      <c r="K20" s="2" t="n">
        <f aca="false">K19/$D19</f>
        <v>0.150280470444685</v>
      </c>
      <c r="L20" s="2" t="n">
        <f aca="false">SUM(E20:I20)</f>
        <v>0.391417265455531</v>
      </c>
      <c r="M20" s="2" t="n">
        <f aca="false">L20+K20</f>
        <v>0.541697735900217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2018-08-07T17:34:12Z</dcterms:created>
  <dc:creator/>
  <dc:description/>
  <dc:language>en-US</dc:language>
  <cp:lastModifiedBy/>
  <dcterms:modified xsi:type="dcterms:W3CDTF">2018-08-08T18:49:03Z</dcterms:modified>
  <cp:revision>21</cp:revision>
  <dc:subject/>
  <dc:title/>
</cp:coreProperties>
</file>