
<file path=[Content_Types].xml><?xml version="1.0" encoding="utf-8"?>
<Types xmlns="http://schemas.openxmlformats.org/package/2006/content-types">
  <Default Extension="gif" ContentType="image/gi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showInkAnnotation="0" autoCompressPictures="0" defaultThemeVersion="202300"/>
  <mc:AlternateContent xmlns:mc="http://schemas.openxmlformats.org/markup-compatibility/2006">
    <mc:Choice Requires="x15">
      <x15ac:absPath xmlns:x15ac="http://schemas.microsoft.com/office/spreadsheetml/2010/11/ac" url="/Users/stevenlanciotti/Desktop/DataSci-241/Final Project/"/>
    </mc:Choice>
  </mc:AlternateContent>
  <xr:revisionPtr revIDLastSave="0" documentId="13_ncr:1_{20967250-B939-AB40-BA4D-302CD559D6F1}" xr6:coauthVersionLast="47" xr6:coauthVersionMax="47" xr10:uidLastSave="{00000000-0000-0000-0000-000000000000}"/>
  <bookViews>
    <workbookView xWindow="30400" yWindow="660" windowWidth="38080" windowHeight="20780" tabRatio="500" xr2:uid="{00000000-000D-0000-FFFF-FFFF00000000}"/>
  </bookViews>
  <sheets>
    <sheet name="Data Summary" sheetId="7" r:id="rId1"/>
    <sheet name="Consolidated Data - Static" sheetId="6" r:id="rId2"/>
    <sheet name="Consolidated Data - Dynamic" sheetId="3" r:id="rId3"/>
    <sheet name="All - AdoptAPet" sheetId="1" r:id="rId4"/>
    <sheet name="All - PetPoint" sheetId="4" r:id="rId5"/>
    <sheet name="Pivot Data" sheetId="8" r:id="rId6"/>
    <sheet name="AnimalInventory - PetPoint" sheetId="5" r:id="rId7"/>
    <sheet name="Click Through Traffic" sheetId="2" r:id="rId8"/>
  </sheets>
  <definedNames>
    <definedName name="_xlnm._FilterDatabase" localSheetId="3" hidden="1">'All - AdoptAPet'!$A$1:$AE$102</definedName>
    <definedName name="_xlnm._FilterDatabase" localSheetId="4" hidden="1">'All - PetPoint'!$A$1:$Q$344</definedName>
  </definedNames>
  <calcPr calcId="191029"/>
  <pivotCaches>
    <pivotCache cacheId="6" r:id="rId9"/>
    <pivotCache cacheId="21" r:id="rId10"/>
    <pivotCache cacheId="34"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 i="7" l="1"/>
  <c r="D7" i="7"/>
  <c r="F5" i="7"/>
  <c r="H5" i="7"/>
  <c r="J5" i="7"/>
  <c r="H6" i="7"/>
  <c r="F6" i="7"/>
  <c r="J6" i="7"/>
  <c r="D6" i="7"/>
  <c r="D5" i="7"/>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AC3" i="3"/>
  <c r="AD3" i="3"/>
  <c r="AC4" i="3"/>
  <c r="AD4" i="3"/>
  <c r="AC5" i="3"/>
  <c r="AD5" i="3"/>
  <c r="AC6" i="3"/>
  <c r="AD6" i="3"/>
  <c r="AC7" i="3"/>
  <c r="AD7" i="3"/>
  <c r="AC8" i="3"/>
  <c r="AD8" i="3"/>
  <c r="AC9" i="3"/>
  <c r="AD9" i="3"/>
  <c r="AC10" i="3"/>
  <c r="AD10" i="3"/>
  <c r="AC11" i="3"/>
  <c r="AD11" i="3"/>
  <c r="AC12" i="3"/>
  <c r="AD12" i="3"/>
  <c r="AC13" i="3"/>
  <c r="AD13" i="3"/>
  <c r="AC14" i="3"/>
  <c r="AD14" i="3"/>
  <c r="AC15" i="3"/>
  <c r="AD15" i="3"/>
  <c r="AC16" i="3"/>
  <c r="AD16" i="3"/>
  <c r="AC17" i="3"/>
  <c r="AD17" i="3"/>
  <c r="AC18" i="3"/>
  <c r="AD18" i="3"/>
  <c r="AC19" i="3"/>
  <c r="AD19" i="3"/>
  <c r="AC20" i="3"/>
  <c r="AD20" i="3"/>
  <c r="AC21" i="3"/>
  <c r="AD21" i="3"/>
  <c r="AC22" i="3"/>
  <c r="AD22" i="3"/>
  <c r="AC23" i="3"/>
  <c r="AD23" i="3"/>
  <c r="AC24" i="3"/>
  <c r="AD24" i="3"/>
  <c r="AC25" i="3"/>
  <c r="AD25" i="3"/>
  <c r="AC26" i="3"/>
  <c r="AD26" i="3"/>
  <c r="AC27" i="3"/>
  <c r="AD27" i="3"/>
  <c r="AC28" i="3"/>
  <c r="AD28" i="3"/>
  <c r="AC29" i="3"/>
  <c r="AD29" i="3"/>
  <c r="AC30" i="3"/>
  <c r="AD30" i="3"/>
  <c r="AC31" i="3"/>
  <c r="AD31" i="3"/>
  <c r="AC32" i="3"/>
  <c r="AD32" i="3"/>
  <c r="AC33" i="3"/>
  <c r="AD33" i="3"/>
  <c r="AC34" i="3"/>
  <c r="AD34" i="3"/>
  <c r="AC35" i="3"/>
  <c r="AD35" i="3"/>
  <c r="AC36" i="3"/>
  <c r="AD36" i="3"/>
  <c r="AC37" i="3"/>
  <c r="AD37" i="3"/>
  <c r="AC38" i="3"/>
  <c r="AD38" i="3"/>
  <c r="AC39" i="3"/>
  <c r="AD39" i="3"/>
  <c r="AC40" i="3"/>
  <c r="AD40" i="3"/>
  <c r="AC41" i="3"/>
  <c r="AD41" i="3"/>
  <c r="AC42" i="3"/>
  <c r="AD42" i="3"/>
  <c r="AC43" i="3"/>
  <c r="AD43" i="3"/>
  <c r="AC44" i="3"/>
  <c r="AD44" i="3"/>
  <c r="AC45" i="3"/>
  <c r="AD45" i="3"/>
  <c r="AC46" i="3"/>
  <c r="AD46" i="3"/>
  <c r="AC47" i="3"/>
  <c r="AD47" i="3"/>
  <c r="AC48" i="3"/>
  <c r="AD48" i="3"/>
  <c r="AC49" i="3"/>
  <c r="AD49" i="3"/>
  <c r="AC50" i="3"/>
  <c r="AD50" i="3"/>
  <c r="AC51" i="3"/>
  <c r="AD51" i="3"/>
  <c r="AC52" i="3"/>
  <c r="AD52" i="3"/>
  <c r="AC53" i="3"/>
  <c r="AD53" i="3"/>
  <c r="AC54" i="3"/>
  <c r="AD54" i="3"/>
  <c r="AC55" i="3"/>
  <c r="AD55" i="3"/>
  <c r="AC56" i="3"/>
  <c r="AD56" i="3"/>
  <c r="AC57" i="3"/>
  <c r="AD57" i="3"/>
  <c r="AC58" i="3"/>
  <c r="AD58" i="3"/>
  <c r="AC59" i="3"/>
  <c r="AD59" i="3"/>
  <c r="AC60" i="3"/>
  <c r="AD60" i="3"/>
  <c r="AC61" i="3"/>
  <c r="AD61" i="3"/>
  <c r="AC62" i="3"/>
  <c r="AD62" i="3"/>
  <c r="AC63" i="3"/>
  <c r="AD63" i="3"/>
  <c r="AC64" i="3"/>
  <c r="AD64" i="3"/>
  <c r="AC65" i="3"/>
  <c r="AD65" i="3"/>
  <c r="AC66" i="3"/>
  <c r="AD66" i="3"/>
  <c r="AC67" i="3"/>
  <c r="AD67" i="3"/>
  <c r="AC68" i="3"/>
  <c r="AD68" i="3"/>
  <c r="AC69" i="3"/>
  <c r="AD69" i="3"/>
  <c r="AC70" i="3"/>
  <c r="AD70" i="3"/>
  <c r="AC71" i="3"/>
  <c r="AD71" i="3"/>
  <c r="AC72" i="3"/>
  <c r="AD72" i="3"/>
  <c r="AC73" i="3"/>
  <c r="AD73" i="3"/>
  <c r="AC74" i="3"/>
  <c r="AD74" i="3"/>
  <c r="AC75" i="3"/>
  <c r="AD75" i="3"/>
  <c r="AC76" i="3"/>
  <c r="AD76" i="3"/>
  <c r="AC77" i="3"/>
  <c r="AD77" i="3"/>
  <c r="AD2" i="3"/>
  <c r="AC2" i="3"/>
  <c r="AB3" i="3"/>
  <c r="AB4" i="3"/>
  <c r="AB5" i="3"/>
  <c r="AB6"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AB35" i="3"/>
  <c r="AB36" i="3"/>
  <c r="AB37" i="3"/>
  <c r="AB38" i="3"/>
  <c r="AB39" i="3"/>
  <c r="AB40" i="3"/>
  <c r="AB41" i="3"/>
  <c r="AB42" i="3"/>
  <c r="AB43" i="3"/>
  <c r="AB44" i="3"/>
  <c r="AB45" i="3"/>
  <c r="AB46" i="3"/>
  <c r="AB47" i="3"/>
  <c r="AB48" i="3"/>
  <c r="AB49" i="3"/>
  <c r="AB50" i="3"/>
  <c r="AB51" i="3"/>
  <c r="AB52" i="3"/>
  <c r="AB53" i="3"/>
  <c r="AB54" i="3"/>
  <c r="AB55" i="3"/>
  <c r="AB56" i="3"/>
  <c r="AB57" i="3"/>
  <c r="AB58" i="3"/>
  <c r="AB59" i="3"/>
  <c r="AB60" i="3"/>
  <c r="AB61" i="3"/>
  <c r="AB62" i="3"/>
  <c r="AB63" i="3"/>
  <c r="AB64" i="3"/>
  <c r="AB65" i="3"/>
  <c r="AB66" i="3"/>
  <c r="AB67" i="3"/>
  <c r="AB68" i="3"/>
  <c r="AB69" i="3"/>
  <c r="AB70" i="3"/>
  <c r="AB71" i="3"/>
  <c r="AB72" i="3"/>
  <c r="AB73" i="3"/>
  <c r="AB74" i="3"/>
  <c r="AB75" i="3"/>
  <c r="AB76" i="3"/>
  <c r="AB77" i="3"/>
  <c r="AB2" i="3"/>
  <c r="Y3" i="3"/>
  <c r="Z3" i="3"/>
  <c r="AA3" i="3"/>
  <c r="Y4" i="3"/>
  <c r="Z4" i="3"/>
  <c r="AA4" i="3"/>
  <c r="Y5" i="3"/>
  <c r="Z5" i="3"/>
  <c r="AA5" i="3"/>
  <c r="Y6" i="3"/>
  <c r="Z6" i="3"/>
  <c r="AA6" i="3"/>
  <c r="Y7" i="3"/>
  <c r="Z7" i="3"/>
  <c r="AA7" i="3"/>
  <c r="Y8" i="3"/>
  <c r="Z8" i="3"/>
  <c r="AA8" i="3"/>
  <c r="Y9" i="3"/>
  <c r="Z9" i="3"/>
  <c r="AA9" i="3"/>
  <c r="Y10" i="3"/>
  <c r="Z10" i="3"/>
  <c r="AA10" i="3"/>
  <c r="Y11" i="3"/>
  <c r="Z11" i="3"/>
  <c r="AA11" i="3"/>
  <c r="Y12" i="3"/>
  <c r="Z12" i="3"/>
  <c r="AA12" i="3"/>
  <c r="Y13" i="3"/>
  <c r="Z13" i="3"/>
  <c r="AA13" i="3"/>
  <c r="Y14" i="3"/>
  <c r="Z14" i="3"/>
  <c r="AA14" i="3"/>
  <c r="Y15" i="3"/>
  <c r="Z15" i="3"/>
  <c r="AA15" i="3"/>
  <c r="Y16" i="3"/>
  <c r="Z16" i="3"/>
  <c r="AA16" i="3"/>
  <c r="Y17" i="3"/>
  <c r="Z17" i="3"/>
  <c r="AA17" i="3"/>
  <c r="Y18" i="3"/>
  <c r="Z18" i="3"/>
  <c r="AA18" i="3"/>
  <c r="Y19" i="3"/>
  <c r="Z19" i="3"/>
  <c r="AA19" i="3"/>
  <c r="Y20" i="3"/>
  <c r="Z20" i="3"/>
  <c r="AA20" i="3"/>
  <c r="Y21" i="3"/>
  <c r="Z21" i="3"/>
  <c r="AA21" i="3"/>
  <c r="Y22" i="3"/>
  <c r="Z22" i="3"/>
  <c r="AA22" i="3"/>
  <c r="Y23" i="3"/>
  <c r="Z23" i="3"/>
  <c r="AA23" i="3"/>
  <c r="Y24" i="3"/>
  <c r="Z24" i="3"/>
  <c r="AA24" i="3"/>
  <c r="Y25" i="3"/>
  <c r="Z25" i="3"/>
  <c r="AA25" i="3"/>
  <c r="Y26" i="3"/>
  <c r="Z26" i="3"/>
  <c r="AA26" i="3"/>
  <c r="Y27" i="3"/>
  <c r="Z27" i="3"/>
  <c r="AA27" i="3"/>
  <c r="Y28" i="3"/>
  <c r="Z28" i="3"/>
  <c r="AA28" i="3"/>
  <c r="Y29" i="3"/>
  <c r="Z29" i="3"/>
  <c r="AA29" i="3"/>
  <c r="Y30" i="3"/>
  <c r="Z30" i="3"/>
  <c r="AA30" i="3"/>
  <c r="Y31" i="3"/>
  <c r="Z31" i="3"/>
  <c r="AA31" i="3"/>
  <c r="Y32" i="3"/>
  <c r="Z32" i="3"/>
  <c r="AA32" i="3"/>
  <c r="Y33" i="3"/>
  <c r="Z33" i="3"/>
  <c r="AA33" i="3"/>
  <c r="Y34" i="3"/>
  <c r="Z34" i="3"/>
  <c r="AA34" i="3"/>
  <c r="Y35" i="3"/>
  <c r="Z35" i="3"/>
  <c r="AA35" i="3"/>
  <c r="Y36" i="3"/>
  <c r="Z36" i="3"/>
  <c r="AA36" i="3"/>
  <c r="Y37" i="3"/>
  <c r="Z37" i="3"/>
  <c r="AA37" i="3"/>
  <c r="Y38" i="3"/>
  <c r="Z38" i="3"/>
  <c r="AA38" i="3"/>
  <c r="Y39" i="3"/>
  <c r="Z39" i="3"/>
  <c r="AA39" i="3"/>
  <c r="Y40" i="3"/>
  <c r="Z40" i="3"/>
  <c r="AA40" i="3"/>
  <c r="Y41" i="3"/>
  <c r="Z41" i="3"/>
  <c r="AA41" i="3"/>
  <c r="Y42" i="3"/>
  <c r="Z42" i="3"/>
  <c r="AA42" i="3"/>
  <c r="Y43" i="3"/>
  <c r="Z43" i="3"/>
  <c r="AA43" i="3"/>
  <c r="Y44" i="3"/>
  <c r="Z44" i="3"/>
  <c r="AA44" i="3"/>
  <c r="Y45" i="3"/>
  <c r="Z45" i="3"/>
  <c r="AA45" i="3"/>
  <c r="Y46" i="3"/>
  <c r="Z46" i="3"/>
  <c r="AA46" i="3"/>
  <c r="Y47" i="3"/>
  <c r="Z47" i="3"/>
  <c r="AA47" i="3"/>
  <c r="Y48" i="3"/>
  <c r="Z48" i="3"/>
  <c r="AA48" i="3"/>
  <c r="Y49" i="3"/>
  <c r="Z49" i="3"/>
  <c r="AA49" i="3"/>
  <c r="Y50" i="3"/>
  <c r="Z50" i="3"/>
  <c r="AA50" i="3"/>
  <c r="Y51" i="3"/>
  <c r="Z51" i="3"/>
  <c r="AA51" i="3"/>
  <c r="Y52" i="3"/>
  <c r="Z52" i="3"/>
  <c r="AA52" i="3"/>
  <c r="Y53" i="3"/>
  <c r="Z53" i="3"/>
  <c r="AA53" i="3"/>
  <c r="Y54" i="3"/>
  <c r="Z54" i="3"/>
  <c r="AA54" i="3"/>
  <c r="Y55" i="3"/>
  <c r="Z55" i="3"/>
  <c r="AA55" i="3"/>
  <c r="Y56" i="3"/>
  <c r="Z56" i="3"/>
  <c r="AA56" i="3"/>
  <c r="Y57" i="3"/>
  <c r="Z57" i="3"/>
  <c r="AA57" i="3"/>
  <c r="Y58" i="3"/>
  <c r="Z58" i="3"/>
  <c r="AA58" i="3"/>
  <c r="Y59" i="3"/>
  <c r="Z59" i="3"/>
  <c r="AA59" i="3"/>
  <c r="Y60" i="3"/>
  <c r="Z60" i="3"/>
  <c r="AA60" i="3"/>
  <c r="Y61" i="3"/>
  <c r="Z61" i="3"/>
  <c r="AA61" i="3"/>
  <c r="Y62" i="3"/>
  <c r="Z62" i="3"/>
  <c r="AA62" i="3"/>
  <c r="Y63" i="3"/>
  <c r="Z63" i="3"/>
  <c r="AA63" i="3"/>
  <c r="Y64" i="3"/>
  <c r="Z64" i="3"/>
  <c r="AA64" i="3"/>
  <c r="Y65" i="3"/>
  <c r="Z65" i="3"/>
  <c r="AA65" i="3"/>
  <c r="Y66" i="3"/>
  <c r="Z66" i="3"/>
  <c r="AA66" i="3"/>
  <c r="Y67" i="3"/>
  <c r="Z67" i="3"/>
  <c r="AA67" i="3"/>
  <c r="Y68" i="3"/>
  <c r="Z68" i="3"/>
  <c r="AA68" i="3"/>
  <c r="Y69" i="3"/>
  <c r="Z69" i="3"/>
  <c r="AA69" i="3"/>
  <c r="Y70" i="3"/>
  <c r="Z70" i="3"/>
  <c r="AA70" i="3"/>
  <c r="Y71" i="3"/>
  <c r="Z71" i="3"/>
  <c r="AA71" i="3"/>
  <c r="Y72" i="3"/>
  <c r="Z72" i="3"/>
  <c r="AA72" i="3"/>
  <c r="Y73" i="3"/>
  <c r="Z73" i="3"/>
  <c r="AA73" i="3"/>
  <c r="Y74" i="3"/>
  <c r="Z74" i="3"/>
  <c r="AA74" i="3"/>
  <c r="Y75" i="3"/>
  <c r="Z75" i="3"/>
  <c r="AA75" i="3"/>
  <c r="Y76" i="3"/>
  <c r="Z76" i="3"/>
  <c r="AA76" i="3"/>
  <c r="Y77" i="3"/>
  <c r="Z77" i="3"/>
  <c r="AA77" i="3"/>
  <c r="AA2" i="3"/>
  <c r="Z2" i="3"/>
  <c r="Y2" i="3"/>
  <c r="X3" i="3"/>
  <c r="X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X52" i="3"/>
  <c r="X53" i="3"/>
  <c r="X54" i="3"/>
  <c r="X55" i="3"/>
  <c r="X56" i="3"/>
  <c r="X57" i="3"/>
  <c r="X58" i="3"/>
  <c r="X59" i="3"/>
  <c r="X60" i="3"/>
  <c r="X61" i="3"/>
  <c r="X62" i="3"/>
  <c r="X63" i="3"/>
  <c r="X64" i="3"/>
  <c r="X65" i="3"/>
  <c r="X66" i="3"/>
  <c r="X67" i="3"/>
  <c r="X68" i="3"/>
  <c r="X69" i="3"/>
  <c r="X70" i="3"/>
  <c r="X71" i="3"/>
  <c r="X72" i="3"/>
  <c r="X73" i="3"/>
  <c r="X74" i="3"/>
  <c r="X75" i="3"/>
  <c r="X76" i="3"/>
  <c r="X77" i="3"/>
  <c r="X2" i="3"/>
  <c r="W3" i="3"/>
  <c r="W4"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W64" i="3"/>
  <c r="W65" i="3"/>
  <c r="W66" i="3"/>
  <c r="W67" i="3"/>
  <c r="W68" i="3"/>
  <c r="W69" i="3"/>
  <c r="W70" i="3"/>
  <c r="W71" i="3"/>
  <c r="W72" i="3"/>
  <c r="W73" i="3"/>
  <c r="W74" i="3"/>
  <c r="W75" i="3"/>
  <c r="W76" i="3"/>
  <c r="W77" i="3"/>
  <c r="W2" i="3"/>
  <c r="V3" i="3"/>
  <c r="V4" i="3"/>
  <c r="V5"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V52" i="3"/>
  <c r="V53" i="3"/>
  <c r="V54" i="3"/>
  <c r="V55" i="3"/>
  <c r="V56" i="3"/>
  <c r="V57" i="3"/>
  <c r="V58" i="3"/>
  <c r="V59" i="3"/>
  <c r="V60" i="3"/>
  <c r="V61" i="3"/>
  <c r="V62" i="3"/>
  <c r="V63" i="3"/>
  <c r="V64" i="3"/>
  <c r="V65" i="3"/>
  <c r="V66" i="3"/>
  <c r="V67" i="3"/>
  <c r="V68" i="3"/>
  <c r="V69" i="3"/>
  <c r="V70" i="3"/>
  <c r="V71" i="3"/>
  <c r="V72" i="3"/>
  <c r="V73" i="3"/>
  <c r="V74" i="3"/>
  <c r="V75" i="3"/>
  <c r="V76" i="3"/>
  <c r="V77" i="3"/>
  <c r="V2" i="3"/>
  <c r="U3" i="3"/>
  <c r="U4" i="3"/>
  <c r="U5" i="3"/>
  <c r="U6" i="3"/>
  <c r="U7" i="3"/>
  <c r="U8" i="3"/>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2" i="3"/>
  <c r="H3" i="3"/>
  <c r="I3" i="3"/>
  <c r="J3" i="3"/>
  <c r="K3" i="3"/>
  <c r="L3" i="3"/>
  <c r="M3" i="3"/>
  <c r="N3" i="3"/>
  <c r="O3" i="3"/>
  <c r="P3" i="3"/>
  <c r="Q3" i="3"/>
  <c r="R3" i="3"/>
  <c r="S3" i="3"/>
  <c r="H4" i="3"/>
  <c r="I4" i="3"/>
  <c r="J4" i="3"/>
  <c r="K4" i="3"/>
  <c r="L4" i="3"/>
  <c r="M4" i="3"/>
  <c r="N4" i="3"/>
  <c r="O4" i="3"/>
  <c r="P4" i="3"/>
  <c r="Q4" i="3"/>
  <c r="R4" i="3"/>
  <c r="S4" i="3"/>
  <c r="H5" i="3"/>
  <c r="I5" i="3"/>
  <c r="J5" i="3"/>
  <c r="K5" i="3"/>
  <c r="L5" i="3"/>
  <c r="M5" i="3"/>
  <c r="N5" i="3"/>
  <c r="O5" i="3"/>
  <c r="P5" i="3"/>
  <c r="Q5" i="3"/>
  <c r="R5" i="3"/>
  <c r="S5" i="3"/>
  <c r="H6" i="3"/>
  <c r="I6" i="3"/>
  <c r="J6" i="3"/>
  <c r="K6" i="3"/>
  <c r="L6" i="3"/>
  <c r="M6" i="3"/>
  <c r="N6" i="3"/>
  <c r="O6" i="3"/>
  <c r="P6" i="3"/>
  <c r="Q6" i="3"/>
  <c r="R6" i="3"/>
  <c r="S6" i="3"/>
  <c r="H7" i="3"/>
  <c r="I7" i="3"/>
  <c r="J7" i="3"/>
  <c r="K7" i="3"/>
  <c r="L7" i="3"/>
  <c r="M7" i="3"/>
  <c r="N7" i="3"/>
  <c r="O7" i="3"/>
  <c r="P7" i="3"/>
  <c r="Q7" i="3"/>
  <c r="R7" i="3"/>
  <c r="S7" i="3"/>
  <c r="H8" i="3"/>
  <c r="I8" i="3"/>
  <c r="J8" i="3"/>
  <c r="K8" i="3"/>
  <c r="L8" i="3"/>
  <c r="M8" i="3"/>
  <c r="N8" i="3"/>
  <c r="O8" i="3"/>
  <c r="P8" i="3"/>
  <c r="Q8" i="3"/>
  <c r="R8" i="3"/>
  <c r="S8" i="3"/>
  <c r="H9" i="3"/>
  <c r="I9" i="3"/>
  <c r="J9" i="3"/>
  <c r="K9" i="3"/>
  <c r="L9" i="3"/>
  <c r="M9" i="3"/>
  <c r="N9" i="3"/>
  <c r="O9" i="3"/>
  <c r="P9" i="3"/>
  <c r="Q9" i="3"/>
  <c r="R9" i="3"/>
  <c r="S9" i="3"/>
  <c r="H10" i="3"/>
  <c r="I10" i="3"/>
  <c r="J10" i="3"/>
  <c r="K10" i="3"/>
  <c r="L10" i="3"/>
  <c r="M10" i="3"/>
  <c r="N10" i="3"/>
  <c r="O10" i="3"/>
  <c r="P10" i="3"/>
  <c r="Q10" i="3"/>
  <c r="R10" i="3"/>
  <c r="S10" i="3"/>
  <c r="H11" i="3"/>
  <c r="I11" i="3"/>
  <c r="J11" i="3"/>
  <c r="K11" i="3"/>
  <c r="L11" i="3"/>
  <c r="M11" i="3"/>
  <c r="N11" i="3"/>
  <c r="O11" i="3"/>
  <c r="P11" i="3"/>
  <c r="Q11" i="3"/>
  <c r="R11" i="3"/>
  <c r="S11" i="3"/>
  <c r="H12" i="3"/>
  <c r="I12" i="3"/>
  <c r="J12" i="3"/>
  <c r="K12" i="3"/>
  <c r="L12" i="3"/>
  <c r="M12" i="3"/>
  <c r="N12" i="3"/>
  <c r="O12" i="3"/>
  <c r="P12" i="3"/>
  <c r="Q12" i="3"/>
  <c r="R12" i="3"/>
  <c r="S12" i="3"/>
  <c r="H13" i="3"/>
  <c r="I13" i="3"/>
  <c r="J13" i="3"/>
  <c r="K13" i="3"/>
  <c r="L13" i="3"/>
  <c r="M13" i="3"/>
  <c r="N13" i="3"/>
  <c r="O13" i="3"/>
  <c r="P13" i="3"/>
  <c r="Q13" i="3"/>
  <c r="R13" i="3"/>
  <c r="S13" i="3"/>
  <c r="H14" i="3"/>
  <c r="I14" i="3"/>
  <c r="J14" i="3"/>
  <c r="K14" i="3"/>
  <c r="L14" i="3"/>
  <c r="M14" i="3"/>
  <c r="N14" i="3"/>
  <c r="O14" i="3"/>
  <c r="P14" i="3"/>
  <c r="Q14" i="3"/>
  <c r="R14" i="3"/>
  <c r="S14" i="3"/>
  <c r="H15" i="3"/>
  <c r="I15" i="3"/>
  <c r="J15" i="3"/>
  <c r="K15" i="3"/>
  <c r="L15" i="3"/>
  <c r="M15" i="3"/>
  <c r="N15" i="3"/>
  <c r="O15" i="3"/>
  <c r="P15" i="3"/>
  <c r="Q15" i="3"/>
  <c r="R15" i="3"/>
  <c r="S15" i="3"/>
  <c r="H16" i="3"/>
  <c r="I16" i="3"/>
  <c r="J16" i="3"/>
  <c r="K16" i="3"/>
  <c r="L16" i="3"/>
  <c r="M16" i="3"/>
  <c r="N16" i="3"/>
  <c r="O16" i="3"/>
  <c r="P16" i="3"/>
  <c r="Q16" i="3"/>
  <c r="R16" i="3"/>
  <c r="S16" i="3"/>
  <c r="H17" i="3"/>
  <c r="I17" i="3"/>
  <c r="J17" i="3"/>
  <c r="K17" i="3"/>
  <c r="L17" i="3"/>
  <c r="M17" i="3"/>
  <c r="N17" i="3"/>
  <c r="O17" i="3"/>
  <c r="P17" i="3"/>
  <c r="Q17" i="3"/>
  <c r="R17" i="3"/>
  <c r="S17" i="3"/>
  <c r="H18" i="3"/>
  <c r="I18" i="3"/>
  <c r="J18" i="3"/>
  <c r="K18" i="3"/>
  <c r="L18" i="3"/>
  <c r="M18" i="3"/>
  <c r="N18" i="3"/>
  <c r="O18" i="3"/>
  <c r="P18" i="3"/>
  <c r="Q18" i="3"/>
  <c r="R18" i="3"/>
  <c r="S18" i="3"/>
  <c r="H19" i="3"/>
  <c r="I19" i="3"/>
  <c r="J19" i="3"/>
  <c r="K19" i="3"/>
  <c r="L19" i="3"/>
  <c r="M19" i="3"/>
  <c r="N19" i="3"/>
  <c r="O19" i="3"/>
  <c r="P19" i="3"/>
  <c r="Q19" i="3"/>
  <c r="R19" i="3"/>
  <c r="S19" i="3"/>
  <c r="H20" i="3"/>
  <c r="I20" i="3"/>
  <c r="J20" i="3"/>
  <c r="K20" i="3"/>
  <c r="L20" i="3"/>
  <c r="M20" i="3"/>
  <c r="N20" i="3"/>
  <c r="O20" i="3"/>
  <c r="P20" i="3"/>
  <c r="Q20" i="3"/>
  <c r="R20" i="3"/>
  <c r="S20" i="3"/>
  <c r="H21" i="3"/>
  <c r="I21" i="3"/>
  <c r="J21" i="3"/>
  <c r="K21" i="3"/>
  <c r="L21" i="3"/>
  <c r="M21" i="3"/>
  <c r="N21" i="3"/>
  <c r="O21" i="3"/>
  <c r="P21" i="3"/>
  <c r="Q21" i="3"/>
  <c r="R21" i="3"/>
  <c r="S21" i="3"/>
  <c r="H22" i="3"/>
  <c r="I22" i="3"/>
  <c r="J22" i="3"/>
  <c r="K22" i="3"/>
  <c r="L22" i="3"/>
  <c r="M22" i="3"/>
  <c r="N22" i="3"/>
  <c r="O22" i="3"/>
  <c r="P22" i="3"/>
  <c r="Q22" i="3"/>
  <c r="R22" i="3"/>
  <c r="S22" i="3"/>
  <c r="H23" i="3"/>
  <c r="I23" i="3"/>
  <c r="J23" i="3"/>
  <c r="K23" i="3"/>
  <c r="L23" i="3"/>
  <c r="M23" i="3"/>
  <c r="N23" i="3"/>
  <c r="O23" i="3"/>
  <c r="P23" i="3"/>
  <c r="Q23" i="3"/>
  <c r="R23" i="3"/>
  <c r="S23" i="3"/>
  <c r="H24" i="3"/>
  <c r="I24" i="3"/>
  <c r="J24" i="3"/>
  <c r="K24" i="3"/>
  <c r="L24" i="3"/>
  <c r="M24" i="3"/>
  <c r="N24" i="3"/>
  <c r="O24" i="3"/>
  <c r="P24" i="3"/>
  <c r="Q24" i="3"/>
  <c r="R24" i="3"/>
  <c r="S24" i="3"/>
  <c r="H25" i="3"/>
  <c r="I25" i="3"/>
  <c r="J25" i="3"/>
  <c r="K25" i="3"/>
  <c r="L25" i="3"/>
  <c r="M25" i="3"/>
  <c r="N25" i="3"/>
  <c r="O25" i="3"/>
  <c r="P25" i="3"/>
  <c r="Q25" i="3"/>
  <c r="R25" i="3"/>
  <c r="S25" i="3"/>
  <c r="H26" i="3"/>
  <c r="I26" i="3"/>
  <c r="J26" i="3"/>
  <c r="K26" i="3"/>
  <c r="L26" i="3"/>
  <c r="M26" i="3"/>
  <c r="N26" i="3"/>
  <c r="O26" i="3"/>
  <c r="P26" i="3"/>
  <c r="Q26" i="3"/>
  <c r="R26" i="3"/>
  <c r="S26" i="3"/>
  <c r="H27" i="3"/>
  <c r="I27" i="3"/>
  <c r="J27" i="3"/>
  <c r="K27" i="3"/>
  <c r="L27" i="3"/>
  <c r="M27" i="3"/>
  <c r="N27" i="3"/>
  <c r="O27" i="3"/>
  <c r="P27" i="3"/>
  <c r="Q27" i="3"/>
  <c r="R27" i="3"/>
  <c r="S27" i="3"/>
  <c r="H28" i="3"/>
  <c r="I28" i="3"/>
  <c r="J28" i="3"/>
  <c r="K28" i="3"/>
  <c r="L28" i="3"/>
  <c r="M28" i="3"/>
  <c r="N28" i="3"/>
  <c r="O28" i="3"/>
  <c r="P28" i="3"/>
  <c r="Q28" i="3"/>
  <c r="R28" i="3"/>
  <c r="S28" i="3"/>
  <c r="H29" i="3"/>
  <c r="I29" i="3"/>
  <c r="J29" i="3"/>
  <c r="K29" i="3"/>
  <c r="L29" i="3"/>
  <c r="M29" i="3"/>
  <c r="N29" i="3"/>
  <c r="O29" i="3"/>
  <c r="P29" i="3"/>
  <c r="Q29" i="3"/>
  <c r="R29" i="3"/>
  <c r="S29" i="3"/>
  <c r="H30" i="3"/>
  <c r="I30" i="3"/>
  <c r="J30" i="3"/>
  <c r="K30" i="3"/>
  <c r="L30" i="3"/>
  <c r="M30" i="3"/>
  <c r="N30" i="3"/>
  <c r="O30" i="3"/>
  <c r="P30" i="3"/>
  <c r="Q30" i="3"/>
  <c r="R30" i="3"/>
  <c r="S30" i="3"/>
  <c r="H31" i="3"/>
  <c r="I31" i="3"/>
  <c r="J31" i="3"/>
  <c r="K31" i="3"/>
  <c r="L31" i="3"/>
  <c r="M31" i="3"/>
  <c r="N31" i="3"/>
  <c r="O31" i="3"/>
  <c r="P31" i="3"/>
  <c r="Q31" i="3"/>
  <c r="R31" i="3"/>
  <c r="S31" i="3"/>
  <c r="H32" i="3"/>
  <c r="I32" i="3"/>
  <c r="J32" i="3"/>
  <c r="K32" i="3"/>
  <c r="L32" i="3"/>
  <c r="M32" i="3"/>
  <c r="N32" i="3"/>
  <c r="O32" i="3"/>
  <c r="P32" i="3"/>
  <c r="Q32" i="3"/>
  <c r="R32" i="3"/>
  <c r="S32" i="3"/>
  <c r="H33" i="3"/>
  <c r="I33" i="3"/>
  <c r="J33" i="3"/>
  <c r="K33" i="3"/>
  <c r="L33" i="3"/>
  <c r="M33" i="3"/>
  <c r="N33" i="3"/>
  <c r="O33" i="3"/>
  <c r="P33" i="3"/>
  <c r="Q33" i="3"/>
  <c r="R33" i="3"/>
  <c r="S33" i="3"/>
  <c r="H34" i="3"/>
  <c r="I34" i="3"/>
  <c r="J34" i="3"/>
  <c r="K34" i="3"/>
  <c r="L34" i="3"/>
  <c r="M34" i="3"/>
  <c r="N34" i="3"/>
  <c r="O34" i="3"/>
  <c r="P34" i="3"/>
  <c r="Q34" i="3"/>
  <c r="R34" i="3"/>
  <c r="S34" i="3"/>
  <c r="H35" i="3"/>
  <c r="I35" i="3"/>
  <c r="J35" i="3"/>
  <c r="K35" i="3"/>
  <c r="L35" i="3"/>
  <c r="M35" i="3"/>
  <c r="N35" i="3"/>
  <c r="O35" i="3"/>
  <c r="P35" i="3"/>
  <c r="Q35" i="3"/>
  <c r="R35" i="3"/>
  <c r="S35" i="3"/>
  <c r="H36" i="3"/>
  <c r="I36" i="3"/>
  <c r="J36" i="3"/>
  <c r="K36" i="3"/>
  <c r="L36" i="3"/>
  <c r="M36" i="3"/>
  <c r="N36" i="3"/>
  <c r="O36" i="3"/>
  <c r="P36" i="3"/>
  <c r="Q36" i="3"/>
  <c r="R36" i="3"/>
  <c r="S36" i="3"/>
  <c r="H37" i="3"/>
  <c r="I37" i="3"/>
  <c r="J37" i="3"/>
  <c r="K37" i="3"/>
  <c r="L37" i="3"/>
  <c r="M37" i="3"/>
  <c r="N37" i="3"/>
  <c r="O37" i="3"/>
  <c r="P37" i="3"/>
  <c r="Q37" i="3"/>
  <c r="R37" i="3"/>
  <c r="S37" i="3"/>
  <c r="H38" i="3"/>
  <c r="I38" i="3"/>
  <c r="J38" i="3"/>
  <c r="K38" i="3"/>
  <c r="L38" i="3"/>
  <c r="M38" i="3"/>
  <c r="N38" i="3"/>
  <c r="O38" i="3"/>
  <c r="P38" i="3"/>
  <c r="Q38" i="3"/>
  <c r="R38" i="3"/>
  <c r="S38" i="3"/>
  <c r="H39" i="3"/>
  <c r="I39" i="3"/>
  <c r="J39" i="3"/>
  <c r="K39" i="3"/>
  <c r="L39" i="3"/>
  <c r="M39" i="3"/>
  <c r="N39" i="3"/>
  <c r="O39" i="3"/>
  <c r="P39" i="3"/>
  <c r="Q39" i="3"/>
  <c r="R39" i="3"/>
  <c r="S39" i="3"/>
  <c r="H40" i="3"/>
  <c r="I40" i="3"/>
  <c r="J40" i="3"/>
  <c r="K40" i="3"/>
  <c r="L40" i="3"/>
  <c r="M40" i="3"/>
  <c r="N40" i="3"/>
  <c r="O40" i="3"/>
  <c r="P40" i="3"/>
  <c r="Q40" i="3"/>
  <c r="R40" i="3"/>
  <c r="S40" i="3"/>
  <c r="H41" i="3"/>
  <c r="I41" i="3"/>
  <c r="J41" i="3"/>
  <c r="K41" i="3"/>
  <c r="L41" i="3"/>
  <c r="M41" i="3"/>
  <c r="N41" i="3"/>
  <c r="O41" i="3"/>
  <c r="P41" i="3"/>
  <c r="Q41" i="3"/>
  <c r="R41" i="3"/>
  <c r="S41" i="3"/>
  <c r="H42" i="3"/>
  <c r="I42" i="3"/>
  <c r="J42" i="3"/>
  <c r="K42" i="3"/>
  <c r="L42" i="3"/>
  <c r="M42" i="3"/>
  <c r="N42" i="3"/>
  <c r="O42" i="3"/>
  <c r="P42" i="3"/>
  <c r="Q42" i="3"/>
  <c r="R42" i="3"/>
  <c r="S42" i="3"/>
  <c r="H43" i="3"/>
  <c r="I43" i="3"/>
  <c r="J43" i="3"/>
  <c r="K43" i="3"/>
  <c r="L43" i="3"/>
  <c r="M43" i="3"/>
  <c r="N43" i="3"/>
  <c r="O43" i="3"/>
  <c r="P43" i="3"/>
  <c r="Q43" i="3"/>
  <c r="R43" i="3"/>
  <c r="S43" i="3"/>
  <c r="H44" i="3"/>
  <c r="I44" i="3"/>
  <c r="J44" i="3"/>
  <c r="K44" i="3"/>
  <c r="L44" i="3"/>
  <c r="M44" i="3"/>
  <c r="N44" i="3"/>
  <c r="O44" i="3"/>
  <c r="P44" i="3"/>
  <c r="Q44" i="3"/>
  <c r="R44" i="3"/>
  <c r="S44" i="3"/>
  <c r="H45" i="3"/>
  <c r="I45" i="3"/>
  <c r="J45" i="3"/>
  <c r="K45" i="3"/>
  <c r="L45" i="3"/>
  <c r="M45" i="3"/>
  <c r="N45" i="3"/>
  <c r="O45" i="3"/>
  <c r="P45" i="3"/>
  <c r="Q45" i="3"/>
  <c r="R45" i="3"/>
  <c r="S45" i="3"/>
  <c r="H46" i="3"/>
  <c r="I46" i="3"/>
  <c r="J46" i="3"/>
  <c r="K46" i="3"/>
  <c r="L46" i="3"/>
  <c r="M46" i="3"/>
  <c r="N46" i="3"/>
  <c r="O46" i="3"/>
  <c r="P46" i="3"/>
  <c r="Q46" i="3"/>
  <c r="R46" i="3"/>
  <c r="S46" i="3"/>
  <c r="H47" i="3"/>
  <c r="I47" i="3"/>
  <c r="J47" i="3"/>
  <c r="K47" i="3"/>
  <c r="L47" i="3"/>
  <c r="M47" i="3"/>
  <c r="N47" i="3"/>
  <c r="O47" i="3"/>
  <c r="P47" i="3"/>
  <c r="Q47" i="3"/>
  <c r="R47" i="3"/>
  <c r="S47" i="3"/>
  <c r="H48" i="3"/>
  <c r="I48" i="3"/>
  <c r="J48" i="3"/>
  <c r="K48" i="3"/>
  <c r="L48" i="3"/>
  <c r="M48" i="3"/>
  <c r="N48" i="3"/>
  <c r="O48" i="3"/>
  <c r="P48" i="3"/>
  <c r="Q48" i="3"/>
  <c r="R48" i="3"/>
  <c r="S48" i="3"/>
  <c r="H49" i="3"/>
  <c r="I49" i="3"/>
  <c r="J49" i="3"/>
  <c r="K49" i="3"/>
  <c r="L49" i="3"/>
  <c r="M49" i="3"/>
  <c r="N49" i="3"/>
  <c r="O49" i="3"/>
  <c r="P49" i="3"/>
  <c r="Q49" i="3"/>
  <c r="R49" i="3"/>
  <c r="S49" i="3"/>
  <c r="H50" i="3"/>
  <c r="I50" i="3"/>
  <c r="J50" i="3"/>
  <c r="K50" i="3"/>
  <c r="L50" i="3"/>
  <c r="M50" i="3"/>
  <c r="N50" i="3"/>
  <c r="O50" i="3"/>
  <c r="P50" i="3"/>
  <c r="Q50" i="3"/>
  <c r="R50" i="3"/>
  <c r="S50" i="3"/>
  <c r="H51" i="3"/>
  <c r="I51" i="3"/>
  <c r="J51" i="3"/>
  <c r="K51" i="3"/>
  <c r="L51" i="3"/>
  <c r="M51" i="3"/>
  <c r="N51" i="3"/>
  <c r="O51" i="3"/>
  <c r="P51" i="3"/>
  <c r="Q51" i="3"/>
  <c r="R51" i="3"/>
  <c r="S51" i="3"/>
  <c r="H52" i="3"/>
  <c r="I52" i="3"/>
  <c r="J52" i="3"/>
  <c r="K52" i="3"/>
  <c r="L52" i="3"/>
  <c r="M52" i="3"/>
  <c r="N52" i="3"/>
  <c r="O52" i="3"/>
  <c r="P52" i="3"/>
  <c r="Q52" i="3"/>
  <c r="R52" i="3"/>
  <c r="S52" i="3"/>
  <c r="H53" i="3"/>
  <c r="I53" i="3"/>
  <c r="J53" i="3"/>
  <c r="K53" i="3"/>
  <c r="L53" i="3"/>
  <c r="M53" i="3"/>
  <c r="N53" i="3"/>
  <c r="O53" i="3"/>
  <c r="P53" i="3"/>
  <c r="Q53" i="3"/>
  <c r="R53" i="3"/>
  <c r="S53" i="3"/>
  <c r="H54" i="3"/>
  <c r="I54" i="3"/>
  <c r="J54" i="3"/>
  <c r="K54" i="3"/>
  <c r="L54" i="3"/>
  <c r="M54" i="3"/>
  <c r="N54" i="3"/>
  <c r="O54" i="3"/>
  <c r="P54" i="3"/>
  <c r="Q54" i="3"/>
  <c r="R54" i="3"/>
  <c r="S54" i="3"/>
  <c r="H55" i="3"/>
  <c r="I55" i="3"/>
  <c r="J55" i="3"/>
  <c r="K55" i="3"/>
  <c r="L55" i="3"/>
  <c r="M55" i="3"/>
  <c r="N55" i="3"/>
  <c r="O55" i="3"/>
  <c r="P55" i="3"/>
  <c r="Q55" i="3"/>
  <c r="R55" i="3"/>
  <c r="S55" i="3"/>
  <c r="H56" i="3"/>
  <c r="I56" i="3"/>
  <c r="J56" i="3"/>
  <c r="K56" i="3"/>
  <c r="L56" i="3"/>
  <c r="M56" i="3"/>
  <c r="N56" i="3"/>
  <c r="O56" i="3"/>
  <c r="P56" i="3"/>
  <c r="Q56" i="3"/>
  <c r="R56" i="3"/>
  <c r="S56" i="3"/>
  <c r="H57" i="3"/>
  <c r="I57" i="3"/>
  <c r="J57" i="3"/>
  <c r="K57" i="3"/>
  <c r="L57" i="3"/>
  <c r="M57" i="3"/>
  <c r="N57" i="3"/>
  <c r="O57" i="3"/>
  <c r="P57" i="3"/>
  <c r="Q57" i="3"/>
  <c r="R57" i="3"/>
  <c r="S57" i="3"/>
  <c r="H58" i="3"/>
  <c r="I58" i="3"/>
  <c r="J58" i="3"/>
  <c r="K58" i="3"/>
  <c r="L58" i="3"/>
  <c r="M58" i="3"/>
  <c r="N58" i="3"/>
  <c r="O58" i="3"/>
  <c r="P58" i="3"/>
  <c r="Q58" i="3"/>
  <c r="R58" i="3"/>
  <c r="S58" i="3"/>
  <c r="H59" i="3"/>
  <c r="I59" i="3"/>
  <c r="J59" i="3"/>
  <c r="K59" i="3"/>
  <c r="L59" i="3"/>
  <c r="M59" i="3"/>
  <c r="N59" i="3"/>
  <c r="O59" i="3"/>
  <c r="P59" i="3"/>
  <c r="Q59" i="3"/>
  <c r="R59" i="3"/>
  <c r="S59" i="3"/>
  <c r="H60" i="3"/>
  <c r="I60" i="3"/>
  <c r="J60" i="3"/>
  <c r="K60" i="3"/>
  <c r="L60" i="3"/>
  <c r="M60" i="3"/>
  <c r="N60" i="3"/>
  <c r="O60" i="3"/>
  <c r="P60" i="3"/>
  <c r="Q60" i="3"/>
  <c r="R60" i="3"/>
  <c r="S60" i="3"/>
  <c r="H61" i="3"/>
  <c r="I61" i="3"/>
  <c r="J61" i="3"/>
  <c r="K61" i="3"/>
  <c r="L61" i="3"/>
  <c r="M61" i="3"/>
  <c r="N61" i="3"/>
  <c r="O61" i="3"/>
  <c r="P61" i="3"/>
  <c r="Q61" i="3"/>
  <c r="R61" i="3"/>
  <c r="S61" i="3"/>
  <c r="H62" i="3"/>
  <c r="I62" i="3"/>
  <c r="J62" i="3"/>
  <c r="K62" i="3"/>
  <c r="L62" i="3"/>
  <c r="M62" i="3"/>
  <c r="N62" i="3"/>
  <c r="O62" i="3"/>
  <c r="P62" i="3"/>
  <c r="Q62" i="3"/>
  <c r="R62" i="3"/>
  <c r="S62" i="3"/>
  <c r="H63" i="3"/>
  <c r="I63" i="3"/>
  <c r="J63" i="3"/>
  <c r="K63" i="3"/>
  <c r="L63" i="3"/>
  <c r="M63" i="3"/>
  <c r="N63" i="3"/>
  <c r="O63" i="3"/>
  <c r="P63" i="3"/>
  <c r="Q63" i="3"/>
  <c r="R63" i="3"/>
  <c r="S63" i="3"/>
  <c r="H64" i="3"/>
  <c r="I64" i="3"/>
  <c r="J64" i="3"/>
  <c r="K64" i="3"/>
  <c r="L64" i="3"/>
  <c r="M64" i="3"/>
  <c r="N64" i="3"/>
  <c r="O64" i="3"/>
  <c r="P64" i="3"/>
  <c r="Q64" i="3"/>
  <c r="R64" i="3"/>
  <c r="S64" i="3"/>
  <c r="H65" i="3"/>
  <c r="I65" i="3"/>
  <c r="J65" i="3"/>
  <c r="K65" i="3"/>
  <c r="L65" i="3"/>
  <c r="M65" i="3"/>
  <c r="N65" i="3"/>
  <c r="O65" i="3"/>
  <c r="P65" i="3"/>
  <c r="Q65" i="3"/>
  <c r="R65" i="3"/>
  <c r="S65" i="3"/>
  <c r="H66" i="3"/>
  <c r="I66" i="3"/>
  <c r="J66" i="3"/>
  <c r="K66" i="3"/>
  <c r="L66" i="3"/>
  <c r="M66" i="3"/>
  <c r="N66" i="3"/>
  <c r="O66" i="3"/>
  <c r="P66" i="3"/>
  <c r="Q66" i="3"/>
  <c r="R66" i="3"/>
  <c r="S66" i="3"/>
  <c r="H67" i="3"/>
  <c r="I67" i="3"/>
  <c r="J67" i="3"/>
  <c r="K67" i="3"/>
  <c r="L67" i="3"/>
  <c r="M67" i="3"/>
  <c r="N67" i="3"/>
  <c r="O67" i="3"/>
  <c r="P67" i="3"/>
  <c r="Q67" i="3"/>
  <c r="R67" i="3"/>
  <c r="S67" i="3"/>
  <c r="H68" i="3"/>
  <c r="I68" i="3"/>
  <c r="J68" i="3"/>
  <c r="K68" i="3"/>
  <c r="L68" i="3"/>
  <c r="M68" i="3"/>
  <c r="N68" i="3"/>
  <c r="O68" i="3"/>
  <c r="P68" i="3"/>
  <c r="Q68" i="3"/>
  <c r="R68" i="3"/>
  <c r="S68" i="3"/>
  <c r="H69" i="3"/>
  <c r="I69" i="3"/>
  <c r="J69" i="3"/>
  <c r="K69" i="3"/>
  <c r="L69" i="3"/>
  <c r="M69" i="3"/>
  <c r="N69" i="3"/>
  <c r="O69" i="3"/>
  <c r="P69" i="3"/>
  <c r="Q69" i="3"/>
  <c r="R69" i="3"/>
  <c r="S69" i="3"/>
  <c r="H70" i="3"/>
  <c r="I70" i="3"/>
  <c r="J70" i="3"/>
  <c r="K70" i="3"/>
  <c r="L70" i="3"/>
  <c r="M70" i="3"/>
  <c r="N70" i="3"/>
  <c r="O70" i="3"/>
  <c r="P70" i="3"/>
  <c r="Q70" i="3"/>
  <c r="R70" i="3"/>
  <c r="S70" i="3"/>
  <c r="H71" i="3"/>
  <c r="I71" i="3"/>
  <c r="J71" i="3"/>
  <c r="K71" i="3"/>
  <c r="L71" i="3"/>
  <c r="M71" i="3"/>
  <c r="N71" i="3"/>
  <c r="O71" i="3"/>
  <c r="P71" i="3"/>
  <c r="Q71" i="3"/>
  <c r="R71" i="3"/>
  <c r="S71" i="3"/>
  <c r="H72" i="3"/>
  <c r="I72" i="3"/>
  <c r="J72" i="3"/>
  <c r="K72" i="3"/>
  <c r="L72" i="3"/>
  <c r="M72" i="3"/>
  <c r="N72" i="3"/>
  <c r="O72" i="3"/>
  <c r="P72" i="3"/>
  <c r="Q72" i="3"/>
  <c r="R72" i="3"/>
  <c r="S72" i="3"/>
  <c r="H73" i="3"/>
  <c r="I73" i="3"/>
  <c r="J73" i="3"/>
  <c r="K73" i="3"/>
  <c r="L73" i="3"/>
  <c r="M73" i="3"/>
  <c r="N73" i="3"/>
  <c r="O73" i="3"/>
  <c r="P73" i="3"/>
  <c r="Q73" i="3"/>
  <c r="R73" i="3"/>
  <c r="S73" i="3"/>
  <c r="H74" i="3"/>
  <c r="I74" i="3"/>
  <c r="J74" i="3"/>
  <c r="K74" i="3"/>
  <c r="L74" i="3"/>
  <c r="M74" i="3"/>
  <c r="N74" i="3"/>
  <c r="O74" i="3"/>
  <c r="P74" i="3"/>
  <c r="Q74" i="3"/>
  <c r="R74" i="3"/>
  <c r="S74" i="3"/>
  <c r="H75" i="3"/>
  <c r="I75" i="3"/>
  <c r="J75" i="3"/>
  <c r="K75" i="3"/>
  <c r="L75" i="3"/>
  <c r="M75" i="3"/>
  <c r="N75" i="3"/>
  <c r="O75" i="3"/>
  <c r="P75" i="3"/>
  <c r="Q75" i="3"/>
  <c r="R75" i="3"/>
  <c r="S75" i="3"/>
  <c r="H76" i="3"/>
  <c r="I76" i="3"/>
  <c r="J76" i="3"/>
  <c r="K76" i="3"/>
  <c r="L76" i="3"/>
  <c r="M76" i="3"/>
  <c r="N76" i="3"/>
  <c r="O76" i="3"/>
  <c r="P76" i="3"/>
  <c r="Q76" i="3"/>
  <c r="R76" i="3"/>
  <c r="S76" i="3"/>
  <c r="H77" i="3"/>
  <c r="I77" i="3"/>
  <c r="J77" i="3"/>
  <c r="K77" i="3"/>
  <c r="L77" i="3"/>
  <c r="M77" i="3"/>
  <c r="N77" i="3"/>
  <c r="O77" i="3"/>
  <c r="P77" i="3"/>
  <c r="Q77" i="3"/>
  <c r="R77" i="3"/>
  <c r="S77" i="3"/>
  <c r="T3" i="3"/>
  <c r="T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58" i="3"/>
  <c r="T59" i="3"/>
  <c r="T60" i="3"/>
  <c r="T61" i="3"/>
  <c r="T62" i="3"/>
  <c r="T63" i="3"/>
  <c r="T64" i="3"/>
  <c r="T65" i="3"/>
  <c r="T66" i="3"/>
  <c r="T67" i="3"/>
  <c r="T68" i="3"/>
  <c r="T69" i="3"/>
  <c r="T70" i="3"/>
  <c r="T71" i="3"/>
  <c r="T72" i="3"/>
  <c r="T73" i="3"/>
  <c r="T74" i="3"/>
  <c r="T75" i="3"/>
  <c r="T76" i="3"/>
  <c r="T77" i="3"/>
  <c r="T2" i="3"/>
  <c r="S2" i="3"/>
  <c r="R2" i="3"/>
  <c r="Q2" i="3"/>
  <c r="P2" i="3"/>
  <c r="O2" i="3"/>
  <c r="N2" i="3"/>
  <c r="M2" i="3"/>
  <c r="L2" i="3"/>
  <c r="K2" i="3"/>
  <c r="J2" i="3"/>
  <c r="I2" i="3"/>
  <c r="H2" i="3"/>
  <c r="G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2" i="3"/>
  <c r="C57" i="3"/>
  <c r="D57" i="3"/>
  <c r="E57"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8" i="3"/>
  <c r="E59" i="3"/>
  <c r="E60" i="3"/>
  <c r="E61" i="3"/>
  <c r="E62" i="3"/>
  <c r="E63" i="3"/>
  <c r="E64" i="3"/>
  <c r="E65" i="3"/>
  <c r="E66" i="3"/>
  <c r="E67" i="3"/>
  <c r="E68" i="3"/>
  <c r="E69" i="3"/>
  <c r="E70" i="3"/>
  <c r="E71" i="3"/>
  <c r="E72" i="3"/>
  <c r="E73" i="3"/>
  <c r="E74" i="3"/>
  <c r="E75" i="3"/>
  <c r="E76" i="3"/>
  <c r="E77" i="3"/>
  <c r="E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8" i="3"/>
  <c r="D59" i="3"/>
  <c r="D60" i="3"/>
  <c r="F60" i="6" s="1"/>
  <c r="D61" i="3"/>
  <c r="D62" i="3"/>
  <c r="D63" i="3"/>
  <c r="D64" i="3"/>
  <c r="D65" i="3"/>
  <c r="D66" i="3"/>
  <c r="D67" i="3"/>
  <c r="D68" i="3"/>
  <c r="D69" i="3"/>
  <c r="D70" i="3"/>
  <c r="D71" i="3"/>
  <c r="D72" i="3"/>
  <c r="F72" i="6" s="1"/>
  <c r="D73" i="3"/>
  <c r="D74" i="3"/>
  <c r="D75" i="3"/>
  <c r="D76" i="3"/>
  <c r="D77" i="3"/>
  <c r="D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8" i="3"/>
  <c r="C59" i="3"/>
  <c r="C60" i="3"/>
  <c r="C61" i="3"/>
  <c r="C62" i="3"/>
  <c r="C63" i="3"/>
  <c r="C64" i="3"/>
  <c r="C65" i="3"/>
  <c r="C66" i="3"/>
  <c r="C67" i="3"/>
  <c r="C68" i="3"/>
  <c r="C69" i="3"/>
  <c r="C70" i="3"/>
  <c r="C71" i="3"/>
  <c r="C72" i="3"/>
  <c r="C73" i="3"/>
  <c r="C74" i="3"/>
  <c r="C75" i="3"/>
  <c r="C76" i="3"/>
  <c r="C77" i="3"/>
  <c r="C2" i="3"/>
  <c r="F77" i="6" l="1"/>
  <c r="F76" i="6"/>
  <c r="F64" i="6"/>
  <c r="F51" i="6"/>
  <c r="F39" i="6"/>
  <c r="F27" i="6"/>
  <c r="F15" i="6"/>
  <c r="F3" i="6"/>
  <c r="F75" i="6"/>
  <c r="F37" i="6"/>
  <c r="F65" i="6"/>
  <c r="F63" i="6"/>
  <c r="F74" i="6"/>
  <c r="F62" i="6"/>
  <c r="F49" i="6"/>
  <c r="F25" i="6"/>
  <c r="F73" i="6"/>
  <c r="F61" i="6"/>
  <c r="F48" i="6"/>
  <c r="F36" i="6"/>
  <c r="F35" i="6"/>
  <c r="F59" i="6"/>
  <c r="F71" i="6"/>
  <c r="F44" i="6"/>
  <c r="F55" i="6"/>
  <c r="F31" i="6"/>
  <c r="F19" i="6"/>
  <c r="F69" i="6"/>
  <c r="F68" i="6"/>
  <c r="F43" i="6"/>
  <c r="F67" i="6"/>
  <c r="F47" i="6"/>
  <c r="F45" i="6"/>
  <c r="F56" i="6"/>
  <c r="F2" i="6"/>
  <c r="F66" i="6"/>
  <c r="F53" i="6"/>
  <c r="F41" i="6"/>
  <c r="F29" i="6"/>
  <c r="F17" i="6"/>
  <c r="F5" i="6"/>
  <c r="F52" i="6"/>
  <c r="F40" i="6"/>
  <c r="F28" i="6"/>
  <c r="F16" i="6"/>
  <c r="F4" i="6"/>
  <c r="F24" i="6"/>
  <c r="F12" i="6"/>
  <c r="F32" i="6"/>
  <c r="F20" i="6"/>
  <c r="F8" i="6"/>
  <c r="F7" i="6"/>
  <c r="F50" i="6"/>
  <c r="F38" i="6"/>
  <c r="F26" i="6"/>
  <c r="F14" i="6"/>
  <c r="F13" i="6"/>
  <c r="F23" i="6"/>
  <c r="F11" i="6"/>
  <c r="F46" i="6"/>
  <c r="F34" i="6"/>
  <c r="F22" i="6"/>
  <c r="F10" i="6"/>
  <c r="F57" i="6"/>
  <c r="F70" i="6"/>
  <c r="F58" i="6"/>
  <c r="F33" i="6"/>
  <c r="F21" i="6"/>
  <c r="F9" i="6"/>
  <c r="F54" i="6"/>
  <c r="F42" i="6"/>
  <c r="F30" i="6"/>
  <c r="F18" i="6"/>
  <c r="F6" i="6"/>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6">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bk>
      <extLst>
        <ext uri="{3e2802c4-a4d2-4d8b-9148-e3be6c30e623}">
          <xlrd:rvb i="19"/>
        </ext>
      </extLst>
    </bk>
    <bk>
      <extLst>
        <ext uri="{3e2802c4-a4d2-4d8b-9148-e3be6c30e623}">
          <xlrd:rvb i="20"/>
        </ext>
      </extLst>
    </bk>
    <bk>
      <extLst>
        <ext uri="{3e2802c4-a4d2-4d8b-9148-e3be6c30e623}">
          <xlrd:rvb i="21"/>
        </ext>
      </extLst>
    </bk>
    <bk>
      <extLst>
        <ext uri="{3e2802c4-a4d2-4d8b-9148-e3be6c30e623}">
          <xlrd:rvb i="22"/>
        </ext>
      </extLst>
    </bk>
    <bk>
      <extLst>
        <ext uri="{3e2802c4-a4d2-4d8b-9148-e3be6c30e623}">
          <xlrd:rvb i="23"/>
        </ext>
      </extLst>
    </bk>
    <bk>
      <extLst>
        <ext uri="{3e2802c4-a4d2-4d8b-9148-e3be6c30e623}">
          <xlrd:rvb i="24"/>
        </ext>
      </extLst>
    </bk>
    <bk>
      <extLst>
        <ext uri="{3e2802c4-a4d2-4d8b-9148-e3be6c30e623}">
          <xlrd:rvb i="25"/>
        </ext>
      </extLst>
    </bk>
  </futureMetadata>
  <valueMetadata count="26">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valueMetadata>
</metadata>
</file>

<file path=xl/sharedStrings.xml><?xml version="1.0" encoding="utf-8"?>
<sst xmlns="http://schemas.openxmlformats.org/spreadsheetml/2006/main" count="13585" uniqueCount="2050">
  <si>
    <t>Pet_ID</t>
  </si>
  <si>
    <t>Rescue_ID</t>
  </si>
  <si>
    <t>Name</t>
  </si>
  <si>
    <t>Status</t>
  </si>
  <si>
    <t>Date_Added</t>
  </si>
  <si>
    <t>Date_Adopted</t>
  </si>
  <si>
    <t>Species</t>
  </si>
  <si>
    <t>Primary_Breed</t>
  </si>
  <si>
    <t>Secondary_Breed</t>
  </si>
  <si>
    <t>Color</t>
  </si>
  <si>
    <t>Sex</t>
  </si>
  <si>
    <t>Age</t>
  </si>
  <si>
    <t>Size</t>
  </si>
  <si>
    <t>Coat</t>
  </si>
  <si>
    <t>Mixed</t>
  </si>
  <si>
    <t>Altered</t>
  </si>
  <si>
    <t>Shots_Current</t>
  </si>
  <si>
    <t>Housebroken</t>
  </si>
  <si>
    <t>Declawed</t>
  </si>
  <si>
    <t>Special_Needs</t>
  </si>
  <si>
    <t>OK_With_Kids</t>
  </si>
  <si>
    <t>OK_With_Dogs</t>
  </si>
  <si>
    <t>OK_With_Cats</t>
  </si>
  <si>
    <t>Description</t>
  </si>
  <si>
    <t>Video_URL</t>
  </si>
  <si>
    <t>Microchip_Number</t>
  </si>
  <si>
    <t>Microchip_Vendor</t>
  </si>
  <si>
    <t>Photo_1_URL</t>
  </si>
  <si>
    <t>Photo_2_URL</t>
  </si>
  <si>
    <t>Photo_3_URL</t>
  </si>
  <si>
    <t>Photo_4_URL</t>
  </si>
  <si>
    <t>Jackie [Barn Cat]</t>
  </si>
  <si>
    <t>available</t>
  </si>
  <si>
    <t>2023-04-06</t>
  </si>
  <si>
    <t>cat</t>
  </si>
  <si>
    <t>Domestic Shorthair</t>
  </si>
  <si>
    <t>Tortoiseshell</t>
  </si>
  <si>
    <t>female</t>
  </si>
  <si>
    <t>young</t>
  </si>
  <si>
    <t>short</t>
  </si>
  <si>
    <t>Yes</t>
  </si>
  <si>
    <t>Unknown</t>
  </si>
  <si>
    <t>No</t>
  </si>
  <si>
    <t>https://pet-uploads.adoptapet.com/6/6/f/1243928269.jpg</t>
  </si>
  <si>
    <t>A0055524062</t>
  </si>
  <si>
    <t>Cameron [Foster Home]</t>
  </si>
  <si>
    <t>2024-06-07</t>
  </si>
  <si>
    <t>dog</t>
  </si>
  <si>
    <t>American Pit Bull Terrier</t>
  </si>
  <si>
    <t>Tan/Yellow/Fawn</t>
  </si>
  <si>
    <t>male</t>
  </si>
  <si>
    <t>adult</t>
  </si>
  <si>
    <t>Med. 26-60 lbs (12-27 kg)</t>
  </si>
  <si>
    <t>Who is looking for their next copper best friend? Look no further! Cameron is YOUR GUY. This sweet boy landed in doggie jail in March after being found as a stray with no owner reclaim. He is young, with some beautiful white teeth and THRIVES outside of his kennel space. He absolutely loves getting all the attention &amp; playing with every toy in the play yard. His tail wouldn’t stop wagging. The unfortunate part — those moments are few &amp; far between. He needs stimulation &amp; enrichment time and the time he just doesn’t get in the shelter. Cameron went on a #PPPW and at first, was really pulling on the leash. We quickly found out, once he walks in front of the pack, he walks perfectly on leash. He rode well in the car to &amp; from and really enjoyed his time out of the shelter with his shelter best friends. Cameron hasn’t met a face he doesn’t love. Who’s ready to add this beautiful boy to their forever home? Adoption fee is $90.00 which includes a microchip, spay/neuter, heart worm test, rabies, vaccinations, and boosters.</t>
  </si>
  <si>
    <t>https://pet-uploads.adoptapet.com/e/1/d/1129992943.jpg</t>
  </si>
  <si>
    <t>https://pet-uploads.adoptapet.com/0/7/7/1129992952.jpg</t>
  </si>
  <si>
    <t>https://pet-uploads.adoptapet.com/7/c/2/1129992958.jpg</t>
  </si>
  <si>
    <t>A0055990071</t>
  </si>
  <si>
    <t>Mimir</t>
  </si>
  <si>
    <t>2024-10-09</t>
  </si>
  <si>
    <t>2024-12-04</t>
  </si>
  <si>
    <t>American Staffordshire Terrier</t>
  </si>
  <si>
    <t>Gray/Silver/Salt &amp; Pepper - with White</t>
  </si>
  <si>
    <t>https://pet-uploads.adoptapet.com/2/6/b/1172954276.jpg</t>
  </si>
  <si>
    <t>https://pet-uploads.adoptapet.com/b/7/c/1172954285.jpg</t>
  </si>
  <si>
    <t>https://pet-uploads.adoptapet.com/d/2/d/1172954291.jpg</t>
  </si>
  <si>
    <t>A0056684348</t>
  </si>
  <si>
    <t>Chucky [Foster Home]</t>
  </si>
  <si>
    <t>2024-10-26</t>
  </si>
  <si>
    <t>American Bulldog</t>
  </si>
  <si>
    <t>Brown/Chocolate - with White</t>
  </si>
  <si>
    <t>https://pet-uploads.adoptapet.com/a/d/5/1177618449.jpg</t>
  </si>
  <si>
    <t>https://pet-uploads.adoptapet.com/0/d/0/1177618458.jpg</t>
  </si>
  <si>
    <t>A0054055054</t>
  </si>
  <si>
    <t>Cleopatra</t>
  </si>
  <si>
    <t>2024-11-08</t>
  </si>
  <si>
    <t>2025-06-02</t>
  </si>
  <si>
    <t>White - with Black</t>
  </si>
  <si>
    <t>https://pet-uploads.adoptapet.com/d/c/b/1183963421.jpg</t>
  </si>
  <si>
    <t>https://pet-uploads.adoptapet.com/0/3/6/1183963430.jpg</t>
  </si>
  <si>
    <t>https://pet-uploads.adoptapet.com/8/c/4/1183963436.jpg</t>
  </si>
  <si>
    <t>https://pet-uploads.adoptapet.com/1/b/2/1183963442.jpg</t>
  </si>
  <si>
    <t>A0057060359</t>
  </si>
  <si>
    <t>Fonzie</t>
  </si>
  <si>
    <t>Boxer</t>
  </si>
  <si>
    <t>Brindle - with White</t>
  </si>
  <si>
    <t>Fonzie is  beautiful boy who is full of love and energy. He forgets his size sometimes so care should be taken with small children. He is good with other dogs and enjoys a good romp with a sturdy playmate, and tennis balls are a favorite. He loves all toys, but stuffed toys may explode. Fonzie is still learning about what is or is not a toy. He tried to play with a potato last week. Fonzie is crate trained. House training and obedience have been slower, but given the opportunity I think he will get there. He is okay on a leash, but I wouldn't let a young child walk him just yet. He tolerates baths and nail trims, but they do make him nervous. He has gotten more relaxed each time.    Based on Fonzie's reaction to the kittens he has encountered, balls, and my son's remote control car, I definitely think a home free of small prey animals would be best.     Fonzie really just wants a bed to lay on, lots of treats and cuddles.</t>
  </si>
  <si>
    <t>https://pet-uploads.adoptapet.com/a/a/e/1183965363.jpg</t>
  </si>
  <si>
    <t>https://pet-uploads.adoptapet.com/a/3/8/1183965372.jpg</t>
  </si>
  <si>
    <t>https://pet-uploads.adoptapet.com/7/1/4/1183965378.jpg</t>
  </si>
  <si>
    <t>https://pet-uploads.adoptapet.com/4/2/7/1256532219.jpg</t>
  </si>
  <si>
    <t>A0057142369</t>
  </si>
  <si>
    <t>Sebastian</t>
  </si>
  <si>
    <t>2025-01-21</t>
  </si>
  <si>
    <t>Rottweiler</t>
  </si>
  <si>
    <t>Black - with Brown, Red, Golden, Orange or Chestnut</t>
  </si>
  <si>
    <t>Large 61-100 lbs (28-45 kg)</t>
  </si>
  <si>
    <t>https://pet-uploads.adoptapet.com/2/8/4/1203248747.jpg</t>
  </si>
  <si>
    <t>https://pet-uploads.adoptapet.com/2/5/4/1203248770.jpg</t>
  </si>
  <si>
    <t>https://pet-uploads.adoptapet.com/9/d/7/1203248789.jpg</t>
  </si>
  <si>
    <t>https://pet-uploads.adoptapet.com/4/5/3/1203248795.jpg</t>
  </si>
  <si>
    <t>A0057330368</t>
  </si>
  <si>
    <t>Lloyd [Foster Home]</t>
  </si>
  <si>
    <t>2025-02-13</t>
  </si>
  <si>
    <t>Shepherd (Unknown Type)</t>
  </si>
  <si>
    <t>Terrier (Unknown Type, Medium)</t>
  </si>
  <si>
    <t>Gray/Blue/Silver/Salt &amp; Pepper</t>
  </si>
  <si>
    <t>Meet Lloyd!    Lloyd is an affectionate dog who's ready to settle into his forever home. He’s house trained and crate trained, and his easygoing nature makes him a total joy to have around. Whether he’s curled up on the couch or out for a casual afternoon walk, Lloyd is just happy to be with his people.    Lloyd is a quick learner and already getting a grasp of basic commands, and he’s doing great with his leash training and is working on his off the leash recall. His gentle temperament makes him a good fit for an owner with kids other dogs and even cats.         With his loving personality and eagerness to please, Lloyd is on track to be a turnkey companion, ideal for a first-time dog owner or a family looking for a loving, low-maintenance addition.    If you're looking for a loyal, easygoing buddy who’s always down to snuggle or stroll, Lloyd’s your guy.</t>
  </si>
  <si>
    <t>https://pet-uploads.adoptapet.com/6/9/f/1208211648.jpg</t>
  </si>
  <si>
    <t>https://pet-uploads.adoptapet.com/a/7/8/1208211657.jpg</t>
  </si>
  <si>
    <t>https://pet-uploads.adoptapet.com/b/2/b/1234763731.jpg</t>
  </si>
  <si>
    <t>https://pet-uploads.adoptapet.com/9/2/c/1234763737.jpg</t>
  </si>
  <si>
    <t>A0057890580</t>
  </si>
  <si>
    <t>Myrtle</t>
  </si>
  <si>
    <t>2025-04-14</t>
  </si>
  <si>
    <t>Weimaraner</t>
  </si>
  <si>
    <t>Labrador Retriever</t>
  </si>
  <si>
    <t>Meet Myrtle! 🐾☀️  Myrtle is a total love bug who’s ready to steal your heart! She’s great in her crate and knows how to be calm and comfortable when it’s downtime.    Friendly with other dogs and loves kids, Myrtle enjoys spending time outside, soaking up the sunshine on walks or just relaxing in the fresh air. She’s indifferent to cats, so she could likely do well in a home with feline friends.    This sweet girl is ready to find a family all her own—one where she can share her love, loyalty, and sunny spirit every day. If you’re looking for a gentle, loving companion who’ll brighten your life, Myrtle is waiting to meet you!</t>
  </si>
  <si>
    <t>https://pet-uploads.adoptapet.com/a/3/d/1220244548.jpg</t>
  </si>
  <si>
    <t>https://pet-uploads.adoptapet.com/9/8/8/1220244557.jpg</t>
  </si>
  <si>
    <t>https://pet-uploads.adoptapet.com/4/5/8/1220244576.jpg</t>
  </si>
  <si>
    <t>A0058055574</t>
  </si>
  <si>
    <t>Kimmie</t>
  </si>
  <si>
    <t>2025-05-02</t>
  </si>
  <si>
    <t>Hound (Unknown Type)</t>
  </si>
  <si>
    <t>Husky</t>
  </si>
  <si>
    <t>Tan/Yellow/Fawn - with Black</t>
  </si>
  <si>
    <t>Meet Kimmie – Our Longest-Running Ray of Sunshine 💛  Kimmie has been waiting patiently—one of our longest shelter residents—but her spirit is just as bright and joyful as ever. This adventure-loving girl is ready to find the forever home she truly deserves.    Kimmie is a dog’s best friend—she thrives in playgroups and loves going on group walks with her canine pals. She’s happiest when she’s splashing in the water, chasing toys, or exploring new places with her people. If you're into hiking, trail walking, or just spontaneous fun, Kimmie is the adventure buddy you've been looking for!    While she adores dogs and humans alike, Kimmie would prefer a home without cats—but with her big heart and boundless enthusiasm, she’ll more than fill your world with love and joy.    She’s waited long enough—could you be the one to finally bring Kimmie home?</t>
  </si>
  <si>
    <t>https://pet-uploads.adoptapet.com/6/6/9/1223892950.jpg</t>
  </si>
  <si>
    <t>https://pet-uploads.adoptapet.com/a/f/5/1223892971.jpg</t>
  </si>
  <si>
    <t>https://pet-uploads.adoptapet.com/d/7/4/1223892978.jpg</t>
  </si>
  <si>
    <t>A0057829377</t>
  </si>
  <si>
    <t>Woodstock</t>
  </si>
  <si>
    <t>https://pet-uploads.adoptapet.com/f/d/b/1223883636.jpg</t>
  </si>
  <si>
    <t>https://pet-uploads.adoptapet.com/1/3/7/1223883653.jpg</t>
  </si>
  <si>
    <t>https://pet-uploads.adoptapet.com/6/2/f/1223883659.jpg</t>
  </si>
  <si>
    <t>A0058233547</t>
  </si>
  <si>
    <t>Zane</t>
  </si>
  <si>
    <t>Plott Hound</t>
  </si>
  <si>
    <t>Meet Zane! 🐶💨  Zane is a joyful, high-spirited pup with a zest for life that’s simply contagious! He’s the kind of dog who brings a smile to your face with his goofy zoomies, happy tail wags, and playful personality.    This all-around good boy is dog, cat, and kid friendly, making him a great fit for families of all shapes and sizes. Zane shines in playgroups, where he loves romping around with his canine pals and spreading good vibes to everyone around him.    Whether he's racing around the yard or snuggling up after a good play session, Zane is happiest when he's surrounded by love, laughter, and adventure.    If you're looking for a pup who’s always ready to have fun and share joy, Zane is your guy! 🐾💙</t>
  </si>
  <si>
    <t>https://pet-uploads.adoptapet.com/3/6/f/1223893234.jpg</t>
  </si>
  <si>
    <t>https://pet-uploads.adoptapet.com/7/4/2/1223893243.jpg</t>
  </si>
  <si>
    <t>https://pet-uploads.adoptapet.com/f/5/7/1223893249.jpg</t>
  </si>
  <si>
    <t>https://pet-uploads.adoptapet.com/f/2/6/1223893255.jpg</t>
  </si>
  <si>
    <t>Gus</t>
  </si>
  <si>
    <t>2025-05-08</t>
  </si>
  <si>
    <t>Black &amp; White or Tuxedo</t>
  </si>
  <si>
    <t>https://pet-uploads.adoptapet.com/0/7/9/1225002239.jpg</t>
  </si>
  <si>
    <t>A0057718939</t>
  </si>
  <si>
    <t>Goose</t>
  </si>
  <si>
    <t>2025-06-19</t>
  </si>
  <si>
    <t>Bullmastiff</t>
  </si>
  <si>
    <t>Brindle</t>
  </si>
  <si>
    <t>https://pet-uploads.adoptapet.com/7/a/7/1234092789.jpg</t>
  </si>
  <si>
    <t>https://pet-uploads.adoptapet.com/e/6/5/1234092798.jpg</t>
  </si>
  <si>
    <t>https://pet-uploads.adoptapet.com/b/5/4/1234092804.jpg</t>
  </si>
  <si>
    <t>https://pet-uploads.adoptapet.com/5/3/0/1234092810.jpg</t>
  </si>
  <si>
    <t>A0058345913</t>
  </si>
  <si>
    <t>Grasshopper [Foster Home]</t>
  </si>
  <si>
    <t>White - with Tan, Yellow or Fawn</t>
  </si>
  <si>
    <t>Grasshopper is a sweet, expressive lovebug full of personality and heart. While we don’t know much about his background, what we do know is that he’s incredibly loving and eager to bond. He has bursts of playful energy and would do best in a home with another dog buddy to play with.    He’s crate trained, walks beautifully on a leash (though he might get excited if he spots a squirrel!), and is learning his basic commands. Grasshopper is gentle and patient with kids, and he’s also cat-friendly. When he’s feeling expressive he can be vocal, adding to his charm.    This lovable boy is ready for a home where he can continue to blossom and share his affection,and maybe a few zoomies, with a family of his own.</t>
  </si>
  <si>
    <t>https://pet-uploads.adoptapet.com/a/7/6/1253057182.jpg</t>
  </si>
  <si>
    <t>https://pet-uploads.adoptapet.com/b/f/0/1253057712.jpg</t>
  </si>
  <si>
    <t>https://pet-uploads.adoptapet.com/5/e/2/1253057718.jpg</t>
  </si>
  <si>
    <t>https://pet-uploads.adoptapet.com/5/8/f/1253057724.jpg</t>
  </si>
  <si>
    <t>A0058240635</t>
  </si>
  <si>
    <t>Jacob</t>
  </si>
  <si>
    <t>American Eskimo Dog</t>
  </si>
  <si>
    <t>Tan/Yellow/Fawn - with White</t>
  </si>
  <si>
    <t>Meet Jacob! 🐾⚡  Jacob is a high-energy, fun-loving dog who’s ready to bring excitement and adventure into your life! He thrives in a fast-paced lifestyle and would be happiest with someone who loves to stay busy and keep moving.    Jacob LOVES being the center of attention, especially when there are toys involved. He’s a fetch fanatic who’s always ready to chase a ball or tug a rope, and he’s eager to learn new tricks and be trained.    Whether it’s splashing in the water, going for long walks, or just hanging out as your loyal pal, Jacob’s enthusiasm is contagious. If you’re looking for a lively companion who’s up for anything, Jacob is your guy!</t>
  </si>
  <si>
    <t>https://pet-uploads.adoptapet.com/b/6/c/1234073964.jpg</t>
  </si>
  <si>
    <t>https://pet-uploads.adoptapet.com/2/d/2/1234073973.jpg</t>
  </si>
  <si>
    <t>https://pet-uploads.adoptapet.com/8/0/7/1234073979.jpg</t>
  </si>
  <si>
    <t>A0058481134</t>
  </si>
  <si>
    <t>Kira</t>
  </si>
  <si>
    <t>Meet Kira! 🐾💦  Looking for a fun-loving, adventure-ready pup? Kira is your girl!    This sweet and social lady is dog, cat, and kid friendly, and she’s always ready to dive into the fun—literally! Kira loves playing in the mud and water, living her best life getting a little dirty and having a whole lot of fun. Whether she’s romping in the play yard with her favorite toys, splashing in puddles, or hanging out with her doggy friends, Kira is always up for a good time.    She’s also just as happy going for a nice walk and soaking in the sights with her favorite people by her side. With her playful spirit and affectionate heart, Kira is the perfect mix of goofy, sweet, and loyal.    If you’re looking for a companion who knows how to have fun and loves big, Kira’s ready to be your new best friend! 🐶❤️</t>
  </si>
  <si>
    <t>https://pet-uploads.adoptapet.com/6/a/6/1234144341.jpg</t>
  </si>
  <si>
    <t>https://pet-uploads.adoptapet.com/a/9/a/1234144350.jpg</t>
  </si>
  <si>
    <t>https://pet-uploads.adoptapet.com/5/7/3/1234144369.jpg</t>
  </si>
  <si>
    <t>https://pet-uploads.adoptapet.com/1/0/e/1234144386.jpg</t>
  </si>
  <si>
    <t>A0058276398</t>
  </si>
  <si>
    <t>Koko</t>
  </si>
  <si>
    <t>https://pet-uploads.adoptapet.com/e/c/8/1234115871.jpg</t>
  </si>
  <si>
    <t>https://pet-uploads.adoptapet.com/c/c/1/1234115903.jpg</t>
  </si>
  <si>
    <t>https://pet-uploads.adoptapet.com/a/5/e/1234115921.jpg</t>
  </si>
  <si>
    <t>https://pet-uploads.adoptapet.com/2/3/c/1234115929.jpg</t>
  </si>
  <si>
    <t>A0058297139</t>
  </si>
  <si>
    <t>Luke</t>
  </si>
  <si>
    <t>Retriever (Unknown Type)</t>
  </si>
  <si>
    <t>Red/Golden/Orange/Chestnut - with White</t>
  </si>
  <si>
    <t>Meet Luke! 🐾🎾  Luke is a true dog’s dog—social, playful, and always ready for a good time! He absolutely loves playing with other dogs and shines in group play sessions. If there’s a game of fetch going on, you can bet Luke is in the middle of it, chasing down the ball with joy and enthusiasm.    This athletic and outgoing pup is also an excellent adventure buddy who would love to explore trails, parks, or just cruise around the neighborhood with his favorite person. He’s loyal, fun, and always up for the next adventure.    Luke prefers a home without cats, but he makes up for it with his big heart and even bigger personality. If you're looking for an energetic, dog-loving companion to join you on life’s journeys, Luke is your guy!</t>
  </si>
  <si>
    <t>https://pet-uploads.adoptapet.com/5/9/2/1234117693.jpg</t>
  </si>
  <si>
    <t>https://pet-uploads.adoptapet.com/5/3/8/1234118011.jpg</t>
  </si>
  <si>
    <t>https://pet-uploads.adoptapet.com/e/e/2/1234118172.jpg</t>
  </si>
  <si>
    <t>https://pet-uploads.adoptapet.com/0/2/6/1234118386.jpg</t>
  </si>
  <si>
    <t>A0058282139</t>
  </si>
  <si>
    <t>Mario</t>
  </si>
  <si>
    <t>Black</t>
  </si>
  <si>
    <t>https://pet-uploads.adoptapet.com/0/2/b/1234116704.jpg</t>
  </si>
  <si>
    <t>https://pet-uploads.adoptapet.com/9/1/9/1234116713.jpg</t>
  </si>
  <si>
    <t>https://pet-uploads.adoptapet.com/2/e/0/1234116719.jpg</t>
  </si>
  <si>
    <t>A0058557091</t>
  </si>
  <si>
    <t>Miss White [Foster Home]</t>
  </si>
  <si>
    <t>Ms White is a very sweet, loving and gentle girl living in an apartment with her foster, another dog and two cats. She loves being with people and will take all the opportunities she can to be as close as possible to her person. If you want a velcro dog that loves you above everything else she’s the one! She goes to the dog park every day - she is friendly with all dogs and love to play chase! Ms White relaxes quietly  in her crate when her foster is not home. She is fully potty trained and walks well on leash. Her foster brings here everywhere and she always behaves well and relaxed in all situations she has been - on busy streets, stores, around kids. Ms White would make an excellent family dog!Ms White is a very sweet, loving and gentle girl living in an apartment with her foster, another dog and two cats. She loves being with people and will take all the opportunities she can to be as close as possible to her person. If you want a velcro dog that loves you above everything else she’s the one! She goes to the dog park every day - she is friendly with all dogs and love to play chase! Ms White relaxes quietly  in her crate when her foster is not home. She is fully potty trained and walks well on leash. Her foster brings here everywhere and she always behaves well and relaxed in all situations she has been - on busy streets, stores, around kids. Ms White would make an excellent family dog!</t>
  </si>
  <si>
    <t>https://pet-uploads.adoptapet.com/0/d/7/1234167019.jpg</t>
  </si>
  <si>
    <t>https://pet-uploads.adoptapet.com/e/f/d/1234167037.jpg</t>
  </si>
  <si>
    <t>https://pet-uploads.adoptapet.com/e/f/1/1234167043.jpg</t>
  </si>
  <si>
    <t>A0058540854</t>
  </si>
  <si>
    <t>Nash</t>
  </si>
  <si>
    <t>Brown/Chocolate</t>
  </si>
  <si>
    <t>Meet Nash! 🐾  Looking for a loyal, playful, and loving companion? Nash might just be your perfect match!    This sweet boy is full of personality and charm. He loves other dogs and thrives in playgroups, where he gets to run, wrestle, and show off his playful side. Whether he's chasing toys in the play yard or splashing around in a kiddie pool, Nash knows how to have a good time.    Nash is more than just fun—he’s also an incredibly loyal dog who’s ready to bond deeply with a family of his own. He’ll stick by your side through all of life’s adventures, offering companionship, joy, and a whole lot of tail wags.    Nash would do best in a home without cats, but with his big heart and happy spirit, he’s ready to be someone’s very best friend.    Come meet Nash—you’ll fall in love with his playful energy and loyal soul! 💙</t>
  </si>
  <si>
    <t>https://pet-uploads.adoptapet.com/8/5/f/1234161773.jpg</t>
  </si>
  <si>
    <t>https://pet-uploads.adoptapet.com/2/3/f/1234161881.jpg</t>
  </si>
  <si>
    <t>https://pet-uploads.adoptapet.com/0/e/c/1234161971.jpg</t>
  </si>
  <si>
    <t>https://pet-uploads.adoptapet.com/9/f/a/1234162169.jpg</t>
  </si>
  <si>
    <t>A0058089692</t>
  </si>
  <si>
    <t>Rajah</t>
  </si>
  <si>
    <t>2025-08-08</t>
  </si>
  <si>
    <t>Boston Terrier</t>
  </si>
  <si>
    <t>Black - with White</t>
  </si>
  <si>
    <t>https://pet-uploads.adoptapet.com/5/7/5/1234093611.jpg</t>
  </si>
  <si>
    <t>https://pet-uploads.adoptapet.com/3/d/1/1234093620.jpg</t>
  </si>
  <si>
    <t>https://pet-uploads.adoptapet.com/5/e/5/1234093626.jpg</t>
  </si>
  <si>
    <t>https://pet-uploads.adoptapet.com/3/3/4/1234093634.jpg</t>
  </si>
  <si>
    <t>A0058248522</t>
  </si>
  <si>
    <t>Smokey [Pre Adopted]</t>
  </si>
  <si>
    <t>https://pet-uploads.adoptapet.com/a/9/d/1234074581.jpg</t>
  </si>
  <si>
    <t>https://pet-uploads.adoptapet.com/1/3/a/1234074590.jpg</t>
  </si>
  <si>
    <t>https://pet-uploads.adoptapet.com/e/1/1/1234074596.jpg</t>
  </si>
  <si>
    <t>https://pet-uploads.adoptapet.com/e/b/5/1234074602.jpg</t>
  </si>
  <si>
    <t>A0053756095</t>
  </si>
  <si>
    <t>Taz</t>
  </si>
  <si>
    <t>Meet Taz! 🐾  This sweet boy is the total package! Taz is a friendly, fun-loving pup who’s great with dogs, cats, and kids—making him a perfect fit for just about any home.    Taz previously lived in a home, so he already knows the ropes of family life. He walks like a pro on leash, making strolls around the neighborhood a breeze. He’s also a social butterfly in play groups, getting along wonderfully with other dogs.    One of Taz’s favorite things? Splashing around in a kiddie pool on a sunny day! Whether he’s playing, lounging, or just soaking his paws, water time is his happy time.    If you're looking for a well-rounded, playful, and affectionate companion, Taz is your guy. Come meet him—you’re bound to fall in love! 💙</t>
  </si>
  <si>
    <t>https://pet-uploads.adoptapet.com/4/a/4/1234088968.jpg</t>
  </si>
  <si>
    <t>https://pet-uploads.adoptapet.com/9/1/7/1234088977.jpg</t>
  </si>
  <si>
    <t>https://pet-uploads.adoptapet.com/6/3/d/1234088983.jpg</t>
  </si>
  <si>
    <t>https://pet-uploads.adoptapet.com/0/b/f/1234088989.jpg</t>
  </si>
  <si>
    <t>A0058018080</t>
  </si>
  <si>
    <t>Zorua [Foster Home]</t>
  </si>
  <si>
    <t>https://pet-uploads.adoptapet.com/d/0/5/1234093258.jpg</t>
  </si>
  <si>
    <t>https://pet-uploads.adoptapet.com/f/a/c/1234093267.jpg</t>
  </si>
  <si>
    <t>https://pet-uploads.adoptapet.com/9/3/6/1234093282.jpg</t>
  </si>
  <si>
    <t>https://pet-uploads.adoptapet.com/4/d/1/1234093299.jpg</t>
  </si>
  <si>
    <t>A0058345452</t>
  </si>
  <si>
    <t>Kat [Foster Home]</t>
  </si>
  <si>
    <t>2025-06-25</t>
  </si>
  <si>
    <t>kitten</t>
  </si>
  <si>
    <t>https://pet-uploads.adoptapet.com/4/4/f/1235405095.jpg</t>
  </si>
  <si>
    <t>https://pet-uploads.adoptapet.com/a/e/9/1235405104.jpg</t>
  </si>
  <si>
    <t>A0058345457</t>
  </si>
  <si>
    <t>Kevin [Foster Home]</t>
  </si>
  <si>
    <t>https://pet-uploads.adoptapet.com/6/7/6/1235404924.jpg</t>
  </si>
  <si>
    <t>https://pet-uploads.adoptapet.com/9/7/b/1235404933.jpg</t>
  </si>
  <si>
    <t>A0058719090</t>
  </si>
  <si>
    <t>Ava Grace</t>
  </si>
  <si>
    <t>2025-07-13</t>
  </si>
  <si>
    <t>Cane Corso</t>
  </si>
  <si>
    <t>https://pet-uploads.adoptapet.com/a/f/5/1239691721.jpg</t>
  </si>
  <si>
    <t>https://pet-uploads.adoptapet.com/b/f/1/1239691730.jpg</t>
  </si>
  <si>
    <t>https://pet-uploads.adoptapet.com/a/9/0/1239691736.jpg</t>
  </si>
  <si>
    <t>https://pet-uploads.adoptapet.com/5/3/a/1239691742.jpg</t>
  </si>
  <si>
    <t>A0058705427</t>
  </si>
  <si>
    <t>Cole [Foster Home]</t>
  </si>
  <si>
    <t>https://pet-uploads.adoptapet.com/0/3/1/1239691476.jpg</t>
  </si>
  <si>
    <t>https://pet-uploads.adoptapet.com/8/f/4/1239691485.jpg</t>
  </si>
  <si>
    <t>https://pet-uploads.adoptapet.com/9/e/a/1239691491.jpg</t>
  </si>
  <si>
    <t>A0058762939</t>
  </si>
  <si>
    <t>Everlee</t>
  </si>
  <si>
    <t>2025-07-22</t>
  </si>
  <si>
    <t>https://pet-uploads.adoptapet.com/a/1/6/1239693553.jpg</t>
  </si>
  <si>
    <t>https://pet-uploads.adoptapet.com/1/c/5/1239693562.jpg</t>
  </si>
  <si>
    <t>https://pet-uploads.adoptapet.com/3/a/c/1239693568.jpg</t>
  </si>
  <si>
    <t>A0058688400</t>
  </si>
  <si>
    <t>Julian</t>
  </si>
  <si>
    <t>Meet Julian! 🌍🐾  If you're looking for a four-legged best friend to share life’s adventures, Julian is your guy!    This easygoing, happy pup is dog, cat, and kid friendly, and truly never has a bad day. With his sunny personality and love for people, Julian brings joy wherever he goes. He’s the kind of dog who just wants to be by your side—whether you’re exploring the great outdoors or relaxing at home.    Julian is super adventurous and would thrive with an active person or family who’s ready to show him the world. He’s always up for a hike, a road trip, or just a walk around the neighborhood—as long as he gets to do it with you.    Friendly, loyal, and full of life, Julian is ready to be your ultimate adventure buddy and forever friend. Come meet him and start your next great journey together! 💙</t>
  </si>
  <si>
    <t>https://pet-uploads.adoptapet.com/b/9/1/1239690916.jpg</t>
  </si>
  <si>
    <t>https://pet-uploads.adoptapet.com/3/8/f/1239690925.jpg</t>
  </si>
  <si>
    <t>https://pet-uploads.adoptapet.com/f/7/3/1239690931.jpg</t>
  </si>
  <si>
    <t>A0058748347</t>
  </si>
  <si>
    <t>Karma [Foster Home]</t>
  </si>
  <si>
    <t>Karma is truly everything you could ever want in a dog. She’s the sweetest, most loving, pure-hearted companion you’ll ever meet. All Karma wants is to cuddle, snuggle, and be close to her people — if she has a hand resting on her, she’s in her happy place.    This gentle girl is wonderfully well-mannered: she’s dog-friendly, cat-friendly, fully potty-trained, and doesn’t chew on things she shouldn’t. Karma has the softest, sweetest demeanor and loves nothing more than being your loyal shadow. Whether you’re relaxing on the couch, going for a walk, or just hanging out at home, Karma will be right by your side.</t>
  </si>
  <si>
    <t>https://pet-uploads.adoptapet.com/b/b/e/1239692765.jpg</t>
  </si>
  <si>
    <t>https://pet-uploads.adoptapet.com/d/d/9/1239692774.jpg</t>
  </si>
  <si>
    <t>https://pet-uploads.adoptapet.com/f/f/b/1239692780.jpg</t>
  </si>
  <si>
    <t>A0058730783</t>
  </si>
  <si>
    <t>Kim</t>
  </si>
  <si>
    <t>https://pet-uploads.adoptapet.com/0/5/2/1239692686.jpg</t>
  </si>
  <si>
    <t>https://pet-uploads.adoptapet.com/6/9/5/1239692695.jpg</t>
  </si>
  <si>
    <t>https://pet-uploads.adoptapet.com/9/1/1/1239692701.jpg</t>
  </si>
  <si>
    <t>https://pet-uploads.adoptapet.com/9/9/5/1239692707.jpg</t>
  </si>
  <si>
    <t>A0058282132</t>
  </si>
  <si>
    <t>Radar</t>
  </si>
  <si>
    <t>Meet Radar! 🐾☀️  Radar came into the shelter with his brother Mario, but he’s a pretty independent guy who enjoys the company of others while often keeping to himself. He loves sunbathing, relaxing in the warmth, and quietly playing with his favorite toys.    Radar is looking for a calm, loving home where he can be someone’s loyal best friend. He would do best in a home without cats, where he can enjoy a peaceful, comfortable life.    If you’re searching for a gentle, low-key companion who marches to the beat of his own drum, Radar could be the perfect fit for you. 💙</t>
  </si>
  <si>
    <t>https://pet-uploads.adoptapet.com/4/5/8/1239676235.jpg</t>
  </si>
  <si>
    <t>https://pet-uploads.adoptapet.com/1/e/a/1239676244.jpg</t>
  </si>
  <si>
    <t>https://pet-uploads.adoptapet.com/6/6/f/1239676255.jpg</t>
  </si>
  <si>
    <t>A0058606618</t>
  </si>
  <si>
    <t>Serena [Foster Home]</t>
  </si>
  <si>
    <t>Black and Tan Coonhound</t>
  </si>
  <si>
    <t>Serena earned her nickname Sweetie on her very first day in foster care, because she truly is just the sweetest girl. About 3 years old, Serena is great with kids and other dogs, and she has a playful, gentle, loving personality that just wants to be close to her people.    It’s likely she’s never lived in a home before, so she’s learning everything from scratch but she’s making progress every day. We’re working on basic commands, and she’s adjusting beautifully. She can be a little timid in new situations (as many sights and sounds are new to her), but with encouragement (and the help of her foster dog sister), she’s finding the confidence to explore the world around her.    Serena loves toys, belly rubs, and walks nicely on a leash. She’s affectionate, playful, and full of potential. She’d do well in a home with another dog or as the center of attention. Most of all, she needs someone patient and kind who’s willing to give her the time to learn and grow ... and plenty of love, which she’ll give back tenfold.</t>
  </si>
  <si>
    <t>https://pet-uploads.adoptapet.com/d/9/7/1239677856.jpg</t>
  </si>
  <si>
    <t>https://pet-uploads.adoptapet.com/7/e/1/1239677865.jpg</t>
  </si>
  <si>
    <t>https://pet-uploads.adoptapet.com/3/2/5/1239677871.jpg</t>
  </si>
  <si>
    <t>https://pet-uploads.adoptapet.com/9/4/6/1247517337.jpg</t>
  </si>
  <si>
    <t>A0058280488</t>
  </si>
  <si>
    <t>Odin [Foster Home]</t>
  </si>
  <si>
    <t>2025-07-15</t>
  </si>
  <si>
    <t>Black - with Tan, Yellow or Fawn</t>
  </si>
  <si>
    <t>Hi all, meet sweet Odin boy! Odin is a goofy, playful, and affectionate ham, who thrives  around other dogs. He would be the perfect doggy sibling, as Odin’s favorite activity is  convincing his foster sister that playtime is what life is all about. He loves walks, being  outside, and exploring all the smells, and he is the king of treats—pig ears are his  favorite, but peanut butter cups hold a close second place. Odin is fully crate and potty  trained, knows how to sit and stay, and is just days away from mastering a few other  commands.  Odin loves everyone he meets and always wants to be part of the fun—he brightens  every room with his endearing personality and zest for cuddles, head scratches, and  toys. He would be an adorable and exciting addition to any family, and he’s ready to  bring his rich love and cuteness to his forever home! Adopt Odin today!</t>
  </si>
  <si>
    <t>https://pet-uploads.adoptapet.com/3/d/d/1240045985.jpg</t>
  </si>
  <si>
    <t>https://pet-uploads.adoptapet.com/1/a/e/1240045994.jpg</t>
  </si>
  <si>
    <t>https://pet-uploads.adoptapet.com/9/b/2/1240046000.jpg</t>
  </si>
  <si>
    <t>https://pet-uploads.adoptapet.com/2/e/d/1240046006.jpg</t>
  </si>
  <si>
    <t>A0058436912</t>
  </si>
  <si>
    <t>Dexter</t>
  </si>
  <si>
    <t>2025-07-24</t>
  </si>
  <si>
    <t>Tabby</t>
  </si>
  <si>
    <t>Gray, Blue or Silver Tabby</t>
  </si>
  <si>
    <t>https://pet-uploads.adoptapet.com/3/f/9/1242433312.jpg</t>
  </si>
  <si>
    <t>A0058815537</t>
  </si>
  <si>
    <t>Brownie [Foster Home]</t>
  </si>
  <si>
    <t>2025-07-28</t>
  </si>
  <si>
    <t>This is Brownie.  She's about 5 months old and weighs 29 lbs. She's a curious, playful puppy who likes fetch and running around the yard.  She's great on a leash and loves playing with toys and her foster brother. She's working on potty and crate training and is very treat motivated. Come meet Brownie today!</t>
  </si>
  <si>
    <t>https://pet-uploads.adoptapet.com/f/c/f/1243249368.jpg</t>
  </si>
  <si>
    <t>https://pet-uploads.adoptapet.com/a/4/7/1243249380.jpg</t>
  </si>
  <si>
    <t>https://pet-uploads.adoptapet.com/4/4/d/1246505925.jpg</t>
  </si>
  <si>
    <t>https://pet-uploads.adoptapet.com/1/2/c/1246505931.jpg</t>
  </si>
  <si>
    <t>A0058435777</t>
  </si>
  <si>
    <t>Jojo</t>
  </si>
  <si>
    <t>Brown Tabby</t>
  </si>
  <si>
    <t>https://pet-uploads.adoptapet.com/9/a/e/1243267174.jpg</t>
  </si>
  <si>
    <t>A0058436930</t>
  </si>
  <si>
    <t>Phillip</t>
  </si>
  <si>
    <t>White (Mostly)</t>
  </si>
  <si>
    <t>https://pet-uploads.adoptapet.com/9/f/b/1243269146.jpg</t>
  </si>
  <si>
    <t>https://pet-uploads.adoptapet.com/8/5/b/1243269155.jpg</t>
  </si>
  <si>
    <t>A0058760517</t>
  </si>
  <si>
    <t>Tanya</t>
  </si>
  <si>
    <t>senior</t>
  </si>
  <si>
    <t>https://pet-uploads.adoptapet.com/6/8/a/1243258499.jpg</t>
  </si>
  <si>
    <t>https://pet-uploads.adoptapet.com/2/0/4/1243258526.jpg</t>
  </si>
  <si>
    <t>https://pet-uploads.adoptapet.com/7/8/4/1243258541.jpg</t>
  </si>
  <si>
    <t>A0058421093</t>
  </si>
  <si>
    <t>Donna</t>
  </si>
  <si>
    <t>2025-07-31</t>
  </si>
  <si>
    <t>All Black</t>
  </si>
  <si>
    <t>medium</t>
  </si>
  <si>
    <t>https://pet-uploads.adoptapet.com/1/b/f/1243923360.jpg</t>
  </si>
  <si>
    <t>https://pet-uploads.adoptapet.com/5/9/6/1243923369.jpg</t>
  </si>
  <si>
    <t>https://pet-uploads.adoptapet.com/2/e/d/1243923384.jpg</t>
  </si>
  <si>
    <t>A0058435745</t>
  </si>
  <si>
    <t>Kobe</t>
  </si>
  <si>
    <t>https://pet-uploads.adoptapet.com/0/4/8/1243922805.jpg</t>
  </si>
  <si>
    <t>https://pet-uploads.adoptapet.com/3/1/3/1243922814.jpg</t>
  </si>
  <si>
    <t>https://pet-uploads.adoptapet.com/6/5/4/1243922823.jpg</t>
  </si>
  <si>
    <t>A0058435738</t>
  </si>
  <si>
    <t>Lady</t>
  </si>
  <si>
    <t>Spotted Tabby/Leopard Spotted</t>
  </si>
  <si>
    <t>https://pet-uploads.adoptapet.com/1/0/1/1243923156.jpg</t>
  </si>
  <si>
    <t>https://pet-uploads.adoptapet.com/3/8/6/1243923165.jpg</t>
  </si>
  <si>
    <t>A0055486470</t>
  </si>
  <si>
    <t>Mafia [Barn Cat]</t>
  </si>
  <si>
    <t>https://pet-uploads.adoptapet.com/0/2/a/1243925992.jpg</t>
  </si>
  <si>
    <t>A0058224570</t>
  </si>
  <si>
    <t>Midge [Barn Cat]</t>
  </si>
  <si>
    <t>Domestic Mediumhair</t>
  </si>
  <si>
    <t>https://pet-uploads.adoptapet.com/d/5/3/1243925156.jpg</t>
  </si>
  <si>
    <t>A0058760498</t>
  </si>
  <si>
    <t>Gracie Mae</t>
  </si>
  <si>
    <t>Meet Gracie Mae – A Sweet Survivor with a Heart of Gold 💖  Gracie Mae’s journey hasn’t been easy—she came from a tough hoarding situation with four other dogs, living in very challenging conditions. But despite it all, Gracie Mae is sweet as pie and full of love to give.    She’s a bit timid at first, but once she warms up to you, she becomes a devoted and affectionate friend. Gracie Mae is great on leash, enjoys the company of other dogs, and would thrive in a calm, quiet family home where she can feel safe and cherished.    If you’re looking for a gentle soul ready to blossom with the right love and patience, Gracie Mae is waiting to fill your life with sweetness and loyalty.</t>
  </si>
  <si>
    <t>https://pet-uploads.adoptapet.com/2/d/2/1246032067.jpg</t>
  </si>
  <si>
    <t>https://pet-uploads.adoptapet.com/4/d/9/1246032118.jpg</t>
  </si>
  <si>
    <t>https://pet-uploads.adoptapet.com/e/f/a/1246032151.jpg</t>
  </si>
  <si>
    <t>https://pet-uploads.adoptapet.com/5/9/8/1246032174.jpg</t>
  </si>
  <si>
    <t>A0058873126</t>
  </si>
  <si>
    <t>Gretchen [Foster To Adopt]</t>
  </si>
  <si>
    <t>https://pet-uploads.adoptapet.com/6/7/2/1246035495.jpg</t>
  </si>
  <si>
    <t>https://pet-uploads.adoptapet.com/f/0/8/1246035521.jpg</t>
  </si>
  <si>
    <t>https://pet-uploads.adoptapet.com/0/a/4/1246035536.jpg</t>
  </si>
  <si>
    <t>https://pet-uploads.adoptapet.com/8/8/3/1246035551.jpg</t>
  </si>
  <si>
    <t>A0058881642</t>
  </si>
  <si>
    <t>Journey [Foster Home]</t>
  </si>
  <si>
    <t>Treeing Walker Coonhound</t>
  </si>
  <si>
    <t>Foxhound</t>
  </si>
  <si>
    <t>Tricolor (Tan/Brown &amp; Black &amp; White)</t>
  </si>
  <si>
    <t>https://pet-uploads.adoptapet.com/e/2/c/1246034809.jpg</t>
  </si>
  <si>
    <t>https://pet-uploads.adoptapet.com/0/5/7/1246034818.jpg</t>
  </si>
  <si>
    <t>https://pet-uploads.adoptapet.com/4/3/c/1246034824.jpg</t>
  </si>
  <si>
    <t>A0058760472</t>
  </si>
  <si>
    <t>Kirby</t>
  </si>
  <si>
    <t>https://pet-uploads.adoptapet.com/8/3/2/1246029683.jpg</t>
  </si>
  <si>
    <t>https://pet-uploads.adoptapet.com/6/9/1/1246029701.jpg</t>
  </si>
  <si>
    <t>https://pet-uploads.adoptapet.com/8/f/6/1246029747.jpg</t>
  </si>
  <si>
    <t>A0058922485</t>
  </si>
  <si>
    <t>Landon</t>
  </si>
  <si>
    <t>https://pet-uploads.adoptapet.com/4/e/f/1246038538.jpg</t>
  </si>
  <si>
    <t>https://pet-uploads.adoptapet.com/1/8/8/1246038547.jpg</t>
  </si>
  <si>
    <t>https://pet-uploads.adoptapet.com/3/7/8/1246038561.jpg</t>
  </si>
  <si>
    <t>https://pet-uploads.adoptapet.com/6/6/b/1246038583.jpg</t>
  </si>
  <si>
    <t>A0058861989</t>
  </si>
  <si>
    <t>Quincy</t>
  </si>
  <si>
    <t>https://pet-uploads.adoptapet.com/3/b/4/1246034575.jpg</t>
  </si>
  <si>
    <t>https://pet-uploads.adoptapet.com/e/5/a/1246034590.jpg</t>
  </si>
  <si>
    <t>https://pet-uploads.adoptapet.com/d/2/a/1246034604.jpg</t>
  </si>
  <si>
    <t>https://pet-uploads.adoptapet.com/0/7/e/1246034620.jpg</t>
  </si>
  <si>
    <t>A0051746637</t>
  </si>
  <si>
    <t>Ralph</t>
  </si>
  <si>
    <t>Pointer</t>
  </si>
  <si>
    <t>https://pet-uploads.adoptapet.com/d/5/b/1246038970.jpg</t>
  </si>
  <si>
    <t>https://pet-uploads.adoptapet.com/c/9/a/1246038979.jpg</t>
  </si>
  <si>
    <t>https://pet-uploads.adoptapet.com/7/0/b/1246038985.jpg</t>
  </si>
  <si>
    <t>https://pet-uploads.adoptapet.com/b/e/8/1246038991.jpg</t>
  </si>
  <si>
    <t>A0058760527</t>
  </si>
  <si>
    <t>Twister</t>
  </si>
  <si>
    <t>https://pet-uploads.adoptapet.com/1/5/0/1246032751.jpg</t>
  </si>
  <si>
    <t>https://pet-uploads.adoptapet.com/9/c/3/1246032760.jpg</t>
  </si>
  <si>
    <t>https://pet-uploads.adoptapet.com/1/1/f/1246032766.jpg</t>
  </si>
  <si>
    <t>https://pet-uploads.adoptapet.com/5/a/2/1246032772.jpg</t>
  </si>
  <si>
    <t>A0058904337</t>
  </si>
  <si>
    <t>Yukiko [Foster Home]</t>
  </si>
  <si>
    <t>https://pet-uploads.adoptapet.com/d/3/7/1246038754.jpg</t>
  </si>
  <si>
    <t>https://pet-uploads.adoptapet.com/5/9/3/1246038763.jpg</t>
  </si>
  <si>
    <t>https://pet-uploads.adoptapet.com/2/7/8/1246038769.jpg</t>
  </si>
  <si>
    <t>A0058801624</t>
  </si>
  <si>
    <t>Peyton [Foster Home]</t>
  </si>
  <si>
    <t>2025-08-12</t>
  </si>
  <si>
    <t>Corgi</t>
  </si>
  <si>
    <t>White</t>
  </si>
  <si>
    <t>Peyton is adorable and playful.  He loves to snuggle and thrives with positive attention.  He is inquisitive and curious. Peyton is great with other dogs and cats.  He would be happy being in a single or multiple pet home. Peyton is crate trained.  He is working on his manners and basic commands.  Peyton walks well on a leash.  On occasion needs a little redirection.     Peyton would be a great addition to a loving home.</t>
  </si>
  <si>
    <t>https://pet-uploads.adoptapet.com/9/4/b/1246685578.jpg</t>
  </si>
  <si>
    <t>https://pet-uploads.adoptapet.com/6/1/6/1246685587.jpg</t>
  </si>
  <si>
    <t>https://pet-uploads.adoptapet.com/1/6/a/1246685593.jpg</t>
  </si>
  <si>
    <t>A0059040305</t>
  </si>
  <si>
    <t>Auggie</t>
  </si>
  <si>
    <t>2025-08-21</t>
  </si>
  <si>
    <t>Small 25 lbs (11 kg) or less</t>
  </si>
  <si>
    <t>https://pet-uploads.adoptapet.com/a/c/4/1248908035.jpg</t>
  </si>
  <si>
    <t>https://pet-uploads.adoptapet.com/7/0/0/1248908044.jpg</t>
  </si>
  <si>
    <t>https://pet-uploads.adoptapet.com/7/1/a/1248908065.jpg</t>
  </si>
  <si>
    <t>https://pet-uploads.adoptapet.com/1/5/0/1248908080.jpg</t>
  </si>
  <si>
    <t>A0059040308</t>
  </si>
  <si>
    <t>Denali</t>
  </si>
  <si>
    <t>https://pet-uploads.adoptapet.com/8/d/a/1248908585.jpg</t>
  </si>
  <si>
    <t>https://pet-uploads.adoptapet.com/e/8/8/1248908608.jpg</t>
  </si>
  <si>
    <t>https://pet-uploads.adoptapet.com/f/3/8/1248908623.jpg</t>
  </si>
  <si>
    <t>https://pet-uploads.adoptapet.com/4/8/d/1248908649.jpg</t>
  </si>
  <si>
    <t>A0059026516</t>
  </si>
  <si>
    <t>Lotus</t>
  </si>
  <si>
    <t>https://pet-uploads.adoptapet.com/3/e/d/1248917122.jpg</t>
  </si>
  <si>
    <t>https://pet-uploads.adoptapet.com/9/b/6/1248917135.jpg</t>
  </si>
  <si>
    <t>https://pet-uploads.adoptapet.com/c/0/4/1248917146.jpg</t>
  </si>
  <si>
    <t>https://pet-uploads.adoptapet.com/4/6/b/1248917152.jpg</t>
  </si>
  <si>
    <t>A0058640772</t>
  </si>
  <si>
    <t>Sushi</t>
  </si>
  <si>
    <t>2025-08-22</t>
  </si>
  <si>
    <t>Hi, my name is Sushi! I love to be loved. My human foster brother was 6 and carried me around like a baby. If you want a kitten who purrs like an engine, I’m your girl. If I’m not busy making biscuits on my bed, I’m sleeping on it. I’m a low-key kitten who is happiest curled up on my cat tower or next to you. I love my brother Trout, but it’s not required that I go home with him!</t>
  </si>
  <si>
    <t>https://pet-uploads.adoptapet.com/5/b/9/1249180711.jpg</t>
  </si>
  <si>
    <t>A0058640805</t>
  </si>
  <si>
    <t>Trout</t>
  </si>
  <si>
    <t>Orange or Red</t>
  </si>
  <si>
    <t>Hi, my name is Trout! If you’re looking for an entertaining kitten to keep you smiling all day with my antics, I’m your guy. I’m curious, I love to explore, and I love rolling around at your feet to get your attention. I’ll tolerate being held, but I’ll lie next to you and on your lap for as long as you allow it, purring away. In typical orange cat fashion, I will keep you entertained and laughing! I love my sister Sushi, but it’s not required that I go home with her!</t>
  </si>
  <si>
    <t>https://pet-uploads.adoptapet.com/8/e/9/1249180370.jpg</t>
  </si>
  <si>
    <t>A0059205340</t>
  </si>
  <si>
    <t>Amari [Foster Home]</t>
  </si>
  <si>
    <t>2025-09-05</t>
  </si>
  <si>
    <t>https://pet-uploads.adoptapet.com/8/8/c/1252348586.jpg</t>
  </si>
  <si>
    <t>https://pet-uploads.adoptapet.com/9/2/2/1252348595.jpg</t>
  </si>
  <si>
    <t>https://pet-uploads.adoptapet.com/1/3/9/1252348601.jpg</t>
  </si>
  <si>
    <t>A0054707397</t>
  </si>
  <si>
    <t>Artemis</t>
  </si>
  <si>
    <t>White - with Gray or Silver</t>
  </si>
  <si>
    <t>Meet Artemis – A Loyal Heart Looking for Home Again 🐾  Artemis is the kind of dog that leaves paw prints on your heart. This dog, kid, and cat friendly sweetheart once knew the comfort of a loving home—but through no fault of her own, she’s back at the shelter, and she’s having a tough time understanding why.    Artemis is gentle, loyal, and deeply loving. She bonds closely with her people and other dogs, and truly misses being part of a family. She's confused and a little heartbroken in the shelter environment, but her sweet spirit still shines through.    She loves canine companions and would thrive in a home with other dogs. While she’s great with most animals, she prefers a home without livestock.    If you’re looking for a loyal companion who’s ready to give her whole heart, Artemis is ready to come home—and stay home—for good this time</t>
  </si>
  <si>
    <t>https://pet-uploads.adoptapet.com/0/e/1/1252382431.jpg</t>
  </si>
  <si>
    <t>https://pet-uploads.adoptapet.com/c/d/3/1252382440.jpg</t>
  </si>
  <si>
    <t>https://pet-uploads.adoptapet.com/5/5/6/1252382446.jpg</t>
  </si>
  <si>
    <t>A0059021778</t>
  </si>
  <si>
    <t>Craig</t>
  </si>
  <si>
    <t>https://pet-uploads.adoptapet.com/d/0/d/1252382980.jpg</t>
  </si>
  <si>
    <t>https://pet-uploads.adoptapet.com/c/4/2/1252383006.jpg</t>
  </si>
  <si>
    <t>https://pet-uploads.adoptapet.com/9/a/e/1252383012.jpg</t>
  </si>
  <si>
    <t>A0059031537</t>
  </si>
  <si>
    <t>Dingo [Foster Home]</t>
  </si>
  <si>
    <t>https://pet-uploads.adoptapet.com/d/f/9/1252385716.jpg</t>
  </si>
  <si>
    <t>https://pet-uploads.adoptapet.com/2/b/6/1252385725.jpg</t>
  </si>
  <si>
    <t>https://pet-uploads.adoptapet.com/1/6/a/1252385731.jpg</t>
  </si>
  <si>
    <t>A0059058634</t>
  </si>
  <si>
    <t>Elliott</t>
  </si>
  <si>
    <t>https://pet-uploads.adoptapet.com/5/9/3/1252385988.jpg</t>
  </si>
  <si>
    <t>https://pet-uploads.adoptapet.com/f/5/5/1252386011.jpg</t>
  </si>
  <si>
    <t>https://pet-uploads.adoptapet.com/8/8/c/1252386031.jpg</t>
  </si>
  <si>
    <t>https://pet-uploads.adoptapet.com/2/3/7/1252386037.jpg</t>
  </si>
  <si>
    <t>A0059197919</t>
  </si>
  <si>
    <t>Emmett</t>
  </si>
  <si>
    <t>https://pet-uploads.adoptapet.com/7/6/1/1252386822.jpg</t>
  </si>
  <si>
    <t>https://pet-uploads.adoptapet.com/4/7/a/1252386852.jpg</t>
  </si>
  <si>
    <t>https://pet-uploads.adoptapet.com/6/f/0/1252386858.jpg</t>
  </si>
  <si>
    <t>https://pet-uploads.adoptapet.com/9/b/7/1252386864.jpg</t>
  </si>
  <si>
    <t>A0059218846</t>
  </si>
  <si>
    <t>Feta</t>
  </si>
  <si>
    <t>Bull Terrier</t>
  </si>
  <si>
    <t>Carolina Dog</t>
  </si>
  <si>
    <t>https://pet-uploads.adoptapet.com/2/e/4/1252387056.jpg</t>
  </si>
  <si>
    <t>https://pet-uploads.adoptapet.com/8/a/9/1252387065.jpg</t>
  </si>
  <si>
    <t>https://pet-uploads.adoptapet.com/1/d/2/1252387071.jpg</t>
  </si>
  <si>
    <t>https://pet-uploads.adoptapet.com/f/3/a/1252387077.jpg</t>
  </si>
  <si>
    <t>A0059117646</t>
  </si>
  <si>
    <t>Vixey [Foster Home]</t>
  </si>
  <si>
    <t>Australian Shepherd</t>
  </si>
  <si>
    <t>Red/Golden/Orange/Chestnut</t>
  </si>
  <si>
    <t>https://pet-uploads.adoptapet.com/c/f/8/1252382027.jpg</t>
  </si>
  <si>
    <t>https://pet-uploads.adoptapet.com/d/a/b/1252382061.jpg</t>
  </si>
  <si>
    <t>https://pet-uploads.adoptapet.com/1/4/c/1252382069.jpg</t>
  </si>
  <si>
    <t>A0058640826</t>
  </si>
  <si>
    <t>Ariel</t>
  </si>
  <si>
    <t>2025-09-06</t>
  </si>
  <si>
    <t>https://pet-uploads.adoptapet.com/2/e/8/1252389941.jpg</t>
  </si>
  <si>
    <t>A0058640880</t>
  </si>
  <si>
    <t>Engel</t>
  </si>
  <si>
    <t>https://pet-uploads.adoptapet.com/f/5/c/1252390013.jpg</t>
  </si>
  <si>
    <t>A0058620547</t>
  </si>
  <si>
    <t>Judd [Foster Home]</t>
  </si>
  <si>
    <t>Judd lives in a foster home with [3] dogs and [1] cat and loves his fur siblings. He especially has became good friends with his cat foster sibling. Judd enjoys laying around and being apart of your day, as well as enjoying sunbathing on the screened in porch.</t>
  </si>
  <si>
    <t>https://pet-uploads.adoptapet.com/a/4/b/1252472959.jpg</t>
  </si>
  <si>
    <t>https://pet-uploads.adoptapet.com/a/c/a/1252472968.jpg</t>
  </si>
  <si>
    <t>https://pet-uploads.adoptapet.com/1/f/f/1252472974.jpg</t>
  </si>
  <si>
    <t>https://pet-uploads.adoptapet.com/f/c/0/1252472993.jpg</t>
  </si>
  <si>
    <t>A0059009694</t>
  </si>
  <si>
    <t>Little Bit [Foster To Adopt]</t>
  </si>
  <si>
    <t>Chihuahua</t>
  </si>
  <si>
    <t>Jack Russell Terrier</t>
  </si>
  <si>
    <t>White - with Red, Golden, Orange or Chestnut</t>
  </si>
  <si>
    <t>https://pet-uploads.adoptapet.com/8/a/6/1252388581.jpg</t>
  </si>
  <si>
    <t>https://pet-uploads.adoptapet.com/0/c/e/1252388607.jpg</t>
  </si>
  <si>
    <t>https://pet-uploads.adoptapet.com/8/3/4/1252388622.jpg</t>
  </si>
  <si>
    <t>https://pet-uploads.adoptapet.com/d/4/3/1252388642.jpg</t>
  </si>
  <si>
    <t>A0059211510</t>
  </si>
  <si>
    <t>Pocahontas</t>
  </si>
  <si>
    <t>https://pet-uploads.adoptapet.com/5/4/e/1252389049.jpg</t>
  </si>
  <si>
    <t>https://pet-uploads.adoptapet.com/3/d/d/1252389058.jpg</t>
  </si>
  <si>
    <t>https://pet-uploads.adoptapet.com/6/5/a/1252389064.jpg</t>
  </si>
  <si>
    <t>https://pet-uploads.adoptapet.com/c/a/d/1252389070.jpg</t>
  </si>
  <si>
    <t>A0059197970</t>
  </si>
  <si>
    <t>Roux</t>
  </si>
  <si>
    <t>https://pet-uploads.adoptapet.com/b/a/7/1252389214.jpg</t>
  </si>
  <si>
    <t>https://pet-uploads.adoptapet.com/3/5/8/1252389223.jpg</t>
  </si>
  <si>
    <t>https://pet-uploads.adoptapet.com/6/9/8/1252389229.jpg</t>
  </si>
  <si>
    <t>A0059072755</t>
  </si>
  <si>
    <t>Royal</t>
  </si>
  <si>
    <t>https://pet-uploads.adoptapet.com/0/e/b/1252389499.jpg</t>
  </si>
  <si>
    <t>https://pet-uploads.adoptapet.com/b/6/8/1252389521.jpg</t>
  </si>
  <si>
    <t>https://pet-uploads.adoptapet.com/1/6/d/1252389551.jpg</t>
  </si>
  <si>
    <t>https://pet-uploads.adoptapet.com/d/a/f/1252389558.jpg</t>
  </si>
  <si>
    <t>A0058402927</t>
  </si>
  <si>
    <t>Toby</t>
  </si>
  <si>
    <t>https://pet-uploads.adoptapet.com/8/c/e/1252390169.jpg</t>
  </si>
  <si>
    <t>https://pet-uploads.adoptapet.com/5/a/7/1252390178.jpg</t>
  </si>
  <si>
    <t>A0059040345</t>
  </si>
  <si>
    <t>Deebo</t>
  </si>
  <si>
    <t>2025-09-09</t>
  </si>
  <si>
    <t>https://pet-uploads.adoptapet.com/e/0/d/1253088521.jpg</t>
  </si>
  <si>
    <t>https://pet-uploads.adoptapet.com/5/4/c/1253088530.jpg</t>
  </si>
  <si>
    <t>https://pet-uploads.adoptapet.com/7/5/7/1253088536.jpg</t>
  </si>
  <si>
    <t>https://pet-uploads.adoptapet.com/2/a/9/1253088542.jpg</t>
  </si>
  <si>
    <t>A0059232843</t>
  </si>
  <si>
    <t>Hash</t>
  </si>
  <si>
    <t>https://pet-uploads.adoptapet.com/e/d/8/1253089907.jpg</t>
  </si>
  <si>
    <t>https://pet-uploads.adoptapet.com/7/0/8/1253089930.jpg</t>
  </si>
  <si>
    <t>https://pet-uploads.adoptapet.com/e/f/b/1253089943.jpg</t>
  </si>
  <si>
    <t>A0059309535</t>
  </si>
  <si>
    <t>Baby Doll</t>
  </si>
  <si>
    <t>2025-09-27</t>
  </si>
  <si>
    <t>https://pet-uploads.adoptapet.com/e/d/7/1257113944.jpg</t>
  </si>
  <si>
    <t>https://pet-uploads.adoptapet.com/0/f/9/1257113963.jpg</t>
  </si>
  <si>
    <t>https://pet-uploads.adoptapet.com/3/2/7/1257113972.jpg</t>
  </si>
  <si>
    <t>https://pet-uploads.adoptapet.com/2/b/3/1257113978.jpg</t>
  </si>
  <si>
    <t>A0059234101</t>
  </si>
  <si>
    <t>Berry</t>
  </si>
  <si>
    <t>Redbone Coonhound</t>
  </si>
  <si>
    <t>https://pet-uploads.adoptapet.com/7/6/9/1257083242.jpg</t>
  </si>
  <si>
    <t>https://pet-uploads.adoptapet.com/b/1/3/1257083266.jpg</t>
  </si>
  <si>
    <t>https://pet-uploads.adoptapet.com/a/f/f/1257083278.jpg</t>
  </si>
  <si>
    <t>https://pet-uploads.adoptapet.com/5/5/0/1257083284.jpg</t>
  </si>
  <si>
    <t>A0059233187</t>
  </si>
  <si>
    <t>Captain Crunch [Foster Home]</t>
  </si>
  <si>
    <t>Golden Retriever</t>
  </si>
  <si>
    <t>https://pet-uploads.adoptapet.com/8/a/8/1257075901.jpg</t>
  </si>
  <si>
    <t>https://pet-uploads.adoptapet.com/0/1/c/1257075910.jpg</t>
  </si>
  <si>
    <t>https://pet-uploads.adoptapet.com/8/7/1/1257075926.jpg</t>
  </si>
  <si>
    <t>A0059240393</t>
  </si>
  <si>
    <t>Cheech</t>
  </si>
  <si>
    <t>Black Mouth Cur</t>
  </si>
  <si>
    <t>https://pet-uploads.adoptapet.com/0/0/d/1257120938.jpg</t>
  </si>
  <si>
    <t>https://pet-uploads.adoptapet.com/2/9/8/1257120947.jpg</t>
  </si>
  <si>
    <t>https://pet-uploads.adoptapet.com/c/0/7/1257120953.jpg</t>
  </si>
  <si>
    <t>https://pet-uploads.adoptapet.com/6/6/4/1257120959.jpg</t>
  </si>
  <si>
    <t>A0059240397</t>
  </si>
  <si>
    <t>Chong</t>
  </si>
  <si>
    <t>https://pet-uploads.adoptapet.com/4/5/3/1257121353.jpg</t>
  </si>
  <si>
    <t>https://pet-uploads.adoptapet.com/5/1/a/1257121362.jpg</t>
  </si>
  <si>
    <t>https://pet-uploads.adoptapet.com/e/d/3/1257121380.jpg</t>
  </si>
  <si>
    <t>https://pet-uploads.adoptapet.com/f/2/8/1257121395.jpg</t>
  </si>
  <si>
    <t>A0059193976</t>
  </si>
  <si>
    <t>Claudia</t>
  </si>
  <si>
    <t>https://pet-uploads.adoptapet.com/d/b/4/1257072866.jpg</t>
  </si>
  <si>
    <t>https://pet-uploads.adoptapet.com/e/e/9/1257072875.jpg</t>
  </si>
  <si>
    <t>https://pet-uploads.adoptapet.com/6/2/e/1257072887.jpg</t>
  </si>
  <si>
    <t>https://pet-uploads.adoptapet.com/1/0/9/1257072901.jpg</t>
  </si>
  <si>
    <t>A0059350629</t>
  </si>
  <si>
    <t>Homer</t>
  </si>
  <si>
    <t>Rhodesian Ridgeback</t>
  </si>
  <si>
    <t>puppy</t>
  </si>
  <si>
    <t>https://pet-uploads.adoptapet.com/6/4/c/1257116664.jpg</t>
  </si>
  <si>
    <t>https://pet-uploads.adoptapet.com/3/d/4/1257116732.jpg</t>
  </si>
  <si>
    <t>https://pet-uploads.adoptapet.com/c/8/6/1257116770.jpg</t>
  </si>
  <si>
    <t>https://pet-uploads.adoptapet.com/0/0/c/1257116839.jpg</t>
  </si>
  <si>
    <t>A0058928950</t>
  </si>
  <si>
    <t>Jovi</t>
  </si>
  <si>
    <t>https://pet-uploads.adoptapet.com/1/d/2/1257072204.jpg</t>
  </si>
  <si>
    <t>https://pet-uploads.adoptapet.com/f/e/9/1257072213.jpg</t>
  </si>
  <si>
    <t>https://pet-uploads.adoptapet.com/d/2/8/1257072219.jpg</t>
  </si>
  <si>
    <t>https://pet-uploads.adoptapet.com/5/2/f/1257072225.jpg</t>
  </si>
  <si>
    <t>A0059290499</t>
  </si>
  <si>
    <t>Kombucha</t>
  </si>
  <si>
    <t>https://pet-uploads.adoptapet.com/c/0/6/1257104813.jpg</t>
  </si>
  <si>
    <t>https://pet-uploads.adoptapet.com/5/2/4/1257104822.jpg</t>
  </si>
  <si>
    <t>https://pet-uploads.adoptapet.com/b/8/3/1257104828.jpg</t>
  </si>
  <si>
    <t>https://pet-uploads.adoptapet.com/6/7/3/1257104834.jpg</t>
  </si>
  <si>
    <t>A0058872904</t>
  </si>
  <si>
    <t>Luca [Foster Home]</t>
  </si>
  <si>
    <t>Australian Cattle Dog</t>
  </si>
  <si>
    <t>Blue Heeler</t>
  </si>
  <si>
    <t>https://pet-uploads.adoptapet.com/8/6/c/1257099046.jpg</t>
  </si>
  <si>
    <t>https://pet-uploads.adoptapet.com/7/1/b/1257099055.jpg</t>
  </si>
  <si>
    <t>https://pet-uploads.adoptapet.com/6/9/c/1257099061.jpg</t>
  </si>
  <si>
    <t>A0059262241</t>
  </si>
  <si>
    <t>Madre</t>
  </si>
  <si>
    <t>https://pet-uploads.adoptapet.com/5/8/3/1257104606.jpg</t>
  </si>
  <si>
    <t>https://pet-uploads.adoptapet.com/b/9/6/1257104615.jpg</t>
  </si>
  <si>
    <t>https://pet-uploads.adoptapet.com/6/6/d/1257104621.jpg</t>
  </si>
  <si>
    <t>https://pet-uploads.adoptapet.com/f/a/c/1257104627.jpg</t>
  </si>
  <si>
    <t>A0059350618</t>
  </si>
  <si>
    <t>Marge</t>
  </si>
  <si>
    <t>https://pet-uploads.adoptapet.com/a/d/d/1257115781.jpg</t>
  </si>
  <si>
    <t>https://pet-uploads.adoptapet.com/1/7/2/1257115800.jpg</t>
  </si>
  <si>
    <t>https://pet-uploads.adoptapet.com/c/4/3/1257115806.jpg</t>
  </si>
  <si>
    <t>https://pet-uploads.adoptapet.com/8/7/3/1257115812.jpg</t>
  </si>
  <si>
    <t>A0059250430</t>
  </si>
  <si>
    <t>Mary</t>
  </si>
  <si>
    <t>https://pet-uploads.adoptapet.com/7/e/f/1257103481.jpg</t>
  </si>
  <si>
    <t>https://pet-uploads.adoptapet.com/3/3/f/1257103493.jpg</t>
  </si>
  <si>
    <t>https://pet-uploads.adoptapet.com/a/c/c/1257103503.jpg</t>
  </si>
  <si>
    <t>https://pet-uploads.adoptapet.com/e/b/8/1257103514.jpg</t>
  </si>
  <si>
    <t>A0058929883</t>
  </si>
  <si>
    <t>Max</t>
  </si>
  <si>
    <t>https://pet-uploads.adoptapet.com/8/7/7/1257072384.jpg</t>
  </si>
  <si>
    <t>https://pet-uploads.adoptapet.com/d/7/6/1257072393.jpg</t>
  </si>
  <si>
    <t>https://pet-uploads.adoptapet.com/5/5/7/1257072423.jpg</t>
  </si>
  <si>
    <t>https://pet-uploads.adoptapet.com/3/1/0/1257072440.jpg</t>
  </si>
  <si>
    <t>A0059250424</t>
  </si>
  <si>
    <t>Maya</t>
  </si>
  <si>
    <t>https://pet-uploads.adoptapet.com/7/f/7/1257100323.jpg</t>
  </si>
  <si>
    <t>https://pet-uploads.adoptapet.com/5/2/6/1257100332.jpg</t>
  </si>
  <si>
    <t>https://pet-uploads.adoptapet.com/6/a/4/1257100338.jpg</t>
  </si>
  <si>
    <t>https://pet-uploads.adoptapet.com/e/7/8/1257100351.jpg</t>
  </si>
  <si>
    <t>A0059318148</t>
  </si>
  <si>
    <t>Rooster</t>
  </si>
  <si>
    <t>https://pet-uploads.adoptapet.com/2/e/f/1257114724.jpg</t>
  </si>
  <si>
    <t>https://pet-uploads.adoptapet.com/0/0/6/1257114733.jpg</t>
  </si>
  <si>
    <t>https://pet-uploads.adoptapet.com/3/9/5/1257114739.jpg</t>
  </si>
  <si>
    <t>https://pet-uploads.adoptapet.com/8/5/8/1257114745.jpg</t>
  </si>
  <si>
    <t>A0059290520</t>
  </si>
  <si>
    <t>Sauerkraut</t>
  </si>
  <si>
    <t>https://pet-uploads.adoptapet.com/4/6/8/1257105124.jpg</t>
  </si>
  <si>
    <t>https://pet-uploads.adoptapet.com/1/5/0/1257105150.jpg</t>
  </si>
  <si>
    <t>https://pet-uploads.adoptapet.com/3/e/a/1257105184.jpg</t>
  </si>
  <si>
    <t>https://pet-uploads.adoptapet.com/5/0/2/1257105198.jpg</t>
  </si>
  <si>
    <t>A0059258024</t>
  </si>
  <si>
    <t>Shells</t>
  </si>
  <si>
    <t>https://pet-uploads.adoptapet.com/5/3/6/1257104418.jpg</t>
  </si>
  <si>
    <t>https://pet-uploads.adoptapet.com/4/f/f/1257104427.jpg</t>
  </si>
  <si>
    <t>https://pet-uploads.adoptapet.com/0/5/6/1257104433.jpg</t>
  </si>
  <si>
    <t>https://pet-uploads.adoptapet.com/7/1/5/1257104439.jpg</t>
  </si>
  <si>
    <t>A0059350455</t>
  </si>
  <si>
    <t>Star</t>
  </si>
  <si>
    <t>Catahoula Leopard Dog</t>
  </si>
  <si>
    <t>https://pet-uploads.adoptapet.com/0/4/0/1257115207.jpg</t>
  </si>
  <si>
    <t>https://pet-uploads.adoptapet.com/a/f/a/1257115216.jpg</t>
  </si>
  <si>
    <t>https://pet-uploads.adoptapet.com/4/8/3/1257115222.jpg</t>
  </si>
  <si>
    <t>https://pet-uploads.adoptapet.com/d/1/9/1257115228.jpg</t>
  </si>
  <si>
    <t>A0059200388</t>
  </si>
  <si>
    <t>Tramp</t>
  </si>
  <si>
    <t>https://pet-uploads.adoptapet.com/b/0/a/1257074160.jpg</t>
  </si>
  <si>
    <t>https://pet-uploads.adoptapet.com/0/f/3/1257074188.jpg</t>
  </si>
  <si>
    <t>https://pet-uploads.adoptapet.com/2/b/1/1257074194.jpg</t>
  </si>
  <si>
    <t>A0059055232</t>
  </si>
  <si>
    <t>Vanna</t>
  </si>
  <si>
    <t>Whippet</t>
  </si>
  <si>
    <t>https://pet-uploads.adoptapet.com/3/3/1/1257073113.jpg</t>
  </si>
  <si>
    <t>https://pet-uploads.adoptapet.com/8/e/6/1257073122.jpg</t>
  </si>
  <si>
    <t>https://pet-uploads.adoptapet.com/9/3/1/1257073142.jpg</t>
  </si>
  <si>
    <t>https://pet-uploads.adoptapet.com/3/0/e/1257073149.jpg</t>
  </si>
  <si>
    <t>Photo</t>
  </si>
  <si>
    <t>I.D.#</t>
  </si>
  <si>
    <t>Sort by Species</t>
  </si>
  <si>
    <t>Sort by Breed(s)</t>
  </si>
  <si>
    <t>Sort by Date Added</t>
  </si>
  <si>
    <t>Seen in Search Results</t>
  </si>
  <si>
    <t>Pet's Details Opened</t>
  </si>
  <si>
    <t>days</t>
  </si>
  <si>
    <t>30 </t>
  </si>
  <si>
    <t>Since July 1, 2008</t>
  </si>
  <si>
    <t>7 Day Click Through Rate</t>
  </si>
  <si>
    <t>Cat</t>
  </si>
  <si>
    <t>2. </t>
  </si>
  <si>
    <t>Domestic Shorthair / Domestic Shorthair</t>
  </si>
  <si>
    <t>54 </t>
  </si>
  <si>
    <t>4. </t>
  </si>
  <si>
    <t>43 </t>
  </si>
  <si>
    <t>6. </t>
  </si>
  <si>
    <t>66 </t>
  </si>
  <si>
    <t>8. </t>
  </si>
  <si>
    <t>413 </t>
  </si>
  <si>
    <t>10. </t>
  </si>
  <si>
    <t>42 </t>
  </si>
  <si>
    <t>12. </t>
  </si>
  <si>
    <t>71 </t>
  </si>
  <si>
    <t>Hits</t>
  </si>
  <si>
    <t>Views</t>
  </si>
  <si>
    <t>15. </t>
  </si>
  <si>
    <t>64 </t>
  </si>
  <si>
    <t>17. </t>
  </si>
  <si>
    <t>446 </t>
  </si>
  <si>
    <t>19. </t>
  </si>
  <si>
    <t>Dog</t>
  </si>
  <si>
    <t>Whippet / Jack Russell Terrier</t>
  </si>
  <si>
    <t>21. </t>
  </si>
  <si>
    <t>American Bulldog / American Staffordshire Terrier</t>
  </si>
  <si>
    <t>50 </t>
  </si>
  <si>
    <t>23. </t>
  </si>
  <si>
    <t>American Bulldog / Boxer</t>
  </si>
  <si>
    <t>70 </t>
  </si>
  <si>
    <t>Plott Hound / Hound (Unknown Type)</t>
  </si>
  <si>
    <t>25. </t>
  </si>
  <si>
    <t>Hound (Unknown Type) / Labrador Retriever</t>
  </si>
  <si>
    <t>41 </t>
  </si>
  <si>
    <t xml:space="preserve"> </t>
  </si>
  <si>
    <t>Adopt A Pet :: Midge [Barn Cat]</t>
  </si>
  <si>
    <t>Adopt A Pet :: Jackie [Barn Cat]</t>
  </si>
  <si>
    <t>Adopt A Pet :: Trout</t>
  </si>
  <si>
    <t>Adopt A Pet :: Phillip</t>
  </si>
  <si>
    <t>Adopt A Pet :: Kobe</t>
  </si>
  <si>
    <t>Adopt A Pet :: Lady</t>
  </si>
  <si>
    <t>Adopt A Pet :: Donna</t>
  </si>
  <si>
    <t>Adopt A Pet :: Mafia [Barn Cat]</t>
  </si>
  <si>
    <t>Adopt A Pet :: Kat [Foster Home]</t>
  </si>
  <si>
    <t>Adopt A Pet :: Kevin [Foster Home]</t>
  </si>
  <si>
    <t>Adopt A Pet :: Gus</t>
  </si>
  <si>
    <t>Adopt A Pet :: Ariel</t>
  </si>
  <si>
    <t>Adopt A Pet :: Engel</t>
  </si>
  <si>
    <t>Adopt A Pet :: Toby</t>
  </si>
  <si>
    <t>Adopt A Pet :: Judd [Foster Home]</t>
  </si>
  <si>
    <t>Adopt A Pet :: Dexter</t>
  </si>
  <si>
    <t>Adopt A Pet :: Jojo</t>
  </si>
  <si>
    <t>Adopt A Pet :: Sushi</t>
  </si>
  <si>
    <t>Adopt A Pet :: Amari [Foster Home]</t>
  </si>
  <si>
    <t>Adopt A Pet :: Vanna</t>
  </si>
  <si>
    <t>Adopt A Pet :: Chong</t>
  </si>
  <si>
    <t>Adopt A Pet :: Madre</t>
  </si>
  <si>
    <t>Adopt A Pet :: Fonzie</t>
  </si>
  <si>
    <t>Adopt A Pet :: Zane</t>
  </si>
  <si>
    <t>Adopt A Pet :: Smokey [Pre Adopted]</t>
  </si>
  <si>
    <t>AdoptionTrial</t>
  </si>
  <si>
    <t>Foster home</t>
  </si>
  <si>
    <t>982091071833720</t>
  </si>
  <si>
    <t>Brown</t>
  </si>
  <si>
    <t>Female</t>
  </si>
  <si>
    <t>11y 3m 29d</t>
  </si>
  <si>
    <t>Phoebe (J. McLeroy)</t>
  </si>
  <si>
    <t>Terrier, American Pit Bull</t>
  </si>
  <si>
    <t>Foster to Adopt</t>
  </si>
  <si>
    <t>Active</t>
  </si>
  <si>
    <t>A0050342883</t>
  </si>
  <si>
    <t/>
  </si>
  <si>
    <t>HW-</t>
  </si>
  <si>
    <t>10</t>
  </si>
  <si>
    <t>Adoption Kennels</t>
  </si>
  <si>
    <t>941000028888795</t>
  </si>
  <si>
    <t>Male</t>
  </si>
  <si>
    <t>3y 6m 4d</t>
  </si>
  <si>
    <t>Retriever, Labrador</t>
  </si>
  <si>
    <t>Available</t>
  </si>
  <si>
    <t>Catio Free Roaming</t>
  </si>
  <si>
    <t>Catio</t>
  </si>
  <si>
    <t>982091070185820</t>
  </si>
  <si>
    <t>3y 6m 21d</t>
  </si>
  <si>
    <t>A0052239691</t>
  </si>
  <si>
    <t>HW -</t>
  </si>
  <si>
    <t>9</t>
  </si>
  <si>
    <t>982091073934095</t>
  </si>
  <si>
    <t>2y 6m 20d</t>
  </si>
  <si>
    <t>Terrier, Pit Bull</t>
  </si>
  <si>
    <t>Equipment Storage Area</t>
  </si>
  <si>
    <t>941000028841118</t>
  </si>
  <si>
    <t>2y 2m 4d</t>
  </si>
  <si>
    <t>Bella</t>
  </si>
  <si>
    <t>Pending Behavior Assessment</t>
  </si>
  <si>
    <t>A0054696092</t>
  </si>
  <si>
    <t>HW-3</t>
  </si>
  <si>
    <t>7</t>
  </si>
  <si>
    <t>941000028840680</t>
  </si>
  <si>
    <t>Blue</t>
  </si>
  <si>
    <t>5y 11m 4d</t>
  </si>
  <si>
    <t>Run 1</t>
  </si>
  <si>
    <t>941000028841335</t>
  </si>
  <si>
    <t>Grey</t>
  </si>
  <si>
    <t>2y 0m 27d</t>
  </si>
  <si>
    <t>Slate [Barn Cat]</t>
  </si>
  <si>
    <t>A0054750803</t>
  </si>
  <si>
    <t>941000028853363</t>
  </si>
  <si>
    <t>2y 4m 6d</t>
  </si>
  <si>
    <t>HW- 3</t>
  </si>
  <si>
    <t>AdoptAmbassador</t>
  </si>
  <si>
    <t>941000028853270</t>
  </si>
  <si>
    <t>Rust</t>
  </si>
  <si>
    <t>3y 4m 14d</t>
  </si>
  <si>
    <t>Cameron (E. Wilson)</t>
  </si>
  <si>
    <t>941000028852735</t>
  </si>
  <si>
    <t>3y 4m 22d</t>
  </si>
  <si>
    <t>Gabber [Barn Cat]</t>
  </si>
  <si>
    <t>A0055525300</t>
  </si>
  <si>
    <t>941000029787938</t>
  </si>
  <si>
    <t>3y 5m 6d</t>
  </si>
  <si>
    <t>Lisa (J Seal)</t>
  </si>
  <si>
    <t>Mixed Breed, Large (over 44 lbs fully grown)</t>
  </si>
  <si>
    <t>Pre-adopted</t>
  </si>
  <si>
    <t>A0055784207</t>
  </si>
  <si>
    <t>HW+ 3</t>
  </si>
  <si>
    <t>5</t>
  </si>
  <si>
    <t>Holding Kennel</t>
  </si>
  <si>
    <t>982091074516862</t>
  </si>
  <si>
    <t>3y 4m 8d</t>
  </si>
  <si>
    <t>1y 4m 22d</t>
  </si>
  <si>
    <t>(J. Pulido)</t>
  </si>
  <si>
    <t>Pending Surgery</t>
  </si>
  <si>
    <t>A0056010520</t>
  </si>
  <si>
    <t>8</t>
  </si>
  <si>
    <t>Medical Cat Cages</t>
  </si>
  <si>
    <t>941000029786880</t>
  </si>
  <si>
    <t>1y 6m 2d</t>
  </si>
  <si>
    <t>Faye</t>
  </si>
  <si>
    <t>Medical Treatment</t>
  </si>
  <si>
    <t>A0056059524</t>
  </si>
  <si>
    <t>Pop up cage - no #</t>
  </si>
  <si>
    <t>New building 1</t>
  </si>
  <si>
    <t>1y 6m 9d</t>
  </si>
  <si>
    <t>Carolyn</t>
  </si>
  <si>
    <t>A0056440784</t>
  </si>
  <si>
    <t>941000031683466</t>
  </si>
  <si>
    <t>Orange</t>
  </si>
  <si>
    <t>1y 3m 2d</t>
  </si>
  <si>
    <t>Lindsey (T. Myers)</t>
  </si>
  <si>
    <t>A0056472536</t>
  </si>
  <si>
    <t>941000029787399</t>
  </si>
  <si>
    <t>4y 1m 2d</t>
  </si>
  <si>
    <t>Chucky (J. Maher)</t>
  </si>
  <si>
    <t>HWTrx</t>
  </si>
  <si>
    <t>13</t>
  </si>
  <si>
    <t>982091074516639</t>
  </si>
  <si>
    <t>2y 4m 27d</t>
  </si>
  <si>
    <t>Terrier</t>
  </si>
  <si>
    <t>HW+</t>
  </si>
  <si>
    <t>19</t>
  </si>
  <si>
    <t>941000031749603</t>
  </si>
  <si>
    <t>4y 11m 11d</t>
  </si>
  <si>
    <t>HWTX</t>
  </si>
  <si>
    <t>982091074517107</t>
  </si>
  <si>
    <t>5y 9m 27d</t>
  </si>
  <si>
    <t>Lloyd (S. Miller)</t>
  </si>
  <si>
    <t>982091074519645</t>
  </si>
  <si>
    <t>1y 8m 21d</t>
  </si>
  <si>
    <t>Kathy (A. Flynt)</t>
  </si>
  <si>
    <t>A0057637575</t>
  </si>
  <si>
    <t>HW +</t>
  </si>
  <si>
    <t>1</t>
  </si>
  <si>
    <t>982091074435993</t>
  </si>
  <si>
    <t>10y 7m 14d</t>
  </si>
  <si>
    <t>11</t>
  </si>
  <si>
    <t>941000030951283</t>
  </si>
  <si>
    <t>2y 7m 24d</t>
  </si>
  <si>
    <t>0y 10m 21d</t>
  </si>
  <si>
    <t>Torti</t>
  </si>
  <si>
    <t>A0057851597</t>
  </si>
  <si>
    <t>3</t>
  </si>
  <si>
    <t>982091074347787</t>
  </si>
  <si>
    <t>1y 7m 14d</t>
  </si>
  <si>
    <t>941000031749716</t>
  </si>
  <si>
    <t>2y 6m 21d</t>
  </si>
  <si>
    <t>Zorua (C. Lester)</t>
  </si>
  <si>
    <t>941000030971896</t>
  </si>
  <si>
    <t>2y 6m 14d</t>
  </si>
  <si>
    <t>Mixed Breed, Medium (up to 44 lbs fully grown)</t>
  </si>
  <si>
    <t>4</t>
  </si>
  <si>
    <t>Medical Kennel</t>
  </si>
  <si>
    <t>982091074518525</t>
  </si>
  <si>
    <t>1y 6m 8d</t>
  </si>
  <si>
    <t>Bite Quarantine</t>
  </si>
  <si>
    <t>1y 6m 4d</t>
  </si>
  <si>
    <t>941000030971791</t>
  </si>
  <si>
    <t>2y 6m 3d</t>
  </si>
  <si>
    <t>Zane (C. Seward)</t>
  </si>
  <si>
    <t>941000030951287</t>
  </si>
  <si>
    <t>3y 6m 2d</t>
  </si>
  <si>
    <t>941000030951385</t>
  </si>
  <si>
    <t>1y 6m 1d</t>
  </si>
  <si>
    <t>Smokey (M. Fischera)</t>
  </si>
  <si>
    <t>Hound</t>
  </si>
  <si>
    <t>941000031750462</t>
  </si>
  <si>
    <t>1y 5m 26d</t>
  </si>
  <si>
    <t>941000030972568</t>
  </si>
  <si>
    <t>Tan</t>
  </si>
  <si>
    <t>1y 11m 25d</t>
  </si>
  <si>
    <t>Odin (C. Bucknam)</t>
  </si>
  <si>
    <t>941000031750106</t>
  </si>
  <si>
    <t>6y 5m 25d</t>
  </si>
  <si>
    <t>12</t>
  </si>
  <si>
    <t>941000031684070</t>
  </si>
  <si>
    <t>1y 5m 25d</t>
  </si>
  <si>
    <t>HWtxr</t>
  </si>
  <si>
    <t>941000031684008</t>
  </si>
  <si>
    <t>4y 5m 14d</t>
  </si>
  <si>
    <t>941000030951091</t>
  </si>
  <si>
    <t>0y 6m 7d</t>
  </si>
  <si>
    <t>Kat (L. Hautmaki)</t>
  </si>
  <si>
    <t>941000030976414</t>
  </si>
  <si>
    <t>Kevin (L. Hautmaki)</t>
  </si>
  <si>
    <t>941000030971951</t>
  </si>
  <si>
    <t>8y 5m 7d</t>
  </si>
  <si>
    <t>Leah [Barn Cat]</t>
  </si>
  <si>
    <t>Domestic Medium Hair</t>
  </si>
  <si>
    <t>A0058345817</t>
  </si>
  <si>
    <t>941000030951402</t>
  </si>
  <si>
    <t>2y 5m 14d</t>
  </si>
  <si>
    <t>Grasshopper (E. Beam)</t>
  </si>
  <si>
    <t>941000030972068</t>
  </si>
  <si>
    <t>2y 5m 13d</t>
  </si>
  <si>
    <t>Gus (C Warren)</t>
  </si>
  <si>
    <t>A0058353818</t>
  </si>
  <si>
    <t>2y 5m 11d</t>
  </si>
  <si>
    <t>Edith [Barn Cat]</t>
  </si>
  <si>
    <t>A0058368673</t>
  </si>
  <si>
    <t>1y 5m 4d</t>
  </si>
  <si>
    <t>[Feral Cat]</t>
  </si>
  <si>
    <t>A0058415737</t>
  </si>
  <si>
    <t>0y 6m 1d</t>
  </si>
  <si>
    <t>Smudge (A. Adams)</t>
  </si>
  <si>
    <t>A0058420918</t>
  </si>
  <si>
    <t>Bank 4 Cage 1</t>
  </si>
  <si>
    <t>Cat Adoption</t>
  </si>
  <si>
    <t>941000030976670</t>
  </si>
  <si>
    <t>1y 1m 25d</t>
  </si>
  <si>
    <t>Run 4</t>
  </si>
  <si>
    <t>2y 5m 3d</t>
  </si>
  <si>
    <t>Bee [Barn Cat]</t>
  </si>
  <si>
    <t>A0058422062</t>
  </si>
  <si>
    <t>0y 6m 14d</t>
  </si>
  <si>
    <t>Seoul (A. Adams)</t>
  </si>
  <si>
    <t>A0058424253</t>
  </si>
  <si>
    <t>Bank 1 Cage 2</t>
  </si>
  <si>
    <t>941000031683780</t>
  </si>
  <si>
    <t>2y 5m 0d</t>
  </si>
  <si>
    <t>Bank 4 Cage 2</t>
  </si>
  <si>
    <t>941000031683459</t>
  </si>
  <si>
    <t>0y 5m 21d</t>
  </si>
  <si>
    <t>941000031683613</t>
  </si>
  <si>
    <t>Bank 4 Cage 3</t>
  </si>
  <si>
    <t>941000031683713</t>
  </si>
  <si>
    <t>941000031684380</t>
  </si>
  <si>
    <t>Stable 6</t>
  </si>
  <si>
    <t>Stable area</t>
  </si>
  <si>
    <t>River pig-M</t>
  </si>
  <si>
    <t>Domestic Pig</t>
  </si>
  <si>
    <t>Pig</t>
  </si>
  <si>
    <t>Protective Custody</t>
  </si>
  <si>
    <t>A0058442099</t>
  </si>
  <si>
    <t>River pig-L</t>
  </si>
  <si>
    <t>A0058442105</t>
  </si>
  <si>
    <t>River pig-K</t>
  </si>
  <si>
    <t>A0058442109</t>
  </si>
  <si>
    <t>River pig-J</t>
  </si>
  <si>
    <t>A0058442112</t>
  </si>
  <si>
    <t>River pig-I</t>
  </si>
  <si>
    <t>A0058442115</t>
  </si>
  <si>
    <t>River pig-H</t>
  </si>
  <si>
    <t>A0058442118</t>
  </si>
  <si>
    <t>River pig-G</t>
  </si>
  <si>
    <t>A0058442122</t>
  </si>
  <si>
    <t>River pig-E</t>
  </si>
  <si>
    <t>A0058442128</t>
  </si>
  <si>
    <t>River pig-D</t>
  </si>
  <si>
    <t>A0058442130</t>
  </si>
  <si>
    <t>River pig-B</t>
  </si>
  <si>
    <t>A0058442142</t>
  </si>
  <si>
    <t>River pig-A</t>
  </si>
  <si>
    <t>A0058442143</t>
  </si>
  <si>
    <t>0y 5m 24d</t>
  </si>
  <si>
    <t>Scoops (A. Adams)</t>
  </si>
  <si>
    <t>A0058478761</t>
  </si>
  <si>
    <t>941000030976620</t>
  </si>
  <si>
    <t>3y 3m 25d</t>
  </si>
  <si>
    <t>0y 6m 17d</t>
  </si>
  <si>
    <t>(Y Peterson)</t>
  </si>
  <si>
    <t>Pending Surgery Foster to Adopt</t>
  </si>
  <si>
    <t>A0058490000</t>
  </si>
  <si>
    <t>Bank 1 Cage 5</t>
  </si>
  <si>
    <t>941000031683525</t>
  </si>
  <si>
    <t>0y 5m 11d</t>
  </si>
  <si>
    <t>Camille</t>
  </si>
  <si>
    <t>A0058506194</t>
  </si>
  <si>
    <t>941000031683554</t>
  </si>
  <si>
    <t>Tiki</t>
  </si>
  <si>
    <t>A0058506205</t>
  </si>
  <si>
    <t>941000031749599</t>
  </si>
  <si>
    <t>Mini</t>
  </si>
  <si>
    <t>A0058532674</t>
  </si>
  <si>
    <t>Bank 2 Cage 2</t>
  </si>
  <si>
    <t>941000031749728</t>
  </si>
  <si>
    <t>Bowie</t>
  </si>
  <si>
    <t>A0058532682</t>
  </si>
  <si>
    <t>Abbott (A. Flynt)</t>
  </si>
  <si>
    <t>A0058532782</t>
  </si>
  <si>
    <t>941000031749670</t>
  </si>
  <si>
    <t>Rain</t>
  </si>
  <si>
    <t>A0058532837</t>
  </si>
  <si>
    <t>Bank 2 Cage 1</t>
  </si>
  <si>
    <t>941000030951381</t>
  </si>
  <si>
    <t>Latte</t>
  </si>
  <si>
    <t>A0058533432</t>
  </si>
  <si>
    <t>FoCCAS Adoption Cent</t>
  </si>
  <si>
    <t>FoCCAS Adoption Center</t>
  </si>
  <si>
    <t>1y 4m 15d</t>
  </si>
  <si>
    <t>County</t>
  </si>
  <si>
    <t>A0058537933</t>
  </si>
  <si>
    <t>941000030972352</t>
  </si>
  <si>
    <t>3y 4m 15d</t>
  </si>
  <si>
    <t>941000031749636</t>
  </si>
  <si>
    <t>1y 4m 13d</t>
  </si>
  <si>
    <t>Miss White (R. McGeehan)</t>
  </si>
  <si>
    <t>941000031735842</t>
  </si>
  <si>
    <t>0y 3m 10d</t>
  </si>
  <si>
    <t>Stitch (E. Shearouse)</t>
  </si>
  <si>
    <t>A0058584267</t>
  </si>
  <si>
    <t>Cat Intake</t>
  </si>
  <si>
    <t>0y 5m 17d</t>
  </si>
  <si>
    <t>Sweets</t>
  </si>
  <si>
    <t>A0058590008</t>
  </si>
  <si>
    <t>0y 5m 10d</t>
  </si>
  <si>
    <t>Bitty Boo</t>
  </si>
  <si>
    <t>A0058605681</t>
  </si>
  <si>
    <t>941000030971786</t>
  </si>
  <si>
    <t>3y 4m 5d</t>
  </si>
  <si>
    <t>Serena (L. Waters)</t>
  </si>
  <si>
    <t>941000031749682</t>
  </si>
  <si>
    <t>2y 4m 3d</t>
  </si>
  <si>
    <t>Judd (K. Michaux)</t>
  </si>
  <si>
    <t>6y 3m 24d</t>
  </si>
  <si>
    <t>Lottie [Barn Cat]</t>
  </si>
  <si>
    <t>A0058632375</t>
  </si>
  <si>
    <t>7y 4m 1d</t>
  </si>
  <si>
    <t>Cookie (A. Gardner)</t>
  </si>
  <si>
    <t>Bulldog, French</t>
  </si>
  <si>
    <t>A0058640092</t>
  </si>
  <si>
    <t>Bank 3 Cage 1</t>
  </si>
  <si>
    <t>941000031684060</t>
  </si>
  <si>
    <t>0y 4m 24d</t>
  </si>
  <si>
    <t>Gabriel</t>
  </si>
  <si>
    <t>A0058640722</t>
  </si>
  <si>
    <t>Bank 2 Cage 6</t>
  </si>
  <si>
    <t>941000031683710</t>
  </si>
  <si>
    <t>Beige</t>
  </si>
  <si>
    <t>941000031684261</t>
  </si>
  <si>
    <t>2y 4m 1d</t>
  </si>
  <si>
    <t>Zuko [Barn Cat]</t>
  </si>
  <si>
    <t>A0058640822</t>
  </si>
  <si>
    <t>Bank 3 Cage 2</t>
  </si>
  <si>
    <t>941000031684336</t>
  </si>
  <si>
    <t>941000031683499</t>
  </si>
  <si>
    <t>Bank 3 Cage 3</t>
  </si>
  <si>
    <t>941000028840619</t>
  </si>
  <si>
    <t>3y 3m 29d</t>
  </si>
  <si>
    <t>Bessie</t>
  </si>
  <si>
    <t>A0058657655</t>
  </si>
  <si>
    <t>0y 6m 5d</t>
  </si>
  <si>
    <t>Smudge (Q Morris)</t>
  </si>
  <si>
    <t>A0058657785</t>
  </si>
  <si>
    <t>Biscuit (Q Morris)</t>
  </si>
  <si>
    <t>A0058657796</t>
  </si>
  <si>
    <t>Milo (C. Demers) J.Land</t>
  </si>
  <si>
    <t>Pending Surgery PreAdopt</t>
  </si>
  <si>
    <t>A0058659139</t>
  </si>
  <si>
    <t>1y 3m 26d</t>
  </si>
  <si>
    <t>Tia [Barn Cat]</t>
  </si>
  <si>
    <t>A0058669176</t>
  </si>
  <si>
    <t>941000031684313</t>
  </si>
  <si>
    <t>2y 3m 26d</t>
  </si>
  <si>
    <t>Tilly (A. Watson)</t>
  </si>
  <si>
    <t>A0058670555</t>
  </si>
  <si>
    <t>20</t>
  </si>
  <si>
    <t>2y 3m 24d</t>
  </si>
  <si>
    <t>Beth Anne</t>
  </si>
  <si>
    <t>A0058673677</t>
  </si>
  <si>
    <t>Bank 3 Cage 6</t>
  </si>
  <si>
    <t>941000031683512</t>
  </si>
  <si>
    <t>0y 5m 8d</t>
  </si>
  <si>
    <t>Trinity</t>
  </si>
  <si>
    <t>A0058679788</t>
  </si>
  <si>
    <t>4y 1m 13d</t>
  </si>
  <si>
    <t>Timmy [Barn Cat]</t>
  </si>
  <si>
    <t>A0058687058</t>
  </si>
  <si>
    <t>HWT</t>
  </si>
  <si>
    <t>2</t>
  </si>
  <si>
    <t>941000031683707</t>
  </si>
  <si>
    <t>3y 3m 24d</t>
  </si>
  <si>
    <t>Shepherd</t>
  </si>
  <si>
    <t>941000031749596</t>
  </si>
  <si>
    <t>0y 8m 23d</t>
  </si>
  <si>
    <t>Henry (N. Shriver)</t>
  </si>
  <si>
    <t>German Shepherd</t>
  </si>
  <si>
    <t>A0058696819</t>
  </si>
  <si>
    <t>941000031683783</t>
  </si>
  <si>
    <t>1y 3m 22d</t>
  </si>
  <si>
    <t>Cole (K. Vogel)</t>
  </si>
  <si>
    <t>14</t>
  </si>
  <si>
    <t>941000030951410</t>
  </si>
  <si>
    <t>2y 3m 19d</t>
  </si>
  <si>
    <t>Terrier, American Staffordshire</t>
  </si>
  <si>
    <t>New building 2</t>
  </si>
  <si>
    <t>0y 4m 2d</t>
  </si>
  <si>
    <t>Pistol</t>
  </si>
  <si>
    <t>A0058726011</t>
  </si>
  <si>
    <t>941000030975999</t>
  </si>
  <si>
    <t>4y 3m 18d</t>
  </si>
  <si>
    <t>941000031684310</t>
  </si>
  <si>
    <t>6y 3m 15d</t>
  </si>
  <si>
    <t>Karma (M Kelly)</t>
  </si>
  <si>
    <t>HW Trx</t>
  </si>
  <si>
    <t>941000031750068</t>
  </si>
  <si>
    <t>3y 3m 12d</t>
  </si>
  <si>
    <t>Teen Pens</t>
  </si>
  <si>
    <t>941000031683576</t>
  </si>
  <si>
    <t>941000031683941</t>
  </si>
  <si>
    <t>8y 3m 12d</t>
  </si>
  <si>
    <t>941000031749827</t>
  </si>
  <si>
    <t>6y 2m 25d</t>
  </si>
  <si>
    <t>941000030972061</t>
  </si>
  <si>
    <t>2y 3m 12d</t>
  </si>
  <si>
    <t>Bank 1 Cage 6</t>
  </si>
  <si>
    <t>941000031683478</t>
  </si>
  <si>
    <t>0y 4m 23d</t>
  </si>
  <si>
    <t>Ripken</t>
  </si>
  <si>
    <t>A0058764331</t>
  </si>
  <si>
    <t>941000031683648</t>
  </si>
  <si>
    <t>Atlee</t>
  </si>
  <si>
    <t>A0058764361</t>
  </si>
  <si>
    <t>0y 5m 12d</t>
  </si>
  <si>
    <t>Aberdeen</t>
  </si>
  <si>
    <t>A0058764375</t>
  </si>
  <si>
    <t>941000031750153</t>
  </si>
  <si>
    <t>3y 3m 8d</t>
  </si>
  <si>
    <t>Peyton (R. Gainey)</t>
  </si>
  <si>
    <t>Mixed Breed, Small (under 24 lbs fully grown)</t>
  </si>
  <si>
    <t>Hw+</t>
  </si>
  <si>
    <t>941000030975929</t>
  </si>
  <si>
    <t>4y 3m 5d</t>
  </si>
  <si>
    <t>Khonsu (D. House)</t>
  </si>
  <si>
    <t>A0058812660</t>
  </si>
  <si>
    <t>941000031683595</t>
  </si>
  <si>
    <t>Brownie (K. Maurer)</t>
  </si>
  <si>
    <t>5y 2m 2d</t>
  </si>
  <si>
    <t>Gronk</t>
  </si>
  <si>
    <t>A0058823615</t>
  </si>
  <si>
    <t>18</t>
  </si>
  <si>
    <t>941000031750548</t>
  </si>
  <si>
    <t>2y 3m 3d</t>
  </si>
  <si>
    <t>Leilani</t>
  </si>
  <si>
    <t>A0058828496</t>
  </si>
  <si>
    <t>2y 2m 12d</t>
  </si>
  <si>
    <t>Bubby</t>
  </si>
  <si>
    <t>A0058855958</t>
  </si>
  <si>
    <t>Bank 2 Cage 3</t>
  </si>
  <si>
    <t>941000031684081</t>
  </si>
  <si>
    <t>2y 2m 28d</t>
  </si>
  <si>
    <t>A0058856423</t>
  </si>
  <si>
    <t>941000031683500</t>
  </si>
  <si>
    <t>5y 2m 27d</t>
  </si>
  <si>
    <t>Quincy (S Price)</t>
  </si>
  <si>
    <t>941000030972197</t>
  </si>
  <si>
    <t>Red</t>
  </si>
  <si>
    <t>5y 2m 26d</t>
  </si>
  <si>
    <t>Luca (J. Bowers)</t>
  </si>
  <si>
    <t>American Red Heeler</t>
  </si>
  <si>
    <t>941000031683715</t>
  </si>
  <si>
    <t>2y 2m 25d</t>
  </si>
  <si>
    <t>Gretchen</t>
  </si>
  <si>
    <t>3y 2m 26d</t>
  </si>
  <si>
    <t>Victor [Barn Cat]</t>
  </si>
  <si>
    <t>A0058874559</t>
  </si>
  <si>
    <t>4y 2m 25d</t>
  </si>
  <si>
    <t>Edward</t>
  </si>
  <si>
    <t>A0058878837</t>
  </si>
  <si>
    <t>941000030951414</t>
  </si>
  <si>
    <t>1y 2m 25d</t>
  </si>
  <si>
    <t>Zoie</t>
  </si>
  <si>
    <t>A0058880085</t>
  </si>
  <si>
    <t>941000031683518</t>
  </si>
  <si>
    <t>Journey (S. Nutter)</t>
  </si>
  <si>
    <t>Cage 3</t>
  </si>
  <si>
    <t>FoCCAS House</t>
  </si>
  <si>
    <t>[Barn Cat]</t>
  </si>
  <si>
    <t>A0058882239</t>
  </si>
  <si>
    <t>941000031683973</t>
  </si>
  <si>
    <t>2y 2m 21d</t>
  </si>
  <si>
    <t>Yukiko (L. Clark)</t>
  </si>
  <si>
    <t>15</t>
  </si>
  <si>
    <t>982091074519787</t>
  </si>
  <si>
    <t>Bronze</t>
  </si>
  <si>
    <t>3y 2m 19d</t>
  </si>
  <si>
    <t>HW-4</t>
  </si>
  <si>
    <t>Pen 1</t>
  </si>
  <si>
    <t>Pit Pens</t>
  </si>
  <si>
    <t>3y 2m 18d</t>
  </si>
  <si>
    <t>941000030972314</t>
  </si>
  <si>
    <t>0y 3m 29d</t>
  </si>
  <si>
    <t>Mack (K. Kroger)</t>
  </si>
  <si>
    <t>A0058929579</t>
  </si>
  <si>
    <t>Lil Debbie (C. Hansen)</t>
  </si>
  <si>
    <t>Pending Medical Assessment</t>
  </si>
  <si>
    <t>A0058958880</t>
  </si>
  <si>
    <t>0y 3m 24d</t>
  </si>
  <si>
    <t>Larry [Barn Cat]</t>
  </si>
  <si>
    <t>A0058966537</t>
  </si>
  <si>
    <t>5y 1m 3d</t>
  </si>
  <si>
    <t>Baker</t>
  </si>
  <si>
    <t>A0058971613</t>
  </si>
  <si>
    <t>0y 3m 1d</t>
  </si>
  <si>
    <t>Spoc (A. Flynt)</t>
  </si>
  <si>
    <t>A0058974302</t>
  </si>
  <si>
    <t>Kirk (A. Flynt)</t>
  </si>
  <si>
    <t>A0058974308</t>
  </si>
  <si>
    <t>941000031683620</t>
  </si>
  <si>
    <t>Charlie (N.Parker)</t>
  </si>
  <si>
    <t>A0058991001</t>
  </si>
  <si>
    <t>6</t>
  </si>
  <si>
    <t>5y 2m 4d</t>
  </si>
  <si>
    <t>Bandit</t>
  </si>
  <si>
    <t>A0059018179</t>
  </si>
  <si>
    <t>0y 3m 16d</t>
  </si>
  <si>
    <t>Cypress (Q Morris)</t>
  </si>
  <si>
    <t>A0059020393</t>
  </si>
  <si>
    <t>Magnolia (Q Morris)</t>
  </si>
  <si>
    <t>A0059020403</t>
  </si>
  <si>
    <t>16</t>
  </si>
  <si>
    <t>941000031684331</t>
  </si>
  <si>
    <t>4y 2m 4d</t>
  </si>
  <si>
    <t>0y 3m 23d</t>
  </si>
  <si>
    <t>Blue (A. Edwards-Pegram)</t>
  </si>
  <si>
    <t>A0059024985</t>
  </si>
  <si>
    <t>Delta (A. Edwards-Pegram)</t>
  </si>
  <si>
    <t>A0059024997</t>
  </si>
  <si>
    <t>Echo (A. Edwards-Pegram)</t>
  </si>
  <si>
    <t>A0059025008</t>
  </si>
  <si>
    <t>Charlie (A. Edwards-Pegram)</t>
  </si>
  <si>
    <t>A0059025019</t>
  </si>
  <si>
    <t>Cage 2</t>
  </si>
  <si>
    <t>1y 2m 4d</t>
  </si>
  <si>
    <t>THIS CAT HAS TWO WEEK OLD KITTENS</t>
  </si>
  <si>
    <t>A0059026177</t>
  </si>
  <si>
    <t>941000031684004</t>
  </si>
  <si>
    <t>Lotus ( E Campbell)</t>
  </si>
  <si>
    <t>985113008707018</t>
  </si>
  <si>
    <t>1y 2m 0d</t>
  </si>
  <si>
    <t>Dingo (A. Cox)</t>
  </si>
  <si>
    <t>941000031683893</t>
  </si>
  <si>
    <t>Blond</t>
  </si>
  <si>
    <t>2y 2m 1d</t>
  </si>
  <si>
    <t>Peter (H Spraker)</t>
  </si>
  <si>
    <t>A0059039558</t>
  </si>
  <si>
    <t>941000031735776</t>
  </si>
  <si>
    <t>1y 2m 1d</t>
  </si>
  <si>
    <t>941000031749883</t>
  </si>
  <si>
    <t>941000031683746</t>
  </si>
  <si>
    <t>0y 2m 28d</t>
  </si>
  <si>
    <t>Rocky (A. Flynt)</t>
  </si>
  <si>
    <t>A0059041716</t>
  </si>
  <si>
    <t>941000031735652</t>
  </si>
  <si>
    <t>10y 2m 0d</t>
  </si>
  <si>
    <t>Hellga (N. Skala)</t>
  </si>
  <si>
    <t>A0059048748</t>
  </si>
  <si>
    <t>5y 0m 5d</t>
  </si>
  <si>
    <t>Reno</t>
  </si>
  <si>
    <t>A0059055106</t>
  </si>
  <si>
    <t>3y 0m 5d</t>
  </si>
  <si>
    <t>Una</t>
  </si>
  <si>
    <t>A0059055142</t>
  </si>
  <si>
    <t>1y 1m 29d</t>
  </si>
  <si>
    <t>HW+4</t>
  </si>
  <si>
    <t>Lola</t>
  </si>
  <si>
    <t>A0059055262</t>
  </si>
  <si>
    <t>Lovey</t>
  </si>
  <si>
    <t>A0059055318</t>
  </si>
  <si>
    <t>June</t>
  </si>
  <si>
    <t>A0059055443</t>
  </si>
  <si>
    <t>941000031684376</t>
  </si>
  <si>
    <t>2y 1m 29d</t>
  </si>
  <si>
    <t>Run 2</t>
  </si>
  <si>
    <t>1y 1m 28d</t>
  </si>
  <si>
    <t>Mary Jane [Barn Cat]</t>
  </si>
  <si>
    <t>A0059066282</t>
  </si>
  <si>
    <t>17</t>
  </si>
  <si>
    <t>985141007345971</t>
  </si>
  <si>
    <t>3y 1m 27d</t>
  </si>
  <si>
    <t>0y 2m 25d</t>
  </si>
  <si>
    <t>Mochi (F. Henriksson)</t>
  </si>
  <si>
    <t>A0059084829</t>
  </si>
  <si>
    <t>Bank 1 Cage 1</t>
  </si>
  <si>
    <t>4y 1m 24d</t>
  </si>
  <si>
    <t>Leo</t>
  </si>
  <si>
    <t>A0059085846</t>
  </si>
  <si>
    <t>941000031749573</t>
  </si>
  <si>
    <t>5y 1m 22d</t>
  </si>
  <si>
    <t>Sir Wrinklesworth (K. Brown)</t>
  </si>
  <si>
    <t>A0059095166</t>
  </si>
  <si>
    <t>Winnie (M Craven)</t>
  </si>
  <si>
    <t>A0059095311</t>
  </si>
  <si>
    <t>0y 3m 18d</t>
  </si>
  <si>
    <t>Pumpkin (M Craven)</t>
  </si>
  <si>
    <t>A0059095322</t>
  </si>
  <si>
    <t>941000031735759</t>
  </si>
  <si>
    <t>0y 10m 17d</t>
  </si>
  <si>
    <t>Vixey (A. Hoy)</t>
  </si>
  <si>
    <t>0y 2m 15d</t>
  </si>
  <si>
    <t>Thor (C. Demers)</t>
  </si>
  <si>
    <t>Pending Surgery NeoNate</t>
  </si>
  <si>
    <t>A0059126373</t>
  </si>
  <si>
    <t>Tana (C. Demers)</t>
  </si>
  <si>
    <t>A0059126376</t>
  </si>
  <si>
    <t>Bank 2 Cage 5</t>
  </si>
  <si>
    <t>941000031683923</t>
  </si>
  <si>
    <t>3y 1m 9d</t>
  </si>
  <si>
    <t>Roxanne</t>
  </si>
  <si>
    <t>A0059189541</t>
  </si>
  <si>
    <t>0y 1m 28d</t>
  </si>
  <si>
    <t>Blanch (S. Raimer)</t>
  </si>
  <si>
    <t>A0059189718</t>
  </si>
  <si>
    <t>0y 2m 1d</t>
  </si>
  <si>
    <t>(C. Demers)</t>
  </si>
  <si>
    <t>A0059190606</t>
  </si>
  <si>
    <t>A0059190614</t>
  </si>
  <si>
    <t>0y 2m 7d</t>
  </si>
  <si>
    <t>Trixie (B. Harmon)</t>
  </si>
  <si>
    <t>A0059190623</t>
  </si>
  <si>
    <t>1y 1m 16d</t>
  </si>
  <si>
    <t>HW+3</t>
  </si>
  <si>
    <t>941000031684296</t>
  </si>
  <si>
    <t>5y 1m 15d</t>
  </si>
  <si>
    <t>3y 1m 16d</t>
  </si>
  <si>
    <t>Medical Lobby Cages</t>
  </si>
  <si>
    <t>941000031683509</t>
  </si>
  <si>
    <t>2y 1m 16d</t>
  </si>
  <si>
    <t>941000031683471</t>
  </si>
  <si>
    <t>0y 3m 15d</t>
  </si>
  <si>
    <t>Amari (G. Henriksson)</t>
  </si>
  <si>
    <t>2y 1m 15d</t>
  </si>
  <si>
    <t>Josephine (L. Demers)</t>
  </si>
  <si>
    <t>A0059205875</t>
  </si>
  <si>
    <t>941000031683514</t>
  </si>
  <si>
    <t>2y 1m 14d</t>
  </si>
  <si>
    <t>941000031735535</t>
  </si>
  <si>
    <t>0y 2m 18d</t>
  </si>
  <si>
    <t>Demo (J. Hutto)</t>
  </si>
  <si>
    <t>A0059211945</t>
  </si>
  <si>
    <t>941000031735494</t>
  </si>
  <si>
    <t>Dunkin (J. Hutto)</t>
  </si>
  <si>
    <t>A0059211954</t>
  </si>
  <si>
    <t>0y 2m 11d</t>
  </si>
  <si>
    <t>Oreo (W. Aquino)</t>
  </si>
  <si>
    <t>A0059214054</t>
  </si>
  <si>
    <t>941000031684325</t>
  </si>
  <si>
    <t>Yellow</t>
  </si>
  <si>
    <t>3y 1m 13d</t>
  </si>
  <si>
    <t>Bank 1 Cage 3</t>
  </si>
  <si>
    <t>941000031683638</t>
  </si>
  <si>
    <t>0y 9m 13d</t>
  </si>
  <si>
    <t>Mercury</t>
  </si>
  <si>
    <t>A0059219292</t>
  </si>
  <si>
    <t>5y 0m 10d</t>
  </si>
  <si>
    <t>Mr Midnight</t>
  </si>
  <si>
    <t>A0059219851</t>
  </si>
  <si>
    <t>0y 2m 17d</t>
  </si>
  <si>
    <t>Monica (S. Raimer)</t>
  </si>
  <si>
    <t>A0059220015</t>
  </si>
  <si>
    <t>941000028840857</t>
  </si>
  <si>
    <t>3y 1m 10d</t>
  </si>
  <si>
    <t>941000031684024</t>
  </si>
  <si>
    <t>Golden</t>
  </si>
  <si>
    <t>0y 11m 10d</t>
  </si>
  <si>
    <t>Captain Crunch (M. Fichera)</t>
  </si>
  <si>
    <t>Retriever, Golden</t>
  </si>
  <si>
    <t>Coonhound, Redbone</t>
  </si>
  <si>
    <t>Rescue Commitment</t>
  </si>
  <si>
    <t>0y 2m 21d</t>
  </si>
  <si>
    <t>Sasha (J. Mazur)</t>
  </si>
  <si>
    <t>A0059236925</t>
  </si>
  <si>
    <t>2y 1m 7d</t>
  </si>
  <si>
    <t>Cheech (S Green)</t>
  </si>
  <si>
    <t>1y 1m 7d</t>
  </si>
  <si>
    <t>Chong (S Green)</t>
  </si>
  <si>
    <t>2y 1m 9d</t>
  </si>
  <si>
    <t>Lady (B. Cares)</t>
  </si>
  <si>
    <t>A0059240665</t>
  </si>
  <si>
    <t>941000031735656</t>
  </si>
  <si>
    <t>Darcy (J. Hutto)</t>
  </si>
  <si>
    <t>A0059240929</t>
  </si>
  <si>
    <t>1y 1m 8d</t>
  </si>
  <si>
    <t>Guppy (A. Wahlberg)</t>
  </si>
  <si>
    <t>A0059246670</t>
  </si>
  <si>
    <t>0y 2m 8d</t>
  </si>
  <si>
    <t>Grayson (C. Hansen)</t>
  </si>
  <si>
    <t>A0059248732</t>
  </si>
  <si>
    <t>George (C. Hansen)</t>
  </si>
  <si>
    <t>A0059248755</t>
  </si>
  <si>
    <t>Jimmy (C. Hansen)</t>
  </si>
  <si>
    <t>A0059248767</t>
  </si>
  <si>
    <t>Buff</t>
  </si>
  <si>
    <t>Julie (C. Hansen)</t>
  </si>
  <si>
    <t>A0059248788</t>
  </si>
  <si>
    <t>P1-1</t>
  </si>
  <si>
    <t>Stable 1</t>
  </si>
  <si>
    <t>0y 1m 21d</t>
  </si>
  <si>
    <t>5 day Stray hold</t>
  </si>
  <si>
    <t>A0059255963</t>
  </si>
  <si>
    <t>P1-2</t>
  </si>
  <si>
    <t>A0059255976</t>
  </si>
  <si>
    <t>P1-3</t>
  </si>
  <si>
    <t>p1-3</t>
  </si>
  <si>
    <t>A0059255979</t>
  </si>
  <si>
    <t>P1-5</t>
  </si>
  <si>
    <t>A0059255980</t>
  </si>
  <si>
    <t>P1-4</t>
  </si>
  <si>
    <t>A0059255987</t>
  </si>
  <si>
    <t>p2-3</t>
  </si>
  <si>
    <t>Stable 2</t>
  </si>
  <si>
    <t>0y 1m 14d</t>
  </si>
  <si>
    <t>A0059256010</t>
  </si>
  <si>
    <t>p2-7</t>
  </si>
  <si>
    <t>A0059256012</t>
  </si>
  <si>
    <t>p2-2</t>
  </si>
  <si>
    <t>A0059256031</t>
  </si>
  <si>
    <t>p2-6</t>
  </si>
  <si>
    <t>A0059256033</t>
  </si>
  <si>
    <t>p2-5</t>
  </si>
  <si>
    <t>A0059256035</t>
  </si>
  <si>
    <t>p2-4</t>
  </si>
  <si>
    <t>A0059256039</t>
  </si>
  <si>
    <t>p2-1</t>
  </si>
  <si>
    <t>A0059256046</t>
  </si>
  <si>
    <t>Hw-</t>
  </si>
  <si>
    <t>Shells (P Frank)</t>
  </si>
  <si>
    <t>941000031683861</t>
  </si>
  <si>
    <t>0y 5m 7d</t>
  </si>
  <si>
    <t>Shadow (L. Notaro)</t>
  </si>
  <si>
    <t>A0059259601</t>
  </si>
  <si>
    <t>5y 1m 4d</t>
  </si>
  <si>
    <t>Madre (K. Czupek)</t>
  </si>
  <si>
    <t>941000031735595</t>
  </si>
  <si>
    <t>2y 1m 6d</t>
  </si>
  <si>
    <t>Drama (M Rentz)</t>
  </si>
  <si>
    <t>A0059267229</t>
  </si>
  <si>
    <t>2y 1m 3d</t>
  </si>
  <si>
    <t>Oliver</t>
  </si>
  <si>
    <t>A0059278153</t>
  </si>
  <si>
    <t>0y 1m 4d</t>
  </si>
  <si>
    <t>(L.Demers)</t>
  </si>
  <si>
    <t>A0059279416</t>
  </si>
  <si>
    <t>A0059279424</t>
  </si>
  <si>
    <t>A0059279430</t>
  </si>
  <si>
    <t>A0059279435</t>
  </si>
  <si>
    <t>A0059279443</t>
  </si>
  <si>
    <t>Chocolate</t>
  </si>
  <si>
    <t>M.Fraker</t>
  </si>
  <si>
    <t>A0059281984</t>
  </si>
  <si>
    <t>M. Fraker</t>
  </si>
  <si>
    <t>A0059282000</t>
  </si>
  <si>
    <t>A0059282011</t>
  </si>
  <si>
    <t>A0059282022</t>
  </si>
  <si>
    <t>A0059282039</t>
  </si>
  <si>
    <t>0y 2m 0d</t>
  </si>
  <si>
    <t>Ash (D. Ciardi)</t>
  </si>
  <si>
    <t>A0059282360</t>
  </si>
  <si>
    <t>Buddy (D. Ciardi)</t>
  </si>
  <si>
    <t>A0059282370</t>
  </si>
  <si>
    <t>Ebony (D. Ciardi)</t>
  </si>
  <si>
    <t>A0059282376</t>
  </si>
  <si>
    <t>1y 1m 2d</t>
  </si>
  <si>
    <t>Lainey</t>
  </si>
  <si>
    <t>A0059288140</t>
  </si>
  <si>
    <t>0y 2m 26d</t>
  </si>
  <si>
    <t>Birdie (S. Thomason)</t>
  </si>
  <si>
    <t>A0059290255</t>
  </si>
  <si>
    <t>Shadow (J. Plunkett)</t>
  </si>
  <si>
    <t>A0059294662</t>
  </si>
  <si>
    <t>4y 1m 1d</t>
  </si>
  <si>
    <t>Johnny [Barn Cat]</t>
  </si>
  <si>
    <t>On Hold</t>
  </si>
  <si>
    <t>A0059297671</t>
  </si>
  <si>
    <t>0y 2m 6d</t>
  </si>
  <si>
    <t>Pans</t>
  </si>
  <si>
    <t>A0059303191</t>
  </si>
  <si>
    <t>4y 1m 0d</t>
  </si>
  <si>
    <t>Gunner</t>
  </si>
  <si>
    <t>A0059304713</t>
  </si>
  <si>
    <t>3y 0m 29d</t>
  </si>
  <si>
    <t>941000031735762</t>
  </si>
  <si>
    <t>0y 4m 27d</t>
  </si>
  <si>
    <t>Daisy (D. Cale)</t>
  </si>
  <si>
    <t>A0059316918</t>
  </si>
  <si>
    <t>941000031683461</t>
  </si>
  <si>
    <t>0y 8m 26d</t>
  </si>
  <si>
    <t>Fruit snack</t>
  </si>
  <si>
    <t>A0059317045</t>
  </si>
  <si>
    <t>0y 1m 23d</t>
  </si>
  <si>
    <t>(A. Flynt)</t>
  </si>
  <si>
    <t>A0059317055</t>
  </si>
  <si>
    <t>A0059317070</t>
  </si>
  <si>
    <t>Upper Condo</t>
  </si>
  <si>
    <t>982000365449947</t>
  </si>
  <si>
    <t>14y 0m 27d</t>
  </si>
  <si>
    <t>Scrappy</t>
  </si>
  <si>
    <t>A0059317640</t>
  </si>
  <si>
    <t>941000031735637</t>
  </si>
  <si>
    <t>Ryn (C Stanfield)</t>
  </si>
  <si>
    <t>A0059317645</t>
  </si>
  <si>
    <t>982000365614228</t>
  </si>
  <si>
    <t>Minky</t>
  </si>
  <si>
    <t>A0059317663</t>
  </si>
  <si>
    <t>1y 0m 27d</t>
  </si>
  <si>
    <t>4y 0m 4d</t>
  </si>
  <si>
    <t>Clove</t>
  </si>
  <si>
    <t>A0059318212</t>
  </si>
  <si>
    <t>Wolfy-Pre Adopted</t>
  </si>
  <si>
    <t>A0059318502</t>
  </si>
  <si>
    <t>Toast (J. Neal)</t>
  </si>
  <si>
    <t>A0059319379</t>
  </si>
  <si>
    <t>Jam (J. Neal)</t>
  </si>
  <si>
    <t>A0059319390</t>
  </si>
  <si>
    <t>2y 0m 26d</t>
  </si>
  <si>
    <t>A0059324403</t>
  </si>
  <si>
    <t>A0059324409</t>
  </si>
  <si>
    <t>1y 6m 21d</t>
  </si>
  <si>
    <t>Moana</t>
  </si>
  <si>
    <t>A0059340484</t>
  </si>
  <si>
    <t>1y 0m 24d</t>
  </si>
  <si>
    <t>A0059341245</t>
  </si>
  <si>
    <t>0y 1m 15d</t>
  </si>
  <si>
    <t>Griswold (S. Gilroy)</t>
  </si>
  <si>
    <t>A0059341621</t>
  </si>
  <si>
    <t>941000031735519</t>
  </si>
  <si>
    <t>2y 0m 23d</t>
  </si>
  <si>
    <t>Bambi (J Sansbury)</t>
  </si>
  <si>
    <t>A0059348255</t>
  </si>
  <si>
    <t>1y 0m 23d</t>
  </si>
  <si>
    <t>A0059348394</t>
  </si>
  <si>
    <t>A0059348409</t>
  </si>
  <si>
    <t>4y 0m 23d</t>
  </si>
  <si>
    <t>941000028841259</t>
  </si>
  <si>
    <t>Cur, Black-Mouth</t>
  </si>
  <si>
    <t>941000028853239</t>
  </si>
  <si>
    <t>1y 6m 20d</t>
  </si>
  <si>
    <t>Java</t>
  </si>
  <si>
    <t>A0059354378</t>
  </si>
  <si>
    <t>0y 3m 13d</t>
  </si>
  <si>
    <t>Ali (C. Young)</t>
  </si>
  <si>
    <t>A0059358291</t>
  </si>
  <si>
    <t>Jasmine (C. Young)</t>
  </si>
  <si>
    <t>A0059358304</t>
  </si>
  <si>
    <t>2y 0m 20d</t>
  </si>
  <si>
    <t>A0059362072</t>
  </si>
  <si>
    <t>A0059363288</t>
  </si>
  <si>
    <t>0y 1m 17d</t>
  </si>
  <si>
    <t>(L Demers)</t>
  </si>
  <si>
    <t>A0059363522</t>
  </si>
  <si>
    <t>3y 0m 4d</t>
  </si>
  <si>
    <t>Casey</t>
  </si>
  <si>
    <t>A0059364421</t>
  </si>
  <si>
    <t>Tatum</t>
  </si>
  <si>
    <t>A0059364446</t>
  </si>
  <si>
    <t>Stu (preadopted J Kinard)</t>
  </si>
  <si>
    <t>A0059364482</t>
  </si>
  <si>
    <t>Billy</t>
  </si>
  <si>
    <t>A0059364485</t>
  </si>
  <si>
    <t>Dewey</t>
  </si>
  <si>
    <t>A0059364488</t>
  </si>
  <si>
    <t>A0059366976</t>
  </si>
  <si>
    <t>A0059366978</t>
  </si>
  <si>
    <t>A0059366979</t>
  </si>
  <si>
    <t>A0059366988</t>
  </si>
  <si>
    <t>A0059366991</t>
  </si>
  <si>
    <t>0y 2m 4d</t>
  </si>
  <si>
    <t>Boo (H. Pearce)</t>
  </si>
  <si>
    <t>A0059371437</t>
  </si>
  <si>
    <t>941000031735533</t>
  </si>
  <si>
    <t>Boots (D Healy)</t>
  </si>
  <si>
    <t>A0059384907</t>
  </si>
  <si>
    <t>941000031735779</t>
  </si>
  <si>
    <t>Smokey (D Healy)</t>
  </si>
  <si>
    <t>A0059384920</t>
  </si>
  <si>
    <t>941000031735818</t>
  </si>
  <si>
    <t>Spooky (D Healy)</t>
  </si>
  <si>
    <t>A0059384936</t>
  </si>
  <si>
    <t>Koji</t>
  </si>
  <si>
    <t>A0059385149</t>
  </si>
  <si>
    <t>941000031735778</t>
  </si>
  <si>
    <t>0y 3m 17d</t>
  </si>
  <si>
    <t>Prince (A Peterson)</t>
  </si>
  <si>
    <t>A0059387936</t>
  </si>
  <si>
    <t>Pen 3</t>
  </si>
  <si>
    <t>2y 0m 16d</t>
  </si>
  <si>
    <t>A0059391437</t>
  </si>
  <si>
    <t>1y 0m 16d</t>
  </si>
  <si>
    <t>Harry</t>
  </si>
  <si>
    <t>A0059395399</t>
  </si>
  <si>
    <t>Isa (C Black)</t>
  </si>
  <si>
    <t>A0059398093</t>
  </si>
  <si>
    <t>Dora (K Robinson)</t>
  </si>
  <si>
    <t>A0059398109</t>
  </si>
  <si>
    <t>0y 1m 11d</t>
  </si>
  <si>
    <t>Conrad (N. Shriver)</t>
  </si>
  <si>
    <t>A0059402792</t>
  </si>
  <si>
    <t>Jeremiah (N. Shriver)</t>
  </si>
  <si>
    <t>A0059402798</t>
  </si>
  <si>
    <t>2y 6m 8d</t>
  </si>
  <si>
    <t>Markus</t>
  </si>
  <si>
    <t>A0059405882</t>
  </si>
  <si>
    <t>3y 6m 8d</t>
  </si>
  <si>
    <t>Greta</t>
  </si>
  <si>
    <t>A0059406437</t>
  </si>
  <si>
    <t>Run 3</t>
  </si>
  <si>
    <t>Pawtio</t>
  </si>
  <si>
    <t>4y 0m 12d</t>
  </si>
  <si>
    <t>Rocky</t>
  </si>
  <si>
    <t>A0059406803</t>
  </si>
  <si>
    <t>3y 0m 11d</t>
  </si>
  <si>
    <t>Bruno</t>
  </si>
  <si>
    <t>A0059407357</t>
  </si>
  <si>
    <t>Waiting for kennel</t>
  </si>
  <si>
    <t>Temporary holding</t>
  </si>
  <si>
    <t>941000031784874</t>
  </si>
  <si>
    <t>Tommy Barn Cat</t>
  </si>
  <si>
    <t>A0059409313</t>
  </si>
  <si>
    <t>TNR</t>
  </si>
  <si>
    <t>A0059409833</t>
  </si>
  <si>
    <t>5y 0m 11d</t>
  </si>
  <si>
    <t>Lorelai</t>
  </si>
  <si>
    <t>A0059419683</t>
  </si>
  <si>
    <t>1y 0m 11d</t>
  </si>
  <si>
    <t>Phantom</t>
  </si>
  <si>
    <t>A0059423874</t>
  </si>
  <si>
    <t>0y 1m 22d</t>
  </si>
  <si>
    <t>Spot (J. Bowers)</t>
  </si>
  <si>
    <t>A0059423930</t>
  </si>
  <si>
    <t>0y 4m 10d</t>
  </si>
  <si>
    <t>A0059429587</t>
  </si>
  <si>
    <t>1y 0m 10d</t>
  </si>
  <si>
    <t>Bella Grace (R Fail)</t>
  </si>
  <si>
    <t>A0059430822</t>
  </si>
  <si>
    <t>0y 1m 1d</t>
  </si>
  <si>
    <t>Blair (A. Flynt)</t>
  </si>
  <si>
    <t>A0059431041</t>
  </si>
  <si>
    <t>Gomez</t>
  </si>
  <si>
    <t>A0059431975</t>
  </si>
  <si>
    <t>0y 5m 9d</t>
  </si>
  <si>
    <t>A0059438263</t>
  </si>
  <si>
    <t>A0059438274</t>
  </si>
  <si>
    <t>A0059438282</t>
  </si>
  <si>
    <t>A0059438301</t>
  </si>
  <si>
    <t>A0059438320</t>
  </si>
  <si>
    <t>2y 0m 9d</t>
  </si>
  <si>
    <t>A0059438430</t>
  </si>
  <si>
    <t>A0059438447</t>
  </si>
  <si>
    <t>A0059438453</t>
  </si>
  <si>
    <t>Bedon (H. Pearce)</t>
  </si>
  <si>
    <t>A0059438661</t>
  </si>
  <si>
    <t>4y 0m 8d</t>
  </si>
  <si>
    <t>Deeno</t>
  </si>
  <si>
    <t>A0059445995</t>
  </si>
  <si>
    <t>Sugarfoot</t>
  </si>
  <si>
    <t>A0059446004</t>
  </si>
  <si>
    <t>Pumba</t>
  </si>
  <si>
    <t>A0059456833</t>
  </si>
  <si>
    <t>Presley</t>
  </si>
  <si>
    <t>10 day stray hold</t>
  </si>
  <si>
    <t>A0059458085</t>
  </si>
  <si>
    <t>A0059458893</t>
  </si>
  <si>
    <t>3y 0m 1d</t>
  </si>
  <si>
    <t>Fern</t>
  </si>
  <si>
    <t>A0059459081</t>
  </si>
  <si>
    <t>0y 1m 29d</t>
  </si>
  <si>
    <t>Cheddar (J. Kinard)</t>
  </si>
  <si>
    <t>A0059459266</t>
  </si>
  <si>
    <t>1y 0m 5d</t>
  </si>
  <si>
    <t>Mulan (J.Plunkett)</t>
  </si>
  <si>
    <t>Shih Tzu</t>
  </si>
  <si>
    <t>A0059460508</t>
  </si>
  <si>
    <t>5y 0m 3d</t>
  </si>
  <si>
    <t>Everest</t>
  </si>
  <si>
    <t>Alaskan Malamute</t>
  </si>
  <si>
    <t>A0059462158</t>
  </si>
  <si>
    <t>Marla (M. Girardeau)</t>
  </si>
  <si>
    <t>A0059465919</t>
  </si>
  <si>
    <t>A0059530164</t>
  </si>
  <si>
    <t>Pen 2</t>
  </si>
  <si>
    <t>A0059530178</t>
  </si>
  <si>
    <t>A0059530196</t>
  </si>
  <si>
    <t>941000031784729</t>
  </si>
  <si>
    <t>4y 0m 3d</t>
  </si>
  <si>
    <t>Rufus</t>
  </si>
  <si>
    <t>A0059531197</t>
  </si>
  <si>
    <t>941000031784686</t>
  </si>
  <si>
    <t>Earl</t>
  </si>
  <si>
    <t>Coonhound</t>
  </si>
  <si>
    <t>A0059531269</t>
  </si>
  <si>
    <t>4y 0m 1d</t>
  </si>
  <si>
    <t>Randy</t>
  </si>
  <si>
    <t>A0059533783</t>
  </si>
  <si>
    <t>5y 0m 1d</t>
  </si>
  <si>
    <t>A0059533784</t>
  </si>
  <si>
    <t>6y 0m 1d</t>
  </si>
  <si>
    <t>Joy</t>
  </si>
  <si>
    <t>A0059533786</t>
  </si>
  <si>
    <t>0y 6m 2d</t>
  </si>
  <si>
    <t>A0059533911</t>
  </si>
  <si>
    <t>A0059533914</t>
  </si>
  <si>
    <t>A0059533915</t>
  </si>
  <si>
    <t>1y 0m 2d</t>
  </si>
  <si>
    <t>A0059535291</t>
  </si>
  <si>
    <t>0y 0m 4d</t>
  </si>
  <si>
    <t>Finley (A. Flynt)</t>
  </si>
  <si>
    <t>A0059535694</t>
  </si>
  <si>
    <t>Reference ID</t>
  </si>
  <si>
    <t>Sublocation</t>
  </si>
  <si>
    <t>Location</t>
  </si>
  <si>
    <t>Microchip</t>
  </si>
  <si>
    <t>Primary Color</t>
  </si>
  <si>
    <t>Spay/Neuter</t>
  </si>
  <si>
    <t>Primary Breed</t>
  </si>
  <si>
    <t>Stage</t>
  </si>
  <si>
    <t>Animal ID</t>
  </si>
  <si>
    <t>34.80 pound</t>
  </si>
  <si>
    <t>N</t>
  </si>
  <si>
    <t>Mix</t>
  </si>
  <si>
    <t>F</t>
  </si>
  <si>
    <t>Stray/ACO Pickup / Drop Off</t>
  </si>
  <si>
    <t>Tan/White</t>
  </si>
  <si>
    <t>6y 1d</t>
  </si>
  <si>
    <t>Avg. LOS: 34</t>
  </si>
  <si>
    <t xml:space="preserve">  Teen Pens</t>
  </si>
  <si>
    <t>63.30 pound</t>
  </si>
  <si>
    <t>M</t>
  </si>
  <si>
    <t>5y 1d</t>
  </si>
  <si>
    <t>48.30 pound</t>
  </si>
  <si>
    <t>4y 1d</t>
  </si>
  <si>
    <t>64.00 pound</t>
  </si>
  <si>
    <t>Y</t>
  </si>
  <si>
    <t>Seized/Court Order</t>
  </si>
  <si>
    <t>Grey/</t>
  </si>
  <si>
    <t>71.00 pound</t>
  </si>
  <si>
    <t>Seized/Cruelty</t>
  </si>
  <si>
    <t>Black/</t>
  </si>
  <si>
    <t>66.00 pound</t>
  </si>
  <si>
    <t>Tan/Black</t>
  </si>
  <si>
    <t>84.40 pound</t>
  </si>
  <si>
    <t>Spotted/</t>
  </si>
  <si>
    <t>Transfer In/Coalition Partner</t>
  </si>
  <si>
    <t>Black/White</t>
  </si>
  <si>
    <t>4y 3d</t>
  </si>
  <si>
    <t>58.00 pound</t>
  </si>
  <si>
    <t>48.00 pound</t>
  </si>
  <si>
    <t>4y 8d</t>
  </si>
  <si>
    <t>Grey/Tan</t>
  </si>
  <si>
    <t>Black/Brown</t>
  </si>
  <si>
    <t>6m 2d</t>
  </si>
  <si>
    <t>Avg. LOS: 24</t>
  </si>
  <si>
    <t xml:space="preserve">  Pit Pens</t>
  </si>
  <si>
    <t>30.00 pound</t>
  </si>
  <si>
    <t>Brown/</t>
  </si>
  <si>
    <t>2y 16d</t>
  </si>
  <si>
    <t>U</t>
  </si>
  <si>
    <t>Seized/Inadequate Housing</t>
  </si>
  <si>
    <t>N/A</t>
  </si>
  <si>
    <t>75.00 pound</t>
  </si>
  <si>
    <t>60.00 pound</t>
  </si>
  <si>
    <t>40.00 pound</t>
  </si>
  <si>
    <t>Brown/White</t>
  </si>
  <si>
    <t>4y 12d</t>
  </si>
  <si>
    <t>Avg. LOS: 10</t>
  </si>
  <si>
    <t xml:space="preserve">  Pawtio</t>
  </si>
  <si>
    <t>44.00 pound</t>
  </si>
  <si>
    <t>3y 11d</t>
  </si>
  <si>
    <t>Black/Tan</t>
  </si>
  <si>
    <t>33.00 pound</t>
  </si>
  <si>
    <t>Stray/Public Drop Off</t>
  </si>
  <si>
    <t>White/Black</t>
  </si>
  <si>
    <t>4y 23d</t>
  </si>
  <si>
    <t>Avg. LOS: 30</t>
  </si>
  <si>
    <t xml:space="preserve">  Medical Lobby Cages</t>
  </si>
  <si>
    <t>32.00 pound</t>
  </si>
  <si>
    <t>45.90 pound</t>
  </si>
  <si>
    <t>2y 27d</t>
  </si>
  <si>
    <t>44.10 pound</t>
  </si>
  <si>
    <t>1y 27d</t>
  </si>
  <si>
    <t>55.00 pound</t>
  </si>
  <si>
    <t>46.50 pound</t>
  </si>
  <si>
    <t>2y 20d</t>
  </si>
  <si>
    <t>Avg. LOS: 37</t>
  </si>
  <si>
    <t xml:space="preserve">  Medical Kennel</t>
  </si>
  <si>
    <t>25.00 pound</t>
  </si>
  <si>
    <t>24.50 pound</t>
  </si>
  <si>
    <t>1y 23d</t>
  </si>
  <si>
    <t>22.50 pound</t>
  </si>
  <si>
    <t>Brindle/</t>
  </si>
  <si>
    <t>46.00 pound</t>
  </si>
  <si>
    <t>1y 16d</t>
  </si>
  <si>
    <t>24.60 pound</t>
  </si>
  <si>
    <t>White/</t>
  </si>
  <si>
    <t>43.00 pound</t>
  </si>
  <si>
    <t>Owner/Guardian Surrender/Surrendered for Adoption</t>
  </si>
  <si>
    <t>Bicolor/Bicolor</t>
  </si>
  <si>
    <t>Stray/Abandoned</t>
  </si>
  <si>
    <t>40.20 pound</t>
  </si>
  <si>
    <t>45.00 pound</t>
  </si>
  <si>
    <t>40.50 pound</t>
  </si>
  <si>
    <t>16.00 pound</t>
  </si>
  <si>
    <t>Brindle/White</t>
  </si>
  <si>
    <t>17.00 pound</t>
  </si>
  <si>
    <t>49.00 pound</t>
  </si>
  <si>
    <t>3m 15d</t>
  </si>
  <si>
    <t>69.00 pound</t>
  </si>
  <si>
    <t>53.00 pound</t>
  </si>
  <si>
    <t>3y 5d</t>
  </si>
  <si>
    <t>Avg. LOS: 113</t>
  </si>
  <si>
    <t xml:space="preserve">  Holding Kennel</t>
  </si>
  <si>
    <t>57.00 pound</t>
  </si>
  <si>
    <t>5y 5d</t>
  </si>
  <si>
    <t>41.00 pound</t>
  </si>
  <si>
    <t>White/Brown</t>
  </si>
  <si>
    <t>47.00 pound</t>
  </si>
  <si>
    <t>Bicolor/</t>
  </si>
  <si>
    <t>Blue/White</t>
  </si>
  <si>
    <t>Yellow/White</t>
  </si>
  <si>
    <t>37.00 pound</t>
  </si>
  <si>
    <t>56.00 pound</t>
  </si>
  <si>
    <t>88.00 pound</t>
  </si>
  <si>
    <t>74.00 pound</t>
  </si>
  <si>
    <t>Return/Returned Adoption</t>
  </si>
  <si>
    <t>44.80 pound</t>
  </si>
  <si>
    <t>Black/Brown/White</t>
  </si>
  <si>
    <t>48.20 pound</t>
  </si>
  <si>
    <t>4y 2m 5d</t>
  </si>
  <si>
    <t>52.00 pound</t>
  </si>
  <si>
    <t>Bronze/White</t>
  </si>
  <si>
    <t>81.00 pound</t>
  </si>
  <si>
    <t>Stray/Police Pickup / Drop Off</t>
  </si>
  <si>
    <t>Brown/Black</t>
  </si>
  <si>
    <t>62.00 pound</t>
  </si>
  <si>
    <t>44.20 pound</t>
  </si>
  <si>
    <t>7.11 pound</t>
  </si>
  <si>
    <t>1y 5d</t>
  </si>
  <si>
    <t>Avg. LOS: 83</t>
  </si>
  <si>
    <t xml:space="preserve">  Foster home</t>
  </si>
  <si>
    <t>Stray/Born in Care</t>
  </si>
  <si>
    <t>1m 4d</t>
  </si>
  <si>
    <t>Home For Good Dog</t>
  </si>
  <si>
    <t>1y 10d</t>
  </si>
  <si>
    <t>5.40 pound</t>
  </si>
  <si>
    <t>1m 22d</t>
  </si>
  <si>
    <t>15.00 pound</t>
  </si>
  <si>
    <t>3m 17d</t>
  </si>
  <si>
    <t>2y 23d</t>
  </si>
  <si>
    <t>4m 27d</t>
  </si>
  <si>
    <t>32.50 pound</t>
  </si>
  <si>
    <t>Tricolor/</t>
  </si>
  <si>
    <t>Brown/White/Black</t>
  </si>
  <si>
    <t>80.00 pound</t>
  </si>
  <si>
    <t>Blond/</t>
  </si>
  <si>
    <t>26.80 pound</t>
  </si>
  <si>
    <t>5m 8d</t>
  </si>
  <si>
    <t>20.00 pound</t>
  </si>
  <si>
    <t>34.40 pound</t>
  </si>
  <si>
    <t>38.00 pound</t>
  </si>
  <si>
    <t>Brown/Black/White</t>
  </si>
  <si>
    <t>50.50 pound</t>
  </si>
  <si>
    <t>Black/Brindle</t>
  </si>
  <si>
    <t>6.00 pound</t>
  </si>
  <si>
    <t>1m 11d</t>
  </si>
  <si>
    <t>5.60 pound</t>
  </si>
  <si>
    <t>1m 5d</t>
  </si>
  <si>
    <t>Golden/White</t>
  </si>
  <si>
    <t>Chocolate/White</t>
  </si>
  <si>
    <t>5y 1m 5d</t>
  </si>
  <si>
    <t>22.80 pound</t>
  </si>
  <si>
    <t>5m 7d</t>
  </si>
  <si>
    <t>53.30 pound</t>
  </si>
  <si>
    <t>27.00 pound</t>
  </si>
  <si>
    <t>7.00 pound</t>
  </si>
  <si>
    <t>2m 21d</t>
  </si>
  <si>
    <t>Golden/</t>
  </si>
  <si>
    <t>11m 10d</t>
  </si>
  <si>
    <t>36.00 pound</t>
  </si>
  <si>
    <t>10m 17d</t>
  </si>
  <si>
    <t>46.40 pound</t>
  </si>
  <si>
    <t>75.60 pound</t>
  </si>
  <si>
    <t>Red/White</t>
  </si>
  <si>
    <t>23.00 pound</t>
  </si>
  <si>
    <t>6m 5d</t>
  </si>
  <si>
    <t>21.00 pound</t>
  </si>
  <si>
    <t>Solid/</t>
  </si>
  <si>
    <t>52.60 pound</t>
  </si>
  <si>
    <t>39.10 pound</t>
  </si>
  <si>
    <t>29.00 pound</t>
  </si>
  <si>
    <t>8m 23d</t>
  </si>
  <si>
    <t>White/Tan</t>
  </si>
  <si>
    <t>60.50 pound</t>
  </si>
  <si>
    <t>Rust/</t>
  </si>
  <si>
    <t>100.00 pound</t>
  </si>
  <si>
    <t>5y 3d</t>
  </si>
  <si>
    <t>Avg. LOS: 18</t>
  </si>
  <si>
    <t xml:space="preserve">  Equipment Storage Area</t>
  </si>
  <si>
    <t>59.00 pound</t>
  </si>
  <si>
    <t>3y 1d</t>
  </si>
  <si>
    <t>10.20 pound</t>
  </si>
  <si>
    <t>2m 0d</t>
  </si>
  <si>
    <t>86.00 pound</t>
  </si>
  <si>
    <t>10.14 pound</t>
  </si>
  <si>
    <t>5m 9d</t>
  </si>
  <si>
    <t>14.10 pound</t>
  </si>
  <si>
    <t>14.00 pound</t>
  </si>
  <si>
    <t>14.12 pound</t>
  </si>
  <si>
    <t>8.10 pound</t>
  </si>
  <si>
    <t>5y 11d</t>
  </si>
  <si>
    <t>3y 29d</t>
  </si>
  <si>
    <t>Returned foster</t>
  </si>
  <si>
    <t>2y 2m 5d</t>
  </si>
  <si>
    <t>Avg. LOS: 98</t>
  </si>
  <si>
    <t xml:space="preserve">  Adoption Kennels</t>
  </si>
  <si>
    <t>53.40 pound</t>
  </si>
  <si>
    <t>67.00 pound</t>
  </si>
  <si>
    <t>Owner/Guardian Surrender/Euthanasia Request</t>
  </si>
  <si>
    <t>2y 9d</t>
  </si>
  <si>
    <t>61.00 pound</t>
  </si>
  <si>
    <t>42.00 pound</t>
  </si>
  <si>
    <t>28.00 pound</t>
  </si>
  <si>
    <t>51.00 pound</t>
  </si>
  <si>
    <t>White/Black/Brown</t>
  </si>
  <si>
    <t>50.00 pound</t>
  </si>
  <si>
    <t>REturned from foster</t>
  </si>
  <si>
    <t>84.00 pound</t>
  </si>
  <si>
    <t>78.00 pound</t>
  </si>
  <si>
    <t>Total_Animals</t>
  </si>
  <si>
    <t>HoldPlacedBy</t>
  </si>
  <si>
    <t>HoldStartDate</t>
  </si>
  <si>
    <t>HorForName</t>
  </si>
  <si>
    <t>HoldReason</t>
  </si>
  <si>
    <t>Videos</t>
  </si>
  <si>
    <t>NumberOfPictures</t>
  </si>
  <si>
    <t>DangerType</t>
  </si>
  <si>
    <t>Danger</t>
  </si>
  <si>
    <t>AnimalWeight</t>
  </si>
  <si>
    <t>SubLocation</t>
  </si>
  <si>
    <t>StageChangeReason</t>
  </si>
  <si>
    <t>LOSInDays</t>
  </si>
  <si>
    <t>IntakeDateTime</t>
  </si>
  <si>
    <t>SpayedNeutered</t>
  </si>
  <si>
    <t>EmancipationDate</t>
  </si>
  <si>
    <t>ColorPattern</t>
  </si>
  <si>
    <t>DateOfBirth</t>
  </si>
  <si>
    <t>SecondaryBreed</t>
  </si>
  <si>
    <t>ChipNumber</t>
  </si>
  <si>
    <t>ARN</t>
  </si>
  <si>
    <t>IntakeType</t>
  </si>
  <si>
    <t>PreAltered</t>
  </si>
  <si>
    <t>PrimaryBreed</t>
  </si>
  <si>
    <t>AnimalType</t>
  </si>
  <si>
    <t>AnimalName</t>
  </si>
  <si>
    <t>AnimalNumber</t>
  </si>
  <si>
    <t>Distinct_Animals</t>
  </si>
  <si>
    <t>AVG_LOS</t>
  </si>
  <si>
    <t>Location_1</t>
  </si>
  <si>
    <t>All</t>
  </si>
  <si>
    <t>SubLocation - Alphabetical</t>
  </si>
  <si>
    <t>Sunday, October 5, 2025</t>
  </si>
  <si>
    <t>Video</t>
  </si>
  <si>
    <t>Show_Photo</t>
  </si>
  <si>
    <t>Pre_Altered</t>
  </si>
  <si>
    <t>Review_Date_To</t>
  </si>
  <si>
    <t>Intake_Date_To</t>
  </si>
  <si>
    <t>Review_Date_From</t>
  </si>
  <si>
    <t>Intake_Date_From</t>
  </si>
  <si>
    <t>Sort_By</t>
  </si>
  <si>
    <t>Location_</t>
  </si>
  <si>
    <t>Stage_</t>
  </si>
  <si>
    <t>SpayNeutered</t>
  </si>
  <si>
    <t>Species_</t>
  </si>
  <si>
    <t>Breed</t>
  </si>
  <si>
    <t>Emancipation_Date_End</t>
  </si>
  <si>
    <t>Site</t>
  </si>
  <si>
    <t>Emancipation_Date_Start</t>
  </si>
  <si>
    <t>Print_Date</t>
  </si>
  <si>
    <t>Name - AdoptAPet</t>
  </si>
  <si>
    <t>Name-PetPoint</t>
  </si>
  <si>
    <t>Name-Inventory</t>
  </si>
  <si>
    <t>Pre-Treatment Description</t>
  </si>
  <si>
    <t>Intake Type</t>
  </si>
  <si>
    <t>Data Check</t>
  </si>
  <si>
    <t>Treatment/Control</t>
  </si>
  <si>
    <t>Data Change Note</t>
  </si>
  <si>
    <t>Pre-Experiment LOS</t>
  </si>
  <si>
    <t>Outcome</t>
  </si>
  <si>
    <t>Treatment Description</t>
  </si>
  <si>
    <t>Colleton County Animal Shelter</t>
  </si>
  <si>
    <t>Dog Bio Experiment</t>
  </si>
  <si>
    <t>Total number of animals in Petpoint</t>
  </si>
  <si>
    <t>Animals in Adopt A Pet</t>
  </si>
  <si>
    <t>Animals Included in Experiment</t>
  </si>
  <si>
    <t>Note: Only Dogs w/out pre-teatment bios will be included</t>
  </si>
  <si>
    <t>Current Inventory of Shelter - Summary</t>
  </si>
  <si>
    <t>PetPoint - Dog Summary</t>
  </si>
  <si>
    <t>PetPoint</t>
  </si>
  <si>
    <t>Column1</t>
  </si>
  <si>
    <t>*Difference between Total Dogs in Adopt A Pet and Total Dogs in Experiment is as follows: We start with 82 dogs in Adopt A Pet, 5 dogs are removed since there is an adopted date included (-&gt;77 dogs), 1 dog was not identified in PetPoint (-&gt; 76 dogs), and 21 dogs already have bios in Adopt A Pet (-&gt; 55 dogs)</t>
  </si>
  <si>
    <t>(All)</t>
  </si>
  <si>
    <t>Row Labels</t>
  </si>
  <si>
    <t>Grand Total</t>
  </si>
  <si>
    <t>Count of Animal ID</t>
  </si>
  <si>
    <t>Adopt A Pet - Dog Summary</t>
  </si>
  <si>
    <t>Adopt A Pet</t>
  </si>
  <si>
    <t>Count of Rescue_ID</t>
  </si>
  <si>
    <t>Dog Count</t>
  </si>
  <si>
    <t>(blank)</t>
  </si>
  <si>
    <t>Date Adopted</t>
  </si>
  <si>
    <t>Experiment - Dog Summary</t>
  </si>
  <si>
    <t>LOS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</si>
</sst>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name val="Calibri"/>
    </font>
    <font>
      <sz val="12"/>
      <color theme="1"/>
      <name val="Aptos Narrow"/>
      <family val="2"/>
      <scheme val="minor"/>
    </font>
    <font>
      <b/>
      <sz val="11"/>
      <name val="Calibri"/>
      <family val="2"/>
    </font>
    <font>
      <i/>
      <sz val="11"/>
      <name val="Calibri"/>
      <family val="2"/>
    </font>
    <font>
      <sz val="11"/>
      <name val="Calibri"/>
      <family val="2"/>
    </font>
    <font>
      <b/>
      <sz val="13"/>
      <color rgb="FF444444"/>
      <name val="Helvetica"/>
      <family val="2"/>
    </font>
    <font>
      <b/>
      <sz val="14"/>
      <color rgb="FF00BADC"/>
      <name val="Helvetica"/>
      <family val="2"/>
    </font>
    <font>
      <b/>
      <u/>
      <sz val="14"/>
      <color rgb="FF00BADC"/>
      <name val="Helvetica"/>
      <family val="2"/>
    </font>
    <font>
      <sz val="13"/>
      <color rgb="FF444444"/>
      <name val="Helvetica"/>
      <family val="2"/>
    </font>
    <font>
      <u/>
      <sz val="13"/>
      <color rgb="FF00BADC"/>
      <name val="Helvetica"/>
      <family val="2"/>
    </font>
    <font>
      <u/>
      <sz val="13"/>
      <color rgb="FF444444"/>
      <name val="Helvetica"/>
      <family val="2"/>
    </font>
    <font>
      <u/>
      <sz val="11"/>
      <color theme="10"/>
      <name val="Calibri"/>
      <family val="2"/>
    </font>
    <font>
      <sz val="11"/>
      <color theme="1"/>
      <name val="Aptos Narrow"/>
      <family val="2"/>
      <scheme val="minor"/>
    </font>
    <font>
      <sz val="11"/>
      <color rgb="FFFFFFFF"/>
      <name val="Aptos Narrow"/>
      <family val="2"/>
      <scheme val="minor"/>
    </font>
    <font>
      <b/>
      <sz val="11"/>
      <color theme="0"/>
      <name val="Calibri"/>
      <family val="2"/>
    </font>
    <font>
      <i/>
      <sz val="9"/>
      <name val="Calibri"/>
      <family val="2"/>
    </font>
  </fonts>
  <fills count="7">
    <fill>
      <patternFill patternType="none"/>
    </fill>
    <fill>
      <patternFill patternType="gray125"/>
    </fill>
    <fill>
      <patternFill patternType="solid">
        <fgColor rgb="FF7A7A7A"/>
      </patternFill>
    </fill>
    <fill>
      <patternFill patternType="solid">
        <fgColor theme="4"/>
        <bgColor indexed="64"/>
      </patternFill>
    </fill>
    <fill>
      <patternFill patternType="solid">
        <fgColor theme="0" tint="-4.9989318521683403E-2"/>
        <bgColor indexed="64"/>
      </patternFill>
    </fill>
    <fill>
      <patternFill patternType="solid">
        <fgColor theme="3" tint="0.89999084444715716"/>
        <bgColor indexed="64"/>
      </patternFill>
    </fill>
    <fill>
      <patternFill patternType="solid">
        <fgColor theme="2"/>
        <bgColor indexed="64"/>
      </patternFill>
    </fill>
  </fills>
  <borders count="1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double">
        <color indexed="64"/>
      </bottom>
      <diagonal/>
    </border>
    <border>
      <left/>
      <right/>
      <top style="double">
        <color indexed="64"/>
      </top>
      <bottom style="double">
        <color indexed="64"/>
      </bottom>
      <diagonal/>
    </border>
    <border>
      <left style="medium">
        <color indexed="64"/>
      </left>
      <right/>
      <top/>
      <bottom style="double">
        <color indexed="64"/>
      </bottom>
      <diagonal/>
    </border>
    <border>
      <left/>
      <right style="medium">
        <color indexed="64"/>
      </right>
      <top/>
      <bottom style="double">
        <color indexed="64"/>
      </bottom>
      <diagonal/>
    </border>
    <border>
      <left/>
      <right style="medium">
        <color indexed="64"/>
      </right>
      <top style="double">
        <color indexed="64"/>
      </top>
      <bottom style="double">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right/>
      <top/>
      <bottom style="thin">
        <color rgb="FF999999"/>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11" fillId="0" borderId="0" applyNumberFormat="0" applyFill="0" applyBorder="0" applyAlignment="0" applyProtection="0"/>
    <xf numFmtId="0" fontId="12" fillId="0" borderId="0"/>
    <xf numFmtId="0" fontId="1" fillId="0" borderId="0"/>
  </cellStyleXfs>
  <cellXfs count="56">
    <xf numFmtId="0" fontId="0" fillId="0" borderId="0" xfId="0"/>
    <xf numFmtId="0" fontId="2" fillId="0" borderId="0" xfId="0" applyFont="1"/>
    <xf numFmtId="0" fontId="0" fillId="0" borderId="0" xfId="0" applyAlignment="1">
      <alignment horizontal="left"/>
    </xf>
    <xf numFmtId="3" fontId="0" fillId="0" borderId="0" xfId="0" applyNumberFormat="1"/>
    <xf numFmtId="1" fontId="0" fillId="0" borderId="0" xfId="0" applyNumberFormat="1"/>
    <xf numFmtId="0" fontId="0" fillId="0" borderId="0" xfId="0" applyAlignment="1">
      <alignment horizontal="center"/>
    </xf>
    <xf numFmtId="0" fontId="7" fillId="0" borderId="0" xfId="0" applyFont="1"/>
    <xf numFmtId="0" fontId="11" fillId="0" borderId="0" xfId="1"/>
    <xf numFmtId="0" fontId="8" fillId="0" borderId="0" xfId="0" applyFont="1"/>
    <xf numFmtId="0" fontId="10" fillId="0" borderId="0" xfId="0" applyFont="1"/>
    <xf numFmtId="15" fontId="0" fillId="0" borderId="0" xfId="0" applyNumberFormat="1"/>
    <xf numFmtId="15" fontId="8" fillId="0" borderId="0" xfId="0" applyNumberFormat="1" applyFont="1"/>
    <xf numFmtId="10" fontId="0" fillId="0" borderId="0" xfId="0" applyNumberFormat="1"/>
    <xf numFmtId="0" fontId="6" fillId="0" borderId="0" xfId="0" applyFont="1"/>
    <xf numFmtId="0" fontId="5" fillId="0" borderId="0" xfId="0" applyFont="1"/>
    <xf numFmtId="0" fontId="11" fillId="0" borderId="0" xfId="1"/>
    <xf numFmtId="0" fontId="8" fillId="0" borderId="0" xfId="0" applyFont="1"/>
    <xf numFmtId="0" fontId="9" fillId="0" borderId="0" xfId="0" applyFont="1"/>
    <xf numFmtId="10" fontId="8" fillId="0" borderId="0" xfId="0" applyNumberFormat="1" applyFont="1"/>
    <xf numFmtId="3" fontId="8" fillId="0" borderId="0" xfId="0" applyNumberFormat="1" applyFont="1"/>
    <xf numFmtId="0" fontId="12" fillId="0" borderId="0" xfId="2"/>
    <xf numFmtId="0" fontId="13" fillId="2" borderId="0" xfId="2" applyFont="1" applyFill="1"/>
    <xf numFmtId="0" fontId="1" fillId="0" borderId="0" xfId="3"/>
    <xf numFmtId="22" fontId="1" fillId="0" borderId="0" xfId="3" applyNumberFormat="1"/>
    <xf numFmtId="0" fontId="4" fillId="0" borderId="0" xfId="0" applyFont="1"/>
    <xf numFmtId="14" fontId="0" fillId="0" borderId="0" xfId="0" applyNumberFormat="1"/>
    <xf numFmtId="0" fontId="4" fillId="0" borderId="0" xfId="0" applyFont="1" applyAlignment="1">
      <alignment horizontal="center"/>
    </xf>
    <xf numFmtId="0" fontId="14" fillId="3" borderId="1" xfId="0" applyFont="1" applyFill="1" applyBorder="1" applyAlignment="1">
      <alignment horizontal="center"/>
    </xf>
    <xf numFmtId="0" fontId="14" fillId="3" borderId="2" xfId="0" applyFont="1" applyFill="1" applyBorder="1" applyAlignment="1">
      <alignment horizontal="center"/>
    </xf>
    <xf numFmtId="0" fontId="14" fillId="3" borderId="3" xfId="0" applyFont="1" applyFill="1" applyBorder="1" applyAlignment="1">
      <alignment horizontal="center"/>
    </xf>
    <xf numFmtId="0" fontId="3" fillId="4" borderId="4" xfId="0" applyFont="1" applyFill="1" applyBorder="1" applyAlignment="1">
      <alignment horizontal="center"/>
    </xf>
    <xf numFmtId="0" fontId="3" fillId="4" borderId="5" xfId="0" applyFont="1" applyFill="1" applyBorder="1" applyAlignment="1">
      <alignment horizontal="center"/>
    </xf>
    <xf numFmtId="0" fontId="3" fillId="4" borderId="6" xfId="0" applyFont="1" applyFill="1" applyBorder="1" applyAlignment="1">
      <alignment horizontal="center"/>
    </xf>
    <xf numFmtId="0" fontId="0" fillId="0" borderId="0" xfId="0" applyAlignment="1">
      <alignment horizontal="center" wrapText="1"/>
    </xf>
    <xf numFmtId="0" fontId="15" fillId="0" borderId="7" xfId="0" applyFont="1" applyBorder="1" applyAlignment="1">
      <alignment horizontal="center" vertical="center" wrapText="1"/>
    </xf>
    <xf numFmtId="0" fontId="0" fillId="0" borderId="7" xfId="0" applyBorder="1" applyAlignment="1">
      <alignment horizontal="center" wrapText="1"/>
    </xf>
    <xf numFmtId="0" fontId="0" fillId="0" borderId="8" xfId="0" applyBorder="1" applyAlignment="1">
      <alignment horizontal="center" wrapText="1"/>
    </xf>
    <xf numFmtId="0" fontId="4" fillId="5" borderId="1" xfId="0" applyFont="1" applyFill="1" applyBorder="1" applyAlignment="1">
      <alignment horizontal="center"/>
    </xf>
    <xf numFmtId="0" fontId="4" fillId="5" borderId="2" xfId="0" applyFont="1" applyFill="1" applyBorder="1" applyAlignment="1">
      <alignment horizontal="center"/>
    </xf>
    <xf numFmtId="0" fontId="4" fillId="5" borderId="3" xfId="0" applyFont="1" applyFill="1" applyBorder="1" applyAlignment="1">
      <alignment horizontal="center"/>
    </xf>
    <xf numFmtId="0" fontId="15" fillId="0" borderId="9" xfId="0" applyFont="1" applyBorder="1" applyAlignment="1">
      <alignment horizontal="center" vertical="center" wrapText="1"/>
    </xf>
    <xf numFmtId="0" fontId="0" fillId="0" borderId="10" xfId="0" applyBorder="1" applyAlignment="1">
      <alignment horizontal="center" wrapText="1"/>
    </xf>
    <xf numFmtId="0" fontId="0" fillId="0" borderId="11" xfId="0" applyBorder="1" applyAlignment="1">
      <alignment horizontal="center" wrapText="1"/>
    </xf>
    <xf numFmtId="0" fontId="15" fillId="0" borderId="4" xfId="0" applyFont="1" applyBorder="1" applyAlignment="1">
      <alignment horizontal="center" vertical="center" wrapText="1"/>
    </xf>
    <xf numFmtId="0" fontId="15" fillId="0" borderId="5" xfId="0" applyFont="1" applyBorder="1" applyAlignment="1">
      <alignment horizontal="center" vertical="center" wrapText="1"/>
    </xf>
    <xf numFmtId="0" fontId="0" fillId="0" borderId="5" xfId="0" applyBorder="1" applyAlignment="1">
      <alignment horizontal="center" wrapText="1"/>
    </xf>
    <xf numFmtId="0" fontId="0" fillId="0" borderId="12" xfId="0" applyBorder="1" applyAlignment="1">
      <alignment horizontal="center" wrapText="1"/>
    </xf>
    <xf numFmtId="0" fontId="15" fillId="0" borderId="2" xfId="0" applyFont="1" applyBorder="1" applyAlignment="1">
      <alignment horizontal="center" vertical="center" wrapText="1"/>
    </xf>
    <xf numFmtId="0" fontId="0" fillId="0" borderId="14" xfId="0" applyBorder="1" applyAlignment="1"/>
    <xf numFmtId="0" fontId="0" fillId="0" borderId="0" xfId="0" pivotButton="1"/>
    <xf numFmtId="0" fontId="0" fillId="0" borderId="0" xfId="0" applyNumberFormat="1"/>
    <xf numFmtId="0" fontId="15" fillId="0" borderId="12" xfId="0" applyFont="1" applyBorder="1" applyAlignment="1">
      <alignment horizontal="center" vertical="center" wrapText="1"/>
    </xf>
    <xf numFmtId="0" fontId="15" fillId="0" borderId="13" xfId="0" applyFont="1" applyBorder="1" applyAlignment="1">
      <alignment horizontal="center" vertical="center" wrapText="1"/>
    </xf>
    <xf numFmtId="0" fontId="2" fillId="6" borderId="15" xfId="0" applyFont="1" applyFill="1" applyBorder="1" applyAlignment="1">
      <alignment horizontal="center"/>
    </xf>
    <xf numFmtId="0" fontId="2" fillId="6" borderId="16" xfId="0" applyFont="1" applyFill="1" applyBorder="1" applyAlignment="1">
      <alignment horizontal="center"/>
    </xf>
    <xf numFmtId="0" fontId="2" fillId="6" borderId="17" xfId="0" applyFont="1" applyFill="1" applyBorder="1" applyAlignment="1">
      <alignment horizontal="center"/>
    </xf>
  </cellXfs>
  <cellStyles count="4">
    <cellStyle name="Hyperlink" xfId="1" builtinId="8"/>
    <cellStyle name="Normal" xfId="0" builtinId="0"/>
    <cellStyle name="Normal 2" xfId="2" xr:uid="{F1181F3B-0E75-094F-9E37-C0DB9741C59F}"/>
    <cellStyle name="Normal 3" xfId="3" xr:uid="{590B2832-100F-994C-9714-7ED0CAF70E0E}"/>
  </cellStyles>
  <dxfs count="8">
    <dxf>
      <numFmt numFmtId="19" formatCode="m/d/yy"/>
    </dxf>
    <dxf>
      <numFmt numFmtId="19" formatCode="m/d/yy"/>
    </dxf>
    <dxf>
      <numFmt numFmtId="27" formatCode="m/d/yy\ h:mm"/>
    </dxf>
    <dxf>
      <numFmt numFmtId="27" formatCode="m/d/yy\ h:mm"/>
    </dxf>
    <dxf>
      <numFmt numFmtId="27" formatCode="m/d/yy\ h:mm"/>
    </dxf>
    <dxf>
      <font>
        <b/>
        <i val="0"/>
        <strike val="0"/>
        <condense val="0"/>
        <extend val="0"/>
        <outline val="0"/>
        <shadow val="0"/>
        <u val="none"/>
        <vertAlign val="baseline"/>
        <sz val="11"/>
        <color auto="1"/>
        <name val="Calibri"/>
        <family val="2"/>
        <scheme val="none"/>
      </font>
    </dxf>
    <dxf>
      <numFmt numFmtId="1" formatCode="0"/>
    </dxf>
    <dxf>
      <font>
        <b val="0"/>
        <i val="0"/>
        <strike val="0"/>
        <condense val="0"/>
        <extend val="0"/>
        <outline val="0"/>
        <shadow val="0"/>
        <u val="none"/>
        <vertAlign val="baseline"/>
        <sz val="11"/>
        <color rgb="FFFFFFFF"/>
        <name val="Aptos Narrow"/>
        <family val="2"/>
        <scheme val="minor"/>
      </font>
      <fill>
        <patternFill patternType="solid">
          <fgColor indexed="64"/>
          <bgColor rgb="FF7A7A7A"/>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microsoft.com/office/2017/06/relationships/rdRichValueStructure" Target="richData/rdrichvaluestructure.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microsoft.com/office/2017/06/relationships/rdRichValue" Target="richData/rdrichvalue.xml"/><Relationship Id="rId2" Type="http://schemas.openxmlformats.org/officeDocument/2006/relationships/worksheet" Target="worksheets/sheet2.xml"/><Relationship Id="rId16" Type="http://schemas.microsoft.com/office/2022/10/relationships/richValueRel" Target="richData/richValueRel.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sheetMetadata" Target="metadata.xml"/><Relationship Id="rId10" Type="http://schemas.openxmlformats.org/officeDocument/2006/relationships/pivotCacheDefinition" Target="pivotCache/pivotCacheDefinition2.xml"/><Relationship Id="rId19" Type="http://schemas.microsoft.com/office/2017/06/relationships/rdRichValueTypes" Target="richData/rdRichValueType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[Experiment_Data .xlsx]Pivot Data!PivotTable1</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Dogs in PetPoint by Stage</a:t>
            </a:r>
          </a:p>
        </c:rich>
      </c:tx>
      <c:layout>
        <c:manualLayout>
          <c:xMode val="edge"/>
          <c:yMode val="edge"/>
          <c:x val="0.40616926345590276"/>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dLbl>
          <c:idx val="0"/>
          <c:showLegendKey val="0"/>
          <c:showVal val="1"/>
          <c:showCatName val="1"/>
          <c:showSerName val="0"/>
          <c:showPercent val="0"/>
          <c:showBubbleSize val="0"/>
          <c:separator>
</c:separator>
          <c:extLst>
            <c:ext xmlns:c15="http://schemas.microsoft.com/office/drawing/2012/chart" uri="{CE6537A1-D6FC-4f65-9D91-7224C49458BB}"/>
          </c:extLst>
        </c:dLbl>
      </c:pivotFmt>
      <c:pivotFmt>
        <c:idx val="18"/>
        <c:dLbl>
          <c:idx val="0"/>
          <c:layout>
            <c:manualLayout>
              <c:x val="4.9037879122628032E-2"/>
              <c:y val="0.40676725239038647"/>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19"/>
        <c:dLbl>
          <c:idx val="0"/>
          <c:layout>
            <c:manualLayout>
              <c:x val="0.12934487810960782"/>
              <c:y val="0.13685503968354049"/>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20"/>
        <c:dLbl>
          <c:idx val="0"/>
          <c:layout>
            <c:manualLayout>
              <c:x val="-0.1114907839029859"/>
              <c:y val="0.1908471852041079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3898176408164023"/>
                  <c:h val="9.7686250757116899E-2"/>
                </c:manualLayout>
              </c15:layout>
            </c:ext>
          </c:extLst>
        </c:dLbl>
      </c:pivotFmt>
      <c:pivotFmt>
        <c:idx val="21"/>
        <c:dLbl>
          <c:idx val="0"/>
          <c:layout>
            <c:manualLayout>
              <c:x val="-0.31457974151836354"/>
              <c:y val="0.1688899462882541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9870656184640842"/>
                  <c:h val="0.12638212634484938"/>
                </c:manualLayout>
              </c15:layout>
            </c:ext>
          </c:extLst>
        </c:dLbl>
      </c:pivotFmt>
      <c:pivotFmt>
        <c:idx val="22"/>
        <c:dLbl>
          <c:idx val="0"/>
          <c:layout>
            <c:manualLayout>
              <c:x val="-0.31854717772792523"/>
              <c:y val="0.13053796167268397"/>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339650235265914"/>
                  <c:h val="0.10201504016594835"/>
                </c:manualLayout>
              </c15:layout>
            </c:ext>
          </c:extLst>
        </c:dLbl>
      </c:pivotFmt>
      <c:pivotFmt>
        <c:idx val="23"/>
        <c:dLbl>
          <c:idx val="0"/>
          <c:layout>
            <c:manualLayout>
              <c:x val="-0.34585429115413446"/>
              <c:y val="0.12879745551704819"/>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0942790726014432"/>
                  <c:h val="8.7769751044577793E-2"/>
                </c:manualLayout>
              </c15:layout>
            </c:ext>
          </c:extLst>
        </c:dLbl>
      </c:pivotFmt>
      <c:pivotFmt>
        <c:idx val="24"/>
        <c:dLbl>
          <c:idx val="0"/>
          <c:layout>
            <c:manualLayout>
              <c:x val="-0.39195462122637026"/>
              <c:y val="9.7468344715604033E-2"/>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25"/>
        <c:dLbl>
          <c:idx val="0"/>
          <c:layout>
            <c:manualLayout>
              <c:x val="-0.45015111528909768"/>
              <c:y val="3.8291135423987301E-2"/>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26"/>
        <c:dLbl>
          <c:idx val="0"/>
          <c:layout>
            <c:manualLayout>
              <c:x val="-0.470143088721242"/>
              <c:y val="-0.16360757862976391"/>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27"/>
        <c:dLbl>
          <c:idx val="0"/>
          <c:layout>
            <c:manualLayout>
              <c:x val="-0.46834810205531652"/>
              <c:y val="-3.1329110801444154E-2"/>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140222631591912"/>
                  <c:h val="9.8534027854676784E-2"/>
                </c:manualLayout>
              </c15:layout>
            </c:ext>
          </c:extLst>
        </c:dLbl>
      </c:pivotFmt>
      <c:pivotFmt>
        <c:idx val="28"/>
        <c:dLbl>
          <c:idx val="0"/>
          <c:layout>
            <c:manualLayout>
              <c:x val="-0.23282187877276411"/>
              <c:y val="-0.15838606016285656"/>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564608851152589"/>
                  <c:h val="0.10201504016594835"/>
                </c:manualLayout>
              </c15:layout>
            </c:ext>
          </c:extLst>
        </c:dLbl>
      </c:pivotFmt>
      <c:pivotFmt>
        <c:idx val="29"/>
        <c:dLbl>
          <c:idx val="0"/>
          <c:layout>
            <c:manualLayout>
              <c:x val="-2.4744373090591684E-2"/>
              <c:y val="-0.15316454169594923"/>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0"/>
        <c:dLbl>
          <c:idx val="0"/>
          <c:layout>
            <c:manualLayout>
              <c:x val="1.7995907702248414E-2"/>
              <c:y val="0.16360757862976391"/>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1"/>
        <c:dLbl>
          <c:idx val="0"/>
          <c:layout>
            <c:manualLayout>
              <c:x val="0.18895703087360904"/>
              <c:y val="-0.15664555400722077"/>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2"/>
        <c:dLbl>
          <c:idx val="0"/>
          <c:layout>
            <c:manualLayout>
              <c:x val="0.24686674597146727"/>
              <c:y val="-8.1182963103462267E-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14759673154640107"/>
                  <c:h val="0.15686345989599718"/>
                </c:manualLayout>
              </c15:layout>
            </c:ext>
          </c:extLst>
        </c:dLbl>
      </c:pivotFmt>
      <c:pivotFmt>
        <c:idx val="33"/>
        <c:dLbl>
          <c:idx val="0"/>
          <c:showLegendKey val="0"/>
          <c:showVal val="1"/>
          <c:showCatName val="1"/>
          <c:showSerName val="0"/>
          <c:showPercent val="0"/>
          <c:showBubbleSize val="0"/>
          <c:separator>
</c:separator>
          <c:extLst>
            <c:ext xmlns:c15="http://schemas.microsoft.com/office/drawing/2012/chart" uri="{CE6537A1-D6FC-4f65-9D91-7224C49458BB}"/>
          </c:extLst>
        </c:dLbl>
      </c:pivotFmt>
      <c:pivotFmt>
        <c:idx val="34"/>
        <c:dLbl>
          <c:idx val="0"/>
          <c:layout>
            <c:manualLayout>
              <c:x val="4.9037879122628032E-2"/>
              <c:y val="0.40676725239038647"/>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5"/>
        <c:dLbl>
          <c:idx val="0"/>
          <c:layout>
            <c:manualLayout>
              <c:x val="0.12934487810960782"/>
              <c:y val="0.13685503968354049"/>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6"/>
        <c:dLbl>
          <c:idx val="0"/>
          <c:layout>
            <c:manualLayout>
              <c:x val="-0.1114907839029859"/>
              <c:y val="0.1908471852041079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3898176408164023"/>
                  <c:h val="9.7686250757116899E-2"/>
                </c:manualLayout>
              </c15:layout>
            </c:ext>
          </c:extLst>
        </c:dLbl>
      </c:pivotFmt>
      <c:pivotFmt>
        <c:idx val="37"/>
        <c:dLbl>
          <c:idx val="0"/>
          <c:layout>
            <c:manualLayout>
              <c:x val="-0.31457974151836354"/>
              <c:y val="0.1688899462882541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9870656184640842"/>
                  <c:h val="0.12638212634484938"/>
                </c:manualLayout>
              </c15:layout>
            </c:ext>
          </c:extLst>
        </c:dLbl>
      </c:pivotFmt>
      <c:pivotFmt>
        <c:idx val="38"/>
        <c:dLbl>
          <c:idx val="0"/>
          <c:layout>
            <c:manualLayout>
              <c:x val="-0.31854717772792523"/>
              <c:y val="0.13053796167268397"/>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339650235265914"/>
                  <c:h val="0.10201504016594835"/>
                </c:manualLayout>
              </c15:layout>
            </c:ext>
          </c:extLst>
        </c:dLbl>
      </c:pivotFmt>
      <c:pivotFmt>
        <c:idx val="39"/>
        <c:dLbl>
          <c:idx val="0"/>
          <c:layout>
            <c:manualLayout>
              <c:x val="-0.34585429115413446"/>
              <c:y val="0.12879745551704819"/>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0942790726014432"/>
                  <c:h val="8.7769751044577793E-2"/>
                </c:manualLayout>
              </c15:layout>
            </c:ext>
          </c:extLst>
        </c:dLbl>
      </c:pivotFmt>
      <c:pivotFmt>
        <c:idx val="40"/>
        <c:dLbl>
          <c:idx val="0"/>
          <c:layout>
            <c:manualLayout>
              <c:x val="-0.39195462122637026"/>
              <c:y val="9.7468344715604033E-2"/>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1"/>
        <c:dLbl>
          <c:idx val="0"/>
          <c:layout>
            <c:manualLayout>
              <c:x val="-0.45015111528909768"/>
              <c:y val="3.8291135423987301E-2"/>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2"/>
        <c:dLbl>
          <c:idx val="0"/>
          <c:layout>
            <c:manualLayout>
              <c:x val="-0.470143088721242"/>
              <c:y val="-0.16360757862976391"/>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3"/>
        <c:dLbl>
          <c:idx val="0"/>
          <c:layout>
            <c:manualLayout>
              <c:x val="-0.46834810205531652"/>
              <c:y val="-3.1329110801444154E-2"/>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140222631591912"/>
                  <c:h val="9.8534027854676784E-2"/>
                </c:manualLayout>
              </c15:layout>
            </c:ext>
          </c:extLst>
        </c:dLbl>
      </c:pivotFmt>
      <c:pivotFmt>
        <c:idx val="44"/>
        <c:dLbl>
          <c:idx val="0"/>
          <c:layout>
            <c:manualLayout>
              <c:x val="-0.23282187877276411"/>
              <c:y val="-0.15838606016285656"/>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564608851152589"/>
                  <c:h val="0.10201504016594835"/>
                </c:manualLayout>
              </c15:layout>
            </c:ext>
          </c:extLst>
        </c:dLbl>
      </c:pivotFmt>
      <c:pivotFmt>
        <c:idx val="45"/>
        <c:dLbl>
          <c:idx val="0"/>
          <c:layout>
            <c:manualLayout>
              <c:x val="-2.4744373090591684E-2"/>
              <c:y val="-0.15316454169594923"/>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6"/>
        <c:dLbl>
          <c:idx val="0"/>
          <c:layout>
            <c:manualLayout>
              <c:x val="1.7995907702248414E-2"/>
              <c:y val="0.16360757862976391"/>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7"/>
        <c:dLbl>
          <c:idx val="0"/>
          <c:layout>
            <c:manualLayout>
              <c:x val="0.18895703087360904"/>
              <c:y val="-0.15664555400722077"/>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8"/>
        <c:dLbl>
          <c:idx val="0"/>
          <c:layout>
            <c:manualLayout>
              <c:x val="0.24686674597146727"/>
              <c:y val="-8.1182963103462267E-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14759673154640107"/>
                  <c:h val="0.15686345989599718"/>
                </c:manualLayout>
              </c15:layout>
            </c:ext>
          </c:extLst>
        </c:dLbl>
      </c:pivotFmt>
      <c:pivotFmt>
        <c:idx val="49"/>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a:outerShdw blurRad="254000" sx="102000" sy="102000" algn="ctr" rotWithShape="0">
              <a:prstClr val="black">
                <a:alpha val="20000"/>
              </a:prstClr>
            </a:outerShdw>
          </a:effectLst>
        </c:spPr>
      </c:pivotFmt>
      <c:pivotFmt>
        <c:idx val="51"/>
        <c:spPr>
          <a:solidFill>
            <a:schemeClr val="accent2"/>
          </a:solidFill>
          <a:ln>
            <a:noFill/>
          </a:ln>
          <a:effectLst>
            <a:outerShdw blurRad="254000" sx="102000" sy="102000" algn="ctr" rotWithShape="0">
              <a:prstClr val="black">
                <a:alpha val="20000"/>
              </a:prstClr>
            </a:outerShdw>
          </a:effectLst>
        </c:spPr>
      </c:pivotFmt>
      <c:pivotFmt>
        <c:idx val="52"/>
        <c:spPr>
          <a:solidFill>
            <a:schemeClr val="accent3"/>
          </a:solidFill>
          <a:ln>
            <a:noFill/>
          </a:ln>
          <a:effectLst>
            <a:outerShdw blurRad="254000" sx="102000" sy="102000" algn="ctr" rotWithShape="0">
              <a:prstClr val="black">
                <a:alpha val="20000"/>
              </a:prstClr>
            </a:outerShdw>
          </a:effectLst>
        </c:spPr>
      </c:pivotFmt>
      <c:pivotFmt>
        <c:idx val="53"/>
        <c:spPr>
          <a:solidFill>
            <a:schemeClr val="accent4"/>
          </a:solidFill>
          <a:ln>
            <a:noFill/>
          </a:ln>
          <a:effectLst>
            <a:outerShdw blurRad="254000" sx="102000" sy="102000" algn="ctr" rotWithShape="0">
              <a:prstClr val="black">
                <a:alpha val="20000"/>
              </a:prstClr>
            </a:outerShdw>
          </a:effectLst>
        </c:spPr>
      </c:pivotFmt>
      <c:pivotFmt>
        <c:idx val="54"/>
        <c:spPr>
          <a:solidFill>
            <a:schemeClr val="accent5"/>
          </a:solidFill>
          <a:ln>
            <a:noFill/>
          </a:ln>
          <a:effectLst>
            <a:outerShdw blurRad="254000" sx="102000" sy="102000" algn="ctr" rotWithShape="0">
              <a:prstClr val="black">
                <a:alpha val="20000"/>
              </a:prstClr>
            </a:outerShdw>
          </a:effectLst>
        </c:spPr>
      </c:pivotFmt>
      <c:pivotFmt>
        <c:idx val="55"/>
        <c:spPr>
          <a:solidFill>
            <a:schemeClr val="accent6"/>
          </a:solidFill>
          <a:ln>
            <a:noFill/>
          </a:ln>
          <a:effectLst>
            <a:outerShdw blurRad="254000" sx="102000" sy="102000" algn="ctr" rotWithShape="0">
              <a:prstClr val="black">
                <a:alpha val="20000"/>
              </a:prstClr>
            </a:outerShdw>
          </a:effectLst>
        </c:spPr>
      </c:pivotFmt>
      <c:pivotFmt>
        <c:idx val="56"/>
        <c:spPr>
          <a:solidFill>
            <a:schemeClr val="accent1">
              <a:lumMod val="60000"/>
            </a:schemeClr>
          </a:solidFill>
          <a:ln>
            <a:noFill/>
          </a:ln>
          <a:effectLst>
            <a:outerShdw blurRad="254000" sx="102000" sy="102000" algn="ctr" rotWithShape="0">
              <a:prstClr val="black">
                <a:alpha val="20000"/>
              </a:prstClr>
            </a:outerShdw>
          </a:effectLst>
        </c:spPr>
      </c:pivotFmt>
      <c:pivotFmt>
        <c:idx val="57"/>
        <c:spPr>
          <a:solidFill>
            <a:schemeClr val="accent2">
              <a:lumMod val="60000"/>
            </a:schemeClr>
          </a:solidFill>
          <a:ln>
            <a:noFill/>
          </a:ln>
          <a:effectLst>
            <a:outerShdw blurRad="254000" sx="102000" sy="102000" algn="ctr" rotWithShape="0">
              <a:prstClr val="black">
                <a:alpha val="20000"/>
              </a:prstClr>
            </a:outerShdw>
          </a:effectLst>
        </c:spPr>
        <c:dLbl>
          <c:idx val="0"/>
          <c:layout>
            <c:manualLayout>
              <c:x val="-2.8830642415166179E-2"/>
              <c:y val="-4.873417235780201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3">
              <a:lumMod val="60000"/>
            </a:schemeClr>
          </a:solidFill>
          <a:ln>
            <a:noFill/>
          </a:ln>
          <a:effectLst>
            <a:outerShdw blurRad="254000" sx="102000" sy="102000" algn="ctr" rotWithShape="0">
              <a:prstClr val="black">
                <a:alpha val="20000"/>
              </a:prstClr>
            </a:outerShdw>
          </a:effectLst>
        </c:spPr>
        <c:dLbl>
          <c:idx val="0"/>
          <c:layout>
            <c:manualLayout>
              <c:x val="-1.9959675518191985E-2"/>
              <c:y val="-5.917720929161673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4">
              <a:lumMod val="60000"/>
            </a:schemeClr>
          </a:solidFill>
          <a:ln>
            <a:noFill/>
          </a:ln>
          <a:effectLst>
            <a:outerShdw blurRad="254000" sx="102000" sy="102000" algn="ctr" rotWithShape="0">
              <a:prstClr val="black">
                <a:alpha val="20000"/>
              </a:prstClr>
            </a:outerShdw>
          </a:effectLst>
        </c:spPr>
        <c:dLbl>
          <c:idx val="0"/>
          <c:layout>
            <c:manualLayout>
              <c:x val="-1.7741933793948395E-2"/>
              <c:y val="-6.9620246225431448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5">
              <a:lumMod val="60000"/>
            </a:schemeClr>
          </a:solidFill>
          <a:ln>
            <a:noFill/>
          </a:ln>
          <a:effectLst>
            <a:outerShdw blurRad="254000" sx="102000" sy="102000" algn="ctr" rotWithShape="0">
              <a:prstClr val="black">
                <a:alpha val="20000"/>
              </a:prstClr>
            </a:outerShdw>
          </a:effectLst>
        </c:spPr>
        <c:dLbl>
          <c:idx val="0"/>
          <c:layout>
            <c:manualLayout>
              <c:x val="-1.1088708621217786E-2"/>
              <c:y val="-8.35442954705177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6">
              <a:lumMod val="60000"/>
            </a:schemeClr>
          </a:solidFill>
          <a:ln>
            <a:noFill/>
          </a:ln>
          <a:effectLst>
            <a:outerShdw blurRad="254000" sx="102000" sy="102000" algn="ctr" rotWithShape="0">
              <a:prstClr val="black">
                <a:alpha val="20000"/>
              </a:prstClr>
            </a:outerShdw>
          </a:effectLst>
        </c:spPr>
        <c:dLbl>
          <c:idx val="0"/>
          <c:layout>
            <c:manualLayout>
              <c:x val="-2.1026153765753366E-2"/>
              <c:y val="-0.13300947214161271"/>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lumMod val="80000"/>
              <a:lumOff val="20000"/>
            </a:schemeClr>
          </a:solidFill>
          <a:ln>
            <a:noFill/>
          </a:ln>
          <a:effectLst>
            <a:outerShdw blurRad="254000" sx="102000" sy="102000" algn="ctr" rotWithShape="0">
              <a:prstClr val="black">
                <a:alpha val="20000"/>
              </a:prstClr>
            </a:outerShdw>
          </a:effectLst>
        </c:spPr>
        <c:dLbl>
          <c:idx val="0"/>
          <c:layout>
            <c:manualLayout>
              <c:x val="0"/>
              <c:y val="-0.1353399808494575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2">
              <a:lumMod val="80000"/>
              <a:lumOff val="20000"/>
            </a:schemeClr>
          </a:solidFill>
          <a:ln>
            <a:noFill/>
          </a:ln>
          <a:effectLst>
            <a:outerShdw blurRad="254000" sx="102000" sy="102000" algn="ctr" rotWithShape="0">
              <a:prstClr val="black">
                <a:alpha val="20000"/>
              </a:prstClr>
            </a:outerShdw>
          </a:effectLst>
        </c:spPr>
        <c:dLbl>
          <c:idx val="0"/>
          <c:layout>
            <c:manualLayout>
              <c:x val="2.3776982701836882E-2"/>
              <c:y val="-0.1376704895573024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3">
              <a:lumMod val="80000"/>
              <a:lumOff val="20000"/>
            </a:schemeClr>
          </a:solidFill>
          <a:ln>
            <a:noFill/>
          </a:ln>
          <a:effectLst>
            <a:outerShdw blurRad="254000" sx="102000" sy="102000" algn="ctr" rotWithShape="0">
              <a:prstClr val="black">
                <a:alpha val="20000"/>
              </a:prstClr>
            </a:outerShdw>
          </a:effectLst>
        </c:spPr>
        <c:dLbl>
          <c:idx val="0"/>
          <c:layout>
            <c:manualLayout>
              <c:x val="5.2953689140280744E-2"/>
              <c:y val="-0.1229825960545772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1.8554002277700682E-2"/>
                  <c:h val="3.07744592394027E-2"/>
                </c:manualLayout>
              </c15:layout>
            </c:ext>
          </c:extLst>
        </c:dLbl>
      </c:pivotFmt>
    </c:pivotFmts>
    <c:plotArea>
      <c:layout>
        <c:manualLayout>
          <c:layoutTarget val="inner"/>
          <c:xMode val="edge"/>
          <c:yMode val="edge"/>
          <c:x val="2.5111122830411209E-4"/>
          <c:y val="0.18161559275193573"/>
          <c:w val="0.63064856197784847"/>
          <c:h val="0.9740533016990629"/>
        </c:manualLayout>
      </c:layout>
      <c:doughnutChart>
        <c:varyColors val="1"/>
        <c:ser>
          <c:idx val="0"/>
          <c:order val="0"/>
          <c:tx>
            <c:strRef>
              <c:f>'Pivot Data'!$B$5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579-8A45-95E1-FE8AC029D8D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579-8A45-95E1-FE8AC029D8D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579-8A45-95E1-FE8AC029D8D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579-8A45-95E1-FE8AC029D8DC}"/>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1579-8A45-95E1-FE8AC029D8DC}"/>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1579-8A45-95E1-FE8AC029D8DC}"/>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1579-8A45-95E1-FE8AC029D8D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1579-8A45-95E1-FE8AC029D8DC}"/>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1579-8A45-95E1-FE8AC029D8DC}"/>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1579-8A45-95E1-FE8AC029D8DC}"/>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1579-8A45-95E1-FE8AC029D8DC}"/>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1579-8A45-95E1-FE8AC029D8DC}"/>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1579-8A45-95E1-FE8AC029D8DC}"/>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1579-8A45-95E1-FE8AC029D8DC}"/>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1579-8A45-95E1-FE8AC029D8DC}"/>
              </c:ext>
            </c:extLst>
          </c:dPt>
          <c:dLbls>
            <c:dLbl>
              <c:idx val="7"/>
              <c:layout>
                <c:manualLayout>
                  <c:x val="-2.8830642415166179E-2"/>
                  <c:y val="-4.87341723578020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579-8A45-95E1-FE8AC029D8DC}"/>
                </c:ext>
              </c:extLst>
            </c:dLbl>
            <c:dLbl>
              <c:idx val="8"/>
              <c:layout>
                <c:manualLayout>
                  <c:x val="-1.9959675518191985E-2"/>
                  <c:y val="-5.91772092916167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579-8A45-95E1-FE8AC029D8DC}"/>
                </c:ext>
              </c:extLst>
            </c:dLbl>
            <c:dLbl>
              <c:idx val="9"/>
              <c:layout>
                <c:manualLayout>
                  <c:x val="-1.7741933793948395E-2"/>
                  <c:y val="-6.9620246225431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1579-8A45-95E1-FE8AC029D8DC}"/>
                </c:ext>
              </c:extLst>
            </c:dLbl>
            <c:dLbl>
              <c:idx val="10"/>
              <c:layout>
                <c:manualLayout>
                  <c:x val="-1.1088708621217786E-2"/>
                  <c:y val="-8.3544295470517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1579-8A45-95E1-FE8AC029D8DC}"/>
                </c:ext>
              </c:extLst>
            </c:dLbl>
            <c:dLbl>
              <c:idx val="11"/>
              <c:layout>
                <c:manualLayout>
                  <c:x val="-2.1026153765753366E-2"/>
                  <c:y val="-0.133009472141612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1579-8A45-95E1-FE8AC029D8DC}"/>
                </c:ext>
              </c:extLst>
            </c:dLbl>
            <c:dLbl>
              <c:idx val="12"/>
              <c:layout>
                <c:manualLayout>
                  <c:x val="0"/>
                  <c:y val="-0.1353399808494575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1579-8A45-95E1-FE8AC029D8DC}"/>
                </c:ext>
              </c:extLst>
            </c:dLbl>
            <c:dLbl>
              <c:idx val="13"/>
              <c:layout>
                <c:manualLayout>
                  <c:x val="2.3776982701836882E-2"/>
                  <c:y val="-0.1376704895573024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1579-8A45-95E1-FE8AC029D8DC}"/>
                </c:ext>
              </c:extLst>
            </c:dLbl>
            <c:dLbl>
              <c:idx val="14"/>
              <c:layout>
                <c:manualLayout>
                  <c:x val="5.2953689140280744E-2"/>
                  <c:y val="-0.1229825960545772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1.8554002277700682E-2"/>
                      <c:h val="3.07744592394027E-2"/>
                    </c:manualLayout>
                  </c15:layout>
                </c:ext>
                <c:ext xmlns:c16="http://schemas.microsoft.com/office/drawing/2014/chart" uri="{C3380CC4-5D6E-409C-BE32-E72D297353CC}">
                  <c16:uniqueId val="{0000001D-1579-8A45-95E1-FE8AC029D8DC}"/>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Data'!$A$6:$A$21</c:f>
              <c:strCache>
                <c:ptCount val="15"/>
                <c:pt idx="0">
                  <c:v>Available</c:v>
                </c:pt>
                <c:pt idx="1">
                  <c:v>Pending Surgery</c:v>
                </c:pt>
                <c:pt idx="2">
                  <c:v>Pending Behavior Assessment</c:v>
                </c:pt>
                <c:pt idx="3">
                  <c:v>Pending Surgery Foster to Adopt</c:v>
                </c:pt>
                <c:pt idx="4">
                  <c:v>Pending Surgery NeoNate</c:v>
                </c:pt>
                <c:pt idx="5">
                  <c:v>5 day Stray hold</c:v>
                </c:pt>
                <c:pt idx="6">
                  <c:v>Protective Custody</c:v>
                </c:pt>
                <c:pt idx="7">
                  <c:v>Pre-adopted</c:v>
                </c:pt>
                <c:pt idx="8">
                  <c:v>Foster to Adopt</c:v>
                </c:pt>
                <c:pt idx="9">
                  <c:v>Rescue Commitment</c:v>
                </c:pt>
                <c:pt idx="10">
                  <c:v>Pending Surgery PreAdopt</c:v>
                </c:pt>
                <c:pt idx="11">
                  <c:v>Medical Treatment</c:v>
                </c:pt>
                <c:pt idx="12">
                  <c:v>Bite Quarantine</c:v>
                </c:pt>
                <c:pt idx="13">
                  <c:v>10 day stray hold</c:v>
                </c:pt>
                <c:pt idx="14">
                  <c:v>Pending Medical Assessment</c:v>
                </c:pt>
              </c:strCache>
            </c:strRef>
          </c:cat>
          <c:val>
            <c:numRef>
              <c:f>'Pivot Data'!$B$6:$B$21</c:f>
              <c:numCache>
                <c:formatCode>General</c:formatCode>
                <c:ptCount val="15"/>
                <c:pt idx="0">
                  <c:v>63</c:v>
                </c:pt>
                <c:pt idx="1">
                  <c:v>27</c:v>
                </c:pt>
                <c:pt idx="2">
                  <c:v>13</c:v>
                </c:pt>
                <c:pt idx="3">
                  <c:v>10</c:v>
                </c:pt>
                <c:pt idx="4">
                  <c:v>10</c:v>
                </c:pt>
                <c:pt idx="5">
                  <c:v>10</c:v>
                </c:pt>
                <c:pt idx="6">
                  <c:v>7</c:v>
                </c:pt>
                <c:pt idx="7">
                  <c:v>4</c:v>
                </c:pt>
                <c:pt idx="8">
                  <c:v>4</c:v>
                </c:pt>
                <c:pt idx="9">
                  <c:v>3</c:v>
                </c:pt>
                <c:pt idx="10">
                  <c:v>3</c:v>
                </c:pt>
                <c:pt idx="11">
                  <c:v>2</c:v>
                </c:pt>
                <c:pt idx="12">
                  <c:v>1</c:v>
                </c:pt>
                <c:pt idx="13">
                  <c:v>1</c:v>
                </c:pt>
                <c:pt idx="14">
                  <c:v>1</c:v>
                </c:pt>
              </c:numCache>
            </c:numRef>
          </c:val>
          <c:extLst>
            <c:ext xmlns:c16="http://schemas.microsoft.com/office/drawing/2014/chart" uri="{C3380CC4-5D6E-409C-BE32-E72D297353CC}">
              <c16:uniqueId val="{0000001E-1579-8A45-95E1-FE8AC029D8D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6475009543274421"/>
          <c:y val="8.9677364292480452E-2"/>
          <c:w val="0.32194345422179443"/>
          <c:h val="0.7911328627718735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[Experiment_Data .xlsx]Pivot Data!PivotTable2</c:name>
    <c:fmtId val="1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Dogs in PetPoint by Location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6.87416512086233E-2"/>
                  <c:h val="3.0197765976927304E-2"/>
                </c:manualLayout>
              </c15:layout>
            </c:ext>
          </c:extLst>
        </c:dLbl>
      </c:pivotFmt>
    </c:pivotFmts>
    <c:plotArea>
      <c:layout/>
      <c:barChart>
        <c:barDir val="bar"/>
        <c:grouping val="clustered"/>
        <c:varyColors val="0"/>
        <c:ser>
          <c:idx val="0"/>
          <c:order val="0"/>
          <c:tx>
            <c:strRef>
              <c:f>'Pivot Data'!$B$26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dLbl>
              <c:idx val="8"/>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6.87416512086233E-2"/>
                      <c:h val="3.0197765976927304E-2"/>
                    </c:manualLayout>
                  </c15:layout>
                </c:ext>
                <c:ext xmlns:c16="http://schemas.microsoft.com/office/drawing/2014/chart" uri="{C3380CC4-5D6E-409C-BE32-E72D297353CC}">
                  <c16:uniqueId val="{00000001-D5DC-6C47-9076-297A5FEBB20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Data'!$A$27:$A$36</c:f>
              <c:strCache>
                <c:ptCount val="9"/>
                <c:pt idx="0">
                  <c:v>Foster home</c:v>
                </c:pt>
                <c:pt idx="1">
                  <c:v>Adoption Kennels</c:v>
                </c:pt>
                <c:pt idx="2">
                  <c:v>Holding Kennel</c:v>
                </c:pt>
                <c:pt idx="3">
                  <c:v>Medical Kennel</c:v>
                </c:pt>
                <c:pt idx="4">
                  <c:v>Equipment Storage Area</c:v>
                </c:pt>
                <c:pt idx="5">
                  <c:v>Teen Pens</c:v>
                </c:pt>
                <c:pt idx="6">
                  <c:v>Pit Pens</c:v>
                </c:pt>
                <c:pt idx="7">
                  <c:v>Medical Lobby Cages</c:v>
                </c:pt>
                <c:pt idx="8">
                  <c:v>Pawtio</c:v>
                </c:pt>
              </c:strCache>
            </c:strRef>
          </c:cat>
          <c:val>
            <c:numRef>
              <c:f>'Pivot Data'!$B$27:$B$36</c:f>
              <c:numCache>
                <c:formatCode>General</c:formatCode>
                <c:ptCount val="9"/>
                <c:pt idx="0">
                  <c:v>58</c:v>
                </c:pt>
                <c:pt idx="1">
                  <c:v>21</c:v>
                </c:pt>
                <c:pt idx="2">
                  <c:v>20</c:v>
                </c:pt>
                <c:pt idx="3">
                  <c:v>19</c:v>
                </c:pt>
                <c:pt idx="4">
                  <c:v>14</c:v>
                </c:pt>
                <c:pt idx="5">
                  <c:v>10</c:v>
                </c:pt>
                <c:pt idx="6">
                  <c:v>8</c:v>
                </c:pt>
                <c:pt idx="7">
                  <c:v>6</c:v>
                </c:pt>
                <c:pt idx="8">
                  <c:v>3</c:v>
                </c:pt>
              </c:numCache>
            </c:numRef>
          </c:val>
          <c:extLst>
            <c:ext xmlns:c16="http://schemas.microsoft.com/office/drawing/2014/chart" uri="{C3380CC4-5D6E-409C-BE32-E72D297353CC}">
              <c16:uniqueId val="{00000000-D5DC-6C47-9076-297A5FEBB20D}"/>
            </c:ext>
          </c:extLst>
        </c:ser>
        <c:dLbls>
          <c:dLblPos val="inEnd"/>
          <c:showLegendKey val="0"/>
          <c:showVal val="1"/>
          <c:showCatName val="0"/>
          <c:showSerName val="0"/>
          <c:showPercent val="0"/>
          <c:showBubbleSize val="0"/>
        </c:dLbls>
        <c:gapWidth val="65"/>
        <c:axId val="409360703"/>
        <c:axId val="409362415"/>
      </c:barChart>
      <c:catAx>
        <c:axId val="40936070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09362415"/>
        <c:crosses val="autoZero"/>
        <c:auto val="1"/>
        <c:lblAlgn val="ctr"/>
        <c:lblOffset val="100"/>
        <c:noMultiLvlLbl val="0"/>
      </c:catAx>
      <c:valAx>
        <c:axId val="409362415"/>
        <c:scaling>
          <c:orientation val="minMax"/>
          <c:max val="60"/>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09360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23089</xdr:colOff>
      <xdr:row>10</xdr:row>
      <xdr:rowOff>2</xdr:rowOff>
    </xdr:from>
    <xdr:to>
      <xdr:col>7</xdr:col>
      <xdr:colOff>727362</xdr:colOff>
      <xdr:row>37</xdr:row>
      <xdr:rowOff>150093</xdr:rowOff>
    </xdr:to>
    <xdr:graphicFrame macro="">
      <xdr:nvGraphicFramePr>
        <xdr:cNvPr id="3" name="Chart 2">
          <a:extLst>
            <a:ext uri="{FF2B5EF4-FFF2-40B4-BE49-F238E27FC236}">
              <a16:creationId xmlns:a16="http://schemas.microsoft.com/office/drawing/2014/main" id="{C12DD238-1AD7-8D41-A948-3208B81882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796638</xdr:colOff>
      <xdr:row>10</xdr:row>
      <xdr:rowOff>0</xdr:rowOff>
    </xdr:from>
    <xdr:to>
      <xdr:col>11</xdr:col>
      <xdr:colOff>1173021</xdr:colOff>
      <xdr:row>37</xdr:row>
      <xdr:rowOff>161637</xdr:rowOff>
    </xdr:to>
    <xdr:graphicFrame macro="">
      <xdr:nvGraphicFramePr>
        <xdr:cNvPr id="4" name="Chart 3">
          <a:extLst>
            <a:ext uri="{FF2B5EF4-FFF2-40B4-BE49-F238E27FC236}">
              <a16:creationId xmlns:a16="http://schemas.microsoft.com/office/drawing/2014/main" id="{646A18ED-8D19-E340-9323-CDAC69A1B4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n Lanciotti" refreshedDate="45937.414626388891" createdVersion="8" refreshedVersion="8" minRefreshableVersion="3" recordCount="343" xr:uid="{9E8AA963-F0B3-4F43-895B-7E9C800CC50F}">
  <cacheSource type="worksheet">
    <worksheetSource name="Table1"/>
  </cacheSource>
  <cacheFields count="17">
    <cacheField name="Column1" numFmtId="0">
      <sharedItems/>
    </cacheField>
    <cacheField name="Animal ID" numFmtId="0">
      <sharedItems/>
    </cacheField>
    <cacheField name="Photo" numFmtId="0">
      <sharedItems/>
    </cacheField>
    <cacheField name="Status" numFmtId="0">
      <sharedItems/>
    </cacheField>
    <cacheField name="Stage" numFmtId="0">
      <sharedItems count="17">
        <s v="5 day Stray hold"/>
        <s v="Available"/>
        <s v="Protective Custody"/>
        <s v="Pending Medical Assessment"/>
        <s v="Rescue Commitment"/>
        <s v="Pending Surgery Foster to Adopt"/>
        <s v="10 day stray hold"/>
        <s v="Pending Surgery"/>
        <s v="Pending Surgery PreAdopt"/>
        <s v="TNR"/>
        <s v="Pending Behavior Assessment"/>
        <s v="Medical Treatment"/>
        <s v="Pending Surgery NeoNate"/>
        <s v="On Hold"/>
        <s v="Pre-adopted"/>
        <s v="Foster to Adopt"/>
        <s v="Bite Quarantine"/>
      </sharedItems>
    </cacheField>
    <cacheField name="Species" numFmtId="0">
      <sharedItems count="3">
        <s v="Cat"/>
        <s v="Dog"/>
        <s v="Pig"/>
      </sharedItems>
    </cacheField>
    <cacheField name="Primary Breed" numFmtId="0">
      <sharedItems/>
    </cacheField>
    <cacheField name="Name" numFmtId="0">
      <sharedItems containsBlank="1"/>
    </cacheField>
    <cacheField name="Age" numFmtId="0">
      <sharedItems/>
    </cacheField>
    <cacheField name="Sex" numFmtId="0">
      <sharedItems/>
    </cacheField>
    <cacheField name="Spay/Neuter" numFmtId="0">
      <sharedItems/>
    </cacheField>
    <cacheField name="Primary Color" numFmtId="0">
      <sharedItems/>
    </cacheField>
    <cacheField name="On Hold" numFmtId="0">
      <sharedItems/>
    </cacheField>
    <cacheField name="Microchip" numFmtId="0">
      <sharedItems containsBlank="1"/>
    </cacheField>
    <cacheField name="Location" numFmtId="0">
      <sharedItems count="19">
        <s v="Foster home"/>
        <s v="Medical Cat Cages"/>
        <s v="Pit Pens"/>
        <s v="Teen Pens"/>
        <s v="Pawtio"/>
        <s v="Equipment Storage Area"/>
        <s v="Temporary holding"/>
        <s v="Adoption Kennels"/>
        <s v="Medical Lobby Cages"/>
        <s v="New building 1"/>
        <s v="FoCCAS House"/>
        <s v="Cat Intake"/>
        <s v="Medical Kennel"/>
        <s v="Catio"/>
        <s v="Stable area"/>
        <s v="Cat Adoption"/>
        <s v="Holding Kennel"/>
        <s v="New building 2"/>
        <s v="FoCCAS Adoption Center"/>
      </sharedItems>
    </cacheField>
    <cacheField name="Sublocation" numFmtId="0">
      <sharedItems/>
    </cacheField>
    <cacheField name="Reference ID"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n Lanciotti" refreshedDate="45937.432367361114" createdVersion="8" refreshedVersion="8" minRefreshableVersion="3" recordCount="101" xr:uid="{6D99E7A5-523A-4747-8CA5-71D7D7920D15}">
  <cacheSource type="worksheet">
    <worksheetSource name="Table2"/>
  </cacheSource>
  <cacheFields count="31">
    <cacheField name="Pet_ID" numFmtId="1">
      <sharedItems containsSemiMixedTypes="0" containsString="0" containsNumber="1" containsInteger="1" minValue="37760469" maxValue="45970461"/>
    </cacheField>
    <cacheField name="Rescue_ID" numFmtId="0">
      <sharedItems containsMixedTypes="1" containsNumber="1" containsInteger="1" minValue="52239691" maxValue="58353818"/>
    </cacheField>
    <cacheField name="Name" numFmtId="0">
      <sharedItems/>
    </cacheField>
    <cacheField name="Status" numFmtId="0">
      <sharedItems count="1">
        <s v="available"/>
      </sharedItems>
    </cacheField>
    <cacheField name="Date_Added" numFmtId="0">
      <sharedItems/>
    </cacheField>
    <cacheField name="Date_Adopted" numFmtId="0">
      <sharedItems containsBlank="1" count="5">
        <m/>
        <s v="2025-06-02"/>
        <s v="2025-07-22"/>
        <s v="2024-12-04"/>
        <s v="2025-08-08"/>
      </sharedItems>
    </cacheField>
    <cacheField name="Species" numFmtId="0">
      <sharedItems count="2">
        <s v="cat"/>
        <s v="dog"/>
      </sharedItems>
    </cacheField>
    <cacheField name="Primary_Breed" numFmtId="0">
      <sharedItems count="27">
        <s v="Domestic Shorthair"/>
        <s v="American Staffordshire Terrier"/>
        <s v="American Pit Bull Terrier"/>
        <s v="Redbone Coonhound"/>
        <s v="Australian Shepherd"/>
        <s v="Black Mouth Cur"/>
        <s v="American Bulldog"/>
        <s v="Labrador Retriever"/>
        <s v="Boxer"/>
        <s v="Hound (Unknown Type)"/>
        <s v="Foxhound"/>
        <s v="Bull Terrier"/>
        <s v="Bullmastiff"/>
        <s v="Treeing Walker Coonhound"/>
        <s v="American Eskimo Dog"/>
        <s v="Shepherd (Unknown Type)"/>
        <s v="Tabby"/>
        <s v="Domestic Mediumhair"/>
        <s v="Rottweiler"/>
        <s v="Chihuahua"/>
        <s v="Australian Cattle Dog"/>
        <s v="Weimaraner"/>
        <s v="Boston Terrier"/>
        <s v="Pointer"/>
        <s v="Catahoula Leopard Dog"/>
        <s v="Whippet"/>
        <s v="Plott Hound"/>
      </sharedItems>
    </cacheField>
    <cacheField name="Secondary_Breed" numFmtId="0">
      <sharedItems containsBlank="1"/>
    </cacheField>
    <cacheField name="Color" numFmtId="0">
      <sharedItems count="29">
        <s v="Tortoiseshell"/>
        <s v="White - with Gray or Silver"/>
        <s v="Gray/Silver/Salt &amp; Pepper - with White"/>
        <s v="Brindle - with White"/>
        <s v="Red/Golden/Orange/Chestnut"/>
        <s v="Brown/Chocolate - with White"/>
        <s v="Tan/Yellow/Fawn"/>
        <s v="Tan/Yellow/Fawn - with Black"/>
        <s v="Black &amp; White or Tuxedo"/>
        <s v="White - with Tan, Yellow or Fawn"/>
        <s v="White - with Black"/>
        <s v="Black"/>
        <s v="Brindle"/>
        <s v="Tan/Yellow/Fawn - with White"/>
        <s v="Tricolor (Tan/Brown &amp; Black &amp; White)"/>
        <s v="Gray/Blue/Silver/Salt &amp; Pepper"/>
        <s v="Black - with Tan, Yellow or Fawn"/>
        <s v="Gray, Blue or Silver Tabby"/>
        <s v="Brown Tabby"/>
        <s v="White (Mostly)"/>
        <s v="All Black"/>
        <s v="Spotted Tabby/Leopard Spotted"/>
        <s v="Brown/Chocolate"/>
        <s v="White - with Red, Golden, Orange or Chestnut"/>
        <s v="Red/Golden/Orange/Chestnut - with White"/>
        <s v="Black - with White"/>
        <s v="Orange or Red"/>
        <s v="White"/>
        <s v="Black - with Brown, Red, Golden, Orange or Chestnut"/>
      </sharedItems>
    </cacheField>
    <cacheField name="Sex" numFmtId="0">
      <sharedItems count="2">
        <s v="female"/>
        <s v="male"/>
      </sharedItems>
    </cacheField>
    <cacheField name="Age" numFmtId="0">
      <sharedItems count="5">
        <s v="young"/>
        <s v="adult"/>
        <s v="kitten"/>
        <s v="puppy"/>
        <s v="senior"/>
      </sharedItems>
    </cacheField>
    <cacheField name="Size" numFmtId="0">
      <sharedItems containsBlank="1"/>
    </cacheField>
    <cacheField name="Coat" numFmtId="0">
      <sharedItems containsBlank="1"/>
    </cacheField>
    <cacheField name="Mixed" numFmtId="0">
      <sharedItems/>
    </cacheField>
    <cacheField name="Altered" numFmtId="0">
      <sharedItems/>
    </cacheField>
    <cacheField name="Shots_Current" numFmtId="0">
      <sharedItems/>
    </cacheField>
    <cacheField name="Housebroken" numFmtId="0">
      <sharedItems/>
    </cacheField>
    <cacheField name="Declawed" numFmtId="0">
      <sharedItems/>
    </cacheField>
    <cacheField name="Special_Needs" numFmtId="0">
      <sharedItems/>
    </cacheField>
    <cacheField name="OK_With_Kids" numFmtId="0">
      <sharedItems/>
    </cacheField>
    <cacheField name="OK_With_Dogs" numFmtId="0">
      <sharedItems/>
    </cacheField>
    <cacheField name="OK_With_Cats" numFmtId="0">
      <sharedItems/>
    </cacheField>
    <cacheField name="Description" numFmtId="0">
      <sharedItems containsBlank="1" longText="1"/>
    </cacheField>
    <cacheField name="Video_URL" numFmtId="0">
      <sharedItems containsNonDate="0" containsString="0" containsBlank="1"/>
    </cacheField>
    <cacheField name="Microchip_Number" numFmtId="0">
      <sharedItems containsNonDate="0" containsString="0" containsBlank="1"/>
    </cacheField>
    <cacheField name="Microchip_Vendor" numFmtId="0">
      <sharedItems containsNonDate="0" containsString="0" containsBlank="1"/>
    </cacheField>
    <cacheField name="Photo_1_URL" numFmtId="0">
      <sharedItems/>
    </cacheField>
    <cacheField name="Photo_2_URL" numFmtId="0">
      <sharedItems containsBlank="1"/>
    </cacheField>
    <cacheField name="Photo_3_URL" numFmtId="0">
      <sharedItems containsBlank="1"/>
    </cacheField>
    <cacheField name="Photo_4_URL"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n Lanciotti" refreshedDate="45937.444281018521" createdVersion="8" refreshedVersion="8" minRefreshableVersion="3" recordCount="76" xr:uid="{E26EA9C0-332C-164A-9A66-DB158249DC18}">
  <cacheSource type="worksheet">
    <worksheetSource name="Table4"/>
  </cacheSource>
  <cacheFields count="36">
    <cacheField name="Treatment/Control" numFmtId="0">
      <sharedItems containsNonDate="0" containsString="0" containsBlank="1" count="1">
        <m/>
      </sharedItems>
    </cacheField>
    <cacheField name="Treatment Description" numFmtId="0">
      <sharedItems containsNonDate="0" containsString="0" containsBlank="1"/>
    </cacheField>
    <cacheField name="Data Change Note" numFmtId="0">
      <sharedItems containsNonDate="0" containsString="0" containsBlank="1"/>
    </cacheField>
    <cacheField name="Pre-Experiment LOS" numFmtId="0">
      <sharedItems containsNonDate="0" containsString="0" containsBlank="1" count="1">
        <m/>
      </sharedItems>
    </cacheField>
    <cacheField name="Outcome" numFmtId="0">
      <sharedItems containsNonDate="0" containsString="0" containsBlank="1" count="1">
        <m/>
      </sharedItems>
    </cacheField>
    <cacheField name="Data Check" numFmtId="0">
      <sharedItems/>
    </cacheField>
    <cacheField name="Pet_ID" numFmtId="0">
      <sharedItems containsSemiMixedTypes="0" containsString="0" containsNumber="1" containsInteger="1" minValue="41667618" maxValue="45970461"/>
    </cacheField>
    <cacheField name="Rescue_ID" numFmtId="0">
      <sharedItems/>
    </cacheField>
    <cacheField name="Name - AdoptAPet" numFmtId="0">
      <sharedItems/>
    </cacheField>
    <cacheField name="Name-PetPoint" numFmtId="0">
      <sharedItems/>
    </cacheField>
    <cacheField name="Name-Inventory" numFmtId="0">
      <sharedItems/>
    </cacheField>
    <cacheField name="Primary_Breed" numFmtId="0">
      <sharedItems/>
    </cacheField>
    <cacheField name="Secondary_Breed" numFmtId="0">
      <sharedItems containsMixedTypes="1" containsNumber="1" containsInteger="1" minValue="0" maxValue="0"/>
    </cacheField>
    <cacheField name="Color" numFmtId="0">
      <sharedItems/>
    </cacheField>
    <cacheField name="Sex" numFmtId="0">
      <sharedItems/>
    </cacheField>
    <cacheField name="Age" numFmtId="0">
      <sharedItems/>
    </cacheField>
    <cacheField name="Size" numFmtId="0">
      <sharedItems/>
    </cacheField>
    <cacheField name="Mixed" numFmtId="0">
      <sharedItems/>
    </cacheField>
    <cacheField name="Altered" numFmtId="0">
      <sharedItems/>
    </cacheField>
    <cacheField name="Shots_Current" numFmtId="0">
      <sharedItems/>
    </cacheField>
    <cacheField name="Housebroken" numFmtId="0">
      <sharedItems/>
    </cacheField>
    <cacheField name="Special_Needs" numFmtId="0">
      <sharedItems/>
    </cacheField>
    <cacheField name="OK_With_Kids" numFmtId="0">
      <sharedItems/>
    </cacheField>
    <cacheField name="OK_With_Dogs" numFmtId="0">
      <sharedItems/>
    </cacheField>
    <cacheField name="OK_With_Cats" numFmtId="0">
      <sharedItems/>
    </cacheField>
    <cacheField name="Pre-Treatment Description" numFmtId="0">
      <sharedItems count="2">
        <s v="Yes"/>
        <s v="No"/>
      </sharedItems>
    </cacheField>
    <cacheField name="Stage" numFmtId="0">
      <sharedItems count="6">
        <s v="Available"/>
        <s v="Pending Surgery"/>
        <s v="Rescue Commitment"/>
        <s v="Pending Surgery PreAdopt"/>
        <s v="Foster to Adopt"/>
        <s v="Pre-adopted"/>
      </sharedItems>
    </cacheField>
    <cacheField name="Primary Color" numFmtId="0">
      <sharedItems/>
    </cacheField>
    <cacheField name="Location" numFmtId="0">
      <sharedItems count="8">
        <s v="Adoption Kennels"/>
        <s v="Medical Kennel"/>
        <s v="Holding Kennel"/>
        <s v="Equipment Storage Area"/>
        <s v="Foster home"/>
        <s v="Teen Pens"/>
        <s v="Pit Pens"/>
        <s v="Medical Lobby Cages"/>
      </sharedItems>
    </cacheField>
    <cacheField name="Intake Type" numFmtId="0">
      <sharedItems/>
    </cacheField>
    <cacheField name="EmancipationDate" numFmtId="14">
      <sharedItems containsSemiMixedTypes="0" containsNonDate="0" containsDate="1" containsString="0" minDate="1899-12-30T00:00:00" maxDate="2025-09-17T14:39:00"/>
    </cacheField>
    <cacheField name="IntakeDateTime" numFmtId="14">
      <sharedItems containsSemiMixedTypes="0" containsNonDate="0" containsDate="1" containsString="0" minDate="2024-03-13T08:00:00" maxDate="2025-09-23T10:36:00"/>
    </cacheField>
    <cacheField name="LOSInDays" numFmtId="0">
      <sharedItems containsSemiMixedTypes="0" containsString="0" containsNumber="1" minValue="12.3" maxValue="571.29999999999995" count="60">
        <n v="48"/>
        <n v="62.2"/>
        <n v="111.1"/>
        <n v="29.2"/>
        <n v="41.2"/>
        <n v="97.1"/>
        <n v="571.29999999999995"/>
        <n v="40.200000000000003"/>
        <n v="401.3"/>
        <n v="47.3"/>
        <n v="114.1"/>
        <n v="66"/>
        <n v="64.3"/>
        <n v="60"/>
        <n v="47.1"/>
        <n v="44.2"/>
        <n v="359.2"/>
        <n v="227.1"/>
        <n v="105.1"/>
        <n v="167.1"/>
        <n v="88.2"/>
        <n v="23.1"/>
        <n v="185.1"/>
        <n v="87.1"/>
        <n v="80.099999999999994"/>
        <n v="116.1"/>
        <n v="107.3"/>
        <n v="110"/>
        <n v="198.2"/>
        <n v="146.30000000000001"/>
        <n v="179.1"/>
        <n v="32.1"/>
        <n v="81"/>
        <n v="317"/>
        <n v="65.2"/>
        <n v="12.3"/>
        <n v="175.9"/>
        <n v="37.299999999999997"/>
        <n v="178.2"/>
        <n v="39.1"/>
        <n v="80"/>
        <n v="136.1"/>
        <n v="138"/>
        <n v="178.3"/>
        <n v="87"/>
        <n v="45.2"/>
        <n v="89.3"/>
        <n v="27.2"/>
        <n v="58.1"/>
        <n v="346.9"/>
        <n v="128.19999999999999"/>
        <n v="38.1"/>
        <n v="184.1"/>
        <n v="47"/>
        <n v="60.3"/>
        <n v="51.1"/>
        <n v="236.3"/>
        <n v="83.1"/>
        <n v="186.1"/>
        <n v="205"/>
      </sharedItems>
    </cacheField>
    <cacheField name="StageChangeReason" numFmtId="0">
      <sharedItems containsMixedTypes="1" containsNumber="1" containsInteger="1" minValue="0" maxValue="0"/>
    </cacheField>
    <cacheField name="AnimalWeight" numFmtId="0">
      <sharedItems/>
    </cacheField>
    <cacheField name="NumberOfPictures" numFmtId="0">
      <sharedItems containsSemiMixedTypes="0" containsString="0" containsNumber="1" containsInteger="1" minValue="1" maxValue="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3">
  <r>
    <s v=""/>
    <s v="A0059535694"/>
    <s v="Yes"/>
    <s v="Active"/>
    <x v="0"/>
    <x v="0"/>
    <s v="Domestic Shorthair"/>
    <s v="Finley (A. Flynt)"/>
    <s v="0y 0m 4d"/>
    <s v="Unknown"/>
    <s v="No"/>
    <s v="White"/>
    <s v="No"/>
    <m/>
    <x v="0"/>
    <s v="Foster home"/>
    <m/>
  </r>
  <r>
    <s v=""/>
    <s v="A0059535291"/>
    <s v=""/>
    <s v="Active"/>
    <x v="0"/>
    <x v="0"/>
    <s v="Domestic Shorthair"/>
    <m/>
    <s v="1y 0m 2d"/>
    <s v="Male"/>
    <s v="No"/>
    <s v="White"/>
    <s v="No"/>
    <m/>
    <x v="1"/>
    <s v="Medical Cat Cages"/>
    <m/>
  </r>
  <r>
    <s v=""/>
    <s v="A0059533915"/>
    <s v="Yes"/>
    <s v="Active"/>
    <x v="0"/>
    <x v="1"/>
    <s v="German Shepherd"/>
    <m/>
    <s v="0y 6m 2d"/>
    <s v="Female"/>
    <s v="No"/>
    <s v="Black"/>
    <s v="No"/>
    <m/>
    <x v="2"/>
    <s v="Pen 3"/>
    <m/>
  </r>
  <r>
    <s v=""/>
    <s v="A0059533914"/>
    <s v="Yes"/>
    <s v="Active"/>
    <x v="0"/>
    <x v="1"/>
    <s v="German Shepherd"/>
    <m/>
    <s v="0y 6m 2d"/>
    <s v="Female"/>
    <s v="No"/>
    <s v="Black"/>
    <s v="No"/>
    <m/>
    <x v="2"/>
    <s v="Pen 3"/>
    <m/>
  </r>
  <r>
    <s v=""/>
    <s v="A0059533911"/>
    <s v="Yes"/>
    <s v="Active"/>
    <x v="0"/>
    <x v="1"/>
    <s v="German Shepherd"/>
    <m/>
    <s v="0y 6m 2d"/>
    <s v="Female"/>
    <s v="No"/>
    <s v="Black"/>
    <s v="No"/>
    <m/>
    <x v="2"/>
    <s v="Pen 3"/>
    <m/>
  </r>
  <r>
    <s v=""/>
    <s v="A0059533786"/>
    <s v="Yes"/>
    <s v="Active"/>
    <x v="0"/>
    <x v="1"/>
    <s v="Mixed Breed, Large (over 44 lbs fully grown)"/>
    <s v="Joy"/>
    <s v="6y 0m 1d"/>
    <s v="Female"/>
    <s v="No"/>
    <s v="Tan"/>
    <s v="No"/>
    <m/>
    <x v="3"/>
    <s v="4"/>
    <s v="HW-3"/>
  </r>
  <r>
    <s v=""/>
    <s v="A0059533784"/>
    <s v="Yes"/>
    <s v="Active"/>
    <x v="0"/>
    <x v="1"/>
    <s v="Mixed Breed, Large (over 44 lbs fully grown)"/>
    <s v="Earl"/>
    <s v="5y 0m 1d"/>
    <s v="Male"/>
    <s v="No"/>
    <s v="Tan"/>
    <s v="No"/>
    <m/>
    <x v="3"/>
    <s v="4"/>
    <s v="HW-4"/>
  </r>
  <r>
    <s v=""/>
    <s v="A0059533783"/>
    <s v="Yes"/>
    <s v="Active"/>
    <x v="0"/>
    <x v="1"/>
    <s v="Mixed Breed, Large (over 44 lbs fully grown)"/>
    <s v="Randy"/>
    <s v="4y 0m 1d"/>
    <s v="Male"/>
    <s v="No"/>
    <s v="Tan"/>
    <s v="No"/>
    <m/>
    <x v="3"/>
    <s v="4"/>
    <s v="HW+3"/>
  </r>
  <r>
    <s v=""/>
    <s v="A0059531269"/>
    <s v="Yes"/>
    <s v="Active"/>
    <x v="1"/>
    <x v="1"/>
    <s v="Coonhound"/>
    <s v="Earl"/>
    <s v="4y 0m 3d"/>
    <s v="Male"/>
    <s v="Yes"/>
    <s v="Black"/>
    <s v="No"/>
    <s v="941000031784686"/>
    <x v="3"/>
    <s v="2"/>
    <s v="HW-"/>
  </r>
  <r>
    <s v=""/>
    <s v="A0059531197"/>
    <s v="Yes"/>
    <s v="Active"/>
    <x v="1"/>
    <x v="1"/>
    <s v="Hound"/>
    <s v="Rufus"/>
    <s v="4y 0m 3d"/>
    <s v="Male"/>
    <s v="Yes"/>
    <s v="Black"/>
    <s v="No"/>
    <s v="941000031784729"/>
    <x v="3"/>
    <s v="2"/>
    <s v="HW-"/>
  </r>
  <r>
    <s v=""/>
    <s v="A0059530196"/>
    <s v="Yes"/>
    <s v="Active"/>
    <x v="2"/>
    <x v="1"/>
    <s v="Alaskan Malamute"/>
    <m/>
    <s v=""/>
    <s v="Unknown"/>
    <s v="No"/>
    <s v="Black"/>
    <s v="No"/>
    <m/>
    <x v="2"/>
    <s v="Pen 2"/>
    <m/>
  </r>
  <r>
    <s v=""/>
    <s v="A0059530178"/>
    <s v="Yes"/>
    <s v="Active"/>
    <x v="2"/>
    <x v="1"/>
    <s v="Alaskan Malamute"/>
    <m/>
    <s v=""/>
    <s v="Female"/>
    <s v="No"/>
    <s v="Black"/>
    <s v="No"/>
    <m/>
    <x v="2"/>
    <s v="Pen 2"/>
    <m/>
  </r>
  <r>
    <s v=""/>
    <s v="A0059530164"/>
    <s v="Yes"/>
    <s v="Active"/>
    <x v="2"/>
    <x v="1"/>
    <s v="Alaskan Malamute"/>
    <m/>
    <s v=""/>
    <s v="Female"/>
    <s v="No"/>
    <s v="Black"/>
    <s v="No"/>
    <m/>
    <x v="4"/>
    <s v="Run 1"/>
    <m/>
  </r>
  <r>
    <s v=""/>
    <s v="A0059465919"/>
    <s v="Yes"/>
    <s v="Active"/>
    <x v="3"/>
    <x v="0"/>
    <s v="Domestic Shorthair"/>
    <s v="Marla (M. Girardeau)"/>
    <s v="0y 1m 4d"/>
    <s v="Female"/>
    <s v="No"/>
    <s v="Black"/>
    <s v="No"/>
    <m/>
    <x v="0"/>
    <s v="AdoptAmbassador"/>
    <m/>
  </r>
  <r>
    <s v=""/>
    <s v="A0059462158"/>
    <s v="Yes"/>
    <s v="Active"/>
    <x v="2"/>
    <x v="1"/>
    <s v="Alaskan Malamute"/>
    <s v="Everest"/>
    <s v="5y 0m 3d"/>
    <s v="Female"/>
    <s v="No"/>
    <s v="White"/>
    <s v="No"/>
    <m/>
    <x v="5"/>
    <s v="Equipment Storage Area"/>
    <s v="HW+4"/>
  </r>
  <r>
    <s v=""/>
    <s v="A0059460508"/>
    <s v="Yes"/>
    <s v="Active"/>
    <x v="4"/>
    <x v="1"/>
    <s v="Shih Tzu"/>
    <s v="Mulan (J.Plunkett)"/>
    <s v="1y 0m 5d"/>
    <s v="Female"/>
    <s v="No"/>
    <s v="Black"/>
    <s v="No"/>
    <m/>
    <x v="0"/>
    <s v="Foster home"/>
    <s v="HW-"/>
  </r>
  <r>
    <s v=""/>
    <s v="A0059459266"/>
    <s v="Yes"/>
    <s v="Active"/>
    <x v="5"/>
    <x v="0"/>
    <s v="Domestic Shorthair"/>
    <s v="Cheddar (J. Kinard)"/>
    <s v="0y 1m 29d"/>
    <s v="Male"/>
    <s v="No"/>
    <s v="Orange"/>
    <s v="No"/>
    <m/>
    <x v="0"/>
    <s v="AdoptionTrial"/>
    <m/>
  </r>
  <r>
    <s v=""/>
    <s v="A0059459081"/>
    <s v=""/>
    <s v="Active"/>
    <x v="0"/>
    <x v="1"/>
    <s v="Terrier, Pit Bull"/>
    <s v="Fern"/>
    <s v="3y 0m 1d"/>
    <s v="Female"/>
    <s v="No"/>
    <s v="White"/>
    <s v="No"/>
    <m/>
    <x v="5"/>
    <s v="Equipment Storage Area"/>
    <s v="HW-"/>
  </r>
  <r>
    <s v=""/>
    <s v="A0059458893"/>
    <s v="Yes"/>
    <s v="Active"/>
    <x v="0"/>
    <x v="0"/>
    <s v="Domestic Shorthair"/>
    <m/>
    <s v="0y 2m 0d"/>
    <s v="Unknown"/>
    <s v="No"/>
    <s v="Black"/>
    <s v="No"/>
    <m/>
    <x v="6"/>
    <s v="Waiting for kennel"/>
    <m/>
  </r>
  <r>
    <s v=""/>
    <s v="A0059458085"/>
    <s v="Yes"/>
    <s v="Active"/>
    <x v="6"/>
    <x v="1"/>
    <s v="Mixed Breed, Medium (up to 44 lbs fully grown)"/>
    <s v="Presley"/>
    <s v="0y 2m 0d"/>
    <s v="Male"/>
    <s v="No"/>
    <s v="White"/>
    <s v="No"/>
    <m/>
    <x v="5"/>
    <s v="Equipment Storage Area"/>
    <m/>
  </r>
  <r>
    <s v=""/>
    <s v="A0059456833"/>
    <s v="Yes"/>
    <s v="Active"/>
    <x v="0"/>
    <x v="1"/>
    <s v="Mixed Breed, Large (over 44 lbs fully grown)"/>
    <s v="Pumba"/>
    <s v="3y 0m 5d"/>
    <s v="Male"/>
    <s v="No"/>
    <s v="Black"/>
    <s v="No"/>
    <m/>
    <x v="5"/>
    <s v="Equipment Storage Area"/>
    <s v="HW+3"/>
  </r>
  <r>
    <s v=""/>
    <s v="A0059446004"/>
    <s v=""/>
    <s v="Active"/>
    <x v="0"/>
    <x v="1"/>
    <s v="Mixed Breed, Medium (up to 44 lbs fully grown)"/>
    <s v="Sugarfoot"/>
    <s v="4y 0m 8d"/>
    <s v="Female"/>
    <s v="No"/>
    <s v="Black"/>
    <s v="No"/>
    <m/>
    <x v="3"/>
    <s v="1"/>
    <s v="HW+"/>
  </r>
  <r>
    <s v=""/>
    <s v="A0059445995"/>
    <s v=""/>
    <s v="Active"/>
    <x v="0"/>
    <x v="1"/>
    <s v="Mixed Breed, Large (over 44 lbs fully grown)"/>
    <s v="Deeno"/>
    <s v="4y 0m 8d"/>
    <s v="Male"/>
    <s v="No"/>
    <s v="Grey"/>
    <s v="No"/>
    <m/>
    <x v="3"/>
    <s v="1"/>
    <s v="HW+"/>
  </r>
  <r>
    <s v=""/>
    <s v="A0059438661"/>
    <s v="Yes"/>
    <s v="Active"/>
    <x v="7"/>
    <x v="0"/>
    <s v="Domestic Shorthair"/>
    <s v="Bedon (H. Pearce)"/>
    <s v="0y 2m 4d"/>
    <s v="Male"/>
    <s v="No"/>
    <s v="Black"/>
    <s v="No"/>
    <m/>
    <x v="0"/>
    <s v="AdoptAmbassador"/>
    <m/>
  </r>
  <r>
    <s v=""/>
    <s v="A0059438453"/>
    <s v=""/>
    <s v="Active"/>
    <x v="2"/>
    <x v="1"/>
    <s v="Mixed Breed, Large (over 44 lbs fully grown)"/>
    <m/>
    <s v="2y 0m 9d"/>
    <s v="Unknown"/>
    <s v="No"/>
    <s v="White"/>
    <s v="No"/>
    <m/>
    <x v="7"/>
    <s v="16"/>
    <m/>
  </r>
  <r>
    <s v=""/>
    <s v="A0059438447"/>
    <s v=""/>
    <s v="Active"/>
    <x v="2"/>
    <x v="1"/>
    <s v="Mixed Breed, Large (over 44 lbs fully grown)"/>
    <m/>
    <s v="2y 0m 9d"/>
    <s v="Unknown"/>
    <s v="No"/>
    <s v="White"/>
    <s v="No"/>
    <m/>
    <x v="7"/>
    <s v="16"/>
    <m/>
  </r>
  <r>
    <s v=""/>
    <s v="A0059438430"/>
    <s v=""/>
    <s v="Active"/>
    <x v="2"/>
    <x v="1"/>
    <s v="Mixed Breed, Large (over 44 lbs fully grown)"/>
    <m/>
    <s v="2y 0m 9d"/>
    <s v="Unknown"/>
    <s v="No"/>
    <s v="Brindle"/>
    <s v="No"/>
    <m/>
    <x v="7"/>
    <s v="6"/>
    <m/>
  </r>
  <r>
    <s v=""/>
    <s v="A0059438320"/>
    <s v="Yes"/>
    <s v="Active"/>
    <x v="7"/>
    <x v="1"/>
    <s v="Mixed Breed, Large (over 44 lbs fully grown)"/>
    <m/>
    <s v="0y 5m 9d"/>
    <s v="Female"/>
    <s v="No"/>
    <s v="Brindle"/>
    <s v="No"/>
    <m/>
    <x v="5"/>
    <s v="Equipment Storage Area"/>
    <m/>
  </r>
  <r>
    <s v=""/>
    <s v="A0059438301"/>
    <s v="Yes"/>
    <s v="Active"/>
    <x v="7"/>
    <x v="1"/>
    <s v="Mixed Breed, Large (over 44 lbs fully grown)"/>
    <m/>
    <s v="0y 5m 9d"/>
    <s v="Male"/>
    <s v="No"/>
    <s v="Brindle"/>
    <s v="No"/>
    <m/>
    <x v="5"/>
    <s v="Equipment Storage Area"/>
    <m/>
  </r>
  <r>
    <s v=""/>
    <s v="A0059438282"/>
    <s v="Yes"/>
    <s v="Active"/>
    <x v="7"/>
    <x v="1"/>
    <s v="Mixed Breed, Large (over 44 lbs fully grown)"/>
    <m/>
    <s v="0y 5m 9d"/>
    <s v="Male"/>
    <s v="No"/>
    <s v="Brindle"/>
    <s v="No"/>
    <m/>
    <x v="5"/>
    <s v="Equipment Storage Area"/>
    <m/>
  </r>
  <r>
    <s v=""/>
    <s v="A0059438274"/>
    <s v="Yes"/>
    <s v="Active"/>
    <x v="7"/>
    <x v="1"/>
    <s v="Mixed Breed, Large (over 44 lbs fully grown)"/>
    <m/>
    <s v="0y 5m 9d"/>
    <s v="Female"/>
    <s v="No"/>
    <s v="Brindle"/>
    <s v="No"/>
    <m/>
    <x v="5"/>
    <s v="Equipment Storage Area"/>
    <m/>
  </r>
  <r>
    <s v=""/>
    <s v="A0059438263"/>
    <s v="Yes"/>
    <s v="Active"/>
    <x v="7"/>
    <x v="1"/>
    <s v="Mixed Breed, Large (over 44 lbs fully grown)"/>
    <m/>
    <s v="0y 5m 9d"/>
    <s v="Male"/>
    <s v="No"/>
    <s v="Brindle"/>
    <s v="No"/>
    <m/>
    <x v="5"/>
    <s v="Equipment Storage Area"/>
    <m/>
  </r>
  <r>
    <s v=""/>
    <s v="A0059431975"/>
    <s v="Yes"/>
    <s v="Active"/>
    <x v="7"/>
    <x v="1"/>
    <s v="Hound"/>
    <s v="Gomez"/>
    <s v="3y 6m 8d"/>
    <s v="Male"/>
    <s v="No"/>
    <s v="Black"/>
    <s v="No"/>
    <m/>
    <x v="7"/>
    <s v="18"/>
    <s v="HW-4"/>
  </r>
  <r>
    <s v=""/>
    <s v="A0059431041"/>
    <s v="Yes"/>
    <s v="Active"/>
    <x v="3"/>
    <x v="0"/>
    <s v="Domestic Shorthair"/>
    <s v="Blair (A. Flynt)"/>
    <s v="0y 1m 1d"/>
    <s v="Female"/>
    <s v="No"/>
    <s v="White"/>
    <s v="No"/>
    <m/>
    <x v="8"/>
    <s v="Medical Lobby Cages"/>
    <m/>
  </r>
  <r>
    <s v=""/>
    <s v="A0059430822"/>
    <s v="Yes"/>
    <s v="Active"/>
    <x v="5"/>
    <x v="1"/>
    <s v="Mixed Breed, Medium (up to 44 lbs fully grown)"/>
    <s v="Bella Grace (R Fail)"/>
    <s v="1y 0m 10d"/>
    <s v="Female"/>
    <s v="No"/>
    <s v="Black"/>
    <s v="No"/>
    <m/>
    <x v="0"/>
    <s v="AdoptionTrial"/>
    <s v="HW-4"/>
  </r>
  <r>
    <s v=""/>
    <s v="A0059429587"/>
    <s v=""/>
    <s v="Active"/>
    <x v="8"/>
    <x v="0"/>
    <s v="Domestic Medium Hair"/>
    <m/>
    <s v="0y 4m 10d"/>
    <s v="Female"/>
    <s v="No"/>
    <s v="Black"/>
    <s v="No"/>
    <m/>
    <x v="0"/>
    <s v="AdoptionTrial"/>
    <m/>
  </r>
  <r>
    <s v=""/>
    <s v="A0059423930"/>
    <s v="Yes"/>
    <s v="Active"/>
    <x v="5"/>
    <x v="1"/>
    <s v="Mixed Breed, Medium (up to 44 lbs fully grown)"/>
    <s v="Spot (J. Bowers)"/>
    <s v="0y 1m 22d"/>
    <s v="Female"/>
    <s v="No"/>
    <s v="White"/>
    <s v="No"/>
    <m/>
    <x v="0"/>
    <s v="AdoptionTrial"/>
    <m/>
  </r>
  <r>
    <s v=""/>
    <s v="A0059423874"/>
    <s v="Yes"/>
    <s v="Active"/>
    <x v="7"/>
    <x v="0"/>
    <s v="Domestic Shorthair"/>
    <s v="Phantom"/>
    <s v="1y 0m 11d"/>
    <s v="Male"/>
    <s v="No"/>
    <s v="Black"/>
    <s v="No"/>
    <m/>
    <x v="9"/>
    <s v="Upper Condo"/>
    <m/>
  </r>
  <r>
    <s v=""/>
    <s v="A0059419683"/>
    <s v="Yes"/>
    <s v="Active"/>
    <x v="3"/>
    <x v="1"/>
    <s v="Terrier, Pit Bull"/>
    <s v="Lorelai"/>
    <s v="5y 0m 11d"/>
    <s v="Female"/>
    <s v="No"/>
    <s v="Brown"/>
    <s v="No"/>
    <m/>
    <x v="5"/>
    <s v="Equipment Storage Area"/>
    <s v="HW+3"/>
  </r>
  <r>
    <s v=""/>
    <s v="A0059409833"/>
    <s v="Yes"/>
    <s v="Active"/>
    <x v="9"/>
    <x v="0"/>
    <s v="Domestic Shorthair"/>
    <m/>
    <s v="0y 9m 13d"/>
    <s v="Unknown"/>
    <s v="No"/>
    <s v="Black"/>
    <s v="No"/>
    <m/>
    <x v="10"/>
    <s v="FoCCAS House"/>
    <m/>
  </r>
  <r>
    <s v=""/>
    <s v="A0059409313"/>
    <s v="Yes"/>
    <s v="Active"/>
    <x v="10"/>
    <x v="0"/>
    <s v="Domestic Shorthair"/>
    <s v="Tommy Barn Cat"/>
    <s v="2y 1m 29d"/>
    <s v="Male"/>
    <s v="Yes"/>
    <s v="Brown"/>
    <s v="No"/>
    <s v="941000031784874"/>
    <x v="6"/>
    <s v="Waiting for kennel"/>
    <m/>
  </r>
  <r>
    <s v=""/>
    <s v="A0059407357"/>
    <s v="Yes"/>
    <s v="Active"/>
    <x v="10"/>
    <x v="1"/>
    <s v="Terrier, Pit Bull"/>
    <s v="Bruno"/>
    <s v="3y 0m 11d"/>
    <s v="Male"/>
    <s v="No"/>
    <s v="Tan"/>
    <s v="No"/>
    <m/>
    <x v="4"/>
    <s v="Run 2"/>
    <s v="HW+4"/>
  </r>
  <r>
    <s v=""/>
    <s v="A0059406803"/>
    <s v="Yes"/>
    <s v="Active"/>
    <x v="10"/>
    <x v="1"/>
    <s v="Terrier, American Pit Bull"/>
    <s v="Rocky"/>
    <s v="4y 0m 12d"/>
    <s v="Male"/>
    <s v="No"/>
    <s v="Brown"/>
    <s v="No"/>
    <m/>
    <x v="4"/>
    <s v="Run 3"/>
    <s v="HW+3"/>
  </r>
  <r>
    <s v=""/>
    <s v="A0059406437"/>
    <s v="Yes"/>
    <s v="Active"/>
    <x v="0"/>
    <x v="0"/>
    <s v="Domestic Shorthair"/>
    <s v="Greta"/>
    <s v="3y 6m 8d"/>
    <s v="Female"/>
    <s v="No"/>
    <s v="Black"/>
    <s v="No"/>
    <m/>
    <x v="11"/>
    <s v="4"/>
    <m/>
  </r>
  <r>
    <s v=""/>
    <s v="A0059405882"/>
    <s v="Yes"/>
    <s v="Active"/>
    <x v="7"/>
    <x v="0"/>
    <s v="Domestic Shorthair"/>
    <s v="Markus"/>
    <s v="2y 6m 8d"/>
    <s v="Male"/>
    <s v="No"/>
    <s v="Black"/>
    <s v="No"/>
    <m/>
    <x v="11"/>
    <s v="13"/>
    <m/>
  </r>
  <r>
    <s v=""/>
    <s v="A0059402798"/>
    <s v="Yes"/>
    <s v="Active"/>
    <x v="11"/>
    <x v="1"/>
    <s v="German Shepherd"/>
    <s v="Jeremiah (N. Shriver)"/>
    <s v="0y 1m 11d"/>
    <s v="Male"/>
    <s v="No"/>
    <s v="Black"/>
    <s v="No"/>
    <m/>
    <x v="0"/>
    <s v="AdoptAmbassador"/>
    <m/>
  </r>
  <r>
    <s v=""/>
    <s v="A0059402792"/>
    <s v="Yes"/>
    <s v="Active"/>
    <x v="11"/>
    <x v="1"/>
    <s v="German Shepherd"/>
    <s v="Conrad (N. Shriver)"/>
    <s v="0y 1m 11d"/>
    <s v="Male"/>
    <s v="No"/>
    <s v="Black"/>
    <s v="No"/>
    <m/>
    <x v="0"/>
    <s v="AdoptAmbassador"/>
    <m/>
  </r>
  <r>
    <s v=""/>
    <s v="A0059398109"/>
    <s v="Yes"/>
    <s v="Active"/>
    <x v="7"/>
    <x v="0"/>
    <s v="Domestic Shorthair"/>
    <s v="Dora (K Robinson)"/>
    <s v="0y 2m 4d"/>
    <s v="Female"/>
    <s v="No"/>
    <s v="Grey"/>
    <s v="No"/>
    <m/>
    <x v="0"/>
    <s v="AdoptAmbassador"/>
    <m/>
  </r>
  <r>
    <s v=""/>
    <s v="A0059398093"/>
    <s v="Yes"/>
    <s v="Active"/>
    <x v="5"/>
    <x v="0"/>
    <s v="Domestic Shorthair"/>
    <s v="Isa (C Black)"/>
    <s v="0y 1m 21d"/>
    <s v="Female"/>
    <s v="No"/>
    <s v="Black"/>
    <s v="No"/>
    <m/>
    <x v="0"/>
    <s v="AdoptionTrial"/>
    <m/>
  </r>
  <r>
    <s v=""/>
    <s v="A0059395399"/>
    <s v="Yes"/>
    <s v="Active"/>
    <x v="7"/>
    <x v="1"/>
    <s v="Terrier"/>
    <s v="Harry"/>
    <s v="1y 0m 16d"/>
    <s v="Male"/>
    <s v="No"/>
    <s v="Black"/>
    <s v="No"/>
    <m/>
    <x v="12"/>
    <s v="7"/>
    <s v="HW -"/>
  </r>
  <r>
    <s v=""/>
    <s v="A0059391437"/>
    <s v="Yes"/>
    <s v="Active"/>
    <x v="10"/>
    <x v="1"/>
    <s v="Terrier, American Pit Bull"/>
    <m/>
    <s v="2y 0m 16d"/>
    <s v="Male"/>
    <s v="No"/>
    <s v="Brown"/>
    <s v="No"/>
    <m/>
    <x v="2"/>
    <s v="Pen 3"/>
    <m/>
  </r>
  <r>
    <s v=""/>
    <s v="A0059387936"/>
    <s v="Yes"/>
    <s v="Active"/>
    <x v="5"/>
    <x v="1"/>
    <s v="Mixed Breed, Medium (up to 44 lbs fully grown)"/>
    <s v="Prince (A Peterson)"/>
    <s v="0y 3m 17d"/>
    <s v="Male"/>
    <s v="No"/>
    <s v="Brown"/>
    <s v="No"/>
    <s v="941000031735778"/>
    <x v="0"/>
    <s v="AdoptionTrial"/>
    <m/>
  </r>
  <r>
    <s v=""/>
    <s v="A0059385149"/>
    <s v="Yes"/>
    <s v="Active"/>
    <x v="7"/>
    <x v="0"/>
    <s v="Domestic Shorthair"/>
    <s v="Koji"/>
    <s v="5y 0m 10d"/>
    <s v="Male"/>
    <s v="No"/>
    <s v="Orange"/>
    <s v="No"/>
    <m/>
    <x v="11"/>
    <s v="6"/>
    <m/>
  </r>
  <r>
    <s v=""/>
    <s v="A0059384936"/>
    <s v="Yes"/>
    <s v="Active"/>
    <x v="7"/>
    <x v="0"/>
    <s v="Domestic Shorthair"/>
    <s v="Spooky (D Healy)"/>
    <s v="0y 2m 25d"/>
    <s v="Female"/>
    <s v="No"/>
    <s v="Black"/>
    <s v="No"/>
    <s v="941000031735818"/>
    <x v="0"/>
    <s v="AdoptAmbassador"/>
    <m/>
  </r>
  <r>
    <s v=""/>
    <s v="A0059384920"/>
    <s v="Yes"/>
    <s v="Active"/>
    <x v="7"/>
    <x v="0"/>
    <s v="Domestic Shorthair"/>
    <s v="Smokey (D Healy)"/>
    <s v="0y 2m 25d"/>
    <s v="Male"/>
    <s v="No"/>
    <s v="Grey"/>
    <s v="No"/>
    <s v="941000031735779"/>
    <x v="0"/>
    <s v="AdoptAmbassador"/>
    <m/>
  </r>
  <r>
    <s v=""/>
    <s v="A0059384907"/>
    <s v="Yes"/>
    <s v="Active"/>
    <x v="7"/>
    <x v="0"/>
    <s v="Domestic Shorthair"/>
    <s v="Boots (D Healy)"/>
    <s v="0y 2m 25d"/>
    <s v="Female"/>
    <s v="No"/>
    <s v="Black"/>
    <s v="No"/>
    <s v="941000031735533"/>
    <x v="0"/>
    <s v="AdoptAmbassador"/>
    <m/>
  </r>
  <r>
    <s v=""/>
    <s v="A0059371437"/>
    <s v="Yes"/>
    <s v="Active"/>
    <x v="12"/>
    <x v="0"/>
    <s v="Domestic Shorthair"/>
    <s v="Boo (H. Pearce)"/>
    <s v="0y 2m 4d"/>
    <s v="Female"/>
    <s v="No"/>
    <s v="Black"/>
    <s v="No"/>
    <m/>
    <x v="0"/>
    <s v="AdoptAmbassador"/>
    <m/>
  </r>
  <r>
    <s v=""/>
    <s v="A0059366991"/>
    <s v="Yes"/>
    <s v="Active"/>
    <x v="12"/>
    <x v="0"/>
    <s v="Domestic Medium Hair"/>
    <m/>
    <s v="0y 1m 23d"/>
    <s v="Female"/>
    <s v="No"/>
    <s v="Grey"/>
    <s v="No"/>
    <m/>
    <x v="0"/>
    <s v="Foster home"/>
    <m/>
  </r>
  <r>
    <s v=""/>
    <s v="A0059366988"/>
    <s v="Yes"/>
    <s v="Active"/>
    <x v="12"/>
    <x v="0"/>
    <s v="Domestic Shorthair"/>
    <m/>
    <s v="0y 1m 23d"/>
    <s v="Female"/>
    <s v="No"/>
    <s v="Brown"/>
    <s v="No"/>
    <m/>
    <x v="0"/>
    <s v="Foster home"/>
    <m/>
  </r>
  <r>
    <s v=""/>
    <s v="A0059366979"/>
    <s v="Yes"/>
    <s v="Active"/>
    <x v="12"/>
    <x v="0"/>
    <s v="Domestic Shorthair"/>
    <m/>
    <s v="0y 1m 23d"/>
    <s v="Male"/>
    <s v="No"/>
    <s v="Black"/>
    <s v="No"/>
    <m/>
    <x v="0"/>
    <s v="Foster home"/>
    <m/>
  </r>
  <r>
    <s v=""/>
    <s v="A0059366978"/>
    <s v="Yes"/>
    <s v="Active"/>
    <x v="12"/>
    <x v="0"/>
    <s v="Domestic Medium Hair"/>
    <m/>
    <s v="0y 1m 23d"/>
    <s v="Female"/>
    <s v="No"/>
    <s v="Grey"/>
    <s v="No"/>
    <m/>
    <x v="0"/>
    <s v="Foster home"/>
    <m/>
  </r>
  <r>
    <s v=""/>
    <s v="A0059366976"/>
    <s v="Yes"/>
    <s v="Active"/>
    <x v="12"/>
    <x v="0"/>
    <s v="Domestic Shorthair"/>
    <m/>
    <s v="0y 1m 23d"/>
    <s v="Female"/>
    <s v="No"/>
    <s v="Black"/>
    <s v="No"/>
    <m/>
    <x v="0"/>
    <s v="Foster home"/>
    <m/>
  </r>
  <r>
    <s v=""/>
    <s v="A0059364488"/>
    <s v="Yes"/>
    <s v="Active"/>
    <x v="12"/>
    <x v="0"/>
    <s v="Domestic Shorthair"/>
    <s v="Dewey"/>
    <s v="0y 1m 4d"/>
    <s v="Male"/>
    <s v="No"/>
    <s v="Grey"/>
    <s v="No"/>
    <m/>
    <x v="9"/>
    <s v="Pop up cage - no #"/>
    <m/>
  </r>
  <r>
    <s v=""/>
    <s v="A0059364485"/>
    <s v="Yes"/>
    <s v="Active"/>
    <x v="12"/>
    <x v="0"/>
    <s v="Domestic Shorthair"/>
    <s v="Billy"/>
    <s v="0y 1m 4d"/>
    <s v="Male"/>
    <s v="No"/>
    <s v="Grey"/>
    <s v="No"/>
    <m/>
    <x v="9"/>
    <s v="Upper Condo"/>
    <m/>
  </r>
  <r>
    <s v=""/>
    <s v="A0059364482"/>
    <s v="Yes"/>
    <s v="Active"/>
    <x v="8"/>
    <x v="0"/>
    <s v="Domestic Shorthair"/>
    <s v="Stu (preadopted J Kinard)"/>
    <s v="0y 1m 4d"/>
    <s v="Male"/>
    <s v="No"/>
    <s v="Grey"/>
    <s v="No"/>
    <m/>
    <x v="9"/>
    <s v="Pop up cage - no #"/>
    <m/>
  </r>
  <r>
    <s v=""/>
    <s v="A0059364446"/>
    <s v="Yes"/>
    <s v="Active"/>
    <x v="12"/>
    <x v="0"/>
    <s v="Domestic Shorthair"/>
    <s v="Tatum"/>
    <s v="0y 1m 4d"/>
    <s v="Female"/>
    <s v="No"/>
    <s v="Grey"/>
    <s v="No"/>
    <m/>
    <x v="9"/>
    <s v="Pop up cage - no #"/>
    <m/>
  </r>
  <r>
    <s v=""/>
    <s v="A0059364421"/>
    <s v="Yes"/>
    <s v="Active"/>
    <x v="7"/>
    <x v="0"/>
    <s v="Domestic Shorthair"/>
    <s v="Casey"/>
    <s v="3y 0m 4d"/>
    <s v="Female"/>
    <s v="No"/>
    <s v="Grey"/>
    <s v="No"/>
    <m/>
    <x v="9"/>
    <s v="Pop up cage - no #"/>
    <m/>
  </r>
  <r>
    <s v=""/>
    <s v="A0059363522"/>
    <s v=""/>
    <s v="Active"/>
    <x v="12"/>
    <x v="0"/>
    <s v="Domestic Shorthair"/>
    <s v="(L Demers)"/>
    <s v="0y 1m 17d"/>
    <s v="Male"/>
    <s v="No"/>
    <s v="Black"/>
    <s v="No"/>
    <m/>
    <x v="0"/>
    <s v="AdoptAmbassador"/>
    <m/>
  </r>
  <r>
    <s v=""/>
    <s v="A0059363288"/>
    <s v="Yes"/>
    <s v="Active"/>
    <x v="7"/>
    <x v="0"/>
    <s v="Domestic Shorthair"/>
    <s v="(C. Demers)"/>
    <s v=""/>
    <s v="Female"/>
    <s v="No"/>
    <s v="White"/>
    <s v="No"/>
    <m/>
    <x v="0"/>
    <s v="AdoptAmbassador"/>
    <m/>
  </r>
  <r>
    <s v=""/>
    <s v="A0059362072"/>
    <s v="Yes"/>
    <s v="Active"/>
    <x v="10"/>
    <x v="1"/>
    <s v="Retriever, Labrador"/>
    <m/>
    <s v="2y 0m 20d"/>
    <s v="Male"/>
    <s v="No"/>
    <s v="Brown"/>
    <s v="No"/>
    <m/>
    <x v="12"/>
    <s v="Medical Kennel"/>
    <s v="HW -"/>
  </r>
  <r>
    <s v=""/>
    <s v="A0059358304"/>
    <s v=""/>
    <s v="Active"/>
    <x v="7"/>
    <x v="0"/>
    <s v="Domestic Shorthair"/>
    <s v="Jasmine (C. Young)"/>
    <s v="0y 3m 13d"/>
    <s v="Female"/>
    <s v="No"/>
    <s v="Black"/>
    <s v="No"/>
    <m/>
    <x v="0"/>
    <s v="AdoptAmbassador"/>
    <m/>
  </r>
  <r>
    <s v=""/>
    <s v="A0059358291"/>
    <s v="Yes"/>
    <s v="Active"/>
    <x v="7"/>
    <x v="0"/>
    <s v="Domestic Shorthair"/>
    <s v="Ali (C. Young)"/>
    <s v="0y 3m 13d"/>
    <s v="Female"/>
    <s v="No"/>
    <s v="Orange"/>
    <s v="No"/>
    <m/>
    <x v="0"/>
    <s v="AdoptAmbassador"/>
    <m/>
  </r>
  <r>
    <s v=""/>
    <s v="A0059354378"/>
    <s v="Yes"/>
    <s v="Active"/>
    <x v="7"/>
    <x v="1"/>
    <s v="Mixed Breed, Medium (up to 44 lbs fully grown)"/>
    <s v="Java"/>
    <s v="1y 6m 20d"/>
    <s v="Male"/>
    <s v="No"/>
    <s v="Brown"/>
    <s v="No"/>
    <m/>
    <x v="12"/>
    <s v="13"/>
    <s v="HW-3"/>
  </r>
  <r>
    <s v=""/>
    <s v="A0059350629"/>
    <s v="Yes"/>
    <s v="Active"/>
    <x v="1"/>
    <x v="1"/>
    <s v="Cur, Black-Mouth"/>
    <s v="Homer"/>
    <s v="0y 3m 15d"/>
    <s v="Male"/>
    <s v="Yes"/>
    <s v="Brown"/>
    <s v="No"/>
    <s v="941000028853239"/>
    <x v="12"/>
    <s v="10"/>
    <s v="HW-"/>
  </r>
  <r>
    <s v=""/>
    <s v="A0059350618"/>
    <s v="Yes"/>
    <s v="Active"/>
    <x v="1"/>
    <x v="1"/>
    <s v="Cur, Black-Mouth"/>
    <s v="Marge"/>
    <s v="0y 3m 15d"/>
    <s v="Female"/>
    <s v="Yes"/>
    <s v="Brown"/>
    <s v="No"/>
    <s v="941000028841259"/>
    <x v="12"/>
    <s v="10"/>
    <s v="HW-"/>
  </r>
  <r>
    <s v=""/>
    <s v="A0059350455"/>
    <s v="Yes"/>
    <s v="Active"/>
    <x v="7"/>
    <x v="1"/>
    <s v="Hound"/>
    <s v="Star"/>
    <s v="4y 0m 23d"/>
    <s v="Female"/>
    <s v="No"/>
    <s v="White"/>
    <s v="No"/>
    <m/>
    <x v="8"/>
    <s v="Medical Lobby Cages"/>
    <s v="HW-"/>
  </r>
  <r>
    <s v=""/>
    <s v="A0059348409"/>
    <s v="Yes"/>
    <s v="Active"/>
    <x v="10"/>
    <x v="1"/>
    <s v="Terrier"/>
    <m/>
    <s v="1y 0m 23d"/>
    <s v="Male"/>
    <s v="No"/>
    <s v="Brown"/>
    <s v="No"/>
    <m/>
    <x v="12"/>
    <s v="8"/>
    <s v="HW-"/>
  </r>
  <r>
    <s v=""/>
    <s v="A0059348394"/>
    <s v="Yes"/>
    <s v="Active"/>
    <x v="10"/>
    <x v="1"/>
    <s v="Terrier"/>
    <m/>
    <s v="1y 0m 23d"/>
    <s v="Male"/>
    <s v="No"/>
    <s v="Brindle"/>
    <s v="No"/>
    <m/>
    <x v="12"/>
    <s v="8"/>
    <s v="HW-"/>
  </r>
  <r>
    <s v=""/>
    <s v="A0059348255"/>
    <s v="Yes"/>
    <s v="Active"/>
    <x v="5"/>
    <x v="1"/>
    <s v="Hound"/>
    <s v="Bambi (J Sansbury)"/>
    <s v="2y 0m 23d"/>
    <s v="Female"/>
    <s v="No"/>
    <s v="Black"/>
    <s v="No"/>
    <s v="941000031735519"/>
    <x v="0"/>
    <s v="AdoptionTrial"/>
    <s v="HW-"/>
  </r>
  <r>
    <s v=""/>
    <s v="A0059341621"/>
    <s v="Yes"/>
    <s v="Active"/>
    <x v="7"/>
    <x v="0"/>
    <s v="Domestic Shorthair"/>
    <s v="Griswold (S. Gilroy)"/>
    <s v="0y 1m 15d"/>
    <s v="Male"/>
    <s v="No"/>
    <s v="Grey"/>
    <s v="No"/>
    <m/>
    <x v="0"/>
    <s v="AdoptAmbassador"/>
    <m/>
  </r>
  <r>
    <s v=""/>
    <s v="A0059341245"/>
    <s v="Yes"/>
    <s v="Active"/>
    <x v="0"/>
    <x v="0"/>
    <s v="Domestic Shorthair"/>
    <m/>
    <s v="1y 0m 24d"/>
    <s v="Unknown"/>
    <s v="No"/>
    <s v="Orange"/>
    <s v="No"/>
    <m/>
    <x v="10"/>
    <s v="FoCCAS House"/>
    <m/>
  </r>
  <r>
    <s v=""/>
    <s v="A0059340484"/>
    <s v="Yes"/>
    <s v="Active"/>
    <x v="7"/>
    <x v="1"/>
    <s v="Shepherd"/>
    <s v="Moana"/>
    <s v="1y 6m 21d"/>
    <s v="Female"/>
    <s v="No"/>
    <s v="Brown"/>
    <s v="No"/>
    <m/>
    <x v="8"/>
    <s v="Medical Lobby Cages"/>
    <s v="HW+4"/>
  </r>
  <r>
    <s v=""/>
    <s v="A0059324409"/>
    <s v="Yes"/>
    <s v="Active"/>
    <x v="0"/>
    <x v="0"/>
    <s v="Domestic Shorthair"/>
    <m/>
    <s v="2y 0m 26d"/>
    <s v="Female"/>
    <s v="No"/>
    <s v="White"/>
    <s v="No"/>
    <m/>
    <x v="10"/>
    <s v="FoCCAS House"/>
    <m/>
  </r>
  <r>
    <s v=""/>
    <s v="A0059324403"/>
    <s v="Yes"/>
    <s v="Active"/>
    <x v="0"/>
    <x v="0"/>
    <s v="Domestic Shorthair"/>
    <m/>
    <s v="2y 0m 26d"/>
    <s v="Unknown"/>
    <s v="No"/>
    <s v="White"/>
    <s v="No"/>
    <m/>
    <x v="10"/>
    <s v="FoCCAS House"/>
    <m/>
  </r>
  <r>
    <s v=""/>
    <s v="A0059319390"/>
    <s v="Yes"/>
    <s v="Active"/>
    <x v="7"/>
    <x v="0"/>
    <s v="Domestic Shorthair"/>
    <s v="Jam (J. Neal)"/>
    <s v="0y 2m 0d"/>
    <s v="Female"/>
    <s v="No"/>
    <s v="Brown"/>
    <s v="No"/>
    <m/>
    <x v="0"/>
    <s v="AdoptAmbassador"/>
    <m/>
  </r>
  <r>
    <s v=""/>
    <s v="A0059319379"/>
    <s v="Yes"/>
    <s v="Active"/>
    <x v="7"/>
    <x v="0"/>
    <s v="Domestic Shorthair"/>
    <s v="Toast (J. Neal)"/>
    <s v="0y 2m 0d"/>
    <s v="Male"/>
    <s v="No"/>
    <s v="Tan"/>
    <s v="No"/>
    <m/>
    <x v="0"/>
    <s v="AdoptAmbassador"/>
    <m/>
  </r>
  <r>
    <s v=""/>
    <s v="A0059318502"/>
    <s v="Yes"/>
    <s v="Active"/>
    <x v="8"/>
    <x v="1"/>
    <s v="Terrier"/>
    <s v="Wolfy-Pre Adopted"/>
    <s v="2y 0m 27d"/>
    <s v="Male"/>
    <s v="No"/>
    <s v="Brown"/>
    <s v="No"/>
    <m/>
    <x v="8"/>
    <s v="Medical Lobby Cages"/>
    <s v="HW+"/>
  </r>
  <r>
    <s v=""/>
    <s v="A0059318212"/>
    <s v="Yes"/>
    <s v="Active"/>
    <x v="3"/>
    <x v="0"/>
    <s v="Domestic Shorthair"/>
    <s v="Clove"/>
    <s v="4y 0m 4d"/>
    <s v="Female"/>
    <s v="No"/>
    <s v="Grey"/>
    <s v="No"/>
    <m/>
    <x v="1"/>
    <s v="2"/>
    <m/>
  </r>
  <r>
    <s v=""/>
    <s v="A0059318148"/>
    <s v="Yes"/>
    <s v="Active"/>
    <x v="7"/>
    <x v="1"/>
    <s v="Hound"/>
    <s v="Rooster"/>
    <s v="1y 0m 27d"/>
    <s v="Male"/>
    <s v="No"/>
    <s v="Black"/>
    <s v="No"/>
    <m/>
    <x v="8"/>
    <s v="Medical Lobby Cages"/>
    <s v="HW+"/>
  </r>
  <r>
    <s v=""/>
    <s v="A0059317663"/>
    <s v="Yes"/>
    <s v="Active"/>
    <x v="1"/>
    <x v="0"/>
    <s v="Domestic Shorthair"/>
    <s v="Minky"/>
    <s v="14y 0m 27d"/>
    <s v="Female"/>
    <s v="Yes"/>
    <s v="Black"/>
    <s v="No"/>
    <s v="982000365614228"/>
    <x v="9"/>
    <s v="Upper Condo"/>
    <m/>
  </r>
  <r>
    <s v=""/>
    <s v="A0059317645"/>
    <s v="Yes"/>
    <s v="Active"/>
    <x v="7"/>
    <x v="0"/>
    <s v="Domestic Shorthair"/>
    <s v="Ryn (C Stanfield)"/>
    <s v="0y 3m 18d"/>
    <s v="Female"/>
    <s v="No"/>
    <s v="Black"/>
    <s v="No"/>
    <s v="941000031735637"/>
    <x v="0"/>
    <s v="AdoptAmbassador"/>
    <m/>
  </r>
  <r>
    <s v=""/>
    <s v="A0059317640"/>
    <s v="Yes"/>
    <s v="Active"/>
    <x v="1"/>
    <x v="0"/>
    <s v="Domestic Shorthair"/>
    <s v="Scrappy"/>
    <s v="14y 0m 27d"/>
    <s v="Male"/>
    <s v="Yes"/>
    <s v="Orange"/>
    <s v="No"/>
    <s v="982000365449947"/>
    <x v="9"/>
    <s v="Upper Condo"/>
    <m/>
  </r>
  <r>
    <s v=""/>
    <s v="A0059317070"/>
    <s v="Yes"/>
    <s v="Active"/>
    <x v="12"/>
    <x v="0"/>
    <s v="Domestic Shorthair"/>
    <s v="(A. Flynt)"/>
    <s v="0y 1m 23d"/>
    <s v="Male"/>
    <s v="No"/>
    <s v="Orange"/>
    <s v="No"/>
    <m/>
    <x v="0"/>
    <s v="AdoptAmbassador"/>
    <m/>
  </r>
  <r>
    <s v=""/>
    <s v="A0059317055"/>
    <s v="Yes"/>
    <s v="Active"/>
    <x v="12"/>
    <x v="0"/>
    <s v="Domestic Shorthair"/>
    <s v="(A. Flynt)"/>
    <s v="0y 1m 23d"/>
    <s v="Female"/>
    <s v="No"/>
    <s v="Black"/>
    <s v="No"/>
    <m/>
    <x v="0"/>
    <s v="AdoptAmbassador"/>
    <m/>
  </r>
  <r>
    <s v=""/>
    <s v="A0059317045"/>
    <s v="Yes"/>
    <s v="Active"/>
    <x v="4"/>
    <x v="0"/>
    <s v="Domestic Shorthair"/>
    <s v="Fruit snack"/>
    <s v="0y 8m 26d"/>
    <s v="Unknown"/>
    <s v="Yes"/>
    <s v="Orange"/>
    <s v="No"/>
    <s v="941000031683461"/>
    <x v="0"/>
    <s v="AdoptAmbassador"/>
    <m/>
  </r>
  <r>
    <s v=""/>
    <s v="A0059316918"/>
    <s v="Yes"/>
    <s v="Active"/>
    <x v="5"/>
    <x v="1"/>
    <s v="Terrier, American Staffordshire"/>
    <s v="Daisy (D. Cale)"/>
    <s v="0y 4m 27d"/>
    <s v="Female"/>
    <s v="No"/>
    <s v="Tan"/>
    <s v="No"/>
    <s v="941000031735762"/>
    <x v="0"/>
    <s v="AdoptionTrial"/>
    <m/>
  </r>
  <r>
    <s v=""/>
    <s v="A0059309535"/>
    <s v="Yes"/>
    <s v="Active"/>
    <x v="7"/>
    <x v="1"/>
    <s v="Terrier, Pit Bull"/>
    <s v="Baby Doll"/>
    <s v="3y 0m 29d"/>
    <s v="Female"/>
    <s v="No"/>
    <s v="Brown"/>
    <s v="No"/>
    <m/>
    <x v="5"/>
    <s v="Equipment Storage Area"/>
    <s v="HW+"/>
  </r>
  <r>
    <s v=""/>
    <s v="A0059304713"/>
    <s v="Yes"/>
    <s v="Active"/>
    <x v="10"/>
    <x v="1"/>
    <s v="Retriever, Labrador"/>
    <s v="Gunner"/>
    <s v="4y 1m 0d"/>
    <s v="Male"/>
    <s v="No"/>
    <s v="Black"/>
    <s v="No"/>
    <m/>
    <x v="12"/>
    <s v="1"/>
    <s v="HW-"/>
  </r>
  <r>
    <s v=""/>
    <s v="A0059303191"/>
    <s v="Yes"/>
    <s v="Active"/>
    <x v="4"/>
    <x v="0"/>
    <s v="Domestic Shorthair"/>
    <s v="Pans"/>
    <s v="0y 2m 6d"/>
    <s v="Male"/>
    <s v="No"/>
    <s v="Orange"/>
    <s v="No"/>
    <m/>
    <x v="11"/>
    <s v="8"/>
    <m/>
  </r>
  <r>
    <s v=""/>
    <s v="A0059297671"/>
    <s v="Yes"/>
    <s v="Active"/>
    <x v="13"/>
    <x v="0"/>
    <s v="Domestic Medium Hair"/>
    <s v="Johnny [Barn Cat]"/>
    <s v="4y 1m 1d"/>
    <s v="Male"/>
    <s v="Yes"/>
    <s v="White"/>
    <s v="No"/>
    <m/>
    <x v="13"/>
    <s v="Catio Free Roaming"/>
    <m/>
  </r>
  <r>
    <s v=""/>
    <s v="A0059294662"/>
    <s v="Yes"/>
    <s v="Active"/>
    <x v="12"/>
    <x v="0"/>
    <s v="Domestic Shorthair"/>
    <s v="Shadow (J. Plunkett)"/>
    <s v="0y 1m 28d"/>
    <s v="Male"/>
    <s v="No"/>
    <s v="Grey"/>
    <s v="No"/>
    <m/>
    <x v="0"/>
    <s v="AdoptAmbassador"/>
    <m/>
  </r>
  <r>
    <s v=""/>
    <s v="A0059290520"/>
    <s v="Yes"/>
    <s v="Active"/>
    <x v="7"/>
    <x v="1"/>
    <s v="Terrier"/>
    <s v="Sauerkraut"/>
    <s v="1y 1m 2d"/>
    <s v="Male"/>
    <s v="No"/>
    <s v="Brindle"/>
    <s v="No"/>
    <m/>
    <x v="12"/>
    <s v="11"/>
    <s v="HW-"/>
  </r>
  <r>
    <s v=""/>
    <s v="A0059290499"/>
    <s v="Yes"/>
    <s v="Active"/>
    <x v="7"/>
    <x v="1"/>
    <s v="Terrier"/>
    <s v="Kombucha"/>
    <s v="1y 1m 2d"/>
    <s v="Female"/>
    <s v="No"/>
    <s v="Brown"/>
    <s v="No"/>
    <m/>
    <x v="12"/>
    <s v="11"/>
    <s v="HW-"/>
  </r>
  <r>
    <s v=""/>
    <s v="A0059290255"/>
    <s v="Yes"/>
    <s v="Active"/>
    <x v="5"/>
    <x v="0"/>
    <s v="Domestic Shorthair"/>
    <s v="Birdie (S. Thomason)"/>
    <s v="0y 2m 26d"/>
    <s v="Female"/>
    <s v="No"/>
    <s v="Black"/>
    <s v="No"/>
    <m/>
    <x v="0"/>
    <s v="AdoptionTrial"/>
    <m/>
  </r>
  <r>
    <s v=""/>
    <s v="A0059288140"/>
    <s v="Yes"/>
    <s v="Active"/>
    <x v="10"/>
    <x v="1"/>
    <s v="Terrier"/>
    <s v="Lainey"/>
    <s v="1y 1m 2d"/>
    <s v="Female"/>
    <s v="No"/>
    <s v="Tan"/>
    <s v="No"/>
    <m/>
    <x v="8"/>
    <s v="Medical Lobby Cages"/>
    <s v="HW -"/>
  </r>
  <r>
    <s v=""/>
    <s v="A0059282376"/>
    <s v="Yes"/>
    <s v="Active"/>
    <x v="12"/>
    <x v="0"/>
    <s v="Domestic Shorthair"/>
    <s v="Ebony (D. Ciardi)"/>
    <s v="0y 2m 0d"/>
    <s v="Female"/>
    <s v="No"/>
    <s v="Black"/>
    <s v="No"/>
    <m/>
    <x v="0"/>
    <s v="AdoptAmbassador"/>
    <m/>
  </r>
  <r>
    <s v=""/>
    <s v="A0059282370"/>
    <s v="Yes"/>
    <s v="Active"/>
    <x v="12"/>
    <x v="0"/>
    <s v="Domestic Shorthair"/>
    <s v="Buddy (D. Ciardi)"/>
    <s v="0y 2m 0d"/>
    <s v="Male"/>
    <s v="No"/>
    <s v="Black"/>
    <s v="No"/>
    <m/>
    <x v="0"/>
    <s v="AdoptAmbassador"/>
    <m/>
  </r>
  <r>
    <s v=""/>
    <s v="A0059282360"/>
    <s v="Yes"/>
    <s v="Active"/>
    <x v="12"/>
    <x v="0"/>
    <s v="Domestic Shorthair"/>
    <s v="Ash (D. Ciardi)"/>
    <s v="0y 2m 0d"/>
    <s v="Male"/>
    <s v="No"/>
    <s v="Grey"/>
    <s v="No"/>
    <m/>
    <x v="0"/>
    <s v="AdoptAmbassador"/>
    <m/>
  </r>
  <r>
    <s v=""/>
    <s v="A0059282039"/>
    <s v="Yes"/>
    <s v="Active"/>
    <x v="12"/>
    <x v="1"/>
    <s v="Mixed Breed, Medium (up to 44 lbs fully grown)"/>
    <s v="M.Fraker"/>
    <s v="0y 1m 4d"/>
    <s v="Female"/>
    <s v="No"/>
    <s v="Tan"/>
    <s v="No"/>
    <m/>
    <x v="0"/>
    <s v="AdoptAmbassador"/>
    <m/>
  </r>
  <r>
    <s v=""/>
    <s v="A0059282022"/>
    <s v="Yes"/>
    <s v="Active"/>
    <x v="12"/>
    <x v="1"/>
    <s v="Mixed Breed, Medium (up to 44 lbs fully grown)"/>
    <s v="M.Fraker"/>
    <s v="0y 1m 4d"/>
    <s v="Female"/>
    <s v="No"/>
    <s v="Tan"/>
    <s v="No"/>
    <m/>
    <x v="0"/>
    <s v="AdoptAmbassador"/>
    <m/>
  </r>
  <r>
    <s v=""/>
    <s v="A0059282011"/>
    <s v="Yes"/>
    <s v="Active"/>
    <x v="12"/>
    <x v="1"/>
    <s v="Mixed Breed, Medium (up to 44 lbs fully grown)"/>
    <s v="M.Fraker"/>
    <s v="0y 1m 4d"/>
    <s v="Female"/>
    <s v="No"/>
    <s v="Golden"/>
    <s v="No"/>
    <m/>
    <x v="0"/>
    <s v="AdoptAmbassador"/>
    <m/>
  </r>
  <r>
    <s v=""/>
    <s v="A0059282000"/>
    <s v="Yes"/>
    <s v="Active"/>
    <x v="12"/>
    <x v="1"/>
    <s v="Mixed Breed, Medium (up to 44 lbs fully grown)"/>
    <s v="M.Fraker"/>
    <s v="0y 1m 4d"/>
    <s v="Male"/>
    <s v="No"/>
    <s v="Chocolate"/>
    <s v="No"/>
    <m/>
    <x v="0"/>
    <s v="AdoptAmbassador"/>
    <s v="M. Fraker"/>
  </r>
  <r>
    <s v=""/>
    <s v="A0059281984"/>
    <s v="Yes"/>
    <s v="Active"/>
    <x v="12"/>
    <x v="1"/>
    <s v="Mixed Breed, Medium (up to 44 lbs fully grown)"/>
    <s v="M.Fraker"/>
    <s v="0y 1m 4d"/>
    <s v="Female"/>
    <s v="No"/>
    <s v="Chocolate"/>
    <s v="No"/>
    <m/>
    <x v="0"/>
    <s v="AdoptAmbassador"/>
    <m/>
  </r>
  <r>
    <s v=""/>
    <s v="A0059279443"/>
    <s v="Yes"/>
    <s v="Active"/>
    <x v="12"/>
    <x v="1"/>
    <s v="Mixed Breed, Medium (up to 44 lbs fully grown)"/>
    <s v="(L.Demers)"/>
    <s v="0y 1m 4d"/>
    <s v="Male"/>
    <s v="No"/>
    <s v="White"/>
    <s v="No"/>
    <m/>
    <x v="0"/>
    <s v="Foster home"/>
    <m/>
  </r>
  <r>
    <s v=""/>
    <s v="A0059279435"/>
    <s v="Yes"/>
    <s v="Active"/>
    <x v="12"/>
    <x v="1"/>
    <s v="Mixed Breed, Medium (up to 44 lbs fully grown)"/>
    <s v="(L.Demers)"/>
    <s v="0y 1m 4d"/>
    <s v="Male"/>
    <s v="No"/>
    <s v="Brown"/>
    <s v="No"/>
    <m/>
    <x v="0"/>
    <s v="Foster home"/>
    <m/>
  </r>
  <r>
    <s v=""/>
    <s v="A0059279430"/>
    <s v="Yes"/>
    <s v="Active"/>
    <x v="12"/>
    <x v="1"/>
    <s v="Mixed Breed, Medium (up to 44 lbs fully grown)"/>
    <s v="(L.Demers)"/>
    <s v="0y 1m 4d"/>
    <s v="Male"/>
    <s v="No"/>
    <s v="Black"/>
    <s v="No"/>
    <m/>
    <x v="0"/>
    <s v="Foster home"/>
    <m/>
  </r>
  <r>
    <s v=""/>
    <s v="A0059279424"/>
    <s v="Yes"/>
    <s v="Active"/>
    <x v="12"/>
    <x v="1"/>
    <s v="Mixed Breed, Medium (up to 44 lbs fully grown)"/>
    <s v="(L.Demers)"/>
    <s v="0y 1m 4d"/>
    <s v="Male"/>
    <s v="No"/>
    <s v="Black"/>
    <s v="No"/>
    <m/>
    <x v="0"/>
    <s v="Foster home"/>
    <m/>
  </r>
  <r>
    <s v=""/>
    <s v="A0059279416"/>
    <s v="Yes"/>
    <s v="Active"/>
    <x v="12"/>
    <x v="1"/>
    <s v="Mixed Breed, Medium (up to 44 lbs fully grown)"/>
    <s v="(L.Demers)"/>
    <s v="0y 1m 4d"/>
    <s v="Female"/>
    <s v="No"/>
    <s v="Grey"/>
    <s v="No"/>
    <m/>
    <x v="0"/>
    <s v="Foster home"/>
    <m/>
  </r>
  <r>
    <s v=""/>
    <s v="A0059278153"/>
    <s v="Yes"/>
    <s v="Active"/>
    <x v="11"/>
    <x v="0"/>
    <s v="Domestic Shorthair"/>
    <s v="Oliver"/>
    <s v="2y 1m 3d"/>
    <s v="Male"/>
    <s v="No"/>
    <s v="Brown"/>
    <s v="No"/>
    <m/>
    <x v="1"/>
    <s v="9"/>
    <m/>
  </r>
  <r>
    <s v=""/>
    <s v="A0059267229"/>
    <s v="Yes"/>
    <s v="Active"/>
    <x v="5"/>
    <x v="1"/>
    <s v="Mixed Breed, Medium (up to 44 lbs fully grown)"/>
    <s v="Drama (M Rentz)"/>
    <s v="2y 1m 6d"/>
    <s v="Female"/>
    <s v="No"/>
    <s v="Brown"/>
    <s v="No"/>
    <s v="941000031735595"/>
    <x v="0"/>
    <s v="AdoptionTrial"/>
    <s v="HW-"/>
  </r>
  <r>
    <s v=""/>
    <s v="A0059262241"/>
    <s v="Yes"/>
    <s v="Active"/>
    <x v="7"/>
    <x v="1"/>
    <s v="Mixed Breed, Medium (up to 44 lbs fully grown)"/>
    <s v="Madre (K. Czupek)"/>
    <s v="5y 1m 4d"/>
    <s v="Female"/>
    <s v="No"/>
    <s v="Black"/>
    <s v="No"/>
    <m/>
    <x v="0"/>
    <s v="AdoptAmbassador"/>
    <s v="HW+"/>
  </r>
  <r>
    <s v=""/>
    <s v="A0059259601"/>
    <s v="Yes"/>
    <s v="Active"/>
    <x v="1"/>
    <x v="1"/>
    <s v="Retriever, Labrador"/>
    <s v="Shadow (L. Notaro)"/>
    <s v="0y 5m 7d"/>
    <s v="Male"/>
    <s v="Yes"/>
    <s v="Black"/>
    <s v="No"/>
    <s v="941000031683861"/>
    <x v="0"/>
    <s v="AdoptAmbassador"/>
    <m/>
  </r>
  <r>
    <s v=""/>
    <s v="A0059258024"/>
    <s v="Yes"/>
    <s v="Active"/>
    <x v="7"/>
    <x v="1"/>
    <s v="Mixed Breed, Large (over 44 lbs fully grown)"/>
    <s v="Shells (P Frank)"/>
    <s v="2y 1m 7d"/>
    <s v="Female"/>
    <s v="No"/>
    <s v="Brown"/>
    <s v="No"/>
    <m/>
    <x v="0"/>
    <s v="AdoptAmbassador"/>
    <s v="HW-"/>
  </r>
  <r>
    <s v=""/>
    <s v="A0059256046"/>
    <s v="Yes"/>
    <s v="Active"/>
    <x v="0"/>
    <x v="2"/>
    <s v="Domestic Pig"/>
    <s v="p2-1"/>
    <s v="0y 1m 14d"/>
    <s v="Male"/>
    <s v="No"/>
    <s v="Brown"/>
    <s v="No"/>
    <m/>
    <x v="14"/>
    <s v="Stable 2"/>
    <s v="p2-1"/>
  </r>
  <r>
    <s v=""/>
    <s v="A0059256039"/>
    <s v="Yes"/>
    <s v="Active"/>
    <x v="0"/>
    <x v="2"/>
    <s v="Domestic Pig"/>
    <s v="p2-4"/>
    <s v="0y 1m 14d"/>
    <s v="Female"/>
    <s v="No"/>
    <s v="Brown"/>
    <s v="No"/>
    <m/>
    <x v="14"/>
    <s v="Stable 2"/>
    <s v="p2-4"/>
  </r>
  <r>
    <s v=""/>
    <s v="A0059256035"/>
    <s v="Yes"/>
    <s v="Active"/>
    <x v="0"/>
    <x v="2"/>
    <s v="Domestic Pig"/>
    <s v="p2-5"/>
    <s v="0y 1m 14d"/>
    <s v="Male"/>
    <s v="No"/>
    <s v="Brown"/>
    <s v="No"/>
    <m/>
    <x v="14"/>
    <s v="Stable 2"/>
    <s v="p2-5"/>
  </r>
  <r>
    <s v=""/>
    <s v="A0059256033"/>
    <s v="Yes"/>
    <s v="Active"/>
    <x v="14"/>
    <x v="2"/>
    <s v="Domestic Pig"/>
    <s v="p2-6"/>
    <s v="0y 1m 14d"/>
    <s v="Female"/>
    <s v="No"/>
    <s v="Brown"/>
    <s v="No"/>
    <m/>
    <x v="14"/>
    <s v="Stable 2"/>
    <s v="p2-6"/>
  </r>
  <r>
    <s v=""/>
    <s v="A0059256031"/>
    <s v="Yes"/>
    <s v="Active"/>
    <x v="0"/>
    <x v="2"/>
    <s v="Domestic Pig"/>
    <s v="p2-2"/>
    <s v="0y 1m 14d"/>
    <s v="Female"/>
    <s v="No"/>
    <s v="Brown"/>
    <s v="No"/>
    <m/>
    <x v="14"/>
    <s v="Stable 2"/>
    <s v="p2-2"/>
  </r>
  <r>
    <s v=""/>
    <s v="A0059256012"/>
    <s v="Yes"/>
    <s v="Active"/>
    <x v="14"/>
    <x v="2"/>
    <s v="Domestic Pig"/>
    <s v="p2-7"/>
    <s v="0y 1m 14d"/>
    <s v="Unknown"/>
    <s v="No"/>
    <s v="White"/>
    <s v="No"/>
    <m/>
    <x v="14"/>
    <s v="Stable 2"/>
    <s v="p2-7"/>
  </r>
  <r>
    <s v=""/>
    <s v="A0059256010"/>
    <s v="Yes"/>
    <s v="Active"/>
    <x v="14"/>
    <x v="2"/>
    <s v="Domestic Pig"/>
    <s v="p2-3"/>
    <s v="0y 1m 14d"/>
    <s v="Female"/>
    <s v="No"/>
    <s v="White"/>
    <s v="No"/>
    <m/>
    <x v="14"/>
    <s v="Stable 2"/>
    <s v="p2-3"/>
  </r>
  <r>
    <s v=""/>
    <s v="A0059255987"/>
    <s v="Yes"/>
    <s v="Active"/>
    <x v="0"/>
    <x v="2"/>
    <s v="Domestic Pig"/>
    <s v="P1-4"/>
    <s v="0y 1m 21d"/>
    <s v="Female"/>
    <s v="No"/>
    <s v="Red"/>
    <s v="No"/>
    <m/>
    <x v="14"/>
    <s v="Stable 1"/>
    <s v="P1-4"/>
  </r>
  <r>
    <s v=""/>
    <s v="A0059255980"/>
    <s v="Yes"/>
    <s v="Active"/>
    <x v="0"/>
    <x v="2"/>
    <s v="Domestic Pig"/>
    <s v="P1-5"/>
    <s v="0y 1m 21d"/>
    <s v="Male"/>
    <s v="No"/>
    <s v="White"/>
    <s v="No"/>
    <m/>
    <x v="14"/>
    <s v="Stable 1"/>
    <s v="P1-5"/>
  </r>
  <r>
    <s v=""/>
    <s v="A0059255979"/>
    <s v="Yes"/>
    <s v="Active"/>
    <x v="0"/>
    <x v="2"/>
    <s v="Domestic Pig"/>
    <s v="p1-3"/>
    <s v="0y 1m 21d"/>
    <s v="Female"/>
    <s v="No"/>
    <s v="White"/>
    <s v="No"/>
    <m/>
    <x v="14"/>
    <s v="Stable 1"/>
    <s v="P1-3"/>
  </r>
  <r>
    <s v=""/>
    <s v="A0059255976"/>
    <s v="Yes"/>
    <s v="Active"/>
    <x v="0"/>
    <x v="2"/>
    <s v="Domestic Pig"/>
    <s v="P1-2"/>
    <s v="0y 1m 21d"/>
    <s v="Male"/>
    <s v="No"/>
    <s v="White"/>
    <s v="No"/>
    <m/>
    <x v="14"/>
    <s v="Stable 1"/>
    <s v="P1-2"/>
  </r>
  <r>
    <s v=""/>
    <s v="A0059255963"/>
    <s v="Yes"/>
    <s v="Active"/>
    <x v="0"/>
    <x v="2"/>
    <s v="Domestic Pig"/>
    <s v="P1-1"/>
    <s v="0y 1m 21d"/>
    <s v="Female"/>
    <s v="No"/>
    <s v="Black"/>
    <s v="No"/>
    <m/>
    <x v="14"/>
    <s v="Stable 1"/>
    <s v="P1-1"/>
  </r>
  <r>
    <s v=""/>
    <s v="A0059250430"/>
    <s v="Yes"/>
    <s v="Active"/>
    <x v="7"/>
    <x v="1"/>
    <s v="Mixed Breed, Medium (up to 44 lbs fully grown)"/>
    <s v="Mary"/>
    <s v="1y 1m 7d"/>
    <s v="Female"/>
    <s v="No"/>
    <s v="White"/>
    <s v="No"/>
    <m/>
    <x v="12"/>
    <s v="5"/>
    <s v="HW-"/>
  </r>
  <r>
    <s v=""/>
    <s v="A0059250424"/>
    <s v="Yes"/>
    <s v="Active"/>
    <x v="7"/>
    <x v="1"/>
    <s v="Mixed Breed, Medium (up to 44 lbs fully grown)"/>
    <s v="Maya"/>
    <s v="1y 1m 7d"/>
    <s v="Female"/>
    <s v="No"/>
    <s v="Brindle"/>
    <s v="No"/>
    <m/>
    <x v="12"/>
    <s v="5"/>
    <s v="HW-"/>
  </r>
  <r>
    <s v=""/>
    <s v="A0059248788"/>
    <s v="Yes"/>
    <s v="Active"/>
    <x v="12"/>
    <x v="0"/>
    <s v="Domestic Shorthair"/>
    <s v="Julie (C. Hansen)"/>
    <s v="0y 2m 8d"/>
    <s v="Female"/>
    <s v="No"/>
    <s v="Buff"/>
    <s v="No"/>
    <m/>
    <x v="0"/>
    <s v="AdoptAmbassador"/>
    <m/>
  </r>
  <r>
    <s v=""/>
    <s v="A0059248767"/>
    <s v="Yes"/>
    <s v="Active"/>
    <x v="12"/>
    <x v="0"/>
    <s v="Domestic Shorthair"/>
    <s v="Jimmy (C. Hansen)"/>
    <s v="0y 2m 8d"/>
    <s v="Male"/>
    <s v="No"/>
    <s v="Black"/>
    <s v="No"/>
    <m/>
    <x v="0"/>
    <s v="AdoptAmbassador"/>
    <m/>
  </r>
  <r>
    <s v=""/>
    <s v="A0059248755"/>
    <s v="Yes"/>
    <s v="Active"/>
    <x v="12"/>
    <x v="0"/>
    <s v="Domestic Shorthair"/>
    <s v="George (C. Hansen)"/>
    <s v="0y 2m 8d"/>
    <s v="Male"/>
    <s v="No"/>
    <s v="Black"/>
    <s v="No"/>
    <m/>
    <x v="0"/>
    <s v="AdoptAmbassador"/>
    <m/>
  </r>
  <r>
    <s v=""/>
    <s v="A0059248732"/>
    <s v="Yes"/>
    <s v="Active"/>
    <x v="12"/>
    <x v="0"/>
    <s v="Domestic Shorthair"/>
    <s v="Grayson (C. Hansen)"/>
    <s v="0y 2m 8d"/>
    <s v="Male"/>
    <s v="No"/>
    <s v="Grey"/>
    <s v="No"/>
    <m/>
    <x v="0"/>
    <s v="AdoptAmbassador"/>
    <m/>
  </r>
  <r>
    <s v=""/>
    <s v="A0059246670"/>
    <s v="Yes"/>
    <s v="Active"/>
    <x v="7"/>
    <x v="1"/>
    <s v="Terrier, Pit Bull"/>
    <s v="Guppy (A. Wahlberg)"/>
    <s v="1y 1m 8d"/>
    <s v="Female"/>
    <s v="No"/>
    <s v="Black"/>
    <s v="No"/>
    <m/>
    <x v="0"/>
    <s v="AdoptAmbassador"/>
    <s v="HW-"/>
  </r>
  <r>
    <s v=""/>
    <s v="A0059240929"/>
    <s v="Yes"/>
    <s v="Active"/>
    <x v="5"/>
    <x v="0"/>
    <s v="Domestic Shorthair"/>
    <s v="Darcy (J. Hutto)"/>
    <s v="0y 2m 18d"/>
    <s v="Female"/>
    <s v="No"/>
    <s v="Grey"/>
    <s v="No"/>
    <s v="941000031735656"/>
    <x v="0"/>
    <s v="AdoptionTrial"/>
    <m/>
  </r>
  <r>
    <s v=""/>
    <s v="A0059240665"/>
    <s v="Yes"/>
    <s v="Active"/>
    <x v="5"/>
    <x v="1"/>
    <s v="Mixed Breed, Medium (up to 44 lbs fully grown)"/>
    <s v="Lady (B. Cares)"/>
    <s v="2y 1m 9d"/>
    <s v="Female"/>
    <s v="No"/>
    <s v="Grey"/>
    <s v="No"/>
    <m/>
    <x v="0"/>
    <s v="AdoptionTrial"/>
    <s v="HW-"/>
  </r>
  <r>
    <s v=""/>
    <s v="A0059240397"/>
    <s v="Yes"/>
    <s v="Active"/>
    <x v="8"/>
    <x v="1"/>
    <s v="Mixed Breed, Medium (up to 44 lbs fully grown)"/>
    <s v="Chong (S Green)"/>
    <s v="1y 1m 7d"/>
    <s v="Male"/>
    <s v="No"/>
    <s v="Tan"/>
    <s v="No"/>
    <m/>
    <x v="12"/>
    <s v="14"/>
    <s v="HW-"/>
  </r>
  <r>
    <s v=""/>
    <s v="A0059240393"/>
    <s v="Yes"/>
    <s v="Active"/>
    <x v="8"/>
    <x v="1"/>
    <s v="Mixed Breed, Medium (up to 44 lbs fully grown)"/>
    <s v="Cheech (S Green)"/>
    <s v="2y 1m 7d"/>
    <s v="Male"/>
    <s v="No"/>
    <s v="Tan"/>
    <s v="No"/>
    <m/>
    <x v="12"/>
    <s v="14"/>
    <s v="HW-"/>
  </r>
  <r>
    <s v=""/>
    <s v="A0059236925"/>
    <s v="Yes"/>
    <s v="Active"/>
    <x v="4"/>
    <x v="1"/>
    <s v="Hound"/>
    <s v="Sasha (J. Mazur)"/>
    <s v="0y 2m 21d"/>
    <s v="Female"/>
    <s v="No"/>
    <s v="Brown"/>
    <s v="No"/>
    <m/>
    <x v="0"/>
    <s v="AdoptAmbassador"/>
    <m/>
  </r>
  <r>
    <s v=""/>
    <s v="A0059234101"/>
    <s v="Yes"/>
    <s v="Active"/>
    <x v="4"/>
    <x v="1"/>
    <s v="Coonhound, Redbone"/>
    <s v="Berry"/>
    <s v="3y 1m 10d"/>
    <s v="Female"/>
    <s v="No"/>
    <s v="Brown"/>
    <s v="No"/>
    <m/>
    <x v="0"/>
    <s v="Foster home"/>
    <s v="HW -"/>
  </r>
  <r>
    <s v=""/>
    <s v="A0059233187"/>
    <s v="Yes"/>
    <s v="Active"/>
    <x v="1"/>
    <x v="1"/>
    <s v="Retriever, Golden"/>
    <s v="Captain Crunch (M. Fichera)"/>
    <s v="0y 11m 10d"/>
    <s v="Male"/>
    <s v="Yes"/>
    <s v="Golden"/>
    <s v="No"/>
    <s v="941000031684024"/>
    <x v="0"/>
    <s v="AdoptAmbassador"/>
    <s v="HW -"/>
  </r>
  <r>
    <s v=""/>
    <s v="A0059232843"/>
    <s v="Yes"/>
    <s v="Active"/>
    <x v="1"/>
    <x v="1"/>
    <s v="Hound"/>
    <s v="Hash"/>
    <s v="3y 1m 10d"/>
    <s v="Male"/>
    <s v="Yes"/>
    <s v="White"/>
    <s v="No"/>
    <s v="941000028840857"/>
    <x v="7"/>
    <s v="15"/>
    <s v="HW -"/>
  </r>
  <r>
    <s v=""/>
    <s v="A0059220015"/>
    <s v="Yes"/>
    <s v="Active"/>
    <x v="12"/>
    <x v="0"/>
    <s v="Domestic Shorthair"/>
    <s v="Monica (S. Raimer)"/>
    <s v="0y 2m 17d"/>
    <s v="Female"/>
    <s v="No"/>
    <s v="Brown"/>
    <s v="No"/>
    <m/>
    <x v="0"/>
    <s v="AdoptAmbassador"/>
    <m/>
  </r>
  <r>
    <s v=""/>
    <s v="A0059219851"/>
    <s v="Yes"/>
    <s v="Active"/>
    <x v="7"/>
    <x v="0"/>
    <s v="Domestic Shorthair"/>
    <s v="Mr Midnight"/>
    <s v="5y 0m 10d"/>
    <s v="Male"/>
    <s v="No"/>
    <s v="Black"/>
    <s v="No"/>
    <m/>
    <x v="11"/>
    <s v="9"/>
    <m/>
  </r>
  <r>
    <s v=""/>
    <s v="A0059219292"/>
    <s v="Yes"/>
    <s v="Active"/>
    <x v="1"/>
    <x v="0"/>
    <s v="Domestic Shorthair"/>
    <s v="Mercury"/>
    <s v="0y 9m 13d"/>
    <s v="Female"/>
    <s v="Yes"/>
    <s v="Black"/>
    <s v="No"/>
    <s v="941000031683638"/>
    <x v="15"/>
    <s v="Bank 1 Cage 3"/>
    <m/>
  </r>
  <r>
    <s v=""/>
    <s v="A0059218846"/>
    <s v="Yes"/>
    <s v="Active"/>
    <x v="1"/>
    <x v="1"/>
    <s v="Terrier, American Pit Bull"/>
    <s v="Feta"/>
    <s v="3y 1m 13d"/>
    <s v="Male"/>
    <s v="Yes"/>
    <s v="Yellow"/>
    <s v="No"/>
    <s v="941000031684325"/>
    <x v="16"/>
    <s v="3"/>
    <s v="HW+"/>
  </r>
  <r>
    <s v=""/>
    <s v="A0059214054"/>
    <s v="Yes"/>
    <s v="Active"/>
    <x v="5"/>
    <x v="0"/>
    <s v="Domestic Shorthair"/>
    <s v="Oreo (W. Aquino)"/>
    <s v="0y 2m 11d"/>
    <s v="Male"/>
    <s v="No"/>
    <s v="Black"/>
    <s v="No"/>
    <m/>
    <x v="0"/>
    <s v="AdoptionTrial"/>
    <m/>
  </r>
  <r>
    <s v=""/>
    <s v="A0059211954"/>
    <s v="Yes"/>
    <s v="Active"/>
    <x v="5"/>
    <x v="0"/>
    <s v="Domestic Shorthair"/>
    <s v="Dunkin (J. Hutto)"/>
    <s v="0y 2m 18d"/>
    <s v="Male"/>
    <s v="No"/>
    <s v="Orange"/>
    <s v="No"/>
    <s v="941000031735494"/>
    <x v="0"/>
    <s v="AdoptionTrial"/>
    <m/>
  </r>
  <r>
    <s v=""/>
    <s v="A0059211945"/>
    <s v="Yes"/>
    <s v="Active"/>
    <x v="5"/>
    <x v="0"/>
    <s v="Domestic Shorthair"/>
    <s v="Demo (J. Hutto)"/>
    <s v="0y 2m 18d"/>
    <s v="Male"/>
    <s v="No"/>
    <s v="Brown"/>
    <s v="No"/>
    <s v="941000031735535"/>
    <x v="0"/>
    <s v="AdoptionTrial"/>
    <m/>
  </r>
  <r>
    <s v=""/>
    <s v="A0059211510"/>
    <s v="Yes"/>
    <s v="Active"/>
    <x v="1"/>
    <x v="1"/>
    <s v="Terrier"/>
    <s v="Pocahontas"/>
    <s v="2y 1m 14d"/>
    <s v="Female"/>
    <s v="Yes"/>
    <s v="Brown"/>
    <s v="No"/>
    <s v="941000031683514"/>
    <x v="7"/>
    <s v="11"/>
    <s v="HW -"/>
  </r>
  <r>
    <s v=""/>
    <s v="A0059205875"/>
    <s v="Yes"/>
    <s v="Active"/>
    <x v="7"/>
    <x v="1"/>
    <s v="Terrier, Pit Bull"/>
    <s v="Josephine (L. Demers)"/>
    <s v="2y 1m 15d"/>
    <s v="Female"/>
    <s v="No"/>
    <s v="Black"/>
    <s v="No"/>
    <m/>
    <x v="0"/>
    <s v="AdoptAmbassador"/>
    <m/>
  </r>
  <r>
    <s v=""/>
    <s v="A0059205340"/>
    <s v="Yes"/>
    <s v="Active"/>
    <x v="1"/>
    <x v="0"/>
    <s v="Domestic Shorthair"/>
    <s v="Amari (G. Henriksson)"/>
    <s v="0y 3m 15d"/>
    <s v="Female"/>
    <s v="Yes"/>
    <s v="Brown"/>
    <s v="No"/>
    <s v="941000031683471"/>
    <x v="0"/>
    <s v="AdoptAmbassador"/>
    <m/>
  </r>
  <r>
    <s v=""/>
    <s v="A0059200388"/>
    <s v="Yes"/>
    <s v="Active"/>
    <x v="1"/>
    <x v="1"/>
    <s v="Mixed Breed, Medium (up to 44 lbs fully grown)"/>
    <s v="Tramp"/>
    <s v="2y 1m 16d"/>
    <s v="Male"/>
    <s v="Yes"/>
    <s v="Black"/>
    <s v="No"/>
    <s v="941000031683509"/>
    <x v="8"/>
    <s v="Medical Lobby Cages"/>
    <s v="HW+"/>
  </r>
  <r>
    <s v=""/>
    <s v="A0059197970"/>
    <s v="Yes"/>
    <s v="Active"/>
    <x v="7"/>
    <x v="1"/>
    <s v="Mixed Breed, Medium (up to 44 lbs fully grown)"/>
    <s v="Roux"/>
    <s v="3y 1m 16d"/>
    <s v="Female"/>
    <s v="No"/>
    <s v="White"/>
    <s v="No"/>
    <m/>
    <x v="7"/>
    <s v="20"/>
    <s v="HW -"/>
  </r>
  <r>
    <s v=""/>
    <s v="A0059197919"/>
    <s v="Yes"/>
    <s v="Active"/>
    <x v="1"/>
    <x v="1"/>
    <s v="Hound"/>
    <s v="Emmett"/>
    <s v="5y 1m 15d"/>
    <s v="Male"/>
    <s v="Yes"/>
    <s v="Black"/>
    <s v="No"/>
    <s v="941000031684296"/>
    <x v="16"/>
    <s v="17"/>
    <s v="HW+3"/>
  </r>
  <r>
    <s v=""/>
    <s v="A0059193976"/>
    <s v="Yes"/>
    <s v="Active"/>
    <x v="7"/>
    <x v="1"/>
    <s v="Terrier, Pit Bull"/>
    <s v="Claudia"/>
    <s v="1y 1m 16d"/>
    <s v="Female"/>
    <s v="No"/>
    <s v="Brown"/>
    <s v="No"/>
    <m/>
    <x v="12"/>
    <s v="12"/>
    <s v="HW-"/>
  </r>
  <r>
    <s v=""/>
    <s v="A0059190623"/>
    <s v="Yes"/>
    <s v="Active"/>
    <x v="5"/>
    <x v="0"/>
    <s v="Domestic Shorthair"/>
    <s v="Trixie (B. Harmon)"/>
    <s v="0y 2m 7d"/>
    <s v="Female"/>
    <s v="No"/>
    <s v="Black"/>
    <s v="No"/>
    <m/>
    <x v="0"/>
    <s v="AdoptionTrial"/>
    <m/>
  </r>
  <r>
    <s v=""/>
    <s v="A0059190614"/>
    <s v="Yes"/>
    <s v="Active"/>
    <x v="12"/>
    <x v="0"/>
    <s v="Domestic Shorthair"/>
    <s v="(C. Demers)"/>
    <s v="0y 2m 1d"/>
    <s v="Male"/>
    <s v="No"/>
    <s v="Orange"/>
    <s v="No"/>
    <m/>
    <x v="0"/>
    <s v="AdoptAmbassador"/>
    <m/>
  </r>
  <r>
    <s v=""/>
    <s v="A0059190606"/>
    <s v="Yes"/>
    <s v="Active"/>
    <x v="12"/>
    <x v="0"/>
    <s v="Domestic Shorthair"/>
    <s v="(C. Demers)"/>
    <s v="0y 2m 1d"/>
    <s v="Male"/>
    <s v="No"/>
    <s v="Orange"/>
    <s v="No"/>
    <m/>
    <x v="0"/>
    <s v="AdoptAmbassador"/>
    <m/>
  </r>
  <r>
    <s v=""/>
    <s v="A0059189718"/>
    <s v="Yes"/>
    <s v="Active"/>
    <x v="12"/>
    <x v="0"/>
    <s v="Domestic Shorthair"/>
    <s v="Blanch (S. Raimer)"/>
    <s v="0y 1m 28d"/>
    <s v="Female"/>
    <s v="No"/>
    <s v="Black"/>
    <s v="No"/>
    <m/>
    <x v="0"/>
    <s v="AdoptAmbassador"/>
    <m/>
  </r>
  <r>
    <s v=""/>
    <s v="A0059189541"/>
    <s v="Yes"/>
    <s v="Active"/>
    <x v="1"/>
    <x v="0"/>
    <s v="Domestic Shorthair"/>
    <s v="Roxanne"/>
    <s v="3y 1m 9d"/>
    <s v="Female"/>
    <s v="No"/>
    <s v="Black"/>
    <s v="No"/>
    <s v="941000031683923"/>
    <x v="15"/>
    <s v="Bank 2 Cage 5"/>
    <m/>
  </r>
  <r>
    <s v=""/>
    <s v="A0059126376"/>
    <s v="Yes"/>
    <s v="Active"/>
    <x v="12"/>
    <x v="0"/>
    <s v="Domestic Medium Hair"/>
    <s v="Tana (C. Demers)"/>
    <s v="0y 2m 15d"/>
    <s v="Female"/>
    <s v="No"/>
    <s v="Orange"/>
    <s v="No"/>
    <m/>
    <x v="0"/>
    <s v="AdoptAmbassador"/>
    <m/>
  </r>
  <r>
    <s v=""/>
    <s v="A0059126373"/>
    <s v="Yes"/>
    <s v="Active"/>
    <x v="12"/>
    <x v="0"/>
    <s v="Domestic Medium Hair"/>
    <s v="Thor (C. Demers)"/>
    <s v="0y 2m 15d"/>
    <s v="Male"/>
    <s v="No"/>
    <s v="Orange"/>
    <s v="No"/>
    <m/>
    <x v="0"/>
    <s v="AdoptAmbassador"/>
    <m/>
  </r>
  <r>
    <s v=""/>
    <s v="A0059117646"/>
    <s v="Yes"/>
    <s v="Active"/>
    <x v="1"/>
    <x v="1"/>
    <s v="Terrier, Pit Bull"/>
    <s v="Vixey (A. Hoy)"/>
    <s v="0y 10m 17d"/>
    <s v="Female"/>
    <s v="Yes"/>
    <s v="Brown"/>
    <s v="No"/>
    <s v="941000031735759"/>
    <x v="0"/>
    <s v="AdoptAmbassador"/>
    <s v="HW -"/>
  </r>
  <r>
    <s v=""/>
    <s v="A0059095322"/>
    <s v="Yes"/>
    <s v="Active"/>
    <x v="5"/>
    <x v="0"/>
    <s v="Domestic Shorthair"/>
    <s v="Pumpkin (M Craven)"/>
    <s v="0y 3m 18d"/>
    <s v="Male"/>
    <s v="No"/>
    <s v="Orange"/>
    <s v="No"/>
    <m/>
    <x v="0"/>
    <s v="AdoptionTrial"/>
    <m/>
  </r>
  <r>
    <s v=""/>
    <s v="A0059095311"/>
    <s v="Yes"/>
    <s v="Active"/>
    <x v="5"/>
    <x v="0"/>
    <s v="Domestic Shorthair"/>
    <s v="Winnie (M Craven)"/>
    <s v="0y 2m 25d"/>
    <s v="Male"/>
    <s v="No"/>
    <s v="Orange"/>
    <s v="No"/>
    <m/>
    <x v="0"/>
    <s v="AdoptionTrial"/>
    <m/>
  </r>
  <r>
    <s v=""/>
    <s v="A0059095166"/>
    <s v="Yes"/>
    <s v="Active"/>
    <x v="5"/>
    <x v="1"/>
    <s v="Terrier"/>
    <s v="Sir Wrinklesworth (K. Brown)"/>
    <s v="5y 1m 22d"/>
    <s v="Male"/>
    <s v="No"/>
    <s v="Black"/>
    <s v="No"/>
    <s v="941000031749573"/>
    <x v="0"/>
    <s v="AdoptionTrial"/>
    <s v="HW+4"/>
  </r>
  <r>
    <s v=""/>
    <s v="A0059085846"/>
    <s v="Yes"/>
    <s v="Active"/>
    <x v="1"/>
    <x v="0"/>
    <s v="Domestic Shorthair"/>
    <s v="Leo"/>
    <s v="4y 1m 24d"/>
    <s v="Male"/>
    <s v="Yes"/>
    <s v="Black"/>
    <s v="No"/>
    <m/>
    <x v="15"/>
    <s v="Bank 1 Cage 1"/>
    <m/>
  </r>
  <r>
    <s v=""/>
    <s v="A0059084829"/>
    <s v="Yes"/>
    <s v="Active"/>
    <x v="7"/>
    <x v="0"/>
    <s v="Domestic Shorthair"/>
    <s v="Mochi (F. Henriksson)"/>
    <s v="0y 2m 25d"/>
    <s v="Male"/>
    <s v="No"/>
    <s v="Black"/>
    <s v="No"/>
    <m/>
    <x v="0"/>
    <s v="AdoptAmbassador"/>
    <m/>
  </r>
  <r>
    <s v=""/>
    <s v="A0059072755"/>
    <s v="Yes"/>
    <s v="Active"/>
    <x v="1"/>
    <x v="1"/>
    <s v="Terrier"/>
    <s v="Royal"/>
    <s v="3y 1m 27d"/>
    <s v="Female"/>
    <s v="Yes"/>
    <s v="Tan"/>
    <s v="No"/>
    <s v="985141007345971"/>
    <x v="7"/>
    <s v="17"/>
    <s v="HW +"/>
  </r>
  <r>
    <s v=""/>
    <s v="A0059066282"/>
    <s v="Yes"/>
    <s v="Active"/>
    <x v="1"/>
    <x v="0"/>
    <s v="Domestic Shorthair"/>
    <s v="Mary Jane [Barn Cat]"/>
    <s v="1y 1m 28d"/>
    <s v="Female"/>
    <s v="Yes"/>
    <s v="Black"/>
    <s v="No"/>
    <m/>
    <x v="13"/>
    <s v="Run 2"/>
    <m/>
  </r>
  <r>
    <s v=""/>
    <s v="A0059058634"/>
    <s v="Yes"/>
    <s v="Active"/>
    <x v="1"/>
    <x v="1"/>
    <s v="Mixed Breed, Medium (up to 44 lbs fully grown)"/>
    <s v="Elliott"/>
    <s v="2y 1m 29d"/>
    <s v="Male"/>
    <s v="Yes"/>
    <s v="Brown"/>
    <s v="No"/>
    <s v="941000031684376"/>
    <x v="16"/>
    <s v="2"/>
    <s v="HW-"/>
  </r>
  <r>
    <s v=""/>
    <s v="A0059055443"/>
    <s v="Yes"/>
    <s v="Active"/>
    <x v="11"/>
    <x v="0"/>
    <s v="Domestic Shorthair"/>
    <s v="June"/>
    <s v="1y 1m 29d"/>
    <s v="Female"/>
    <s v="Yes"/>
    <s v="Black"/>
    <s v="No"/>
    <m/>
    <x v="13"/>
    <s v="Run 4"/>
    <m/>
  </r>
  <r>
    <s v=""/>
    <s v="A0059055318"/>
    <s v="Yes"/>
    <s v="Active"/>
    <x v="10"/>
    <x v="1"/>
    <s v="Mixed Breed, Medium (up to 44 lbs fully grown)"/>
    <s v="Lovey"/>
    <s v="5y 0m 5d"/>
    <s v="Female"/>
    <s v="No"/>
    <s v="White"/>
    <s v="No"/>
    <m/>
    <x v="16"/>
    <s v="8"/>
    <s v="HW+4"/>
  </r>
  <r>
    <s v=""/>
    <s v="A0059055262"/>
    <s v="Yes"/>
    <s v="Active"/>
    <x v="10"/>
    <x v="1"/>
    <s v="Mixed Breed, Large (over 44 lbs fully grown)"/>
    <s v="Lola"/>
    <s v="3y 0m 5d"/>
    <s v="Female"/>
    <s v="No"/>
    <s v="White"/>
    <s v="No"/>
    <m/>
    <x v="16"/>
    <s v="9"/>
    <s v="HW+4"/>
  </r>
  <r>
    <s v=""/>
    <s v="A0059055232"/>
    <s v="Yes"/>
    <s v="Active"/>
    <x v="7"/>
    <x v="1"/>
    <s v="Mixed Breed, Large (over 44 lbs fully grown)"/>
    <s v="Vanna"/>
    <s v="1y 1m 29d"/>
    <s v="Female"/>
    <s v="No"/>
    <s v="White"/>
    <s v="No"/>
    <m/>
    <x v="5"/>
    <s v="Equipment Storage Area"/>
    <m/>
  </r>
  <r>
    <s v=""/>
    <s v="A0059055142"/>
    <s v="Yes"/>
    <s v="Active"/>
    <x v="10"/>
    <x v="1"/>
    <s v="Mixed Breed, Large (over 44 lbs fully grown)"/>
    <s v="Una"/>
    <s v="3y 0m 5d"/>
    <s v="Female"/>
    <s v="No"/>
    <s v="Brown"/>
    <s v="No"/>
    <m/>
    <x v="16"/>
    <s v="6"/>
    <s v="HW-3"/>
  </r>
  <r>
    <s v=""/>
    <s v="A0059055106"/>
    <s v="Yes"/>
    <s v="Active"/>
    <x v="10"/>
    <x v="1"/>
    <s v="Mixed Breed, Large (over 44 lbs fully grown)"/>
    <s v="Reno"/>
    <s v="5y 0m 5d"/>
    <s v="Male"/>
    <s v="No"/>
    <s v="White"/>
    <s v="No"/>
    <m/>
    <x v="16"/>
    <s v="7"/>
    <s v="HW-3"/>
  </r>
  <r>
    <s v=""/>
    <s v="A0059048748"/>
    <s v="Yes"/>
    <s v="Active"/>
    <x v="7"/>
    <x v="1"/>
    <s v="Mixed Breed, Medium (up to 44 lbs fully grown)"/>
    <s v="Hellga (N. Skala)"/>
    <s v="10y 2m 0d"/>
    <s v="Female"/>
    <s v="No"/>
    <s v="Black"/>
    <s v="No"/>
    <s v="941000031735652"/>
    <x v="0"/>
    <s v="AdoptAmbassador"/>
    <s v="HW +"/>
  </r>
  <r>
    <s v=""/>
    <s v="A0059041716"/>
    <s v="Yes"/>
    <s v="Active"/>
    <x v="7"/>
    <x v="0"/>
    <s v="Domestic Shorthair"/>
    <s v="Rocky (A. Flynt)"/>
    <s v="0y 2m 28d"/>
    <s v="Male"/>
    <s v="No"/>
    <s v="Black"/>
    <s v="No"/>
    <m/>
    <x v="0"/>
    <s v="AdoptAmbassador"/>
    <m/>
  </r>
  <r>
    <s v=""/>
    <s v="A0059040345"/>
    <s v="Yes"/>
    <s v="Active"/>
    <x v="1"/>
    <x v="1"/>
    <s v="Mixed Breed, Medium (up to 44 lbs fully grown)"/>
    <s v="Deebo"/>
    <s v="1y 2m 1d"/>
    <s v="Male"/>
    <s v="Yes"/>
    <s v="Brindle"/>
    <s v="No"/>
    <s v="941000031683746"/>
    <x v="16"/>
    <s v="10"/>
    <s v="HW -"/>
  </r>
  <r>
    <s v=""/>
    <s v="A0059040308"/>
    <s v="Yes"/>
    <s v="Active"/>
    <x v="1"/>
    <x v="1"/>
    <s v="Mixed Breed, Medium (up to 44 lbs fully grown)"/>
    <s v="Denali"/>
    <s v="1y 2m 1d"/>
    <s v="Male"/>
    <s v="Yes"/>
    <s v="Grey"/>
    <s v="No"/>
    <s v="941000031749883"/>
    <x v="12"/>
    <s v="6"/>
    <s v="HW-"/>
  </r>
  <r>
    <s v=""/>
    <s v="A0059040305"/>
    <s v="Yes"/>
    <s v="Active"/>
    <x v="1"/>
    <x v="1"/>
    <s v="Mixed Breed, Medium (up to 44 lbs fully grown)"/>
    <s v="Auggie"/>
    <s v="1y 2m 1d"/>
    <s v="Male"/>
    <s v="Yes"/>
    <s v="Grey"/>
    <s v="No"/>
    <s v="941000031735776"/>
    <x v="12"/>
    <s v="9"/>
    <s v="HW-"/>
  </r>
  <r>
    <s v=""/>
    <s v="A0059039558"/>
    <s v="Yes"/>
    <s v="Active"/>
    <x v="14"/>
    <x v="1"/>
    <s v="Shepherd"/>
    <s v="Peter (H Spraker)"/>
    <s v="2y 2m 1d"/>
    <s v="Male"/>
    <s v="Yes"/>
    <s v="Blond"/>
    <s v="No"/>
    <s v="941000031683893"/>
    <x v="0"/>
    <s v="AdoptionTrial"/>
    <s v="HW +"/>
  </r>
  <r>
    <s v=""/>
    <s v="A0059031537"/>
    <s v="Yes"/>
    <s v="Active"/>
    <x v="1"/>
    <x v="1"/>
    <s v="Mixed Breed, Medium (up to 44 lbs fully grown)"/>
    <s v="Dingo (A. Cox)"/>
    <s v="1y 2m 0d"/>
    <s v="Male"/>
    <s v="Yes"/>
    <s v="Brown"/>
    <s v="No"/>
    <s v="985113008707018"/>
    <x v="0"/>
    <s v="AdoptAmbassador"/>
    <s v="HW-"/>
  </r>
  <r>
    <s v=""/>
    <s v="A0059026516"/>
    <s v="Yes"/>
    <s v="Active"/>
    <x v="1"/>
    <x v="1"/>
    <s v="Retriever, Labrador"/>
    <s v="Lotus ( E Campbell)"/>
    <s v="1y 2m 4d"/>
    <s v="Female"/>
    <s v="Yes"/>
    <s v="Brown"/>
    <s v="No"/>
    <s v="941000031684004"/>
    <x v="0"/>
    <s v="AdoptAmbassador"/>
    <s v="HW-3"/>
  </r>
  <r>
    <s v=""/>
    <s v="A0059026177"/>
    <s v="Yes"/>
    <s v="Active"/>
    <x v="3"/>
    <x v="0"/>
    <s v="Domestic Shorthair"/>
    <s v="THIS CAT HAS TWO WEEK OLD KITTENS"/>
    <s v="1y 2m 4d"/>
    <s v="Female"/>
    <s v="No"/>
    <s v="Brown"/>
    <s v="No"/>
    <m/>
    <x v="10"/>
    <s v="Cage 2"/>
    <m/>
  </r>
  <r>
    <s v=""/>
    <s v="A0059025019"/>
    <s v="Yes"/>
    <s v="Active"/>
    <x v="5"/>
    <x v="0"/>
    <s v="Domestic Shorthair"/>
    <s v="Charlie (A. Edwards-Pegram)"/>
    <s v="0y 3m 23d"/>
    <s v="Male"/>
    <s v="No"/>
    <s v="Brown"/>
    <s v="No"/>
    <m/>
    <x v="0"/>
    <s v="AdoptionTrial"/>
    <m/>
  </r>
  <r>
    <s v=""/>
    <s v="A0059025008"/>
    <s v="Yes"/>
    <s v="Active"/>
    <x v="5"/>
    <x v="0"/>
    <s v="Domestic Shorthair"/>
    <s v="Echo (A. Edwards-Pegram)"/>
    <s v="0y 3m 23d"/>
    <s v="Female"/>
    <s v="No"/>
    <s v="White"/>
    <s v="No"/>
    <m/>
    <x v="0"/>
    <s v="AdoptionTrial"/>
    <m/>
  </r>
  <r>
    <s v=""/>
    <s v="A0059024997"/>
    <s v="Yes"/>
    <s v="Active"/>
    <x v="5"/>
    <x v="0"/>
    <s v="Domestic Shorthair"/>
    <s v="Delta (A. Edwards-Pegram)"/>
    <s v="0y 3m 23d"/>
    <s v="Female"/>
    <s v="No"/>
    <s v="Black"/>
    <s v="No"/>
    <m/>
    <x v="0"/>
    <s v="AdoptionTrial"/>
    <m/>
  </r>
  <r>
    <s v=""/>
    <s v="A0059024985"/>
    <s v="Yes"/>
    <s v="Active"/>
    <x v="5"/>
    <x v="0"/>
    <s v="Domestic Shorthair"/>
    <s v="Blue (A. Edwards-Pegram)"/>
    <s v="0y 3m 23d"/>
    <s v="Male"/>
    <s v="No"/>
    <s v="Black"/>
    <s v="No"/>
    <m/>
    <x v="0"/>
    <s v="AdoptionTrial"/>
    <m/>
  </r>
  <r>
    <s v=""/>
    <s v="A0059021778"/>
    <s v="Yes"/>
    <s v="Active"/>
    <x v="1"/>
    <x v="1"/>
    <s v="Boxer"/>
    <s v="Craig"/>
    <s v="4y 2m 4d"/>
    <s v="Male"/>
    <s v="Yes"/>
    <s v="Black"/>
    <s v="No"/>
    <s v="941000031684331"/>
    <x v="16"/>
    <s v="16"/>
    <s v="HW+"/>
  </r>
  <r>
    <s v=""/>
    <s v="A0059020403"/>
    <s v="Yes"/>
    <s v="Active"/>
    <x v="7"/>
    <x v="0"/>
    <s v="Domestic Shorthair"/>
    <s v="Magnolia (Q Morris)"/>
    <s v="0y 3m 16d"/>
    <s v="Female"/>
    <s v="No"/>
    <s v="White"/>
    <s v="No"/>
    <m/>
    <x v="0"/>
    <s v="AdoptAmbassador"/>
    <m/>
  </r>
  <r>
    <s v=""/>
    <s v="A0059020393"/>
    <s v="Yes"/>
    <s v="Active"/>
    <x v="7"/>
    <x v="0"/>
    <s v="Domestic Shorthair"/>
    <s v="Cypress (Q Morris)"/>
    <s v="0y 3m 16d"/>
    <s v="Male"/>
    <s v="No"/>
    <s v="Black"/>
    <s v="No"/>
    <m/>
    <x v="0"/>
    <s v="AdoptAmbassador"/>
    <m/>
  </r>
  <r>
    <s v=""/>
    <s v="A0059018179"/>
    <s v="Yes"/>
    <s v="Active"/>
    <x v="7"/>
    <x v="0"/>
    <s v="Domestic Shorthair"/>
    <s v="Bandit"/>
    <s v="5y 2m 4d"/>
    <s v="Male"/>
    <s v="No"/>
    <s v="Black"/>
    <s v="No"/>
    <m/>
    <x v="1"/>
    <s v="6"/>
    <m/>
  </r>
  <r>
    <s v=""/>
    <s v="A0058991001"/>
    <s v="Yes"/>
    <s v="Active"/>
    <x v="5"/>
    <x v="1"/>
    <s v="Retriever, Labrador"/>
    <s v="Charlie (N.Parker)"/>
    <s v="0y 5m 8d"/>
    <s v="Male"/>
    <s v="No"/>
    <s v="Black"/>
    <s v="No"/>
    <s v="941000031683620"/>
    <x v="0"/>
    <s v="AdoptionTrial"/>
    <m/>
  </r>
  <r>
    <s v=""/>
    <s v="A0058974308"/>
    <s v="Yes"/>
    <s v="Active"/>
    <x v="7"/>
    <x v="0"/>
    <s v="Domestic Shorthair"/>
    <s v="Kirk (A. Flynt)"/>
    <s v="0y 3m 1d"/>
    <s v="Male"/>
    <s v="No"/>
    <s v="Black"/>
    <s v="No"/>
    <m/>
    <x v="0"/>
    <s v="AdoptAmbassador"/>
    <m/>
  </r>
  <r>
    <s v=""/>
    <s v="A0058974302"/>
    <s v="Yes"/>
    <s v="Active"/>
    <x v="7"/>
    <x v="0"/>
    <s v="Domestic Shorthair"/>
    <s v="Spoc (A. Flynt)"/>
    <s v="0y 3m 1d"/>
    <s v="Male"/>
    <s v="No"/>
    <s v="Black"/>
    <s v="No"/>
    <m/>
    <x v="0"/>
    <s v="AdoptAmbassador"/>
    <m/>
  </r>
  <r>
    <s v=""/>
    <s v="A0058971613"/>
    <s v="Yes"/>
    <s v="Active"/>
    <x v="1"/>
    <x v="0"/>
    <s v="Domestic Shorthair"/>
    <s v="Baker"/>
    <s v="5y 1m 3d"/>
    <s v="Male"/>
    <s v="Yes"/>
    <s v="Black"/>
    <s v="No"/>
    <m/>
    <x v="17"/>
    <s v="5"/>
    <m/>
  </r>
  <r>
    <s v=""/>
    <s v="A0058966537"/>
    <s v="Yes"/>
    <s v="Active"/>
    <x v="1"/>
    <x v="0"/>
    <s v="Domestic Shorthair"/>
    <s v="Larry [Barn Cat]"/>
    <s v="0y 3m 24d"/>
    <s v="Male"/>
    <s v="Yes"/>
    <s v="Grey"/>
    <s v="No"/>
    <m/>
    <x v="13"/>
    <s v="Catio Free Roaming"/>
    <m/>
  </r>
  <r>
    <s v=""/>
    <s v="A0058958880"/>
    <s v="Yes"/>
    <s v="Active"/>
    <x v="3"/>
    <x v="0"/>
    <s v="Domestic Shorthair"/>
    <s v="Lil Debbie (C. Hansen)"/>
    <s v="2y 2m 12d"/>
    <s v="Female"/>
    <s v="No"/>
    <s v="Black"/>
    <s v="No"/>
    <m/>
    <x v="0"/>
    <s v="AdoptAmbassador"/>
    <m/>
  </r>
  <r>
    <s v=""/>
    <s v="A0058929883"/>
    <s v="Yes"/>
    <s v="Active"/>
    <x v="7"/>
    <x v="1"/>
    <s v="Mixed Breed, Large (over 44 lbs fully grown)"/>
    <s v="Max"/>
    <s v="3y 2m 18d"/>
    <s v="Male"/>
    <s v="No"/>
    <s v="Black"/>
    <s v="No"/>
    <m/>
    <x v="2"/>
    <s v="Pen 1"/>
    <s v="HW-3"/>
  </r>
  <r>
    <s v=""/>
    <s v="A0058929579"/>
    <s v="Yes"/>
    <s v="Active"/>
    <x v="5"/>
    <x v="0"/>
    <s v="Domestic Shorthair"/>
    <s v="Mack (K. Kroger)"/>
    <s v="0y 3m 29d"/>
    <s v="Male"/>
    <s v="No"/>
    <s v="Orange"/>
    <s v="No"/>
    <s v="941000030972314"/>
    <x v="0"/>
    <s v="AdoptionTrial"/>
    <m/>
  </r>
  <r>
    <s v=""/>
    <s v="A0058928950"/>
    <s v="Yes"/>
    <s v="Active"/>
    <x v="7"/>
    <x v="1"/>
    <s v="Shepherd"/>
    <s v="Jovi"/>
    <s v="3y 2m 18d"/>
    <s v="Female"/>
    <s v="No"/>
    <s v="Black"/>
    <s v="No"/>
    <m/>
    <x v="2"/>
    <s v="Pen 1"/>
    <s v="HW-4"/>
  </r>
  <r>
    <s v=""/>
    <s v="A0058922485"/>
    <s v="Yes"/>
    <s v="Active"/>
    <x v="1"/>
    <x v="1"/>
    <s v="Boxer"/>
    <s v="Landon"/>
    <s v="3y 2m 19d"/>
    <s v="Male"/>
    <s v="Yes"/>
    <s v="Bronze"/>
    <s v="No"/>
    <s v="982091074519787"/>
    <x v="16"/>
    <s v="15"/>
    <s v="HW +"/>
  </r>
  <r>
    <s v=""/>
    <s v="A0058904337"/>
    <s v="Yes"/>
    <s v="Active"/>
    <x v="1"/>
    <x v="1"/>
    <s v="Rottweiler"/>
    <s v="Yukiko (L. Clark)"/>
    <s v="2y 2m 21d"/>
    <s v="Female"/>
    <s v="Yes"/>
    <s v="Black"/>
    <s v="No"/>
    <s v="941000031683973"/>
    <x v="0"/>
    <s v="AdoptAmbassador"/>
    <s v="HW+"/>
  </r>
  <r>
    <s v=""/>
    <s v="A0058882239"/>
    <s v="Yes"/>
    <s v="Active"/>
    <x v="1"/>
    <x v="0"/>
    <s v="Domestic Shorthair"/>
    <s v="[Barn Cat]"/>
    <s v="4y 2m 25d"/>
    <s v="Male"/>
    <s v="Yes"/>
    <s v="White"/>
    <s v="No"/>
    <m/>
    <x v="10"/>
    <s v="Cage 3"/>
    <m/>
  </r>
  <r>
    <s v=""/>
    <s v="A0058881642"/>
    <s v="Yes"/>
    <s v="Active"/>
    <x v="1"/>
    <x v="1"/>
    <s v="Hound"/>
    <s v="Journey (S. Nutter)"/>
    <s v="2y 2m 25d"/>
    <s v="Male"/>
    <s v="Yes"/>
    <s v="Black"/>
    <s v="No"/>
    <s v="941000031683518"/>
    <x v="0"/>
    <s v="AdoptAmbassador"/>
    <s v="HW+"/>
  </r>
  <r>
    <s v=""/>
    <s v="A0058880085"/>
    <s v="Yes"/>
    <s v="Active"/>
    <x v="1"/>
    <x v="0"/>
    <s v="Domestic Shorthair"/>
    <s v="Zoie"/>
    <s v="1y 2m 25d"/>
    <s v="Female"/>
    <s v="Yes"/>
    <s v="Black"/>
    <s v="No"/>
    <s v="941000030951414"/>
    <x v="17"/>
    <s v="1"/>
    <m/>
  </r>
  <r>
    <s v=""/>
    <s v="A0058878837"/>
    <s v="Yes"/>
    <s v="Active"/>
    <x v="7"/>
    <x v="0"/>
    <s v="Domestic Shorthair"/>
    <s v="Edward"/>
    <s v="4y 2m 25d"/>
    <s v="Male"/>
    <s v="No"/>
    <s v="White"/>
    <s v="No"/>
    <m/>
    <x v="17"/>
    <s v="Pop up cage - no #"/>
    <m/>
  </r>
  <r>
    <s v=""/>
    <s v="A0058874559"/>
    <s v="Yes"/>
    <s v="Active"/>
    <x v="1"/>
    <x v="0"/>
    <s v="Domestic Shorthair"/>
    <s v="Victor [Barn Cat]"/>
    <s v="3y 2m 26d"/>
    <s v="Male"/>
    <s v="Yes"/>
    <s v="Black"/>
    <s v="No"/>
    <m/>
    <x v="13"/>
    <s v="Catio Free Roaming"/>
    <m/>
  </r>
  <r>
    <s v=""/>
    <s v="A0058873126"/>
    <s v="Yes"/>
    <s v="Active"/>
    <x v="1"/>
    <x v="1"/>
    <s v="Terrier"/>
    <s v="Gretchen"/>
    <s v="2y 2m 25d"/>
    <s v="Female"/>
    <s v="Yes"/>
    <s v="Grey"/>
    <s v="No"/>
    <s v="941000031683715"/>
    <x v="5"/>
    <s v="Equipment Storage Area"/>
    <s v="HW+"/>
  </r>
  <r>
    <s v=""/>
    <s v="A0058872904"/>
    <s v="Yes"/>
    <s v="Active"/>
    <x v="1"/>
    <x v="1"/>
    <s v="American Red Heeler"/>
    <s v="Luca (J. Bowers)"/>
    <s v="5y 2m 26d"/>
    <s v="Male"/>
    <s v="Yes"/>
    <s v="Red"/>
    <s v="No"/>
    <s v="941000030972197"/>
    <x v="0"/>
    <s v="AdoptAmbassador"/>
    <s v="HW-"/>
  </r>
  <r>
    <s v=""/>
    <s v="A0058861989"/>
    <s v="Yes"/>
    <s v="Active"/>
    <x v="14"/>
    <x v="1"/>
    <s v="Hound"/>
    <s v="Quincy (S Price)"/>
    <s v="5y 2m 27d"/>
    <s v="Male"/>
    <s v="Yes"/>
    <s v="Black"/>
    <s v="No"/>
    <s v="941000031683500"/>
    <x v="0"/>
    <s v="AdoptionTrial"/>
    <s v="HW+"/>
  </r>
  <r>
    <s v=""/>
    <s v="A0058856423"/>
    <s v="Yes"/>
    <s v="Active"/>
    <x v="1"/>
    <x v="0"/>
    <s v="Domestic Shorthair"/>
    <s v="Berry"/>
    <s v="2y 2m 28d"/>
    <s v="Female"/>
    <s v="Yes"/>
    <s v="Black"/>
    <s v="No"/>
    <s v="941000031684081"/>
    <x v="15"/>
    <s v="Bank 2 Cage 3"/>
    <m/>
  </r>
  <r>
    <s v=""/>
    <s v="A0058855958"/>
    <s v="Yes"/>
    <s v="Active"/>
    <x v="11"/>
    <x v="0"/>
    <s v="Domestic Shorthair"/>
    <s v="Bubby"/>
    <s v="2y 2m 12d"/>
    <s v="Male"/>
    <s v="No"/>
    <s v="Orange"/>
    <s v="No"/>
    <m/>
    <x v="1"/>
    <s v="3"/>
    <m/>
  </r>
  <r>
    <s v=""/>
    <s v="A0058828496"/>
    <s v="Yes"/>
    <s v="Active"/>
    <x v="1"/>
    <x v="1"/>
    <s v="German Shepherd"/>
    <s v="Leilani"/>
    <s v="2y 3m 3d"/>
    <s v="Female"/>
    <s v="Yes"/>
    <s v="Brown"/>
    <s v="No"/>
    <s v="941000031750548"/>
    <x v="16"/>
    <s v="18"/>
    <s v="HW+"/>
  </r>
  <r>
    <s v=""/>
    <s v="A0058823615"/>
    <s v="Yes"/>
    <s v="Active"/>
    <x v="11"/>
    <x v="0"/>
    <s v="Domestic Shorthair"/>
    <s v="Gronk"/>
    <s v="5y 2m 2d"/>
    <s v="Male"/>
    <s v="Yes"/>
    <s v="Orange"/>
    <s v="No"/>
    <m/>
    <x v="11"/>
    <s v="2"/>
    <m/>
  </r>
  <r>
    <s v=""/>
    <s v="A0058815537"/>
    <s v="Yes"/>
    <s v="Active"/>
    <x v="1"/>
    <x v="1"/>
    <s v="Retriever, Labrador"/>
    <s v="Brownie (K. Maurer)"/>
    <s v="0y 6m 5d"/>
    <s v="Female"/>
    <s v="Yes"/>
    <s v="Brown"/>
    <s v="No"/>
    <s v="941000031683595"/>
    <x v="0"/>
    <s v="AdoptAmbassador"/>
    <m/>
  </r>
  <r>
    <s v=""/>
    <s v="A0058812660"/>
    <s v="Yes"/>
    <s v="Active"/>
    <x v="15"/>
    <x v="1"/>
    <s v="Mixed Breed, Small (under 24 lbs fully grown)"/>
    <s v="Khonsu (D. House)"/>
    <s v="4y 3m 5d"/>
    <s v="Male"/>
    <s v="Yes"/>
    <s v="Black"/>
    <s v="No"/>
    <s v="941000030975929"/>
    <x v="0"/>
    <s v="AdoptionTrial"/>
    <s v="HW+"/>
  </r>
  <r>
    <s v=""/>
    <s v="A0058801624"/>
    <s v="Yes"/>
    <s v="Active"/>
    <x v="1"/>
    <x v="1"/>
    <s v="Mixed Breed, Small (under 24 lbs fully grown)"/>
    <s v="Peyton (R. Gainey)"/>
    <s v="3y 3m 8d"/>
    <s v="Male"/>
    <s v="Yes"/>
    <s v="White"/>
    <s v="No"/>
    <s v="941000031750153"/>
    <x v="0"/>
    <s v="AdoptAmbassador"/>
    <s v="HWT"/>
  </r>
  <r>
    <s v=""/>
    <s v="A0058764375"/>
    <s v="Yes"/>
    <s v="Active"/>
    <x v="7"/>
    <x v="0"/>
    <s v="Domestic Shorthair"/>
    <s v="Aberdeen"/>
    <s v="0y 5m 12d"/>
    <s v="Male"/>
    <s v="No"/>
    <s v="White"/>
    <s v="No"/>
    <m/>
    <x v="15"/>
    <s v="Bank 1 Cage 6"/>
    <m/>
  </r>
  <r>
    <s v=""/>
    <s v="A0058764361"/>
    <s v="Yes"/>
    <s v="Active"/>
    <x v="1"/>
    <x v="0"/>
    <s v="Domestic Shorthair"/>
    <s v="Atlee"/>
    <s v="0y 4m 23d"/>
    <s v="Female"/>
    <s v="Yes"/>
    <s v="Black"/>
    <s v="No"/>
    <s v="941000031683648"/>
    <x v="15"/>
    <s v="Bank 1 Cage 6"/>
    <m/>
  </r>
  <r>
    <s v=""/>
    <s v="A0058764331"/>
    <s v="Yes"/>
    <s v="Active"/>
    <x v="1"/>
    <x v="0"/>
    <s v="Domestic Shorthair"/>
    <s v="Ripken"/>
    <s v="0y 4m 23d"/>
    <s v="Male"/>
    <s v="Yes"/>
    <s v="Black"/>
    <s v="No"/>
    <s v="941000031683478"/>
    <x v="15"/>
    <s v="Bank 1 Cage 6"/>
    <m/>
  </r>
  <r>
    <s v=""/>
    <s v="A0058762939"/>
    <s v="Yes"/>
    <s v="Active"/>
    <x v="1"/>
    <x v="1"/>
    <s v="Terrier"/>
    <s v="Everlee"/>
    <s v="2y 3m 12d"/>
    <s v="Female"/>
    <s v="Yes"/>
    <s v="Brown"/>
    <s v="No"/>
    <s v="941000030972061"/>
    <x v="7"/>
    <s v="14"/>
    <s v="HWT"/>
  </r>
  <r>
    <s v=""/>
    <s v="A0058760527"/>
    <s v="Yes"/>
    <s v="Active"/>
    <x v="1"/>
    <x v="1"/>
    <s v="Retriever, Labrador"/>
    <s v="Twister"/>
    <s v="6y 2m 25d"/>
    <s v="Male"/>
    <s v="Yes"/>
    <s v="Black"/>
    <s v="No"/>
    <s v="941000031749827"/>
    <x v="3"/>
    <s v="3"/>
    <s v="HW+"/>
  </r>
  <r>
    <s v=""/>
    <s v="A0058760517"/>
    <s v="Yes"/>
    <s v="Active"/>
    <x v="1"/>
    <x v="1"/>
    <s v="Shepherd"/>
    <s v="Tanya"/>
    <s v="8y 3m 12d"/>
    <s v="Female"/>
    <s v="Yes"/>
    <s v="Tan"/>
    <s v="No"/>
    <s v="941000031683941"/>
    <x v="3"/>
    <s v="3"/>
    <s v="HW+"/>
  </r>
  <r>
    <s v=""/>
    <s v="A0058760498"/>
    <s v="Yes"/>
    <s v="Active"/>
    <x v="1"/>
    <x v="1"/>
    <s v="Retriever, Labrador"/>
    <s v="Gracie Mae"/>
    <s v="3y 3m 12d"/>
    <s v="Female"/>
    <s v="Yes"/>
    <s v="Grey"/>
    <s v="No"/>
    <s v="941000031683576"/>
    <x v="3"/>
    <s v="4"/>
    <s v="HW -"/>
  </r>
  <r>
    <s v=""/>
    <s v="A0058760472"/>
    <s v="Yes"/>
    <s v="Active"/>
    <x v="1"/>
    <x v="1"/>
    <s v="Hound"/>
    <s v="Kirby"/>
    <s v="3y 3m 12d"/>
    <s v="Male"/>
    <s v="Yes"/>
    <s v="Grey"/>
    <s v="No"/>
    <s v="941000031750068"/>
    <x v="7"/>
    <s v="12"/>
    <s v="HW Trx"/>
  </r>
  <r>
    <s v=""/>
    <s v="A0058748347"/>
    <s v="Yes"/>
    <s v="Active"/>
    <x v="1"/>
    <x v="1"/>
    <s v="Terrier"/>
    <s v="Karma (M Kelly)"/>
    <s v="6y 3m 15d"/>
    <s v="Female"/>
    <s v="Yes"/>
    <s v="Grey"/>
    <s v="No"/>
    <s v="941000031684310"/>
    <x v="0"/>
    <s v="AdoptAmbassador"/>
    <s v="HW+"/>
  </r>
  <r>
    <s v=""/>
    <s v="A0058730783"/>
    <s v="Yes"/>
    <s v="Active"/>
    <x v="1"/>
    <x v="1"/>
    <s v="Terrier"/>
    <s v="Kim"/>
    <s v="4y 3m 18d"/>
    <s v="Female"/>
    <s v="Yes"/>
    <s v="Black"/>
    <s v="No"/>
    <s v="941000030975999"/>
    <x v="12"/>
    <s v="3"/>
    <s v="HW+"/>
  </r>
  <r>
    <s v=""/>
    <s v="A0058726011"/>
    <s v="Yes"/>
    <s v="Active"/>
    <x v="7"/>
    <x v="0"/>
    <s v="Domestic Shorthair"/>
    <s v="Pistol"/>
    <s v="0y 4m 2d"/>
    <s v="Male"/>
    <s v="No"/>
    <s v="Black"/>
    <s v="No"/>
    <m/>
    <x v="17"/>
    <s v="Pop up cage - no #"/>
    <m/>
  </r>
  <r>
    <s v=""/>
    <s v="A0058719090"/>
    <s v="Yes"/>
    <s v="Active"/>
    <x v="1"/>
    <x v="1"/>
    <s v="Terrier, American Staffordshire"/>
    <s v="Ava Grace"/>
    <s v="2y 3m 19d"/>
    <s v="Female"/>
    <s v="Yes"/>
    <s v="Brown"/>
    <s v="No"/>
    <s v="941000030951410"/>
    <x v="16"/>
    <s v="14"/>
    <s v="HWTrx"/>
  </r>
  <r>
    <s v=""/>
    <s v="A0058705427"/>
    <s v="Yes"/>
    <s v="Active"/>
    <x v="1"/>
    <x v="1"/>
    <s v="Retriever, Labrador"/>
    <s v="Cole (K. Vogel)"/>
    <s v="1y 3m 22d"/>
    <s v="Male"/>
    <s v="Yes"/>
    <s v="Black"/>
    <s v="No"/>
    <s v="941000031683783"/>
    <x v="0"/>
    <s v="AdoptAmbassador"/>
    <s v="HW-"/>
  </r>
  <r>
    <s v=""/>
    <s v="A0058696819"/>
    <s v="Yes"/>
    <s v="Active"/>
    <x v="1"/>
    <x v="1"/>
    <s v="German Shepherd"/>
    <s v="Henry (N. Shriver)"/>
    <s v="0y 8m 23d"/>
    <s v="Male"/>
    <s v="Yes"/>
    <s v="Brown"/>
    <s v="No"/>
    <s v="941000031749596"/>
    <x v="0"/>
    <s v="AdoptAmbassador"/>
    <m/>
  </r>
  <r>
    <s v=""/>
    <s v="A0058688400"/>
    <s v="Yes"/>
    <s v="Active"/>
    <x v="1"/>
    <x v="1"/>
    <s v="Shepherd"/>
    <s v="Julian"/>
    <s v="3y 3m 24d"/>
    <s v="Male"/>
    <s v="Yes"/>
    <s v="Black"/>
    <s v="No"/>
    <s v="941000031683707"/>
    <x v="7"/>
    <s v="2"/>
    <s v="HWT"/>
  </r>
  <r>
    <s v=""/>
    <s v="A0058687058"/>
    <s v="Yes"/>
    <s v="Active"/>
    <x v="1"/>
    <x v="0"/>
    <s v="Domestic Shorthair"/>
    <s v="Timmy [Barn Cat]"/>
    <s v="4y 1m 13d"/>
    <s v="Male"/>
    <s v="Yes"/>
    <s v="Orange"/>
    <s v="No"/>
    <m/>
    <x v="1"/>
    <s v="4"/>
    <m/>
  </r>
  <r>
    <s v=""/>
    <s v="A0058679788"/>
    <s v="Yes"/>
    <s v="Active"/>
    <x v="1"/>
    <x v="0"/>
    <s v="Domestic Shorthair"/>
    <s v="Trinity"/>
    <s v="0y 5m 8d"/>
    <s v="Female"/>
    <s v="Yes"/>
    <s v="White"/>
    <s v="No"/>
    <s v="941000031683512"/>
    <x v="15"/>
    <s v="Bank 3 Cage 6"/>
    <m/>
  </r>
  <r>
    <s v=""/>
    <s v="A0058673677"/>
    <s v="Yes"/>
    <s v="Active"/>
    <x v="7"/>
    <x v="1"/>
    <s v="Mixed Breed, Medium (up to 44 lbs fully grown)"/>
    <s v="Beth Anne"/>
    <s v="2y 3m 24d"/>
    <s v="Female"/>
    <s v="No"/>
    <s v="Brown"/>
    <s v="No"/>
    <m/>
    <x v="16"/>
    <s v="20"/>
    <s v="HW +"/>
  </r>
  <r>
    <s v=""/>
    <s v="A0058670555"/>
    <s v="Yes"/>
    <s v="Active"/>
    <x v="1"/>
    <x v="0"/>
    <s v="Domestic Shorthair"/>
    <s v="Tilly (A. Watson)"/>
    <s v="2y 3m 26d"/>
    <s v="Female"/>
    <s v="Yes"/>
    <s v="Grey"/>
    <s v="No"/>
    <s v="941000031684313"/>
    <x v="0"/>
    <s v="AdoptAmbassador"/>
    <m/>
  </r>
  <r>
    <s v=""/>
    <s v="A0058669176"/>
    <s v="Yes"/>
    <s v="Active"/>
    <x v="1"/>
    <x v="0"/>
    <s v="Domestic Shorthair"/>
    <s v="Tia [Barn Cat]"/>
    <s v="1y 3m 26d"/>
    <s v="Female"/>
    <s v="Yes"/>
    <s v="White"/>
    <s v="No"/>
    <m/>
    <x v="9"/>
    <s v="Pop up cage - no #"/>
    <m/>
  </r>
  <r>
    <s v=""/>
    <s v="A0058659139"/>
    <s v="Yes"/>
    <s v="Active"/>
    <x v="8"/>
    <x v="0"/>
    <s v="Domestic Shorthair"/>
    <s v="Milo (C. Demers) J.Land"/>
    <s v="0y 5m 10d"/>
    <s v="Male"/>
    <s v="No"/>
    <s v="White"/>
    <s v="No"/>
    <m/>
    <x v="0"/>
    <s v="AdoptAmbassador"/>
    <m/>
  </r>
  <r>
    <s v=""/>
    <s v="A0058657796"/>
    <s v="Yes"/>
    <s v="Active"/>
    <x v="7"/>
    <x v="0"/>
    <s v="Domestic Shorthair"/>
    <s v="Biscuit (Q Morris)"/>
    <s v="0y 6m 5d"/>
    <s v="Male"/>
    <s v="No"/>
    <s v="Black"/>
    <s v="No"/>
    <m/>
    <x v="0"/>
    <s v="AdoptAmbassador"/>
    <m/>
  </r>
  <r>
    <s v=""/>
    <s v="A0058657785"/>
    <s v="Yes"/>
    <s v="Active"/>
    <x v="7"/>
    <x v="0"/>
    <s v="Domestic Shorthair"/>
    <s v="Smudge (Q Morris)"/>
    <s v="0y 6m 5d"/>
    <s v="Male"/>
    <s v="No"/>
    <s v="Black"/>
    <s v="No"/>
    <m/>
    <x v="0"/>
    <s v="AdoptAmbassador"/>
    <m/>
  </r>
  <r>
    <s v=""/>
    <s v="A0058657655"/>
    <s v="Yes"/>
    <s v="Active"/>
    <x v="1"/>
    <x v="0"/>
    <s v="Domestic Shorthair"/>
    <s v="Bessie"/>
    <s v="3y 3m 29d"/>
    <s v="Female"/>
    <s v="Yes"/>
    <s v="Grey"/>
    <s v="No"/>
    <s v="941000028840619"/>
    <x v="15"/>
    <s v="Bank 3 Cage 3"/>
    <m/>
  </r>
  <r>
    <s v=""/>
    <s v="A0058640880"/>
    <s v="Yes"/>
    <s v="Active"/>
    <x v="1"/>
    <x v="0"/>
    <s v="Domestic Shorthair"/>
    <s v="Engel"/>
    <s v="0y 4m 24d"/>
    <s v="Male"/>
    <s v="Yes"/>
    <s v="Grey"/>
    <s v="No"/>
    <s v="941000031683499"/>
    <x v="15"/>
    <s v="Bank 3 Cage 2"/>
    <m/>
  </r>
  <r>
    <s v=""/>
    <s v="A0058640826"/>
    <s v="Yes"/>
    <s v="Active"/>
    <x v="1"/>
    <x v="0"/>
    <s v="Domestic Shorthair"/>
    <s v="Ariel"/>
    <s v="0y 4m 24d"/>
    <s v="Female"/>
    <s v="Yes"/>
    <s v="Grey"/>
    <s v="No"/>
    <s v="941000031684336"/>
    <x v="15"/>
    <s v="Bank 3 Cage 2"/>
    <m/>
  </r>
  <r>
    <s v=""/>
    <s v="A0058640822"/>
    <s v="Yes"/>
    <s v="Active"/>
    <x v="1"/>
    <x v="0"/>
    <s v="Domestic Shorthair"/>
    <s v="Zuko [Barn Cat]"/>
    <s v="2y 4m 1d"/>
    <s v="Male"/>
    <s v="Yes"/>
    <s v="Black"/>
    <s v="No"/>
    <m/>
    <x v="13"/>
    <s v="Catio Free Roaming"/>
    <m/>
  </r>
  <r>
    <s v=""/>
    <s v="A0058640805"/>
    <s v="Yes"/>
    <s v="Active"/>
    <x v="1"/>
    <x v="0"/>
    <s v="Domestic Shorthair"/>
    <s v="Trout"/>
    <s v="0y 4m 24d"/>
    <s v="Male"/>
    <s v="Yes"/>
    <s v="Orange"/>
    <s v="No"/>
    <s v="941000031684261"/>
    <x v="15"/>
    <s v="Bank 2 Cage 6"/>
    <m/>
  </r>
  <r>
    <s v=""/>
    <s v="A0058640772"/>
    <s v="Yes"/>
    <s v="Active"/>
    <x v="1"/>
    <x v="0"/>
    <s v="Domestic Shorthair"/>
    <s v="Sushi"/>
    <s v="0y 4m 24d"/>
    <s v="Female"/>
    <s v="Yes"/>
    <s v="Beige"/>
    <s v="No"/>
    <s v="941000031683710"/>
    <x v="15"/>
    <s v="Bank 2 Cage 6"/>
    <m/>
  </r>
  <r>
    <s v=""/>
    <s v="A0058640722"/>
    <s v="Yes"/>
    <s v="Active"/>
    <x v="1"/>
    <x v="0"/>
    <s v="Domestic Shorthair"/>
    <s v="Gabriel"/>
    <s v="0y 4m 24d"/>
    <s v="Male"/>
    <s v="Yes"/>
    <s v="Orange"/>
    <s v="No"/>
    <s v="941000031684060"/>
    <x v="15"/>
    <s v="Bank 3 Cage 1"/>
    <m/>
  </r>
  <r>
    <s v=""/>
    <s v="A0058640092"/>
    <s v="Yes"/>
    <s v="Active"/>
    <x v="5"/>
    <x v="1"/>
    <s v="Bulldog, French"/>
    <s v="Cookie (A. Gardner)"/>
    <s v="7y 4m 1d"/>
    <s v="Female"/>
    <s v="No"/>
    <s v="Brindle"/>
    <s v="No"/>
    <m/>
    <x v="0"/>
    <s v="AdoptionTrial"/>
    <s v="HW -"/>
  </r>
  <r>
    <s v=""/>
    <s v="A0058632375"/>
    <s v="Yes"/>
    <s v="Active"/>
    <x v="1"/>
    <x v="0"/>
    <s v="Domestic Shorthair"/>
    <s v="Lottie [Barn Cat]"/>
    <s v="6y 3m 24d"/>
    <s v="Female"/>
    <s v="Yes"/>
    <s v="White"/>
    <s v="No"/>
    <m/>
    <x v="13"/>
    <s v="Catio Free Roaming"/>
    <m/>
  </r>
  <r>
    <s v=""/>
    <s v="A0058620547"/>
    <s v="Yes"/>
    <s v="Active"/>
    <x v="1"/>
    <x v="0"/>
    <s v="Domestic Shorthair"/>
    <s v="Judd (K. Michaux)"/>
    <s v="2y 4m 3d"/>
    <s v="Male"/>
    <s v="Yes"/>
    <s v="Black"/>
    <s v="No"/>
    <s v="941000031749682"/>
    <x v="0"/>
    <s v="AdoptAmbassador"/>
    <m/>
  </r>
  <r>
    <s v=""/>
    <s v="A0058606618"/>
    <s v="Yes"/>
    <s v="Active"/>
    <x v="15"/>
    <x v="1"/>
    <s v="Hound"/>
    <s v="Serena (L. Waters)"/>
    <s v="3y 4m 5d"/>
    <s v="Female"/>
    <s v="Yes"/>
    <s v="Brown"/>
    <s v="No"/>
    <s v="941000030971786"/>
    <x v="0"/>
    <s v="AdoptionTrial"/>
    <s v="HW +"/>
  </r>
  <r>
    <s v=""/>
    <s v="A0058605681"/>
    <s v="Yes"/>
    <s v="Active"/>
    <x v="2"/>
    <x v="2"/>
    <s v="Domestic Pig"/>
    <s v="Bitty Boo"/>
    <s v="0y 5m 10d"/>
    <s v="Female"/>
    <s v="No"/>
    <s v="Black"/>
    <s v="No"/>
    <m/>
    <x v="0"/>
    <s v="Foster home"/>
    <m/>
  </r>
  <r>
    <s v=""/>
    <s v="A0058590008"/>
    <s v="Yes"/>
    <s v="Active"/>
    <x v="11"/>
    <x v="0"/>
    <s v="Domestic Shorthair"/>
    <s v="Sweets"/>
    <s v="0y 5m 17d"/>
    <s v="Female"/>
    <s v="No"/>
    <s v="Grey"/>
    <s v="No"/>
    <m/>
    <x v="11"/>
    <s v="11"/>
    <m/>
  </r>
  <r>
    <s v=""/>
    <s v="A0058584267"/>
    <s v="Yes"/>
    <s v="Active"/>
    <x v="5"/>
    <x v="0"/>
    <s v="Domestic Shorthair"/>
    <s v="Stitch (E. Shearouse)"/>
    <s v="0y 3m 10d"/>
    <s v="Male"/>
    <s v="No"/>
    <s v="Black"/>
    <s v="No"/>
    <s v="941000031735842"/>
    <x v="0"/>
    <s v="AdoptionTrial"/>
    <m/>
  </r>
  <r>
    <s v=""/>
    <s v="A0058557091"/>
    <s v="Yes"/>
    <s v="Active"/>
    <x v="15"/>
    <x v="1"/>
    <s v="Mixed Breed, Medium (up to 44 lbs fully grown)"/>
    <s v="Miss White (R. McGeehan)"/>
    <s v="1y 4m 13d"/>
    <s v="Female"/>
    <s v="Yes"/>
    <s v="White"/>
    <s v="No"/>
    <s v="941000031749636"/>
    <x v="0"/>
    <s v="AdoptionTrial"/>
    <s v="HW +"/>
  </r>
  <r>
    <s v=""/>
    <s v="A0058540854"/>
    <s v="Yes"/>
    <s v="Active"/>
    <x v="1"/>
    <x v="1"/>
    <s v="Retriever, Labrador"/>
    <s v="Nash"/>
    <s v="3y 4m 15d"/>
    <s v="Male"/>
    <s v="Yes"/>
    <s v="Brown"/>
    <s v="No"/>
    <s v="941000030972352"/>
    <x v="7"/>
    <s v="8"/>
    <s v="HW -"/>
  </r>
  <r>
    <s v=""/>
    <s v="A0058537933"/>
    <s v="Yes"/>
    <s v="Active"/>
    <x v="1"/>
    <x v="0"/>
    <s v="Domestic Shorthair"/>
    <s v="County"/>
    <s v="1y 4m 15d"/>
    <s v="Female"/>
    <s v="Yes"/>
    <s v="White"/>
    <s v="No"/>
    <m/>
    <x v="18"/>
    <s v="FoCCAS Adoption Cent"/>
    <m/>
  </r>
  <r>
    <s v=""/>
    <s v="A0058533432"/>
    <s v="Yes"/>
    <s v="Active"/>
    <x v="1"/>
    <x v="0"/>
    <s v="Domestic Shorthair"/>
    <s v="Latte"/>
    <s v="0y 5m 21d"/>
    <s v="Female"/>
    <s v="Yes"/>
    <s v="Black"/>
    <s v="No"/>
    <s v="941000030951381"/>
    <x v="15"/>
    <s v="Bank 2 Cage 1"/>
    <m/>
  </r>
  <r>
    <s v=""/>
    <s v="A0058532837"/>
    <s v="Yes"/>
    <s v="Active"/>
    <x v="1"/>
    <x v="0"/>
    <s v="Domestic Shorthair"/>
    <s v="Rain"/>
    <s v="0y 5m 11d"/>
    <s v="Female"/>
    <s v="Yes"/>
    <s v="White"/>
    <s v="No"/>
    <s v="941000031749670"/>
    <x v="15"/>
    <s v="Bank 2 Cage 2"/>
    <m/>
  </r>
  <r>
    <s v=""/>
    <s v="A0058532782"/>
    <s v="Yes"/>
    <s v="Active"/>
    <x v="7"/>
    <x v="0"/>
    <s v="Domestic Shorthair"/>
    <s v="Abbott (A. Flynt)"/>
    <s v="0y 5m 11d"/>
    <s v="Male"/>
    <s v="No"/>
    <s v="Black"/>
    <s v="No"/>
    <m/>
    <x v="0"/>
    <s v="AdoptAmbassador"/>
    <m/>
  </r>
  <r>
    <s v=""/>
    <s v="A0058532682"/>
    <s v="Yes"/>
    <s v="Active"/>
    <x v="1"/>
    <x v="0"/>
    <s v="Domestic Shorthair"/>
    <s v="Bowie"/>
    <s v="0y 5m 11d"/>
    <s v="Male"/>
    <s v="Yes"/>
    <s v="White"/>
    <s v="No"/>
    <s v="941000031749728"/>
    <x v="15"/>
    <s v="Bank 2 Cage 2"/>
    <m/>
  </r>
  <r>
    <s v=""/>
    <s v="A0058532674"/>
    <s v="Yes"/>
    <s v="Active"/>
    <x v="1"/>
    <x v="0"/>
    <s v="Domestic Shorthair"/>
    <s v="Mini"/>
    <s v="0y 5m 11d"/>
    <s v="Female"/>
    <s v="Yes"/>
    <s v="White"/>
    <s v="No"/>
    <s v="941000031749599"/>
    <x v="1"/>
    <s v="1"/>
    <m/>
  </r>
  <r>
    <s v=""/>
    <s v="A0058506205"/>
    <s v="Yes"/>
    <s v="Active"/>
    <x v="1"/>
    <x v="0"/>
    <s v="Domestic Shorthair"/>
    <s v="Tiki"/>
    <s v="0y 5m 11d"/>
    <s v="Female"/>
    <s v="Yes"/>
    <s v="Black"/>
    <s v="No"/>
    <s v="941000031683554"/>
    <x v="15"/>
    <s v="Bank 1 Cage 5"/>
    <m/>
  </r>
  <r>
    <s v=""/>
    <s v="A0058506194"/>
    <s v="Yes"/>
    <s v="Active"/>
    <x v="1"/>
    <x v="0"/>
    <s v="Domestic Shorthair"/>
    <s v="Camille"/>
    <s v="0y 5m 11d"/>
    <s v="Female"/>
    <s v="Yes"/>
    <s v="Black"/>
    <s v="No"/>
    <s v="941000031683525"/>
    <x v="15"/>
    <s v="Bank 1 Cage 5"/>
    <m/>
  </r>
  <r>
    <s v=""/>
    <s v="A0058490000"/>
    <s v="Yes"/>
    <s v="Active"/>
    <x v="5"/>
    <x v="0"/>
    <s v="Domestic Shorthair"/>
    <s v="(Y Peterson)"/>
    <s v="0y 6m 17d"/>
    <s v="Male"/>
    <s v="No"/>
    <s v="White"/>
    <s v="No"/>
    <m/>
    <x v="0"/>
    <s v="AdoptionTrial"/>
    <m/>
  </r>
  <r>
    <s v=""/>
    <s v="A0058481134"/>
    <s v="Yes"/>
    <s v="Active"/>
    <x v="1"/>
    <x v="1"/>
    <s v="Terrier, Pit Bull"/>
    <s v="Kira"/>
    <s v="3y 3m 25d"/>
    <s v="Female"/>
    <s v="Yes"/>
    <s v="Grey"/>
    <s v="No"/>
    <s v="941000030976620"/>
    <x v="7"/>
    <s v="5"/>
    <s v="HW-"/>
  </r>
  <r>
    <s v=""/>
    <s v="A0058478761"/>
    <s v="Yes"/>
    <s v="Active"/>
    <x v="7"/>
    <x v="0"/>
    <s v="Domestic Shorthair"/>
    <s v="Scoops (A. Adams)"/>
    <s v="0y 5m 24d"/>
    <s v="Male"/>
    <s v="No"/>
    <s v="Brown"/>
    <s v="No"/>
    <m/>
    <x v="0"/>
    <s v="AdoptAmbassador"/>
    <m/>
  </r>
  <r>
    <s v=""/>
    <s v="A0058442143"/>
    <s v="Yes"/>
    <s v="Active"/>
    <x v="2"/>
    <x v="2"/>
    <s v="Domestic Pig"/>
    <s v="River pig-A"/>
    <s v=""/>
    <s v="Unknown"/>
    <s v="No"/>
    <s v="Black"/>
    <s v="No"/>
    <m/>
    <x v="14"/>
    <s v="Stable 6"/>
    <m/>
  </r>
  <r>
    <s v=""/>
    <s v="A0058442142"/>
    <s v="Yes"/>
    <s v="Active"/>
    <x v="2"/>
    <x v="2"/>
    <s v="Domestic Pig"/>
    <s v="River pig-B"/>
    <s v=""/>
    <s v="Unknown"/>
    <s v="No"/>
    <s v="Brown"/>
    <s v="No"/>
    <m/>
    <x v="14"/>
    <s v="Stable 6"/>
    <m/>
  </r>
  <r>
    <s v=""/>
    <s v="A0058442130"/>
    <s v="Yes"/>
    <s v="Active"/>
    <x v="2"/>
    <x v="2"/>
    <s v="Domestic Pig"/>
    <s v="River pig-D"/>
    <s v=""/>
    <s v="Unknown"/>
    <s v="No"/>
    <s v="Grey"/>
    <s v="No"/>
    <m/>
    <x v="14"/>
    <s v="Stable 6"/>
    <m/>
  </r>
  <r>
    <s v=""/>
    <s v="A0058442128"/>
    <s v="Yes"/>
    <s v="Active"/>
    <x v="2"/>
    <x v="2"/>
    <s v="Domestic Pig"/>
    <s v="River pig-E"/>
    <s v=""/>
    <s v="Unknown"/>
    <s v="No"/>
    <s v="Black"/>
    <s v="No"/>
    <m/>
    <x v="14"/>
    <s v="Stable 6"/>
    <m/>
  </r>
  <r>
    <s v=""/>
    <s v="A0058442122"/>
    <s v="Yes"/>
    <s v="Active"/>
    <x v="2"/>
    <x v="2"/>
    <s v="Domestic Pig"/>
    <s v="River pig-G"/>
    <s v=""/>
    <s v="Unknown"/>
    <s v="No"/>
    <s v="White"/>
    <s v="No"/>
    <m/>
    <x v="14"/>
    <s v="Stable 6"/>
    <m/>
  </r>
  <r>
    <s v=""/>
    <s v="A0058442118"/>
    <s v="Yes"/>
    <s v="Active"/>
    <x v="2"/>
    <x v="2"/>
    <s v="Domestic Pig"/>
    <s v="River pig-H"/>
    <s v=""/>
    <s v="Unknown"/>
    <s v="No"/>
    <s v="Black"/>
    <s v="No"/>
    <m/>
    <x v="14"/>
    <s v="Stable 6"/>
    <m/>
  </r>
  <r>
    <s v=""/>
    <s v="A0058442115"/>
    <s v="Yes"/>
    <s v="Active"/>
    <x v="2"/>
    <x v="2"/>
    <s v="Domestic Pig"/>
    <s v="River pig-I"/>
    <s v=""/>
    <s v="Unknown"/>
    <s v="No"/>
    <s v="Brown"/>
    <s v="No"/>
    <m/>
    <x v="14"/>
    <s v="Stable 6"/>
    <m/>
  </r>
  <r>
    <s v=""/>
    <s v="A0058442112"/>
    <s v="Yes"/>
    <s v="Active"/>
    <x v="2"/>
    <x v="2"/>
    <s v="Domestic Pig"/>
    <s v="River pig-J"/>
    <s v=""/>
    <s v="Unknown"/>
    <s v="No"/>
    <s v="White"/>
    <s v="No"/>
    <m/>
    <x v="14"/>
    <s v="Stable 6"/>
    <m/>
  </r>
  <r>
    <s v=""/>
    <s v="A0058442109"/>
    <s v="Yes"/>
    <s v="Active"/>
    <x v="2"/>
    <x v="2"/>
    <s v="Domestic Pig"/>
    <s v="River pig-K"/>
    <s v=""/>
    <s v="Unknown"/>
    <s v="No"/>
    <s v="White"/>
    <s v="No"/>
    <m/>
    <x v="14"/>
    <s v="Stable 6"/>
    <m/>
  </r>
  <r>
    <s v=""/>
    <s v="A0058442105"/>
    <s v="Yes"/>
    <s v="Active"/>
    <x v="2"/>
    <x v="2"/>
    <s v="Domestic Pig"/>
    <s v="River pig-L"/>
    <s v=""/>
    <s v="Unknown"/>
    <s v="No"/>
    <s v="White"/>
    <s v="No"/>
    <m/>
    <x v="14"/>
    <s v="Stable 6"/>
    <m/>
  </r>
  <r>
    <s v=""/>
    <s v="A0058442099"/>
    <s v="Yes"/>
    <s v="Active"/>
    <x v="2"/>
    <x v="2"/>
    <s v="Domestic Pig"/>
    <s v="River pig-M"/>
    <s v=""/>
    <s v="Unknown"/>
    <s v="No"/>
    <s v="Black"/>
    <s v="No"/>
    <m/>
    <x v="14"/>
    <s v="Stable 6"/>
    <m/>
  </r>
  <r>
    <s v=""/>
    <s v="A0058436930"/>
    <s v="Yes"/>
    <s v="Active"/>
    <x v="1"/>
    <x v="0"/>
    <s v="Domestic Shorthair"/>
    <s v="Phillip"/>
    <s v="0y 5m 21d"/>
    <s v="Male"/>
    <s v="Yes"/>
    <s v="Black"/>
    <s v="No"/>
    <s v="941000031684380"/>
    <x v="15"/>
    <s v="Bank 4 Cage 3"/>
    <m/>
  </r>
  <r>
    <s v=""/>
    <s v="A0058436912"/>
    <s v="Yes"/>
    <s v="Active"/>
    <x v="1"/>
    <x v="0"/>
    <s v="Domestic Shorthair"/>
    <s v="Dexter"/>
    <s v="0y 5m 21d"/>
    <s v="Male"/>
    <s v="Yes"/>
    <s v="White"/>
    <s v="No"/>
    <s v="941000031683713"/>
    <x v="15"/>
    <s v="Bank 4 Cage 3"/>
    <m/>
  </r>
  <r>
    <s v=""/>
    <s v="A0058435777"/>
    <s v="Yes"/>
    <s v="Active"/>
    <x v="1"/>
    <x v="0"/>
    <s v="Domestic Shorthair"/>
    <s v="Jojo"/>
    <s v="0y 5m 21d"/>
    <s v="Male"/>
    <s v="Yes"/>
    <s v="Black"/>
    <s v="No"/>
    <s v="941000031683613"/>
    <x v="15"/>
    <s v="Bank 4 Cage 2"/>
    <m/>
  </r>
  <r>
    <s v=""/>
    <s v="A0058435745"/>
    <s v="Yes"/>
    <s v="Active"/>
    <x v="1"/>
    <x v="0"/>
    <s v="Domestic Shorthair"/>
    <s v="Kobe"/>
    <s v="0y 5m 21d"/>
    <s v="Male"/>
    <s v="Yes"/>
    <s v="White"/>
    <s v="No"/>
    <s v="941000031683459"/>
    <x v="15"/>
    <s v="Bank 4 Cage 2"/>
    <m/>
  </r>
  <r>
    <s v=""/>
    <s v="A0058435738"/>
    <s v="Yes"/>
    <s v="Active"/>
    <x v="1"/>
    <x v="0"/>
    <s v="Domestic Shorthair"/>
    <s v="Lady"/>
    <s v="2y 5m 0d"/>
    <s v="Female"/>
    <s v="Yes"/>
    <s v="Black"/>
    <s v="No"/>
    <s v="941000031683780"/>
    <x v="15"/>
    <s v="Bank 1 Cage 2"/>
    <m/>
  </r>
  <r>
    <s v=""/>
    <s v="A0058424253"/>
    <s v="Yes"/>
    <s v="Active"/>
    <x v="7"/>
    <x v="0"/>
    <s v="Domestic Shorthair"/>
    <s v="Seoul (A. Adams)"/>
    <s v="0y 6m 14d"/>
    <s v="Unknown"/>
    <s v="No"/>
    <s v="Black"/>
    <s v="No"/>
    <m/>
    <x v="0"/>
    <s v="AdoptAmbassador"/>
    <m/>
  </r>
  <r>
    <s v=""/>
    <s v="A0058422062"/>
    <s v="Yes"/>
    <s v="Active"/>
    <x v="1"/>
    <x v="0"/>
    <s v="Domestic Medium Hair"/>
    <s v="Bee [Barn Cat]"/>
    <s v="2y 5m 3d"/>
    <s v="Female"/>
    <s v="Yes"/>
    <s v="Black"/>
    <s v="No"/>
    <m/>
    <x v="13"/>
    <s v="Run 4"/>
    <m/>
  </r>
  <r>
    <s v=""/>
    <s v="A0058421093"/>
    <s v="Yes"/>
    <s v="Active"/>
    <x v="1"/>
    <x v="0"/>
    <s v="Domestic Shorthair"/>
    <s v="Donna"/>
    <s v="1y 1m 25d"/>
    <s v="Female"/>
    <s v="Yes"/>
    <s v="Black"/>
    <s v="No"/>
    <s v="941000030976670"/>
    <x v="15"/>
    <s v="Bank 4 Cage 1"/>
    <m/>
  </r>
  <r>
    <s v=""/>
    <s v="A0058420918"/>
    <s v="Yes"/>
    <s v="Active"/>
    <x v="7"/>
    <x v="0"/>
    <s v="Domestic Shorthair"/>
    <s v="Smudge (A. Adams)"/>
    <s v="0y 6m 1d"/>
    <s v="Male"/>
    <s v="No"/>
    <s v="Black"/>
    <s v="No"/>
    <m/>
    <x v="0"/>
    <s v="AdoptAmbassador"/>
    <m/>
  </r>
  <r>
    <s v=""/>
    <s v="A0058415737"/>
    <s v="Yes"/>
    <s v="Active"/>
    <x v="7"/>
    <x v="0"/>
    <s v="Domestic Shorthair"/>
    <s v="[Feral Cat]"/>
    <s v="1y 5m 4d"/>
    <s v="Male"/>
    <s v="No"/>
    <s v="Black"/>
    <s v="No"/>
    <m/>
    <x v="9"/>
    <s v="Pop up cage - no #"/>
    <m/>
  </r>
  <r>
    <s v=""/>
    <s v="A0058368673"/>
    <s v="Yes"/>
    <s v="Active"/>
    <x v="1"/>
    <x v="0"/>
    <s v="Domestic Shorthair"/>
    <s v="Edith [Barn Cat]"/>
    <s v="2y 5m 11d"/>
    <s v="Female"/>
    <s v="Yes"/>
    <s v="Black"/>
    <s v="No"/>
    <m/>
    <x v="13"/>
    <s v="Catio Free Roaming"/>
    <m/>
  </r>
  <r>
    <s v=""/>
    <s v="A0058353818"/>
    <s v="Yes"/>
    <s v="Active"/>
    <x v="1"/>
    <x v="0"/>
    <s v="Domestic Medium Hair"/>
    <s v="Gus (C Warren)"/>
    <s v="2y 5m 13d"/>
    <s v="Male"/>
    <s v="Yes"/>
    <s v="Black"/>
    <s v="No"/>
    <s v="941000030972068"/>
    <x v="0"/>
    <s v="AdoptAmbassador"/>
    <m/>
  </r>
  <r>
    <s v=""/>
    <s v="A0058345913"/>
    <s v="Yes"/>
    <s v="Active"/>
    <x v="1"/>
    <x v="1"/>
    <s v="Terrier, American Pit Bull"/>
    <s v="Grasshopper (E. Beam)"/>
    <s v="2y 5m 14d"/>
    <s v="Male"/>
    <s v="Yes"/>
    <s v="White"/>
    <s v="No"/>
    <s v="941000030951402"/>
    <x v="0"/>
    <s v="AdoptAmbassador"/>
    <s v="HW -"/>
  </r>
  <r>
    <s v=""/>
    <s v="A0058345817"/>
    <s v="Yes"/>
    <s v="Active"/>
    <x v="1"/>
    <x v="0"/>
    <s v="Domestic Medium Hair"/>
    <s v="Leah [Barn Cat]"/>
    <s v="8y 5m 7d"/>
    <s v="Female"/>
    <s v="Yes"/>
    <s v="Black"/>
    <s v="No"/>
    <s v="941000030971951"/>
    <x v="13"/>
    <s v="Run 1"/>
    <m/>
  </r>
  <r>
    <s v=""/>
    <s v="A0058345457"/>
    <s v="Yes"/>
    <s v="Active"/>
    <x v="1"/>
    <x v="0"/>
    <s v="Domestic Shorthair"/>
    <s v="Kevin (L. Hautmaki)"/>
    <s v="0y 6m 7d"/>
    <s v="Male"/>
    <s v="Yes"/>
    <s v="Black"/>
    <s v="No"/>
    <s v="941000030976414"/>
    <x v="0"/>
    <s v="AdoptAmbassador"/>
    <m/>
  </r>
  <r>
    <s v=""/>
    <s v="A0058345452"/>
    <s v="Yes"/>
    <s v="Active"/>
    <x v="1"/>
    <x v="0"/>
    <s v="Domestic Shorthair"/>
    <s v="Kat (L. Hautmaki)"/>
    <s v="0y 6m 7d"/>
    <s v="Female"/>
    <s v="Yes"/>
    <s v="Black"/>
    <s v="No"/>
    <s v="941000030951091"/>
    <x v="0"/>
    <s v="AdoptAmbassador"/>
    <m/>
  </r>
  <r>
    <s v=""/>
    <s v="A0058297139"/>
    <s v="Yes"/>
    <s v="Active"/>
    <x v="1"/>
    <x v="1"/>
    <s v="Terrier, American Pit Bull"/>
    <s v="Luke"/>
    <s v="4y 5m 14d"/>
    <s v="Male"/>
    <s v="Yes"/>
    <s v="Brown"/>
    <s v="No"/>
    <s v="941000031684008"/>
    <x v="7"/>
    <s v="1"/>
    <s v="HWtxr"/>
  </r>
  <r>
    <s v=""/>
    <s v="A0058282139"/>
    <s v="Yes"/>
    <s v="Active"/>
    <x v="1"/>
    <x v="1"/>
    <s v="Retriever, Labrador"/>
    <s v="Mario"/>
    <s v="1y 5m 25d"/>
    <s v="Male"/>
    <s v="Yes"/>
    <s v="Black"/>
    <s v="No"/>
    <s v="941000031684070"/>
    <x v="16"/>
    <s v="12"/>
    <s v="HW-"/>
  </r>
  <r>
    <s v=""/>
    <s v="A0058282132"/>
    <s v="Yes"/>
    <s v="Active"/>
    <x v="1"/>
    <x v="1"/>
    <s v="Terrier, American Pit Bull"/>
    <s v="Radar"/>
    <s v="6y 5m 25d"/>
    <s v="Male"/>
    <s v="Yes"/>
    <s v="Black"/>
    <s v="No"/>
    <s v="941000031750106"/>
    <x v="16"/>
    <s v="4"/>
    <s v="HW-"/>
  </r>
  <r>
    <s v=""/>
    <s v="A0058280488"/>
    <s v="Yes"/>
    <s v="Active"/>
    <x v="1"/>
    <x v="1"/>
    <s v="Hound"/>
    <s v="Odin (C. Bucknam)"/>
    <s v="1y 11m 25d"/>
    <s v="Male"/>
    <s v="Yes"/>
    <s v="Tan"/>
    <s v="No"/>
    <s v="941000030972568"/>
    <x v="0"/>
    <s v="AdoptAmbassador"/>
    <s v="HW -"/>
  </r>
  <r>
    <s v=""/>
    <s v="A0058276398"/>
    <s v="Yes"/>
    <s v="Active"/>
    <x v="1"/>
    <x v="1"/>
    <s v="Terrier, American Pit Bull"/>
    <s v="Koko"/>
    <s v="1y 5m 26d"/>
    <s v="Female"/>
    <s v="Yes"/>
    <s v="Blue"/>
    <s v="No"/>
    <s v="941000031750462"/>
    <x v="16"/>
    <s v="13"/>
    <s v="HW -"/>
  </r>
  <r>
    <s v=""/>
    <s v="A0058248522"/>
    <s v="Yes"/>
    <s v="Active"/>
    <x v="14"/>
    <x v="1"/>
    <s v="Hound"/>
    <s v="Smokey (M. Fischera)"/>
    <s v="1y 6m 1d"/>
    <s v="Male"/>
    <s v="Yes"/>
    <s v="Black"/>
    <s v="No"/>
    <s v="941000030951385"/>
    <x v="0"/>
    <s v="AdoptionTrial"/>
    <s v="HW-"/>
  </r>
  <r>
    <s v=""/>
    <s v="A0058240635"/>
    <s v="Yes"/>
    <s v="Active"/>
    <x v="1"/>
    <x v="1"/>
    <s v="Terrier, Pit Bull"/>
    <s v="Jacob"/>
    <s v="3y 6m 2d"/>
    <s v="Male"/>
    <s v="Yes"/>
    <s v="Brown"/>
    <s v="No"/>
    <s v="941000030951287"/>
    <x v="7"/>
    <s v="4"/>
    <s v="HW-"/>
  </r>
  <r>
    <s v=""/>
    <s v="A0058233547"/>
    <s v="Yes"/>
    <s v="Active"/>
    <x v="1"/>
    <x v="1"/>
    <s v="Terrier, American Pit Bull"/>
    <s v="Zane (C. Seward)"/>
    <s v="2y 6m 3d"/>
    <s v="Male"/>
    <s v="Yes"/>
    <s v="Brown"/>
    <s v="No"/>
    <s v="941000030971791"/>
    <x v="0"/>
    <s v="AdoptAmbassador"/>
    <s v="HWTrx"/>
  </r>
  <r>
    <s v=""/>
    <s v="A0058224570"/>
    <s v="Yes"/>
    <s v="Active"/>
    <x v="1"/>
    <x v="0"/>
    <s v="Domestic Shorthair"/>
    <s v="Midge [Barn Cat]"/>
    <s v="1y 6m 4d"/>
    <s v="Male"/>
    <s v="Yes"/>
    <s v="Black"/>
    <s v="No"/>
    <m/>
    <x v="13"/>
    <s v="Catio Free Roaming"/>
    <m/>
  </r>
  <r>
    <s v=""/>
    <s v="A0058089692"/>
    <s v="Yes"/>
    <s v="Active"/>
    <x v="16"/>
    <x v="1"/>
    <s v="Terrier"/>
    <s v="Rajah"/>
    <s v="1y 6m 8d"/>
    <s v="Male"/>
    <s v="Yes"/>
    <s v="Black"/>
    <s v="No"/>
    <s v="982091074518525"/>
    <x v="12"/>
    <s v="4"/>
    <s v="HWTrx"/>
  </r>
  <r>
    <s v=""/>
    <s v="A0058055574"/>
    <s v="Yes"/>
    <s v="Active"/>
    <x v="1"/>
    <x v="1"/>
    <s v="Mixed Breed, Medium (up to 44 lbs fully grown)"/>
    <s v="Kimmie"/>
    <s v="2y 6m 14d"/>
    <s v="Female"/>
    <s v="Yes"/>
    <s v="Brown"/>
    <s v="No"/>
    <s v="941000030971896"/>
    <x v="7"/>
    <s v="19"/>
    <s v="HW -"/>
  </r>
  <r>
    <s v=""/>
    <s v="A0058018080"/>
    <s v="Yes"/>
    <s v="Active"/>
    <x v="1"/>
    <x v="1"/>
    <s v="Terrier"/>
    <s v="Zorua (C. Lester)"/>
    <s v="2y 6m 21d"/>
    <s v="Female"/>
    <s v="Yes"/>
    <s v="Black"/>
    <s v="No"/>
    <s v="941000031749716"/>
    <x v="0"/>
    <s v="AdoptAmbassador"/>
    <s v="HWTrx"/>
  </r>
  <r>
    <s v=""/>
    <s v="A0057890580"/>
    <s v="Yes"/>
    <s v="Active"/>
    <x v="1"/>
    <x v="1"/>
    <s v="Terrier, American Pit Bull"/>
    <s v="Myrtle"/>
    <s v="1y 7m 14d"/>
    <s v="Female"/>
    <s v="Yes"/>
    <s v="Grey"/>
    <s v="No"/>
    <s v="982091074347787"/>
    <x v="7"/>
    <s v="3"/>
    <s v="HWTrx"/>
  </r>
  <r>
    <s v=""/>
    <s v="A0057851597"/>
    <s v="Yes"/>
    <s v="Active"/>
    <x v="7"/>
    <x v="0"/>
    <s v="Domestic Shorthair"/>
    <s v="Torti"/>
    <s v="0y 10m 21d"/>
    <s v="Female"/>
    <s v="No"/>
    <s v="Grey"/>
    <s v="No"/>
    <m/>
    <x v="9"/>
    <s v="Pop up cage - no #"/>
    <m/>
  </r>
  <r>
    <s v=""/>
    <s v="A0057829377"/>
    <s v="Yes"/>
    <s v="Active"/>
    <x v="1"/>
    <x v="1"/>
    <s v="Terrier, Pit Bull"/>
    <s v="Woodstock"/>
    <s v="2y 7m 24d"/>
    <s v="Male"/>
    <s v="Yes"/>
    <s v="Grey"/>
    <s v="No"/>
    <s v="941000030951283"/>
    <x v="16"/>
    <s v="11"/>
    <s v="HW-"/>
  </r>
  <r>
    <s v=""/>
    <s v="A0057718939"/>
    <s v="Yes"/>
    <s v="Active"/>
    <x v="1"/>
    <x v="1"/>
    <s v="Bullmastiff"/>
    <s v="Goose"/>
    <s v="10y 7m 14d"/>
    <s v="Male"/>
    <s v="Yes"/>
    <s v="Brindle"/>
    <s v="No"/>
    <s v="982091074435993"/>
    <x v="16"/>
    <s v="1"/>
    <s v="HW +"/>
  </r>
  <r>
    <s v=""/>
    <s v="A0057637575"/>
    <s v="Yes"/>
    <s v="Active"/>
    <x v="1"/>
    <x v="0"/>
    <s v="Domestic Shorthair"/>
    <s v="Kathy (A. Flynt)"/>
    <s v="1y 8m 21d"/>
    <s v="Female"/>
    <s v="Yes"/>
    <s v="Black"/>
    <s v="No"/>
    <s v="982091074519645"/>
    <x v="0"/>
    <s v="AdoptAmbassador"/>
    <m/>
  </r>
  <r>
    <s v=""/>
    <s v="A0057330368"/>
    <s v="Yes"/>
    <s v="Active"/>
    <x v="1"/>
    <x v="1"/>
    <s v="Terrier, American Pit Bull"/>
    <s v="Lloyd (S. Miller)"/>
    <s v="5y 9m 27d"/>
    <s v="Male"/>
    <s v="Yes"/>
    <s v="Black"/>
    <s v="No"/>
    <s v="982091074517107"/>
    <x v="0"/>
    <s v="AdoptAmbassador"/>
    <s v="HWTX"/>
  </r>
  <r>
    <s v=""/>
    <s v="A0057142369"/>
    <s v="Yes"/>
    <s v="Active"/>
    <x v="1"/>
    <x v="1"/>
    <s v="Rottweiler"/>
    <s v="Sebastian"/>
    <s v="4y 11m 11d"/>
    <s v="Male"/>
    <s v="Yes"/>
    <s v="Black"/>
    <s v="No"/>
    <s v="941000031749603"/>
    <x v="16"/>
    <s v="19"/>
    <s v="HW+"/>
  </r>
  <r>
    <s v=""/>
    <s v="A0057060359"/>
    <s v="Yes"/>
    <s v="Active"/>
    <x v="1"/>
    <x v="1"/>
    <s v="Terrier"/>
    <s v="Fonzie"/>
    <s v="2y 4m 27d"/>
    <s v="Male"/>
    <s v="Yes"/>
    <s v="Brindle"/>
    <s v="No"/>
    <s v="982091074516639"/>
    <x v="7"/>
    <s v="13"/>
    <s v="HWTrx"/>
  </r>
  <r>
    <s v=""/>
    <s v="A0056684348"/>
    <s v="Yes"/>
    <s v="Active"/>
    <x v="1"/>
    <x v="1"/>
    <s v="Terrier, American Pit Bull"/>
    <s v="Chucky (J. Maher)"/>
    <s v="4y 1m 2d"/>
    <s v="Male"/>
    <s v="Yes"/>
    <s v="Brown"/>
    <s v="No"/>
    <s v="941000029787399"/>
    <x v="0"/>
    <s v="AdoptAmbassador"/>
    <s v="HW-"/>
  </r>
  <r>
    <s v=""/>
    <s v="A0056472536"/>
    <s v="Yes"/>
    <s v="Active"/>
    <x v="1"/>
    <x v="0"/>
    <s v="Domestic Shorthair"/>
    <s v="Lindsey (T. Myers)"/>
    <s v="1y 3m 2d"/>
    <s v="Female"/>
    <s v="Yes"/>
    <s v="Orange"/>
    <s v="No"/>
    <s v="941000031683466"/>
    <x v="0"/>
    <s v="AdoptAmbassador"/>
    <m/>
  </r>
  <r>
    <s v=""/>
    <s v="A0056440784"/>
    <s v="Yes"/>
    <s v="Active"/>
    <x v="7"/>
    <x v="0"/>
    <s v="Domestic Shorthair"/>
    <s v="Carolyn"/>
    <s v="1y 6m 9d"/>
    <s v="Female"/>
    <s v="No"/>
    <s v="Black"/>
    <s v="No"/>
    <m/>
    <x v="9"/>
    <s v="Pop up cage - no #"/>
    <m/>
  </r>
  <r>
    <s v=""/>
    <s v="A0056059524"/>
    <s v="Yes"/>
    <s v="Active"/>
    <x v="11"/>
    <x v="0"/>
    <s v="Domestic Shorthair"/>
    <s v="Faye"/>
    <s v="1y 6m 2d"/>
    <s v="Female"/>
    <s v="Yes"/>
    <s v="Brown"/>
    <s v="No"/>
    <s v="941000029786880"/>
    <x v="1"/>
    <s v="8"/>
    <m/>
  </r>
  <r>
    <s v=""/>
    <s v="A0056010520"/>
    <s v="Yes"/>
    <s v="Active"/>
    <x v="7"/>
    <x v="0"/>
    <s v="Domestic Shorthair"/>
    <s v="(J. Pulido)"/>
    <s v="1y 4m 22d"/>
    <s v="Female"/>
    <s v="No"/>
    <s v="Grey"/>
    <s v="No"/>
    <m/>
    <x v="0"/>
    <s v="Foster home"/>
    <m/>
  </r>
  <r>
    <s v=""/>
    <s v="A0055990071"/>
    <s v="Yes"/>
    <s v="Active"/>
    <x v="1"/>
    <x v="1"/>
    <s v="Terrier, American Pit Bull"/>
    <s v="Mimir"/>
    <s v="3y 4m 8d"/>
    <s v="Male"/>
    <s v="Yes"/>
    <s v="Blue"/>
    <s v="No"/>
    <s v="982091074516862"/>
    <x v="16"/>
    <s v="5"/>
    <s v="HW+ 3"/>
  </r>
  <r>
    <s v=""/>
    <s v="A0055784207"/>
    <s v="Yes"/>
    <s v="Active"/>
    <x v="14"/>
    <x v="1"/>
    <s v="Mixed Breed, Large (over 44 lbs fully grown)"/>
    <s v="Lisa (J Seal)"/>
    <s v="3y 5m 6d"/>
    <s v="Female"/>
    <s v="Yes"/>
    <s v="Brown"/>
    <s v="No"/>
    <s v="941000029787938"/>
    <x v="0"/>
    <s v="AdoptionTrial"/>
    <s v="HW- 3"/>
  </r>
  <r>
    <s v=""/>
    <s v="A0055525300"/>
    <s v="Yes"/>
    <s v="Active"/>
    <x v="1"/>
    <x v="0"/>
    <s v="Domestic Shorthair"/>
    <s v="Gabber [Barn Cat]"/>
    <s v="3y 4m 22d"/>
    <s v="Female"/>
    <s v="Yes"/>
    <s v="Grey"/>
    <s v="No"/>
    <s v="941000028852735"/>
    <x v="13"/>
    <s v="Catio Free Roaming"/>
    <m/>
  </r>
  <r>
    <s v=""/>
    <s v="A0055524062"/>
    <s v="Yes"/>
    <s v="Active"/>
    <x v="1"/>
    <x v="1"/>
    <s v="Terrier, Pit Bull"/>
    <s v="Cameron (E. Wilson)"/>
    <s v="3y 4m 14d"/>
    <s v="Male"/>
    <s v="Yes"/>
    <s v="Rust"/>
    <s v="No"/>
    <s v="941000028853270"/>
    <x v="0"/>
    <s v="AdoptAmbassador"/>
    <s v="HW- 3"/>
  </r>
  <r>
    <s v=""/>
    <s v="A0055486470"/>
    <s v="Yes"/>
    <s v="Active"/>
    <x v="1"/>
    <x v="0"/>
    <s v="Domestic Shorthair"/>
    <s v="Mafia [Barn Cat]"/>
    <s v="2y 4m 6d"/>
    <s v="Male"/>
    <s v="Yes"/>
    <s v="Grey"/>
    <s v="No"/>
    <s v="941000028853363"/>
    <x v="13"/>
    <s v="Catio Free Roaming"/>
    <m/>
  </r>
  <r>
    <s v=""/>
    <s v="A0054750803"/>
    <s v="Yes"/>
    <s v="Active"/>
    <x v="1"/>
    <x v="0"/>
    <s v="Domestic Shorthair"/>
    <s v="Slate [Barn Cat]"/>
    <s v="2y 0m 27d"/>
    <s v="Male"/>
    <s v="Yes"/>
    <s v="Grey"/>
    <s v="No"/>
    <s v="941000028841335"/>
    <x v="13"/>
    <s v="Run 1"/>
    <m/>
  </r>
  <r>
    <s v=""/>
    <s v="A0054707397"/>
    <s v="Yes"/>
    <s v="Active"/>
    <x v="1"/>
    <x v="1"/>
    <s v="Terrier, American Pit Bull"/>
    <s v="Artemis"/>
    <s v="5y 11m 4d"/>
    <s v="Female"/>
    <s v="Yes"/>
    <s v="Blue"/>
    <s v="No"/>
    <s v="941000028840680"/>
    <x v="7"/>
    <s v="7"/>
    <s v="HW-3"/>
  </r>
  <r>
    <s v=""/>
    <s v="A0054696092"/>
    <s v="Yes"/>
    <s v="Active"/>
    <x v="10"/>
    <x v="1"/>
    <s v="Retriever, Labrador"/>
    <s v="Bella"/>
    <s v="2y 2m 4d"/>
    <s v="Female"/>
    <s v="No"/>
    <s v="Brown"/>
    <s v="No"/>
    <s v="941000028841118"/>
    <x v="5"/>
    <s v="Equipment Storage Area"/>
    <m/>
  </r>
  <r>
    <s v=""/>
    <s v="A0053756095"/>
    <s v="Yes"/>
    <s v="Active"/>
    <x v="1"/>
    <x v="1"/>
    <s v="Terrier, Pit Bull"/>
    <s v="Taz"/>
    <s v="2y 6m 20d"/>
    <s v="Male"/>
    <s v="Yes"/>
    <s v="Black"/>
    <s v="No"/>
    <s v="982091073934095"/>
    <x v="7"/>
    <s v="9"/>
    <s v="HW -"/>
  </r>
  <r>
    <s v=""/>
    <s v="A0052239691"/>
    <s v="Yes"/>
    <s v="Active"/>
    <x v="1"/>
    <x v="0"/>
    <s v="Domestic Shorthair"/>
    <s v="Jackie [Barn Cat]"/>
    <s v="3y 6m 21d"/>
    <s v="Female"/>
    <s v="Yes"/>
    <s v="Black"/>
    <s v="No"/>
    <s v="982091070185820"/>
    <x v="13"/>
    <s v="Catio Free Roaming"/>
    <m/>
  </r>
  <r>
    <s v=""/>
    <s v="A0051746637"/>
    <s v="Yes"/>
    <s v="Active"/>
    <x v="1"/>
    <x v="1"/>
    <s v="Retriever, Labrador"/>
    <s v="Ralph"/>
    <s v="3y 6m 4d"/>
    <s v="Male"/>
    <s v="Yes"/>
    <s v="White"/>
    <s v="No"/>
    <s v="941000028888795"/>
    <x v="7"/>
    <s v="10"/>
    <s v="HW-"/>
  </r>
  <r>
    <s v=""/>
    <s v="A0050342883"/>
    <s v="Yes"/>
    <s v="Active"/>
    <x v="15"/>
    <x v="1"/>
    <s v="Terrier, American Pit Bull"/>
    <s v="Phoebe (J. McLeroy)"/>
    <s v="11y 3m 29d"/>
    <s v="Female"/>
    <s v="Yes"/>
    <s v="Brown"/>
    <s v="No"/>
    <s v="982091071833720"/>
    <x v="0"/>
    <s v="AdoptionTrial"/>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n v="37760469"/>
    <n v="52239691"/>
    <s v="Jackie [Barn Cat]"/>
    <x v="0"/>
    <s v="2023-04-06"/>
    <x v="0"/>
    <x v="0"/>
    <x v="0"/>
    <s v="Domestic Shorthair"/>
    <x v="0"/>
    <x v="0"/>
    <x v="0"/>
    <m/>
    <s v="short"/>
    <s v="Yes"/>
    <s v="Yes"/>
    <s v="Yes"/>
    <s v="Unknown"/>
    <s v="No"/>
    <s v="No"/>
    <s v="Unknown"/>
    <s v="Unknown"/>
    <s v="Yes"/>
    <m/>
    <m/>
    <m/>
    <m/>
    <s v="https://pet-uploads.adoptapet.com/6/6/f/1243928269.jpg"/>
    <m/>
    <m/>
    <m/>
  </r>
  <r>
    <n v="45763878"/>
    <s v="A0054707397"/>
    <s v="Artemis"/>
    <x v="0"/>
    <s v="2025-09-05"/>
    <x v="0"/>
    <x v="1"/>
    <x v="1"/>
    <s v="American Bulldog"/>
    <x v="1"/>
    <x v="0"/>
    <x v="1"/>
    <s v="Large 61-100 lbs (28-45 kg)"/>
    <m/>
    <s v="Yes"/>
    <s v="Yes"/>
    <s v="Yes"/>
    <s v="Yes"/>
    <s v="Unknown"/>
    <s v="No"/>
    <s v="Yes"/>
    <s v="Yes"/>
    <s v="Yes"/>
    <s v="Meet Artemis – A Loyal Heart Looking for Home Again 🐾  Artemis is the kind of dog that leaves paw prints on your heart. This dog, kid, and cat friendly sweetheart once knew the comfort of a loving home—but through no fault of her own, she’s back at the shelter, and she’s having a tough time understanding why.    Artemis is gentle, loyal, and deeply loving. She bonds closely with her people and other dogs, and truly misses being part of a family. She's confused and a little heartbroken in the shelter environment, but her sweet spirit still shines through.    She loves canine companions and would thrive in a home with other dogs. While she’s great with most animals, she prefers a home without livestock.    If you’re looking for a loyal companion who’s ready to give her whole heart, Artemis is ready to come home—and stay home—for good this time"/>
    <m/>
    <m/>
    <m/>
    <s v="https://pet-uploads.adoptapet.com/0/e/1/1252382431.jpg"/>
    <s v="https://pet-uploads.adoptapet.com/c/d/3/1252382440.jpg"/>
    <s v="https://pet-uploads.adoptapet.com/5/5/6/1252382446.jpg"/>
    <m/>
  </r>
  <r>
    <n v="45606391"/>
    <s v="A0059040305"/>
    <s v="Auggie"/>
    <x v="0"/>
    <s v="2025-08-21"/>
    <x v="0"/>
    <x v="1"/>
    <x v="1"/>
    <s v="Weimaraner"/>
    <x v="2"/>
    <x v="1"/>
    <x v="0"/>
    <s v="Small 25 lbs (11 kg) or less"/>
    <m/>
    <s v="Yes"/>
    <s v="Yes"/>
    <s v="Yes"/>
    <s v="No"/>
    <s v="Unknown"/>
    <s v="No"/>
    <s v="Yes"/>
    <s v="Yes"/>
    <s v="Unknown"/>
    <m/>
    <m/>
    <m/>
    <m/>
    <s v="https://pet-uploads.adoptapet.com/a/c/4/1248908035.jpg"/>
    <s v="https://pet-uploads.adoptapet.com/7/0/0/1248908044.jpg"/>
    <s v="https://pet-uploads.adoptapet.com/7/1/a/1248908065.jpg"/>
    <s v="https://pet-uploads.adoptapet.com/1/5/0/1248908080.jpg"/>
  </r>
  <r>
    <n v="45190855"/>
    <s v="A0058719090"/>
    <s v="Ava Grace"/>
    <x v="0"/>
    <s v="2025-07-13"/>
    <x v="0"/>
    <x v="1"/>
    <x v="1"/>
    <s v="Cane Corso"/>
    <x v="3"/>
    <x v="0"/>
    <x v="1"/>
    <s v="Large 61-100 lbs (28-45 kg)"/>
    <m/>
    <s v="Yes"/>
    <s v="Yes"/>
    <s v="Yes"/>
    <s v="No"/>
    <s v="Unknown"/>
    <s v="No"/>
    <s v="Yes"/>
    <s v="Yes"/>
    <s v="Unknown"/>
    <m/>
    <m/>
    <m/>
    <m/>
    <s v="https://pet-uploads.adoptapet.com/a/f/5/1239691721.jpg"/>
    <s v="https://pet-uploads.adoptapet.com/b/f/1/1239691730.jpg"/>
    <s v="https://pet-uploads.adoptapet.com/a/9/0/1239691736.jpg"/>
    <s v="https://pet-uploads.adoptapet.com/5/3/a/1239691742.jpg"/>
  </r>
  <r>
    <n v="45970157"/>
    <s v="A0059309535"/>
    <s v="Baby Doll"/>
    <x v="0"/>
    <s v="2025-09-27"/>
    <x v="0"/>
    <x v="1"/>
    <x v="2"/>
    <s v="Labrador Retriever"/>
    <x v="4"/>
    <x v="0"/>
    <x v="1"/>
    <s v="Med. 26-60 lbs (12-27 kg)"/>
    <m/>
    <s v="Yes"/>
    <s v="No"/>
    <s v="Yes"/>
    <s v="No"/>
    <s v="Unknown"/>
    <s v="No"/>
    <s v="Yes"/>
    <s v="Yes"/>
    <s v="Unknown"/>
    <m/>
    <m/>
    <m/>
    <m/>
    <s v="https://pet-uploads.adoptapet.com/e/d/7/1257113944.jpg"/>
    <s v="https://pet-uploads.adoptapet.com/0/f/9/1257113963.jpg"/>
    <s v="https://pet-uploads.adoptapet.com/3/2/7/1257113972.jpg"/>
    <s v="https://pet-uploads.adoptapet.com/2/b/3/1257113978.jpg"/>
  </r>
  <r>
    <n v="45968523"/>
    <s v="A0059234101"/>
    <s v="Berry"/>
    <x v="0"/>
    <s v="2025-09-27"/>
    <x v="0"/>
    <x v="1"/>
    <x v="3"/>
    <s v="American Pit Bull Terrier"/>
    <x v="4"/>
    <x v="0"/>
    <x v="1"/>
    <s v="Med. 26-60 lbs (12-27 kg)"/>
    <m/>
    <s v="Yes"/>
    <s v="No"/>
    <s v="Yes"/>
    <s v="No"/>
    <s v="Unknown"/>
    <s v="No"/>
    <s v="Yes"/>
    <s v="Yes"/>
    <s v="Unknown"/>
    <m/>
    <m/>
    <m/>
    <m/>
    <s v="https://pet-uploads.adoptapet.com/7/6/9/1257083242.jpg"/>
    <s v="https://pet-uploads.adoptapet.com/b/1/3/1257083266.jpg"/>
    <s v="https://pet-uploads.adoptapet.com/a/f/f/1257083278.jpg"/>
    <s v="https://pet-uploads.adoptapet.com/5/5/0/1257083284.jpg"/>
  </r>
  <r>
    <n v="45345832"/>
    <s v="A0058815537"/>
    <s v="Brownie [Foster Home]"/>
    <x v="0"/>
    <s v="2025-07-28"/>
    <x v="0"/>
    <x v="1"/>
    <x v="2"/>
    <s v="Labrador Retriever"/>
    <x v="5"/>
    <x v="0"/>
    <x v="0"/>
    <s v="Med. 26-60 lbs (12-27 kg)"/>
    <m/>
    <s v="Yes"/>
    <s v="Yes"/>
    <s v="Yes"/>
    <s v="No"/>
    <s v="Unknown"/>
    <s v="No"/>
    <s v="Yes"/>
    <s v="Yes"/>
    <s v="Unknown"/>
    <s v="This is Brownie.  She's about 5 months old and weighs 29 lbs. She's a curious, playful puppy who likes fetch and running around the yard.  She's great on a leash and loves playing with toys and her foster brother. She's working on potty and crate training and is very treat motivated. Come meet Brownie today!"/>
    <m/>
    <m/>
    <m/>
    <s v="https://pet-uploads.adoptapet.com/f/c/f/1243249368.jpg"/>
    <s v="https://pet-uploads.adoptapet.com/a/4/7/1243249380.jpg"/>
    <s v="https://pet-uploads.adoptapet.com/4/4/d/1246505925.jpg"/>
    <s v="https://pet-uploads.adoptapet.com/1/2/c/1246505931.jpg"/>
  </r>
  <r>
    <n v="41667618"/>
    <s v="A0055524062"/>
    <s v="Cameron [Foster Home]"/>
    <x v="0"/>
    <s v="2024-06-07"/>
    <x v="0"/>
    <x v="1"/>
    <x v="2"/>
    <m/>
    <x v="6"/>
    <x v="1"/>
    <x v="1"/>
    <s v="Med. 26-60 lbs (12-27 kg)"/>
    <m/>
    <s v="Yes"/>
    <s v="Yes"/>
    <s v="Yes"/>
    <s v="No"/>
    <s v="Unknown"/>
    <s v="No"/>
    <s v="Yes"/>
    <s v="Yes"/>
    <s v="Unknown"/>
    <s v="Who is looking for their next copper best friend? Look no further! Cameron is YOUR GUY. This sweet boy landed in doggie jail in March after being found as a stray with no owner reclaim. He is young, with some beautiful white teeth and THRIVES outside of his kennel space. He absolutely loves getting all the attention &amp; playing with every toy in the play yard. His tail wouldn’t stop wagging. The unfortunate part — those moments are few &amp; far between. He needs stimulation &amp; enrichment time and the time he just doesn’t get in the shelter. Cameron went on a #PPPW and at first, was really pulling on the leash. We quickly found out, once he walks in front of the pack, he walks perfectly on leash. He rode well in the car to &amp; from and really enjoyed his time out of the shelter with his shelter best friends. Cameron hasn’t met a face he doesn’t love. Who’s ready to add this beautiful boy to their forever home? Adoption fee is $90.00 which includes a microchip, spay/neuter, heart worm test, rabies, vaccinations, and boosters."/>
    <m/>
    <m/>
    <m/>
    <s v="https://pet-uploads.adoptapet.com/e/1/d/1129992943.jpg"/>
    <s v="https://pet-uploads.adoptapet.com/0/7/7/1129992952.jpg"/>
    <s v="https://pet-uploads.adoptapet.com/7/c/2/1129992958.jpg"/>
    <m/>
  </r>
  <r>
    <n v="45968241"/>
    <s v="A0059233187"/>
    <s v="Captain Crunch [Foster Home]"/>
    <x v="0"/>
    <s v="2025-09-27"/>
    <x v="0"/>
    <x v="1"/>
    <x v="4"/>
    <s v="Golden Retriever"/>
    <x v="6"/>
    <x v="1"/>
    <x v="0"/>
    <s v="Med. 26-60 lbs (12-27 kg)"/>
    <m/>
    <s v="Yes"/>
    <s v="Yes"/>
    <s v="Yes"/>
    <s v="No"/>
    <s v="Unknown"/>
    <s v="No"/>
    <s v="Yes"/>
    <s v="Yes"/>
    <s v="Unknown"/>
    <m/>
    <m/>
    <m/>
    <m/>
    <s v="https://pet-uploads.adoptapet.com/8/a/8/1257075901.jpg"/>
    <s v="https://pet-uploads.adoptapet.com/0/1/c/1257075910.jpg"/>
    <s v="https://pet-uploads.adoptapet.com/8/7/1/1257075926.jpg"/>
    <m/>
  </r>
  <r>
    <n v="45970439"/>
    <s v="A0059240393"/>
    <s v="Cheech"/>
    <x v="0"/>
    <s v="2025-09-27"/>
    <x v="0"/>
    <x v="1"/>
    <x v="5"/>
    <s v="American Staffordshire Terrier"/>
    <x v="7"/>
    <x v="1"/>
    <x v="0"/>
    <s v="Med. 26-60 lbs (12-27 kg)"/>
    <m/>
    <s v="Yes"/>
    <s v="No"/>
    <s v="Yes"/>
    <s v="No"/>
    <s v="Unknown"/>
    <s v="No"/>
    <s v="Yes"/>
    <s v="Yes"/>
    <s v="Unknown"/>
    <m/>
    <m/>
    <m/>
    <m/>
    <s v="https://pet-uploads.adoptapet.com/0/0/d/1257120938.jpg"/>
    <s v="https://pet-uploads.adoptapet.com/2/9/8/1257120947.jpg"/>
    <s v="https://pet-uploads.adoptapet.com/c/0/7/1257120953.jpg"/>
    <s v="https://pet-uploads.adoptapet.com/6/6/4/1257120959.jpg"/>
  </r>
  <r>
    <n v="45970461"/>
    <s v="A0059240397"/>
    <s v="Chong"/>
    <x v="0"/>
    <s v="2025-09-27"/>
    <x v="0"/>
    <x v="1"/>
    <x v="6"/>
    <s v="American Staffordshire Terrier"/>
    <x v="7"/>
    <x v="1"/>
    <x v="1"/>
    <s v="Med. 26-60 lbs (12-27 kg)"/>
    <m/>
    <s v="Yes"/>
    <s v="No"/>
    <s v="Yes"/>
    <s v="No"/>
    <s v="Unknown"/>
    <s v="No"/>
    <s v="Yes"/>
    <s v="Yes"/>
    <s v="Unknown"/>
    <m/>
    <m/>
    <m/>
    <m/>
    <s v="https://pet-uploads.adoptapet.com/4/5/3/1257121353.jpg"/>
    <s v="https://pet-uploads.adoptapet.com/5/1/a/1257121362.jpg"/>
    <s v="https://pet-uploads.adoptapet.com/e/d/3/1257121380.jpg"/>
    <s v="https://pet-uploads.adoptapet.com/f/2/8/1257121395.jpg"/>
  </r>
  <r>
    <n v="42938868"/>
    <s v="A0056684348"/>
    <s v="Chucky [Foster Home]"/>
    <x v="0"/>
    <s v="2024-10-26"/>
    <x v="0"/>
    <x v="1"/>
    <x v="2"/>
    <s v="American Bulldog"/>
    <x v="5"/>
    <x v="1"/>
    <x v="1"/>
    <s v="Med. 26-60 lbs (12-27 kg)"/>
    <m/>
    <s v="Yes"/>
    <s v="Yes"/>
    <s v="Yes"/>
    <s v="No"/>
    <s v="Unknown"/>
    <s v="No"/>
    <s v="Yes"/>
    <s v="Yes"/>
    <s v="Unknown"/>
    <m/>
    <m/>
    <m/>
    <m/>
    <s v="https://pet-uploads.adoptapet.com/a/d/5/1177618449.jpg"/>
    <s v="https://pet-uploads.adoptapet.com/0/d/0/1177618458.jpg"/>
    <m/>
    <m/>
  </r>
  <r>
    <n v="44523173"/>
    <n v="58353818"/>
    <s v="Gus"/>
    <x v="0"/>
    <s v="2025-05-08"/>
    <x v="0"/>
    <x v="0"/>
    <x v="0"/>
    <m/>
    <x v="8"/>
    <x v="1"/>
    <x v="1"/>
    <m/>
    <s v="short"/>
    <s v="Unknown"/>
    <s v="Yes"/>
    <s v="Yes"/>
    <s v="Unknown"/>
    <s v="No"/>
    <s v="No"/>
    <s v="Unknown"/>
    <s v="Unknown"/>
    <s v="Unknown"/>
    <m/>
    <m/>
    <m/>
    <m/>
    <s v="https://pet-uploads.adoptapet.com/0/7/9/1225002239.jpg"/>
    <m/>
    <m/>
    <m/>
  </r>
  <r>
    <n v="45968065"/>
    <s v="A0059193976"/>
    <s v="Claudia"/>
    <x v="0"/>
    <s v="2025-09-27"/>
    <x v="0"/>
    <x v="1"/>
    <x v="2"/>
    <s v="Labrador Retriever"/>
    <x v="9"/>
    <x v="0"/>
    <x v="0"/>
    <s v="Med. 26-60 lbs (12-27 kg)"/>
    <m/>
    <s v="Yes"/>
    <s v="No"/>
    <s v="Yes"/>
    <s v="No"/>
    <s v="Unknown"/>
    <s v="No"/>
    <s v="Yes"/>
    <s v="Yes"/>
    <s v="Unknown"/>
    <m/>
    <m/>
    <m/>
    <m/>
    <s v="https://pet-uploads.adoptapet.com/d/b/4/1257072866.jpg"/>
    <s v="https://pet-uploads.adoptapet.com/e/e/9/1257072875.jpg"/>
    <s v="https://pet-uploads.adoptapet.com/6/2/e/1257072887.jpg"/>
    <s v="https://pet-uploads.adoptapet.com/1/0/9/1257072901.jpg"/>
  </r>
  <r>
    <n v="43045567"/>
    <s v="A0054055054"/>
    <s v="Cleopatra"/>
    <x v="0"/>
    <s v="2024-11-08"/>
    <x v="1"/>
    <x v="1"/>
    <x v="2"/>
    <s v="American Staffordshire Terrier"/>
    <x v="10"/>
    <x v="0"/>
    <x v="1"/>
    <s v="Med. 26-60 lbs (12-27 kg)"/>
    <m/>
    <s v="Yes"/>
    <s v="Yes"/>
    <s v="Yes"/>
    <s v="No"/>
    <s v="Unknown"/>
    <s v="No"/>
    <s v="Yes"/>
    <s v="Yes"/>
    <s v="Unknown"/>
    <m/>
    <m/>
    <m/>
    <m/>
    <s v="https://pet-uploads.adoptapet.com/d/c/b/1183963421.jpg"/>
    <s v="https://pet-uploads.adoptapet.com/0/3/6/1183963430.jpg"/>
    <s v="https://pet-uploads.adoptapet.com/8/c/4/1183963436.jpg"/>
    <s v="https://pet-uploads.adoptapet.com/1/b/2/1183963442.jpg"/>
  </r>
  <r>
    <n v="45190845"/>
    <s v="A0058705427"/>
    <s v="Cole [Foster Home]"/>
    <x v="0"/>
    <s v="2025-07-13"/>
    <x v="0"/>
    <x v="1"/>
    <x v="7"/>
    <s v="Hound (Unknown Type)"/>
    <x v="11"/>
    <x v="1"/>
    <x v="0"/>
    <s v="Med. 26-60 lbs (12-27 kg)"/>
    <m/>
    <s v="Yes"/>
    <s v="Yes"/>
    <s v="Yes"/>
    <s v="No"/>
    <s v="Unknown"/>
    <s v="No"/>
    <s v="Yes"/>
    <s v="Yes"/>
    <s v="Yes"/>
    <m/>
    <m/>
    <m/>
    <m/>
    <s v="https://pet-uploads.adoptapet.com/0/3/1/1239691476.jpg"/>
    <s v="https://pet-uploads.adoptapet.com/8/f/4/1239691485.jpg"/>
    <s v="https://pet-uploads.adoptapet.com/9/e/a/1239691491.jpg"/>
    <m/>
  </r>
  <r>
    <n v="45763896"/>
    <s v="A0059021778"/>
    <s v="Craig"/>
    <x v="0"/>
    <s v="2025-09-05"/>
    <x v="0"/>
    <x v="1"/>
    <x v="8"/>
    <s v="American Bulldog"/>
    <x v="11"/>
    <x v="1"/>
    <x v="1"/>
    <s v="Med. 26-60 lbs (12-27 kg)"/>
    <m/>
    <s v="Yes"/>
    <s v="Yes"/>
    <s v="Yes"/>
    <s v="No"/>
    <s v="Unknown"/>
    <s v="No"/>
    <s v="Yes"/>
    <s v="Yes"/>
    <s v="Unknown"/>
    <m/>
    <m/>
    <m/>
    <m/>
    <s v="https://pet-uploads.adoptapet.com/d/0/d/1252382980.jpg"/>
    <s v="https://pet-uploads.adoptapet.com/c/4/2/1252383006.jpg"/>
    <s v="https://pet-uploads.adoptapet.com/9/a/e/1252383012.jpg"/>
    <m/>
  </r>
  <r>
    <n v="45793976"/>
    <s v="A0059040345"/>
    <s v="Deebo"/>
    <x v="0"/>
    <s v="2025-09-09"/>
    <x v="0"/>
    <x v="1"/>
    <x v="2"/>
    <s v="Plott Hound"/>
    <x v="12"/>
    <x v="1"/>
    <x v="0"/>
    <s v="Med. 26-60 lbs (12-27 kg)"/>
    <m/>
    <s v="Yes"/>
    <s v="Yes"/>
    <s v="Yes"/>
    <s v="No"/>
    <s v="Unknown"/>
    <s v="No"/>
    <s v="Yes"/>
    <s v="Yes"/>
    <s v="Unknown"/>
    <m/>
    <m/>
    <m/>
    <m/>
    <s v="https://pet-uploads.adoptapet.com/e/0/d/1253088521.jpg"/>
    <s v="https://pet-uploads.adoptapet.com/5/4/c/1253088530.jpg"/>
    <s v="https://pet-uploads.adoptapet.com/7/5/7/1253088536.jpg"/>
    <s v="https://pet-uploads.adoptapet.com/2/a/9/1253088542.jpg"/>
  </r>
  <r>
    <n v="45606411"/>
    <s v="A0059040308"/>
    <s v="Denali"/>
    <x v="0"/>
    <s v="2025-08-21"/>
    <x v="0"/>
    <x v="1"/>
    <x v="1"/>
    <s v="Weimaraner"/>
    <x v="2"/>
    <x v="1"/>
    <x v="0"/>
    <s v="Small 25 lbs (11 kg) or less"/>
    <m/>
    <s v="Yes"/>
    <s v="Yes"/>
    <s v="Yes"/>
    <s v="No"/>
    <s v="Unknown"/>
    <s v="No"/>
    <s v="Yes"/>
    <s v="Yes"/>
    <s v="Unknown"/>
    <m/>
    <m/>
    <m/>
    <m/>
    <s v="https://pet-uploads.adoptapet.com/8/d/a/1248908585.jpg"/>
    <s v="https://pet-uploads.adoptapet.com/e/8/8/1248908608.jpg"/>
    <s v="https://pet-uploads.adoptapet.com/f/3/8/1248908623.jpg"/>
    <s v="https://pet-uploads.adoptapet.com/4/8/d/1248908649.jpg"/>
  </r>
  <r>
    <n v="45763997"/>
    <s v="A0059031537"/>
    <s v="Dingo [Foster Home]"/>
    <x v="0"/>
    <s v="2025-09-05"/>
    <x v="0"/>
    <x v="1"/>
    <x v="9"/>
    <s v="American Eskimo Dog"/>
    <x v="13"/>
    <x v="1"/>
    <x v="0"/>
    <s v="Med. 26-60 lbs (12-27 kg)"/>
    <m/>
    <s v="Yes"/>
    <s v="Yes"/>
    <s v="Yes"/>
    <s v="No"/>
    <s v="Unknown"/>
    <s v="No"/>
    <s v="Yes"/>
    <s v="Yes"/>
    <s v="Unknown"/>
    <m/>
    <m/>
    <m/>
    <m/>
    <s v="https://pet-uploads.adoptapet.com/d/f/9/1252385716.jpg"/>
    <s v="https://pet-uploads.adoptapet.com/2/b/6/1252385725.jpg"/>
    <s v="https://pet-uploads.adoptapet.com/1/6/a/1252385731.jpg"/>
    <m/>
  </r>
  <r>
    <n v="45764004"/>
    <s v="A0059058634"/>
    <s v="Elliott"/>
    <x v="0"/>
    <s v="2025-09-05"/>
    <x v="0"/>
    <x v="1"/>
    <x v="1"/>
    <s v="American Pit Bull Terrier"/>
    <x v="5"/>
    <x v="1"/>
    <x v="1"/>
    <s v="Med. 26-60 lbs (12-27 kg)"/>
    <m/>
    <s v="Yes"/>
    <s v="Yes"/>
    <s v="Yes"/>
    <s v="No"/>
    <s v="Unknown"/>
    <s v="No"/>
    <s v="Yes"/>
    <s v="Yes"/>
    <s v="Yes"/>
    <m/>
    <m/>
    <m/>
    <m/>
    <s v="https://pet-uploads.adoptapet.com/5/9/3/1252385988.jpg"/>
    <s v="https://pet-uploads.adoptapet.com/f/5/5/1252386011.jpg"/>
    <s v="https://pet-uploads.adoptapet.com/8/8/c/1252386031.jpg"/>
    <s v="https://pet-uploads.adoptapet.com/2/3/7/1252386037.jpg"/>
  </r>
  <r>
    <n v="45764020"/>
    <s v="A0059197919"/>
    <s v="Emmett"/>
    <x v="0"/>
    <s v="2025-09-05"/>
    <x v="0"/>
    <x v="1"/>
    <x v="10"/>
    <s v="Treeing Walker Coonhound"/>
    <x v="14"/>
    <x v="1"/>
    <x v="1"/>
    <s v="Med. 26-60 lbs (12-27 kg)"/>
    <m/>
    <s v="Yes"/>
    <s v="Yes"/>
    <s v="Yes"/>
    <s v="No"/>
    <s v="Unknown"/>
    <s v="No"/>
    <s v="Yes"/>
    <s v="Yes"/>
    <s v="Unknown"/>
    <m/>
    <m/>
    <m/>
    <m/>
    <s v="https://pet-uploads.adoptapet.com/7/6/1/1252386822.jpg"/>
    <s v="https://pet-uploads.adoptapet.com/4/7/a/1252386852.jpg"/>
    <s v="https://pet-uploads.adoptapet.com/6/f/0/1252386858.jpg"/>
    <s v="https://pet-uploads.adoptapet.com/9/b/7/1252386864.jpg"/>
  </r>
  <r>
    <n v="45190935"/>
    <s v="A0058762939"/>
    <s v="Everlee"/>
    <x v="0"/>
    <s v="2025-07-13"/>
    <x v="2"/>
    <x v="1"/>
    <x v="2"/>
    <m/>
    <x v="5"/>
    <x v="0"/>
    <x v="1"/>
    <s v="Med. 26-60 lbs (12-27 kg)"/>
    <m/>
    <s v="Yes"/>
    <s v="No"/>
    <s v="Yes"/>
    <s v="No"/>
    <s v="Unknown"/>
    <s v="No"/>
    <s v="Yes"/>
    <s v="Yes"/>
    <s v="Unknown"/>
    <m/>
    <m/>
    <m/>
    <m/>
    <s v="https://pet-uploads.adoptapet.com/a/1/6/1239693553.jpg"/>
    <s v="https://pet-uploads.adoptapet.com/1/c/5/1239693562.jpg"/>
    <s v="https://pet-uploads.adoptapet.com/3/a/c/1239693568.jpg"/>
    <m/>
  </r>
  <r>
    <n v="45764028"/>
    <s v="A0059218846"/>
    <s v="Feta"/>
    <x v="0"/>
    <s v="2025-09-05"/>
    <x v="0"/>
    <x v="1"/>
    <x v="11"/>
    <s v="Carolina Dog"/>
    <x v="9"/>
    <x v="1"/>
    <x v="1"/>
    <s v="Med. 26-60 lbs (12-27 kg)"/>
    <m/>
    <s v="Yes"/>
    <s v="Yes"/>
    <s v="Yes"/>
    <s v="No"/>
    <s v="Unknown"/>
    <s v="No"/>
    <s v="Yes"/>
    <s v="Yes"/>
    <s v="Unknown"/>
    <m/>
    <m/>
    <m/>
    <m/>
    <s v="https://pet-uploads.adoptapet.com/2/e/4/1252387056.jpg"/>
    <s v="https://pet-uploads.adoptapet.com/8/a/9/1252387065.jpg"/>
    <s v="https://pet-uploads.adoptapet.com/1/d/2/1252387071.jpg"/>
    <s v="https://pet-uploads.adoptapet.com/f/3/a/1252387077.jpg"/>
  </r>
  <r>
    <n v="43045647"/>
    <s v="A0057060359"/>
    <s v="Fonzie"/>
    <x v="0"/>
    <s v="2024-11-08"/>
    <x v="0"/>
    <x v="1"/>
    <x v="6"/>
    <s v="Boxer"/>
    <x v="3"/>
    <x v="1"/>
    <x v="0"/>
    <s v="Med. 26-60 lbs (12-27 kg)"/>
    <m/>
    <s v="Yes"/>
    <s v="Yes"/>
    <s v="Yes"/>
    <s v="No"/>
    <s v="Unknown"/>
    <s v="No"/>
    <s v="Yes"/>
    <s v="Yes"/>
    <s v="Unknown"/>
    <s v="Fonzie is  beautiful boy who is full of love and energy. He forgets his size sometimes so care should be taken with small children. He is good with other dogs and enjoys a good romp with a sturdy playmate, and tennis balls are a favorite. He loves all toys, but stuffed toys may explode. Fonzie is still learning about what is or is not a toy. He tried to play with a potato last week. Fonzie is crate trained. House training and obedience have been slower, but given the opportunity I think he will get there. He is okay on a leash, but I wouldn't let a young child walk him just yet. He tolerates baths and nail trims, but they do make him nervous. He has gotten more relaxed each time.    Based on Fonzie's reaction to the kittens he has encountered, balls, and my son's remote control car, I definitely think a home free of small prey animals would be best.     Fonzie really just wants a bed to lay on, lots of treats and cuddles."/>
    <m/>
    <m/>
    <m/>
    <s v="https://pet-uploads.adoptapet.com/a/a/e/1183965363.jpg"/>
    <s v="https://pet-uploads.adoptapet.com/a/3/8/1183965372.jpg"/>
    <s v="https://pet-uploads.adoptapet.com/7/1/4/1183965378.jpg"/>
    <s v="https://pet-uploads.adoptapet.com/4/2/7/1256532219.jpg"/>
  </r>
  <r>
    <n v="44937909"/>
    <s v="A0057718939"/>
    <s v="Goose"/>
    <x v="0"/>
    <s v="2025-06-19"/>
    <x v="0"/>
    <x v="1"/>
    <x v="12"/>
    <m/>
    <x v="12"/>
    <x v="1"/>
    <x v="1"/>
    <s v="Large 61-100 lbs (28-45 kg)"/>
    <m/>
    <s v="Yes"/>
    <s v="Yes"/>
    <s v="Yes"/>
    <s v="No"/>
    <s v="Unknown"/>
    <s v="No"/>
    <s v="Yes"/>
    <s v="Yes"/>
    <s v="Unknown"/>
    <m/>
    <m/>
    <m/>
    <m/>
    <s v="https://pet-uploads.adoptapet.com/7/a/7/1234092789.jpg"/>
    <s v="https://pet-uploads.adoptapet.com/e/6/5/1234092798.jpg"/>
    <s v="https://pet-uploads.adoptapet.com/b/5/4/1234092804.jpg"/>
    <s v="https://pet-uploads.adoptapet.com/5/3/0/1234092810.jpg"/>
  </r>
  <r>
    <n v="44997584"/>
    <s v="A0058345452"/>
    <s v="Kat [Foster Home]"/>
    <x v="0"/>
    <s v="2025-06-25"/>
    <x v="0"/>
    <x v="0"/>
    <x v="0"/>
    <m/>
    <x v="0"/>
    <x v="0"/>
    <x v="2"/>
    <m/>
    <s v="short"/>
    <s v="Unknown"/>
    <s v="Yes"/>
    <s v="Yes"/>
    <s v="Unknown"/>
    <s v="No"/>
    <s v="No"/>
    <s v="Yes"/>
    <s v="Yes"/>
    <s v="Yes"/>
    <m/>
    <m/>
    <m/>
    <m/>
    <s v="https://pet-uploads.adoptapet.com/4/4/f/1235405095.jpg"/>
    <s v="https://pet-uploads.adoptapet.com/a/e/9/1235405104.jpg"/>
    <m/>
    <m/>
  </r>
  <r>
    <n v="44997578"/>
    <s v="A0058345457"/>
    <s v="Kevin [Foster Home]"/>
    <x v="0"/>
    <s v="2025-06-25"/>
    <x v="0"/>
    <x v="0"/>
    <x v="0"/>
    <m/>
    <x v="8"/>
    <x v="1"/>
    <x v="2"/>
    <m/>
    <s v="short"/>
    <s v="Unknown"/>
    <s v="Yes"/>
    <s v="Yes"/>
    <s v="Unknown"/>
    <s v="No"/>
    <s v="No"/>
    <s v="Yes"/>
    <s v="Yes"/>
    <s v="Yes"/>
    <m/>
    <m/>
    <m/>
    <m/>
    <s v="https://pet-uploads.adoptapet.com/6/7/6/1235404924.jpg"/>
    <s v="https://pet-uploads.adoptapet.com/9/7/b/1235404933.jpg"/>
    <m/>
    <m/>
  </r>
  <r>
    <n v="45472627"/>
    <s v="A0058760498"/>
    <s v="Gracie Mae"/>
    <x v="0"/>
    <s v="2025-08-08"/>
    <x v="0"/>
    <x v="1"/>
    <x v="7"/>
    <s v="Weimaraner"/>
    <x v="15"/>
    <x v="0"/>
    <x v="1"/>
    <s v="Large 61-100 lbs (28-45 kg)"/>
    <m/>
    <s v="Yes"/>
    <s v="Yes"/>
    <s v="Yes"/>
    <s v="No"/>
    <s v="Unknown"/>
    <s v="No"/>
    <s v="Yes"/>
    <s v="Yes"/>
    <s v="Unknown"/>
    <s v="Meet Gracie Mae – A Sweet Survivor with a Heart of Gold 💖  Gracie Mae’s journey hasn’t been easy—she came from a tough hoarding situation with four other dogs, living in very challenging conditions. But despite it all, Gracie Mae is sweet as pie and full of love to give.    She’s a bit timid at first, but once she warms up to you, she becomes a devoted and affectionate friend. Gracie Mae is great on leash, enjoys the company of other dogs, and would thrive in a calm, quiet family home where she can feel safe and cherished.    If you’re looking for a gentle soul ready to blossom with the right love and patience, Gracie Mae is waiting to fill your life with sweetness and loyalty."/>
    <m/>
    <m/>
    <m/>
    <s v="https://pet-uploads.adoptapet.com/2/d/2/1246032067.jpg"/>
    <s v="https://pet-uploads.adoptapet.com/4/d/9/1246032118.jpg"/>
    <s v="https://pet-uploads.adoptapet.com/e/f/a/1246032151.jpg"/>
    <s v="https://pet-uploads.adoptapet.com/5/9/8/1246032174.jpg"/>
  </r>
  <r>
    <n v="44937100"/>
    <s v="A0058345913"/>
    <s v="Grasshopper [Foster Home]"/>
    <x v="0"/>
    <s v="2025-06-19"/>
    <x v="0"/>
    <x v="1"/>
    <x v="2"/>
    <m/>
    <x v="9"/>
    <x v="1"/>
    <x v="1"/>
    <s v="Med. 26-60 lbs (12-27 kg)"/>
    <m/>
    <s v="Yes"/>
    <s v="Yes"/>
    <s v="Yes"/>
    <s v="Yes"/>
    <s v="Unknown"/>
    <s v="No"/>
    <s v="Yes"/>
    <s v="Yes"/>
    <s v="Yes"/>
    <s v="Grasshopper is a sweet, expressive lovebug full of personality and heart. While we don’t know much about his background, what we do know is that he’s incredibly loving and eager to bond. He has bursts of playful energy and would do best in a home with another dog buddy to play with.    He’s crate trained, walks beautifully on a leash (though he might get excited if he spots a squirrel!), and is learning his basic commands. Grasshopper is gentle and patient with kids, and he’s also cat-friendly. When he’s feeling expressive he can be vocal, adding to his charm.    This lovable boy is ready for a home where he can continue to blossom and share his affection,and maybe a few zoomies, with a family of his own."/>
    <m/>
    <m/>
    <m/>
    <s v="https://pet-uploads.adoptapet.com/a/7/6/1253057182.jpg"/>
    <s v="https://pet-uploads.adoptapet.com/b/f/0/1253057712.jpg"/>
    <s v="https://pet-uploads.adoptapet.com/5/e/2/1253057718.jpg"/>
    <s v="https://pet-uploads.adoptapet.com/5/8/f/1253057724.jpg"/>
  </r>
  <r>
    <n v="45472786"/>
    <s v="A0058873126"/>
    <s v="Gretchen [Foster To Adopt]"/>
    <x v="0"/>
    <s v="2025-08-08"/>
    <x v="0"/>
    <x v="1"/>
    <x v="2"/>
    <s v="American Staffordshire Terrier"/>
    <x v="15"/>
    <x v="0"/>
    <x v="0"/>
    <s v="Med. 26-60 lbs (12-27 kg)"/>
    <m/>
    <s v="Yes"/>
    <s v="Yes"/>
    <s v="Yes"/>
    <s v="No"/>
    <s v="Unknown"/>
    <s v="No"/>
    <s v="Yes"/>
    <s v="Yes"/>
    <s v="Unknown"/>
    <m/>
    <m/>
    <m/>
    <m/>
    <s v="https://pet-uploads.adoptapet.com/6/7/2/1246035495.jpg"/>
    <s v="https://pet-uploads.adoptapet.com/f/0/8/1246035521.jpg"/>
    <s v="https://pet-uploads.adoptapet.com/0/a/4/1246035536.jpg"/>
    <s v="https://pet-uploads.adoptapet.com/8/8/3/1246035551.jpg"/>
  </r>
  <r>
    <n v="45794015"/>
    <s v="A0059232843"/>
    <s v="Hash"/>
    <x v="0"/>
    <s v="2025-09-09"/>
    <x v="0"/>
    <x v="1"/>
    <x v="13"/>
    <s v="Foxhound"/>
    <x v="14"/>
    <x v="1"/>
    <x v="1"/>
    <s v="Med. 26-60 lbs (12-27 kg)"/>
    <m/>
    <s v="Yes"/>
    <s v="Yes"/>
    <s v="Yes"/>
    <s v="No"/>
    <s v="Unknown"/>
    <s v="No"/>
    <s v="Yes"/>
    <s v="Yes"/>
    <s v="Unknown"/>
    <m/>
    <m/>
    <m/>
    <m/>
    <s v="https://pet-uploads.adoptapet.com/e/d/8/1253089907.jpg"/>
    <s v="https://pet-uploads.adoptapet.com/7/0/8/1253089930.jpg"/>
    <s v="https://pet-uploads.adoptapet.com/e/f/b/1253089943.jpg"/>
    <m/>
  </r>
  <r>
    <n v="45970275"/>
    <s v="A0059350629"/>
    <s v="Homer"/>
    <x v="0"/>
    <s v="2025-09-27"/>
    <x v="0"/>
    <x v="1"/>
    <x v="5"/>
    <s v="Rhodesian Ridgeback"/>
    <x v="7"/>
    <x v="1"/>
    <x v="3"/>
    <s v="Med. 26-60 lbs (12-27 kg)"/>
    <m/>
    <s v="Yes"/>
    <s v="Yes"/>
    <s v="Yes"/>
    <s v="No"/>
    <s v="Unknown"/>
    <s v="No"/>
    <s v="Yes"/>
    <s v="Yes"/>
    <s v="Yes"/>
    <m/>
    <m/>
    <m/>
    <m/>
    <s v="https://pet-uploads.adoptapet.com/6/4/c/1257116664.jpg"/>
    <s v="https://pet-uploads.adoptapet.com/3/d/4/1257116732.jpg"/>
    <s v="https://pet-uploads.adoptapet.com/c/8/6/1257116770.jpg"/>
    <s v="https://pet-uploads.adoptapet.com/0/0/c/1257116839.jpg"/>
  </r>
  <r>
    <n v="44936854"/>
    <s v="A0058240635"/>
    <s v="Jacob"/>
    <x v="0"/>
    <s v="2025-06-19"/>
    <x v="0"/>
    <x v="1"/>
    <x v="14"/>
    <s v="American Pit Bull Terrier"/>
    <x v="13"/>
    <x v="1"/>
    <x v="1"/>
    <s v="Med. 26-60 lbs (12-27 kg)"/>
    <m/>
    <s v="Yes"/>
    <s v="Yes"/>
    <s v="Yes"/>
    <s v="No"/>
    <s v="Unknown"/>
    <s v="No"/>
    <s v="Yes"/>
    <s v="Yes"/>
    <s v="Unknown"/>
    <s v="Meet Jacob! 🐾⚡  Jacob is a high-energy, fun-loving dog who’s ready to bring excitement and adventure into your life! He thrives in a fast-paced lifestyle and would be happiest with someone who loves to stay busy and keep moving.    Jacob LOVES being the center of attention, especially when there are toys involved. He’s a fetch fanatic who’s always ready to chase a ball or tug a rope, and he’s eager to learn new tricks and be trained.    Whether it’s splashing in the water, going for long walks, or just hanging out as your loyal pal, Jacob’s enthusiasm is contagious. If you’re looking for a lively companion who’s up for anything, Jacob is your guy!"/>
    <m/>
    <m/>
    <m/>
    <s v="https://pet-uploads.adoptapet.com/b/6/c/1234073964.jpg"/>
    <s v="https://pet-uploads.adoptapet.com/2/d/2/1234073973.jpg"/>
    <s v="https://pet-uploads.adoptapet.com/8/0/7/1234073979.jpg"/>
    <m/>
  </r>
  <r>
    <n v="45472762"/>
    <s v="A0058881642"/>
    <s v="Journey [Foster Home]"/>
    <x v="0"/>
    <s v="2025-08-08"/>
    <x v="0"/>
    <x v="1"/>
    <x v="13"/>
    <s v="Foxhound"/>
    <x v="14"/>
    <x v="1"/>
    <x v="1"/>
    <s v="Large 61-100 lbs (28-45 kg)"/>
    <m/>
    <s v="Yes"/>
    <s v="Yes"/>
    <s v="Yes"/>
    <s v="No"/>
    <s v="Unknown"/>
    <s v="No"/>
    <s v="Yes"/>
    <s v="Yes"/>
    <s v="Unknown"/>
    <m/>
    <m/>
    <m/>
    <m/>
    <s v="https://pet-uploads.adoptapet.com/e/2/c/1246034809.jpg"/>
    <s v="https://pet-uploads.adoptapet.com/0/5/7/1246034818.jpg"/>
    <s v="https://pet-uploads.adoptapet.com/4/3/c/1246034824.jpg"/>
    <m/>
  </r>
  <r>
    <n v="45968028"/>
    <s v="A0058928950"/>
    <s v="Jovi"/>
    <x v="0"/>
    <s v="2025-09-27"/>
    <x v="0"/>
    <x v="1"/>
    <x v="15"/>
    <m/>
    <x v="16"/>
    <x v="0"/>
    <x v="1"/>
    <s v="Med. 26-60 lbs (12-27 kg)"/>
    <m/>
    <s v="Yes"/>
    <s v="No"/>
    <s v="Yes"/>
    <s v="No"/>
    <s v="Unknown"/>
    <s v="No"/>
    <s v="Yes"/>
    <s v="Yes"/>
    <s v="Unknown"/>
    <m/>
    <m/>
    <m/>
    <m/>
    <s v="https://pet-uploads.adoptapet.com/1/d/2/1257072204.jpg"/>
    <s v="https://pet-uploads.adoptapet.com/f/e/9/1257072213.jpg"/>
    <s v="https://pet-uploads.adoptapet.com/d/2/8/1257072219.jpg"/>
    <s v="https://pet-uploads.adoptapet.com/5/2/f/1257072225.jpg"/>
  </r>
  <r>
    <n v="45190824"/>
    <s v="A0058688400"/>
    <s v="Julian"/>
    <x v="0"/>
    <s v="2025-07-13"/>
    <x v="0"/>
    <x v="1"/>
    <x v="15"/>
    <s v="Plott Hound"/>
    <x v="12"/>
    <x v="1"/>
    <x v="1"/>
    <s v="Med. 26-60 lbs (12-27 kg)"/>
    <m/>
    <s v="Yes"/>
    <s v="Yes"/>
    <s v="Yes"/>
    <s v="No"/>
    <s v="Unknown"/>
    <s v="No"/>
    <s v="Yes"/>
    <s v="Yes"/>
    <s v="Yes"/>
    <s v="Meet Julian! 🌍🐾  If you're looking for a four-legged best friend to share life’s adventures, Julian is your guy!    This easygoing, happy pup is dog, cat, and kid friendly, and truly never has a bad day. With his sunny personality and love for people, Julian brings joy wherever he goes. He’s the kind of dog who just wants to be by your side—whether you’re exploring the great outdoors or relaxing at home.    Julian is super adventurous and would thrive with an active person or family who’s ready to show him the world. He’s always up for a hike, a road trip, or just a walk around the neighborhood—as long as he gets to do it with you.    Friendly, loyal, and full of life, Julian is ready to be your ultimate adventure buddy and forever friend. Come meet him and start your next great journey together! 💙"/>
    <m/>
    <m/>
    <m/>
    <s v="https://pet-uploads.adoptapet.com/b/9/1/1239690916.jpg"/>
    <s v="https://pet-uploads.adoptapet.com/3/8/f/1239690925.jpg"/>
    <s v="https://pet-uploads.adoptapet.com/f/7/3/1239690931.jpg"/>
    <m/>
  </r>
  <r>
    <n v="45310837"/>
    <s v="A0058436912"/>
    <s v="Dexter"/>
    <x v="0"/>
    <s v="2025-07-24"/>
    <x v="0"/>
    <x v="0"/>
    <x v="16"/>
    <m/>
    <x v="17"/>
    <x v="1"/>
    <x v="2"/>
    <m/>
    <s v="short"/>
    <s v="Unknown"/>
    <s v="Yes"/>
    <s v="Yes"/>
    <s v="Unknown"/>
    <s v="No"/>
    <s v="No"/>
    <s v="Yes"/>
    <s v="Unknown"/>
    <s v="Yes"/>
    <m/>
    <m/>
    <m/>
    <m/>
    <s v="https://pet-uploads.adoptapet.com/3/f/9/1242433312.jpg"/>
    <m/>
    <m/>
    <m/>
  </r>
  <r>
    <n v="45190904"/>
    <s v="A0058748347"/>
    <s v="Karma [Foster Home]"/>
    <x v="0"/>
    <s v="2025-07-13"/>
    <x v="0"/>
    <x v="1"/>
    <x v="7"/>
    <s v="Weimaraner"/>
    <x v="2"/>
    <x v="0"/>
    <x v="1"/>
    <s v="Med. 26-60 lbs (12-27 kg)"/>
    <m/>
    <s v="Yes"/>
    <s v="Yes"/>
    <s v="Yes"/>
    <s v="Yes"/>
    <s v="Unknown"/>
    <s v="No"/>
    <s v="Yes"/>
    <s v="Yes"/>
    <s v="Yes"/>
    <s v="Karma is truly everything you could ever want in a dog. She’s the sweetest, most loving, pure-hearted companion you’ll ever meet. All Karma wants is to cuddle, snuggle, and be close to her people — if she has a hand resting on her, she’s in her happy place.    This gentle girl is wonderfully well-mannered: she’s dog-friendly, cat-friendly, fully potty-trained, and doesn’t chew on things she shouldn’t. Karma has the softest, sweetest demeanor and loves nothing more than being your loyal shadow. Whether you’re relaxing on the couch, going for a walk, or just hanging out at home, Karma will be right by your side."/>
    <m/>
    <m/>
    <m/>
    <s v="https://pet-uploads.adoptapet.com/b/b/e/1239692765.jpg"/>
    <s v="https://pet-uploads.adoptapet.com/d/d/9/1239692774.jpg"/>
    <s v="https://pet-uploads.adoptapet.com/f/f/b/1239692780.jpg"/>
    <m/>
  </r>
  <r>
    <n v="45346592"/>
    <s v="A0058435777"/>
    <s v="Jojo"/>
    <x v="0"/>
    <s v="2025-07-28"/>
    <x v="0"/>
    <x v="0"/>
    <x v="16"/>
    <m/>
    <x v="18"/>
    <x v="0"/>
    <x v="2"/>
    <m/>
    <s v="short"/>
    <s v="Unknown"/>
    <s v="Yes"/>
    <s v="Yes"/>
    <s v="Unknown"/>
    <s v="No"/>
    <s v="No"/>
    <s v="Yes"/>
    <s v="Unknown"/>
    <s v="Yes"/>
    <m/>
    <m/>
    <m/>
    <m/>
    <s v="https://pet-uploads.adoptapet.com/9/a/e/1243267174.jpg"/>
    <m/>
    <m/>
    <m/>
  </r>
  <r>
    <n v="45346652"/>
    <s v="A0058436930"/>
    <s v="Phillip"/>
    <x v="0"/>
    <s v="2025-07-28"/>
    <x v="0"/>
    <x v="0"/>
    <x v="0"/>
    <m/>
    <x v="19"/>
    <x v="1"/>
    <x v="2"/>
    <m/>
    <s v="short"/>
    <s v="Unknown"/>
    <s v="Yes"/>
    <s v="Yes"/>
    <s v="Unknown"/>
    <s v="No"/>
    <s v="No"/>
    <s v="Yes"/>
    <s v="Unknown"/>
    <s v="Yes"/>
    <m/>
    <m/>
    <m/>
    <m/>
    <s v="https://pet-uploads.adoptapet.com/9/f/b/1243269146.jpg"/>
    <s v="https://pet-uploads.adoptapet.com/8/5/b/1243269155.jpg"/>
    <m/>
    <m/>
  </r>
  <r>
    <n v="45190901"/>
    <s v="A0058730783"/>
    <s v="Kim"/>
    <x v="0"/>
    <s v="2025-07-13"/>
    <x v="0"/>
    <x v="1"/>
    <x v="7"/>
    <s v="American Pit Bull Terrier"/>
    <x v="11"/>
    <x v="0"/>
    <x v="1"/>
    <s v="Med. 26-60 lbs (12-27 kg)"/>
    <m/>
    <s v="Yes"/>
    <s v="Yes"/>
    <s v="Yes"/>
    <s v="No"/>
    <s v="Unknown"/>
    <s v="No"/>
    <s v="Yes"/>
    <s v="Yes"/>
    <s v="Unknown"/>
    <m/>
    <m/>
    <m/>
    <m/>
    <s v="https://pet-uploads.adoptapet.com/0/5/2/1239692686.jpg"/>
    <s v="https://pet-uploads.adoptapet.com/6/9/5/1239692695.jpg"/>
    <s v="https://pet-uploads.adoptapet.com/9/1/1/1239692701.jpg"/>
    <s v="https://pet-uploads.adoptapet.com/9/9/5/1239692707.jpg"/>
  </r>
  <r>
    <n v="45376756"/>
    <s v="A0058421093"/>
    <s v="Donna"/>
    <x v="0"/>
    <s v="2025-07-31"/>
    <x v="0"/>
    <x v="0"/>
    <x v="0"/>
    <m/>
    <x v="20"/>
    <x v="0"/>
    <x v="0"/>
    <m/>
    <s v="medium"/>
    <s v="Unknown"/>
    <s v="Yes"/>
    <s v="Yes"/>
    <s v="Unknown"/>
    <s v="No"/>
    <s v="No"/>
    <s v="Yes"/>
    <s v="Unknown"/>
    <s v="Yes"/>
    <m/>
    <m/>
    <m/>
    <m/>
    <s v="https://pet-uploads.adoptapet.com/1/b/f/1243923360.jpg"/>
    <s v="https://pet-uploads.adoptapet.com/5/9/6/1243923369.jpg"/>
    <s v="https://pet-uploads.adoptapet.com/2/e/d/1243923384.jpg"/>
    <m/>
  </r>
  <r>
    <n v="45376732"/>
    <s v="A0058435745"/>
    <s v="Kobe"/>
    <x v="0"/>
    <s v="2025-07-31"/>
    <x v="0"/>
    <x v="0"/>
    <x v="0"/>
    <m/>
    <x v="19"/>
    <x v="1"/>
    <x v="2"/>
    <m/>
    <s v="short"/>
    <s v="Unknown"/>
    <s v="Yes"/>
    <s v="Yes"/>
    <s v="Unknown"/>
    <s v="No"/>
    <s v="No"/>
    <s v="Yes"/>
    <s v="Unknown"/>
    <s v="Yes"/>
    <m/>
    <m/>
    <m/>
    <m/>
    <s v="https://pet-uploads.adoptapet.com/0/4/8/1243922805.jpg"/>
    <s v="https://pet-uploads.adoptapet.com/3/1/3/1243922814.jpg"/>
    <s v="https://pet-uploads.adoptapet.com/6/5/4/1243922823.jpg"/>
    <m/>
  </r>
  <r>
    <n v="45376748"/>
    <s v="A0058435738"/>
    <s v="Lady"/>
    <x v="0"/>
    <s v="2025-07-31"/>
    <x v="0"/>
    <x v="0"/>
    <x v="0"/>
    <m/>
    <x v="21"/>
    <x v="0"/>
    <x v="2"/>
    <m/>
    <s v="short"/>
    <s v="Unknown"/>
    <s v="Yes"/>
    <s v="Yes"/>
    <s v="Unknown"/>
    <s v="No"/>
    <s v="No"/>
    <s v="Yes"/>
    <s v="Unknown"/>
    <s v="Yes"/>
    <m/>
    <m/>
    <m/>
    <m/>
    <s v="https://pet-uploads.adoptapet.com/1/0/1/1243923156.jpg"/>
    <s v="https://pet-uploads.adoptapet.com/3/8/6/1243923165.jpg"/>
    <m/>
    <m/>
  </r>
  <r>
    <n v="45376835"/>
    <s v="A0055486470"/>
    <s v="Mafia [Barn Cat]"/>
    <x v="0"/>
    <s v="2025-07-31"/>
    <x v="0"/>
    <x v="0"/>
    <x v="0"/>
    <m/>
    <x v="17"/>
    <x v="1"/>
    <x v="1"/>
    <m/>
    <s v="short"/>
    <s v="Unknown"/>
    <s v="Yes"/>
    <s v="Yes"/>
    <s v="Unknown"/>
    <s v="No"/>
    <s v="No"/>
    <s v="Unknown"/>
    <s v="Unknown"/>
    <s v="Yes"/>
    <m/>
    <m/>
    <m/>
    <m/>
    <s v="https://pet-uploads.adoptapet.com/0/2/a/1243925992.jpg"/>
    <m/>
    <m/>
    <m/>
  </r>
  <r>
    <n v="45376820"/>
    <s v="A0058224570"/>
    <s v="Midge [Barn Cat]"/>
    <x v="0"/>
    <s v="2025-07-31"/>
    <x v="0"/>
    <x v="0"/>
    <x v="17"/>
    <m/>
    <x v="20"/>
    <x v="1"/>
    <x v="0"/>
    <m/>
    <s v="medium"/>
    <s v="Unknown"/>
    <s v="Yes"/>
    <s v="Yes"/>
    <s v="Unknown"/>
    <s v="No"/>
    <s v="No"/>
    <s v="Unknown"/>
    <s v="Unknown"/>
    <s v="Yes"/>
    <m/>
    <m/>
    <m/>
    <m/>
    <s v="https://pet-uploads.adoptapet.com/d/5/3/1243925156.jpg"/>
    <m/>
    <m/>
    <m/>
  </r>
  <r>
    <n v="44476162"/>
    <s v="A0058055574"/>
    <s v="Kimmie"/>
    <x v="0"/>
    <s v="2025-05-02"/>
    <x v="0"/>
    <x v="1"/>
    <x v="9"/>
    <s v="Husky"/>
    <x v="7"/>
    <x v="0"/>
    <x v="1"/>
    <s v="Med. 26-60 lbs (12-27 kg)"/>
    <m/>
    <s v="Yes"/>
    <s v="Yes"/>
    <s v="Yes"/>
    <s v="No"/>
    <s v="Unknown"/>
    <s v="No"/>
    <s v="Yes"/>
    <s v="Yes"/>
    <s v="Unknown"/>
    <s v="Meet Kimmie – Our Longest-Running Ray of Sunshine 💛  Kimmie has been waiting patiently—one of our longest shelter residents—but her spirit is just as bright and joyful as ever. This adventure-loving girl is ready to find the forever home she truly deserves.    Kimmie is a dog’s best friend—she thrives in playgroups and loves going on group walks with her canine pals. She’s happiest when she’s splashing in the water, chasing toys, or exploring new places with her people. If you're into hiking, trail walking, or just spontaneous fun, Kimmie is the adventure buddy you've been looking for!    While she adores dogs and humans alike, Kimmie would prefer a home without cats—but with her big heart and boundless enthusiasm, she’ll more than fill your world with love and joy.    She’s waited long enough—could you be the one to finally bring Kimmie home?"/>
    <m/>
    <m/>
    <m/>
    <s v="https://pet-uploads.adoptapet.com/6/6/9/1223892950.jpg"/>
    <s v="https://pet-uploads.adoptapet.com/a/f/5/1223892971.jpg"/>
    <s v="https://pet-uploads.adoptapet.com/d/7/4/1223892978.jpg"/>
    <m/>
  </r>
  <r>
    <n v="44940352"/>
    <s v="A0058481134"/>
    <s v="Kira"/>
    <x v="0"/>
    <s v="2025-06-19"/>
    <x v="0"/>
    <x v="1"/>
    <x v="2"/>
    <m/>
    <x v="2"/>
    <x v="0"/>
    <x v="1"/>
    <s v="Med. 26-60 lbs (12-27 kg)"/>
    <m/>
    <s v="Yes"/>
    <s v="Yes"/>
    <s v="Yes"/>
    <s v="No"/>
    <s v="Unknown"/>
    <s v="No"/>
    <s v="Yes"/>
    <s v="Yes"/>
    <s v="Yes"/>
    <s v="Meet Kira! 🐾💦  Looking for a fun-loving, adventure-ready pup? Kira is your girl!    This sweet and social lady is dog, cat, and kid friendly, and she’s always ready to dive into the fun—literally! Kira loves playing in the mud and water, living her best life getting a little dirty and having a whole lot of fun. Whether she’s romping in the play yard with her favorite toys, splashing in puddles, or hanging out with her doggy friends, Kira is always up for a good time.    She’s also just as happy going for a nice walk and soaking in the sights with her favorite people by her side. With her playful spirit and affectionate heart, Kira is the perfect mix of goofy, sweet, and loyal.    If you’re looking for a companion who knows how to have fun and loves big, Kira’s ready to be your new best friend! 🐶❤️"/>
    <m/>
    <m/>
    <m/>
    <s v="https://pet-uploads.adoptapet.com/6/a/6/1234144341.jpg"/>
    <s v="https://pet-uploads.adoptapet.com/a/9/a/1234144350.jpg"/>
    <s v="https://pet-uploads.adoptapet.com/5/7/3/1234144369.jpg"/>
    <s v="https://pet-uploads.adoptapet.com/1/0/e/1234144386.jpg"/>
  </r>
  <r>
    <n v="45472546"/>
    <s v="A0058760472"/>
    <s v="Kirby"/>
    <x v="0"/>
    <s v="2025-08-08"/>
    <x v="0"/>
    <x v="1"/>
    <x v="18"/>
    <s v="Cane Corso"/>
    <x v="2"/>
    <x v="1"/>
    <x v="1"/>
    <s v="Large 61-100 lbs (28-45 kg)"/>
    <m/>
    <s v="Yes"/>
    <s v="Yes"/>
    <s v="Yes"/>
    <s v="No"/>
    <s v="Unknown"/>
    <s v="No"/>
    <s v="Yes"/>
    <s v="Yes"/>
    <s v="Unknown"/>
    <m/>
    <m/>
    <m/>
    <m/>
    <s v="https://pet-uploads.adoptapet.com/8/3/2/1246029683.jpg"/>
    <s v="https://pet-uploads.adoptapet.com/6/9/1/1246029701.jpg"/>
    <s v="https://pet-uploads.adoptapet.com/8/f/6/1246029747.jpg"/>
    <m/>
  </r>
  <r>
    <n v="44938825"/>
    <s v="A0058276398"/>
    <s v="Koko"/>
    <x v="0"/>
    <s v="2025-06-19"/>
    <x v="0"/>
    <x v="1"/>
    <x v="2"/>
    <m/>
    <x v="15"/>
    <x v="0"/>
    <x v="1"/>
    <s v="Med. 26-60 lbs (12-27 kg)"/>
    <m/>
    <s v="Yes"/>
    <s v="Yes"/>
    <s v="Yes"/>
    <s v="No"/>
    <s v="Unknown"/>
    <s v="No"/>
    <s v="Yes"/>
    <s v="Yes"/>
    <s v="Unknown"/>
    <m/>
    <m/>
    <m/>
    <m/>
    <s v="https://pet-uploads.adoptapet.com/e/c/8/1234115871.jpg"/>
    <s v="https://pet-uploads.adoptapet.com/c/c/1/1234115903.jpg"/>
    <s v="https://pet-uploads.adoptapet.com/a/5/e/1234115921.jpg"/>
    <s v="https://pet-uploads.adoptapet.com/2/3/c/1234115929.jpg"/>
  </r>
  <r>
    <n v="45969544"/>
    <s v="A0059290499"/>
    <s v="Kombucha"/>
    <x v="0"/>
    <s v="2025-09-27"/>
    <x v="0"/>
    <x v="1"/>
    <x v="2"/>
    <s v="American Staffordshire Terrier"/>
    <x v="22"/>
    <x v="0"/>
    <x v="0"/>
    <s v="Small 25 lbs (11 kg) or less"/>
    <m/>
    <s v="Yes"/>
    <s v="No"/>
    <s v="Yes"/>
    <s v="No"/>
    <s v="Unknown"/>
    <s v="No"/>
    <s v="Yes"/>
    <s v="Yes"/>
    <s v="Yes"/>
    <m/>
    <m/>
    <m/>
    <m/>
    <s v="https://pet-uploads.adoptapet.com/c/0/6/1257104813.jpg"/>
    <s v="https://pet-uploads.adoptapet.com/5/2/4/1257104822.jpg"/>
    <s v="https://pet-uploads.adoptapet.com/b/8/3/1257104828.jpg"/>
    <s v="https://pet-uploads.adoptapet.com/6/7/3/1257104834.jpg"/>
  </r>
  <r>
    <n v="45472971"/>
    <s v="A0058922485"/>
    <s v="Landon"/>
    <x v="0"/>
    <s v="2025-08-08"/>
    <x v="0"/>
    <x v="1"/>
    <x v="8"/>
    <s v="American Pit Bull Terrier"/>
    <x v="5"/>
    <x v="1"/>
    <x v="1"/>
    <s v="Med. 26-60 lbs (12-27 kg)"/>
    <m/>
    <s v="Yes"/>
    <s v="Yes"/>
    <s v="Yes"/>
    <s v="No"/>
    <s v="Unknown"/>
    <s v="No"/>
    <s v="Yes"/>
    <s v="Yes"/>
    <s v="Unknown"/>
    <m/>
    <m/>
    <m/>
    <m/>
    <s v="https://pet-uploads.adoptapet.com/4/e/f/1246038538.jpg"/>
    <s v="https://pet-uploads.adoptapet.com/1/8/8/1246038547.jpg"/>
    <s v="https://pet-uploads.adoptapet.com/3/7/8/1246038561.jpg"/>
    <s v="https://pet-uploads.adoptapet.com/6/6/b/1246038583.jpg"/>
  </r>
  <r>
    <n v="45764059"/>
    <s v="A0059009694"/>
    <s v="Little Bit [Foster To Adopt]"/>
    <x v="0"/>
    <s v="2025-09-06"/>
    <x v="0"/>
    <x v="1"/>
    <x v="19"/>
    <s v="Jack Russell Terrier"/>
    <x v="23"/>
    <x v="0"/>
    <x v="0"/>
    <s v="Small 25 lbs (11 kg) or less"/>
    <m/>
    <s v="Yes"/>
    <s v="Yes"/>
    <s v="Yes"/>
    <s v="No"/>
    <s v="Unknown"/>
    <s v="No"/>
    <s v="Yes"/>
    <s v="Yes"/>
    <s v="Unknown"/>
    <m/>
    <m/>
    <m/>
    <m/>
    <s v="https://pet-uploads.adoptapet.com/8/a/6/1252388581.jpg"/>
    <s v="https://pet-uploads.adoptapet.com/0/c/e/1252388607.jpg"/>
    <s v="https://pet-uploads.adoptapet.com/8/3/4/1252388622.jpg"/>
    <s v="https://pet-uploads.adoptapet.com/d/4/3/1252388642.jpg"/>
  </r>
  <r>
    <n v="43830374"/>
    <s v="A0057330368"/>
    <s v="Lloyd [Foster Home]"/>
    <x v="0"/>
    <s v="2025-02-13"/>
    <x v="0"/>
    <x v="1"/>
    <x v="15"/>
    <s v="Terrier (Unknown Type, Medium)"/>
    <x v="15"/>
    <x v="1"/>
    <x v="1"/>
    <s v="Med. 26-60 lbs (12-27 kg)"/>
    <m/>
    <s v="Yes"/>
    <s v="Yes"/>
    <s v="Yes"/>
    <s v="No"/>
    <s v="Unknown"/>
    <s v="No"/>
    <s v="Yes"/>
    <s v="Yes"/>
    <s v="Unknown"/>
    <s v="Meet Lloyd!    Lloyd is an affectionate dog who's ready to settle into his forever home. He’s house trained and crate trained, and his easygoing nature makes him a total joy to have around. Whether he’s curled up on the couch or out for a casual afternoon walk, Lloyd is just happy to be with his people.    Lloyd is a quick learner and already getting a grasp of basic commands, and he’s doing great with his leash training and is working on his off the leash recall. His gentle temperament makes him a good fit for an owner with kids other dogs and even cats.         With his loving personality and eagerness to please, Lloyd is on track to be a turnkey companion, ideal for a first-time dog owner or a family looking for a loving, low-maintenance addition.    If you're looking for a loyal, easygoing buddy who’s always down to snuggle or stroll, Lloyd’s your guy."/>
    <m/>
    <m/>
    <m/>
    <s v="https://pet-uploads.adoptapet.com/6/9/f/1208211648.jpg"/>
    <s v="https://pet-uploads.adoptapet.com/a/7/8/1208211657.jpg"/>
    <s v="https://pet-uploads.adoptapet.com/b/2/b/1234763731.jpg"/>
    <s v="https://pet-uploads.adoptapet.com/9/2/c/1234763737.jpg"/>
  </r>
  <r>
    <n v="45606729"/>
    <s v="A0059026516"/>
    <s v="Lotus"/>
    <x v="0"/>
    <s v="2025-08-21"/>
    <x v="0"/>
    <x v="1"/>
    <x v="1"/>
    <m/>
    <x v="22"/>
    <x v="1"/>
    <x v="0"/>
    <s v="Med. 26-60 lbs (12-27 kg)"/>
    <m/>
    <s v="Yes"/>
    <s v="Yes"/>
    <s v="Yes"/>
    <s v="No"/>
    <s v="Unknown"/>
    <s v="No"/>
    <s v="Yes"/>
    <s v="Yes"/>
    <s v="Unknown"/>
    <m/>
    <m/>
    <m/>
    <m/>
    <s v="https://pet-uploads.adoptapet.com/3/e/d/1248917122.jpg"/>
    <s v="https://pet-uploads.adoptapet.com/9/b/6/1248917135.jpg"/>
    <s v="https://pet-uploads.adoptapet.com/c/0/4/1248917146.jpg"/>
    <s v="https://pet-uploads.adoptapet.com/4/6/b/1248917152.jpg"/>
  </r>
  <r>
    <n v="45969286"/>
    <s v="A0058872904"/>
    <s v="Luca [Foster Home]"/>
    <x v="0"/>
    <s v="2025-09-27"/>
    <x v="0"/>
    <x v="1"/>
    <x v="20"/>
    <s v="Blue Heeler"/>
    <x v="24"/>
    <x v="1"/>
    <x v="1"/>
    <s v="Med. 26-60 lbs (12-27 kg)"/>
    <m/>
    <s v="Yes"/>
    <s v="Yes"/>
    <s v="Yes"/>
    <s v="No"/>
    <s v="Unknown"/>
    <s v="No"/>
    <s v="Yes"/>
    <s v="Yes"/>
    <s v="Unknown"/>
    <m/>
    <m/>
    <m/>
    <m/>
    <s v="https://pet-uploads.adoptapet.com/8/6/c/1257099046.jpg"/>
    <s v="https://pet-uploads.adoptapet.com/7/1/b/1257099055.jpg"/>
    <s v="https://pet-uploads.adoptapet.com/6/9/c/1257099061.jpg"/>
    <m/>
  </r>
  <r>
    <n v="44938981"/>
    <s v="A0058297139"/>
    <s v="Luke"/>
    <x v="0"/>
    <s v="2025-06-19"/>
    <x v="0"/>
    <x v="1"/>
    <x v="15"/>
    <s v="Retriever (Unknown Type)"/>
    <x v="24"/>
    <x v="1"/>
    <x v="1"/>
    <s v="Med. 26-60 lbs (12-27 kg)"/>
    <m/>
    <s v="Yes"/>
    <s v="Yes"/>
    <s v="Yes"/>
    <s v="No"/>
    <s v="Unknown"/>
    <s v="No"/>
    <s v="Yes"/>
    <s v="Yes"/>
    <s v="Unknown"/>
    <s v="Meet Luke! 🐾🎾  Luke is a true dog’s dog—social, playful, and always ready for a good time! He absolutely loves playing with other dogs and shines in group play sessions. If there’s a game of fetch going on, you can bet Luke is in the middle of it, chasing down the ball with joy and enthusiasm.    This athletic and outgoing pup is also an excellent adventure buddy who would love to explore trails, parks, or just cruise around the neighborhood with his favorite person. He’s loyal, fun, and always up for the next adventure.    Luke prefers a home without cats, but he makes up for it with his big heart and even bigger personality. If you're looking for an energetic, dog-loving companion to join you on life’s journeys, Luke is your guy!"/>
    <m/>
    <m/>
    <m/>
    <s v="https://pet-uploads.adoptapet.com/5/9/2/1234117693.jpg"/>
    <s v="https://pet-uploads.adoptapet.com/5/3/8/1234118011.jpg"/>
    <s v="https://pet-uploads.adoptapet.com/e/e/2/1234118172.jpg"/>
    <s v="https://pet-uploads.adoptapet.com/0/2/6/1234118386.jpg"/>
  </r>
  <r>
    <n v="45969536"/>
    <s v="A0059262241"/>
    <s v="Madre"/>
    <x v="0"/>
    <s v="2025-09-27"/>
    <x v="0"/>
    <x v="1"/>
    <x v="6"/>
    <s v="American Staffordshire Terrier"/>
    <x v="25"/>
    <x v="0"/>
    <x v="1"/>
    <s v="Med. 26-60 lbs (12-27 kg)"/>
    <m/>
    <s v="Yes"/>
    <s v="No"/>
    <s v="Yes"/>
    <s v="No"/>
    <s v="Unknown"/>
    <s v="No"/>
    <s v="Yes"/>
    <s v="Yes"/>
    <s v="Unknown"/>
    <m/>
    <m/>
    <m/>
    <m/>
    <s v="https://pet-uploads.adoptapet.com/5/8/3/1257104606.jpg"/>
    <s v="https://pet-uploads.adoptapet.com/b/9/6/1257104615.jpg"/>
    <s v="https://pet-uploads.adoptapet.com/6/6/d/1257104621.jpg"/>
    <s v="https://pet-uploads.adoptapet.com/f/a/c/1257104627.jpg"/>
  </r>
  <r>
    <n v="45970242"/>
    <s v="A0059350618"/>
    <s v="Marge"/>
    <x v="0"/>
    <s v="2025-09-27"/>
    <x v="0"/>
    <x v="1"/>
    <x v="5"/>
    <s v="Rhodesian Ridgeback"/>
    <x v="7"/>
    <x v="1"/>
    <x v="3"/>
    <s v="Med. 26-60 lbs (12-27 kg)"/>
    <m/>
    <s v="Yes"/>
    <s v="Yes"/>
    <s v="Yes"/>
    <s v="No"/>
    <s v="Unknown"/>
    <s v="No"/>
    <s v="Yes"/>
    <s v="Yes"/>
    <s v="Yes"/>
    <m/>
    <m/>
    <m/>
    <m/>
    <s v="https://pet-uploads.adoptapet.com/a/d/d/1257115781.jpg"/>
    <s v="https://pet-uploads.adoptapet.com/1/7/2/1257115800.jpg"/>
    <s v="https://pet-uploads.adoptapet.com/c/4/3/1257115806.jpg"/>
    <s v="https://pet-uploads.adoptapet.com/8/7/3/1257115812.jpg"/>
  </r>
  <r>
    <n v="45619106"/>
    <s v="A0058640772"/>
    <s v="Sushi"/>
    <x v="0"/>
    <s v="2025-08-22"/>
    <x v="0"/>
    <x v="0"/>
    <x v="16"/>
    <m/>
    <x v="18"/>
    <x v="0"/>
    <x v="2"/>
    <m/>
    <s v="short"/>
    <s v="Unknown"/>
    <s v="Yes"/>
    <s v="Yes"/>
    <s v="Unknown"/>
    <s v="No"/>
    <s v="No"/>
    <s v="Yes"/>
    <s v="Yes"/>
    <s v="Yes"/>
    <s v="Hi, my name is Sushi! I love to be loved. My human foster brother was 6 and carried me around like a baby. If you want a kitten who purrs like an engine, I’m your girl. If I’m not busy making biscuits on my bed, I’m sleeping on it. I’m a low-key kitten who is happiest curled up on my cat tower or next to you. I love my brother Trout, but it’s not required that I go home with him!"/>
    <m/>
    <m/>
    <m/>
    <s v="https://pet-uploads.adoptapet.com/5/b/9/1249180711.jpg"/>
    <m/>
    <m/>
    <m/>
  </r>
  <r>
    <n v="45619099"/>
    <s v="A0058640805"/>
    <s v="Trout"/>
    <x v="0"/>
    <s v="2025-08-22"/>
    <x v="0"/>
    <x v="0"/>
    <x v="0"/>
    <m/>
    <x v="26"/>
    <x v="1"/>
    <x v="2"/>
    <m/>
    <s v="short"/>
    <s v="Unknown"/>
    <s v="Yes"/>
    <s v="Yes"/>
    <s v="Unknown"/>
    <s v="No"/>
    <s v="No"/>
    <s v="Yes"/>
    <s v="Yes"/>
    <s v="Yes"/>
    <s v="Hi, my name is Trout! If you’re looking for an entertaining kitten to keep you smiling all day with my antics, I’m your guy. I’m curious, I love to explore, and I love rolling around at your feet to get your attention. I’ll tolerate being held, but I’ll lie next to you and on your lap for as long as you allow it, purring away. In typical orange cat fashion, I will keep you entertained and laughing! I love my sister Sushi, but it’s not required that I go home with her!"/>
    <m/>
    <m/>
    <m/>
    <s v="https://pet-uploads.adoptapet.com/8/e/9/1249180370.jpg"/>
    <m/>
    <m/>
    <m/>
  </r>
  <r>
    <n v="45762303"/>
    <s v="A0059205340"/>
    <s v="Amari [Foster Home]"/>
    <x v="0"/>
    <s v="2025-09-05"/>
    <x v="0"/>
    <x v="0"/>
    <x v="16"/>
    <m/>
    <x v="21"/>
    <x v="0"/>
    <x v="2"/>
    <m/>
    <s v="short"/>
    <s v="Unknown"/>
    <s v="No"/>
    <s v="Yes"/>
    <s v="Unknown"/>
    <s v="No"/>
    <s v="No"/>
    <s v="Yes"/>
    <s v="Yes"/>
    <s v="Yes"/>
    <m/>
    <m/>
    <m/>
    <m/>
    <s v="https://pet-uploads.adoptapet.com/8/8/c/1252348586.jpg"/>
    <s v="https://pet-uploads.adoptapet.com/9/2/2/1252348595.jpg"/>
    <s v="https://pet-uploads.adoptapet.com/1/3/9/1252348601.jpg"/>
    <m/>
  </r>
  <r>
    <n v="44938871"/>
    <s v="A0058282139"/>
    <s v="Mario"/>
    <x v="0"/>
    <s v="2025-06-19"/>
    <x v="0"/>
    <x v="1"/>
    <x v="7"/>
    <m/>
    <x v="11"/>
    <x v="1"/>
    <x v="1"/>
    <s v="Med. 26-60 lbs (12-27 kg)"/>
    <m/>
    <s v="Yes"/>
    <s v="No"/>
    <s v="Yes"/>
    <s v="No"/>
    <s v="Unknown"/>
    <s v="No"/>
    <s v="Yes"/>
    <s v="Yes"/>
    <s v="Unknown"/>
    <m/>
    <m/>
    <m/>
    <m/>
    <s v="https://pet-uploads.adoptapet.com/0/2/b/1234116704.jpg"/>
    <s v="https://pet-uploads.adoptapet.com/9/1/9/1234116713.jpg"/>
    <s v="https://pet-uploads.adoptapet.com/2/e/0/1234116719.jpg"/>
    <m/>
  </r>
  <r>
    <n v="45969485"/>
    <s v="A0059250430"/>
    <s v="Mary"/>
    <x v="0"/>
    <s v="2025-09-27"/>
    <x v="0"/>
    <x v="1"/>
    <x v="2"/>
    <s v="American Staffordshire Terrier"/>
    <x v="27"/>
    <x v="0"/>
    <x v="0"/>
    <s v="Med. 26-60 lbs (12-27 kg)"/>
    <m/>
    <s v="Yes"/>
    <s v="No"/>
    <s v="Yes"/>
    <s v="No"/>
    <s v="Unknown"/>
    <s v="No"/>
    <s v="Yes"/>
    <s v="Yes"/>
    <s v="Yes"/>
    <m/>
    <m/>
    <m/>
    <m/>
    <s v="https://pet-uploads.adoptapet.com/7/e/f/1257103481.jpg"/>
    <s v="https://pet-uploads.adoptapet.com/3/3/f/1257103493.jpg"/>
    <s v="https://pet-uploads.adoptapet.com/a/c/c/1257103503.jpg"/>
    <s v="https://pet-uploads.adoptapet.com/e/b/8/1257103514.jpg"/>
  </r>
  <r>
    <n v="45968036"/>
    <s v="A0058929883"/>
    <s v="Max"/>
    <x v="0"/>
    <s v="2025-09-27"/>
    <x v="0"/>
    <x v="1"/>
    <x v="15"/>
    <s v="Rottweiler"/>
    <x v="16"/>
    <x v="1"/>
    <x v="1"/>
    <s v="Large 61-100 lbs (28-45 kg)"/>
    <m/>
    <s v="Yes"/>
    <s v="No"/>
    <s v="Yes"/>
    <s v="No"/>
    <s v="Unknown"/>
    <s v="No"/>
    <s v="Yes"/>
    <s v="Yes"/>
    <s v="Unknown"/>
    <m/>
    <m/>
    <m/>
    <m/>
    <s v="https://pet-uploads.adoptapet.com/8/7/7/1257072384.jpg"/>
    <s v="https://pet-uploads.adoptapet.com/d/7/6/1257072393.jpg"/>
    <s v="https://pet-uploads.adoptapet.com/5/5/7/1257072423.jpg"/>
    <s v="https://pet-uploads.adoptapet.com/3/1/0/1257072440.jpg"/>
  </r>
  <r>
    <n v="45969340"/>
    <s v="A0059250424"/>
    <s v="Maya"/>
    <x v="0"/>
    <s v="2025-09-27"/>
    <x v="0"/>
    <x v="1"/>
    <x v="2"/>
    <s v="American Staffordshire Terrier"/>
    <x v="3"/>
    <x v="0"/>
    <x v="0"/>
    <s v="Med. 26-60 lbs (12-27 kg)"/>
    <m/>
    <s v="Yes"/>
    <s v="No"/>
    <s v="Yes"/>
    <s v="No"/>
    <s v="Unknown"/>
    <s v="No"/>
    <s v="Yes"/>
    <s v="Yes"/>
    <s v="Yes"/>
    <m/>
    <m/>
    <m/>
    <m/>
    <s v="https://pet-uploads.adoptapet.com/7/f/7/1257100323.jpg"/>
    <s v="https://pet-uploads.adoptapet.com/5/2/6/1257100332.jpg"/>
    <s v="https://pet-uploads.adoptapet.com/6/a/4/1257100338.jpg"/>
    <s v="https://pet-uploads.adoptapet.com/e/7/8/1257100351.jpg"/>
  </r>
  <r>
    <n v="42798435"/>
    <s v="A0055990071"/>
    <s v="Mimir"/>
    <x v="0"/>
    <s v="2024-10-09"/>
    <x v="3"/>
    <x v="1"/>
    <x v="2"/>
    <s v="American Staffordshire Terrier"/>
    <x v="2"/>
    <x v="1"/>
    <x v="1"/>
    <s v="Med. 26-60 lbs (12-27 kg)"/>
    <m/>
    <s v="Yes"/>
    <s v="Yes"/>
    <s v="Yes"/>
    <s v="No"/>
    <s v="Unknown"/>
    <s v="No"/>
    <s v="Yes"/>
    <s v="Yes"/>
    <s v="Unknown"/>
    <m/>
    <m/>
    <m/>
    <m/>
    <s v="https://pet-uploads.adoptapet.com/2/6/b/1172954276.jpg"/>
    <s v="https://pet-uploads.adoptapet.com/b/7/c/1172954285.jpg"/>
    <s v="https://pet-uploads.adoptapet.com/d/2/d/1172954291.jpg"/>
    <m/>
  </r>
  <r>
    <n v="44941336"/>
    <s v="A0058557091"/>
    <s v="Miss White [Foster Home]"/>
    <x v="0"/>
    <s v="2025-06-19"/>
    <x v="0"/>
    <x v="1"/>
    <x v="2"/>
    <s v="Labrador Retriever"/>
    <x v="9"/>
    <x v="0"/>
    <x v="0"/>
    <s v="Med. 26-60 lbs (12-27 kg)"/>
    <m/>
    <s v="Yes"/>
    <s v="Yes"/>
    <s v="Yes"/>
    <s v="No"/>
    <s v="Unknown"/>
    <s v="No"/>
    <s v="Yes"/>
    <s v="Yes"/>
    <s v="Yes"/>
    <s v="Ms White is a very sweet, loving and gentle girl living in an apartment with her foster, another dog and two cats. She loves being with people and will take all the opportunities she can to be as close as possible to her person. If you want a velcro dog that loves you above everything else she’s the one! She goes to the dog park every day - she is friendly with all dogs and love to play chase! Ms White relaxes quietly  in her crate when her foster is not home. She is fully potty trained and walks well on leash. Her foster brings here everywhere and she always behaves well and relaxed in all situations she has been - on busy streets, stores, around kids. Ms White would make an excellent family dog!Ms White is a very sweet, loving and gentle girl living in an apartment with her foster, another dog and two cats. She loves being with people and will take all the opportunities she can to be as close as possible to her person. If you want a velcro dog that loves you above everything else she’s the one! She goes to the dog park every day - she is friendly with all dogs and love to play chase! Ms White relaxes quietly  in her crate when her foster is not home. She is fully potty trained and walks well on leash. Her foster brings here everywhere and she always behaves well and relaxed in all situations she has been - on busy streets, stores, around kids. Ms White would make an excellent family dog!"/>
    <m/>
    <m/>
    <m/>
    <s v="https://pet-uploads.adoptapet.com/0/d/7/1234167019.jpg"/>
    <s v="https://pet-uploads.adoptapet.com/e/f/d/1234167037.jpg"/>
    <s v="https://pet-uploads.adoptapet.com/e/f/1/1234167043.jpg"/>
    <m/>
  </r>
  <r>
    <n v="44324509"/>
    <s v="A0057890580"/>
    <s v="Myrtle"/>
    <x v="0"/>
    <s v="2025-04-14"/>
    <x v="1"/>
    <x v="1"/>
    <x v="21"/>
    <s v="Labrador Retriever"/>
    <x v="2"/>
    <x v="0"/>
    <x v="0"/>
    <s v="Med. 26-60 lbs (12-27 kg)"/>
    <m/>
    <s v="Yes"/>
    <s v="Yes"/>
    <s v="Yes"/>
    <s v="No"/>
    <s v="Unknown"/>
    <s v="No"/>
    <s v="Yes"/>
    <s v="Yes"/>
    <s v="Unknown"/>
    <s v="Meet Myrtle! 🐾☀️  Myrtle is a total love bug who’s ready to steal your heart! She’s great in her crate and knows how to be calm and comfortable when it’s downtime.    Friendly with other dogs and loves kids, Myrtle enjoys spending time outside, soaking up the sunshine on walks or just relaxing in the fresh air. She’s indifferent to cats, so she could likely do well in a home with feline friends.    This sweet girl is ready to find a family all her own—one where she can share her love, loyalty, and sunny spirit every day. If you’re looking for a gentle, loving companion who’ll brighten your life, Myrtle is waiting to meet you!"/>
    <m/>
    <m/>
    <m/>
    <s v="https://pet-uploads.adoptapet.com/a/3/d/1220244548.jpg"/>
    <s v="https://pet-uploads.adoptapet.com/9/8/8/1220244557.jpg"/>
    <s v="https://pet-uploads.adoptapet.com/4/5/8/1220244576.jpg"/>
    <m/>
  </r>
  <r>
    <n v="45764084"/>
    <s v="A0058640826"/>
    <s v="Ariel"/>
    <x v="0"/>
    <s v="2025-09-06"/>
    <x v="0"/>
    <x v="0"/>
    <x v="0"/>
    <m/>
    <x v="17"/>
    <x v="0"/>
    <x v="2"/>
    <m/>
    <s v="short"/>
    <s v="Unknown"/>
    <s v="Yes"/>
    <s v="Yes"/>
    <s v="Unknown"/>
    <s v="No"/>
    <s v="No"/>
    <s v="Yes"/>
    <s v="Yes"/>
    <s v="Yes"/>
    <m/>
    <m/>
    <m/>
    <m/>
    <s v="https://pet-uploads.adoptapet.com/2/e/8/1252389941.jpg"/>
    <m/>
    <m/>
    <m/>
  </r>
  <r>
    <n v="45764087"/>
    <s v="A0058640880"/>
    <s v="Engel"/>
    <x v="0"/>
    <s v="2025-09-06"/>
    <x v="0"/>
    <x v="0"/>
    <x v="0"/>
    <m/>
    <x v="21"/>
    <x v="1"/>
    <x v="2"/>
    <m/>
    <s v="short"/>
    <s v="Unknown"/>
    <s v="Yes"/>
    <s v="Yes"/>
    <s v="Unknown"/>
    <s v="No"/>
    <s v="No"/>
    <s v="Yes"/>
    <s v="Yes"/>
    <s v="Yes"/>
    <m/>
    <m/>
    <m/>
    <m/>
    <s v="https://pet-uploads.adoptapet.com/f/5/c/1252390013.jpg"/>
    <m/>
    <m/>
    <m/>
  </r>
  <r>
    <n v="45767897"/>
    <s v="A0058620547"/>
    <s v="Judd [Foster Home]"/>
    <x v="0"/>
    <s v="2025-09-06"/>
    <x v="0"/>
    <x v="0"/>
    <x v="0"/>
    <m/>
    <x v="20"/>
    <x v="1"/>
    <x v="0"/>
    <m/>
    <s v="short"/>
    <s v="Unknown"/>
    <s v="Yes"/>
    <s v="Yes"/>
    <s v="Unknown"/>
    <s v="No"/>
    <s v="No"/>
    <s v="Yes"/>
    <s v="Yes"/>
    <s v="Yes"/>
    <s v="Judd lives in a foster home with [3] dogs and [1] cat and loves his fur siblings. He especially has became good friends with his cat foster sibling. Judd enjoys laying around and being apart of your day, as well as enjoying sunbathing on the screened in porch."/>
    <m/>
    <m/>
    <m/>
    <s v="https://pet-uploads.adoptapet.com/a/4/b/1252472959.jpg"/>
    <s v="https://pet-uploads.adoptapet.com/a/c/a/1252472968.jpg"/>
    <s v="https://pet-uploads.adoptapet.com/1/f/f/1252472974.jpg"/>
    <s v="https://pet-uploads.adoptapet.com/f/c/0/1252472993.jpg"/>
  </r>
  <r>
    <n v="44941030"/>
    <s v="A0058540854"/>
    <s v="Nash"/>
    <x v="0"/>
    <s v="2025-06-19"/>
    <x v="0"/>
    <x v="1"/>
    <x v="7"/>
    <s v="American Pit Bull Terrier"/>
    <x v="22"/>
    <x v="1"/>
    <x v="1"/>
    <s v="Med. 26-60 lbs (12-27 kg)"/>
    <m/>
    <s v="Yes"/>
    <s v="Yes"/>
    <s v="Yes"/>
    <s v="No"/>
    <s v="Unknown"/>
    <s v="No"/>
    <s v="Yes"/>
    <s v="Yes"/>
    <s v="Unknown"/>
    <s v="Meet Nash! 🐾  Looking for a loyal, playful, and loving companion? Nash might just be your perfect match!    This sweet boy is full of personality and charm. He loves other dogs and thrives in playgroups, where he gets to run, wrestle, and show off his playful side. Whether he's chasing toys in the play yard or splashing around in a kiddie pool, Nash knows how to have a good time.    Nash is more than just fun—he’s also an incredibly loyal dog who’s ready to bond deeply with a family of his own. He’ll stick by your side through all of life’s adventures, offering companionship, joy, and a whole lot of tail wags.    Nash would do best in a home without cats, but with his big heart and happy spirit, he’s ready to be someone’s very best friend.    Come meet Nash—you’ll fall in love with his playful energy and loyal soul! 💙"/>
    <m/>
    <m/>
    <m/>
    <s v="https://pet-uploads.adoptapet.com/8/5/f/1234161773.jpg"/>
    <s v="https://pet-uploads.adoptapet.com/2/3/f/1234161881.jpg"/>
    <s v="https://pet-uploads.adoptapet.com/0/e/c/1234161971.jpg"/>
    <s v="https://pet-uploads.adoptapet.com/9/f/a/1234162169.jpg"/>
  </r>
  <r>
    <n v="45204856"/>
    <s v="A0058280488"/>
    <s v="Odin [Foster Home]"/>
    <x v="0"/>
    <s v="2025-07-15"/>
    <x v="0"/>
    <x v="1"/>
    <x v="9"/>
    <m/>
    <x v="16"/>
    <x v="1"/>
    <x v="1"/>
    <s v="Med. 26-60 lbs (12-27 kg)"/>
    <m/>
    <s v="Yes"/>
    <s v="Yes"/>
    <s v="Yes"/>
    <s v="Yes"/>
    <s v="Unknown"/>
    <s v="No"/>
    <s v="Yes"/>
    <s v="Yes"/>
    <s v="Unknown"/>
    <s v="Hi all, meet sweet Odin boy! Odin is a goofy, playful, and affectionate ham, who thrives  around other dogs. He would be the perfect doggy sibling, as Odin’s favorite activity is  convincing his foster sister that playtime is what life is all about. He loves walks, being  outside, and exploring all the smells, and he is the king of treats—pig ears are his  favorite, but peanut butter cups hold a close second place. Odin is fully crate and potty  trained, knows how to sit and stay, and is just days away from mastering a few other  commands.  Odin loves everyone he meets and always wants to be part of the fun—he brightens  every room with his endearing personality and zest for cuddles, head scratches, and  toys. He would be an adorable and exciting addition to any family, and he’s ready to  bring his rich love and cuteness to his forever home! Adopt Odin today!"/>
    <m/>
    <m/>
    <m/>
    <s v="https://pet-uploads.adoptapet.com/3/d/d/1240045985.jpg"/>
    <s v="https://pet-uploads.adoptapet.com/1/a/e/1240045994.jpg"/>
    <s v="https://pet-uploads.adoptapet.com/9/b/2/1240046000.jpg"/>
    <s v="https://pet-uploads.adoptapet.com/2/e/d/1240046006.jpg"/>
  </r>
  <r>
    <n v="45500251"/>
    <s v="A0058801624"/>
    <s v="Peyton [Foster Home]"/>
    <x v="0"/>
    <s v="2025-08-12"/>
    <x v="0"/>
    <x v="1"/>
    <x v="2"/>
    <s v="Corgi"/>
    <x v="27"/>
    <x v="1"/>
    <x v="1"/>
    <s v="Med. 26-60 lbs (12-27 kg)"/>
    <m/>
    <s v="Yes"/>
    <s v="Yes"/>
    <s v="Yes"/>
    <s v="Yes"/>
    <s v="Unknown"/>
    <s v="No"/>
    <s v="Yes"/>
    <s v="Yes"/>
    <s v="Yes"/>
    <s v="Peyton is adorable and playful.  He loves to snuggle and thrives with positive attention.  He is inquisitive and curious. Peyton is great with other dogs and cats.  He would be happy being in a single or multiple pet home. Peyton is crate trained.  He is working on his manners and basic commands.  Peyton walks well on a leash.  On occasion needs a little redirection.     Peyton would be a great addition to a loving home."/>
    <m/>
    <m/>
    <m/>
    <s v="https://pet-uploads.adoptapet.com/9/4/b/1246685578.jpg"/>
    <s v="https://pet-uploads.adoptapet.com/6/1/6/1246685587.jpg"/>
    <s v="https://pet-uploads.adoptapet.com/1/6/a/1246685593.jpg"/>
    <m/>
  </r>
  <r>
    <n v="45764063"/>
    <s v="A0059211510"/>
    <s v="Pocahontas"/>
    <x v="0"/>
    <s v="2025-09-06"/>
    <x v="0"/>
    <x v="1"/>
    <x v="7"/>
    <s v="Hound (Unknown Type)"/>
    <x v="13"/>
    <x v="0"/>
    <x v="1"/>
    <s v="Large 61-100 lbs (28-45 kg)"/>
    <m/>
    <s v="Yes"/>
    <s v="Yes"/>
    <s v="Yes"/>
    <s v="No"/>
    <s v="Unknown"/>
    <s v="No"/>
    <s v="Yes"/>
    <s v="Yes"/>
    <s v="Unknown"/>
    <m/>
    <m/>
    <m/>
    <m/>
    <s v="https://pet-uploads.adoptapet.com/5/4/e/1252389049.jpg"/>
    <s v="https://pet-uploads.adoptapet.com/3/d/d/1252389058.jpg"/>
    <s v="https://pet-uploads.adoptapet.com/6/5/a/1252389064.jpg"/>
    <s v="https://pet-uploads.adoptapet.com/c/a/d/1252389070.jpg"/>
  </r>
  <r>
    <n v="45764097"/>
    <s v="A0058402927"/>
    <s v="Toby"/>
    <x v="0"/>
    <s v="2025-09-06"/>
    <x v="0"/>
    <x v="0"/>
    <x v="0"/>
    <m/>
    <x v="17"/>
    <x v="1"/>
    <x v="1"/>
    <m/>
    <s v="short"/>
    <s v="Unknown"/>
    <s v="Yes"/>
    <s v="Yes"/>
    <s v="Unknown"/>
    <s v="No"/>
    <s v="No"/>
    <s v="Yes"/>
    <s v="Unknown"/>
    <s v="Unknown"/>
    <m/>
    <m/>
    <m/>
    <m/>
    <s v="https://pet-uploads.adoptapet.com/8/c/e/1252390169.jpg"/>
    <s v="https://pet-uploads.adoptapet.com/5/a/7/1252390178.jpg"/>
    <m/>
    <m/>
  </r>
  <r>
    <n v="45472755"/>
    <s v="A0058861989"/>
    <s v="Quincy"/>
    <x v="0"/>
    <s v="2025-08-08"/>
    <x v="0"/>
    <x v="1"/>
    <x v="15"/>
    <s v="Hound (Unknown Type)"/>
    <x v="16"/>
    <x v="1"/>
    <x v="1"/>
    <s v="Large 61-100 lbs (28-45 kg)"/>
    <m/>
    <s v="Yes"/>
    <s v="Yes"/>
    <s v="Yes"/>
    <s v="No"/>
    <s v="Unknown"/>
    <s v="No"/>
    <s v="Yes"/>
    <s v="Yes"/>
    <s v="Unknown"/>
    <m/>
    <m/>
    <m/>
    <m/>
    <s v="https://pet-uploads.adoptapet.com/3/b/4/1246034575.jpg"/>
    <s v="https://pet-uploads.adoptapet.com/e/5/a/1246034590.jpg"/>
    <s v="https://pet-uploads.adoptapet.com/d/2/a/1246034604.jpg"/>
    <s v="https://pet-uploads.adoptapet.com/0/7/e/1246034620.jpg"/>
  </r>
  <r>
    <n v="45190195"/>
    <s v="A0058282132"/>
    <s v="Radar"/>
    <x v="0"/>
    <s v="2025-07-13"/>
    <x v="0"/>
    <x v="1"/>
    <x v="1"/>
    <s v="Cane Corso"/>
    <x v="11"/>
    <x v="1"/>
    <x v="1"/>
    <s v="Large 61-100 lbs (28-45 kg)"/>
    <m/>
    <s v="Yes"/>
    <s v="Yes"/>
    <s v="Yes"/>
    <s v="No"/>
    <s v="Unknown"/>
    <s v="No"/>
    <s v="Yes"/>
    <s v="Yes"/>
    <s v="Unknown"/>
    <s v="Meet Radar! 🐾☀️  Radar came into the shelter with his brother Mario, but he’s a pretty independent guy who enjoys the company of others while often keeping to himself. He loves sunbathing, relaxing in the warmth, and quietly playing with his favorite toys.    Radar is looking for a calm, loving home where he can be someone’s loyal best friend. He would do best in a home without cats, where he can enjoy a peaceful, comfortable life.    If you’re searching for a gentle, low-key companion who marches to the beat of his own drum, Radar could be the perfect fit for you. 💙"/>
    <m/>
    <m/>
    <m/>
    <s v="https://pet-uploads.adoptapet.com/4/5/8/1239676235.jpg"/>
    <s v="https://pet-uploads.adoptapet.com/1/e/a/1239676244.jpg"/>
    <s v="https://pet-uploads.adoptapet.com/6/6/f/1239676255.jpg"/>
    <m/>
  </r>
  <r>
    <n v="44937940"/>
    <s v="A0058089692"/>
    <s v="Rajah"/>
    <x v="0"/>
    <s v="2025-06-19"/>
    <x v="4"/>
    <x v="1"/>
    <x v="22"/>
    <s v="American Bulldog"/>
    <x v="25"/>
    <x v="0"/>
    <x v="1"/>
    <s v="Med. 26-60 lbs (12-27 kg)"/>
    <m/>
    <s v="Yes"/>
    <s v="Yes"/>
    <s v="Yes"/>
    <s v="No"/>
    <s v="Unknown"/>
    <s v="No"/>
    <s v="Yes"/>
    <s v="Yes"/>
    <s v="Unknown"/>
    <m/>
    <m/>
    <m/>
    <m/>
    <s v="https://pet-uploads.adoptapet.com/5/7/5/1234093611.jpg"/>
    <s v="https://pet-uploads.adoptapet.com/3/d/1/1234093620.jpg"/>
    <s v="https://pet-uploads.adoptapet.com/5/e/5/1234093626.jpg"/>
    <s v="https://pet-uploads.adoptapet.com/3/3/4/1234093634.jpg"/>
  </r>
  <r>
    <n v="45472996"/>
    <s v="A0051746637"/>
    <s v="Ralph"/>
    <x v="0"/>
    <s v="2025-08-08"/>
    <x v="0"/>
    <x v="1"/>
    <x v="23"/>
    <s v="Labrador Retriever"/>
    <x v="10"/>
    <x v="1"/>
    <x v="1"/>
    <s v="Med. 26-60 lbs (12-27 kg)"/>
    <m/>
    <s v="Yes"/>
    <s v="Yes"/>
    <s v="Yes"/>
    <s v="No"/>
    <s v="Unknown"/>
    <s v="No"/>
    <s v="Yes"/>
    <s v="Yes"/>
    <s v="Unknown"/>
    <m/>
    <m/>
    <m/>
    <m/>
    <s v="https://pet-uploads.adoptapet.com/d/5/b/1246038970.jpg"/>
    <s v="https://pet-uploads.adoptapet.com/c/9/a/1246038979.jpg"/>
    <s v="https://pet-uploads.adoptapet.com/7/0/b/1246038985.jpg"/>
    <s v="https://pet-uploads.adoptapet.com/b/e/8/1246038991.jpg"/>
  </r>
  <r>
    <n v="45970198"/>
    <s v="A0059318148"/>
    <s v="Rooster"/>
    <x v="0"/>
    <s v="2025-09-27"/>
    <x v="0"/>
    <x v="1"/>
    <x v="13"/>
    <s v="Black and Tan Coonhound"/>
    <x v="16"/>
    <x v="1"/>
    <x v="1"/>
    <s v="Med. 26-60 lbs (12-27 kg)"/>
    <m/>
    <s v="Yes"/>
    <s v="No"/>
    <s v="Yes"/>
    <s v="No"/>
    <s v="Unknown"/>
    <s v="No"/>
    <s v="Yes"/>
    <s v="Yes"/>
    <s v="Unknown"/>
    <m/>
    <m/>
    <m/>
    <m/>
    <s v="https://pet-uploads.adoptapet.com/2/e/f/1257114724.jpg"/>
    <s v="https://pet-uploads.adoptapet.com/0/0/6/1257114733.jpg"/>
    <s v="https://pet-uploads.adoptapet.com/3/9/5/1257114739.jpg"/>
    <s v="https://pet-uploads.adoptapet.com/8/5/8/1257114745.jpg"/>
  </r>
  <r>
    <n v="45764075"/>
    <s v="A0059197970"/>
    <s v="Roux"/>
    <x v="0"/>
    <s v="2025-09-06"/>
    <x v="0"/>
    <x v="1"/>
    <x v="1"/>
    <s v="American Pit Bull Terrier"/>
    <x v="1"/>
    <x v="0"/>
    <x v="1"/>
    <s v="Med. 26-60 lbs (12-27 kg)"/>
    <m/>
    <s v="Yes"/>
    <s v="No"/>
    <s v="Yes"/>
    <s v="No"/>
    <s v="Unknown"/>
    <s v="No"/>
    <s v="Yes"/>
    <s v="Yes"/>
    <s v="Unknown"/>
    <m/>
    <m/>
    <m/>
    <m/>
    <s v="https://pet-uploads.adoptapet.com/b/a/7/1252389214.jpg"/>
    <s v="https://pet-uploads.adoptapet.com/3/5/8/1252389223.jpg"/>
    <s v="https://pet-uploads.adoptapet.com/6/9/8/1252389229.jpg"/>
    <m/>
  </r>
  <r>
    <n v="45764080"/>
    <s v="A0059072755"/>
    <s v="Royal"/>
    <x v="0"/>
    <s v="2025-09-06"/>
    <x v="0"/>
    <x v="1"/>
    <x v="2"/>
    <s v="American Staffordshire Terrier"/>
    <x v="24"/>
    <x v="0"/>
    <x v="1"/>
    <s v="Med. 26-60 lbs (12-27 kg)"/>
    <m/>
    <s v="Yes"/>
    <s v="Yes"/>
    <s v="Yes"/>
    <s v="No"/>
    <s v="Unknown"/>
    <s v="No"/>
    <s v="Yes"/>
    <s v="Yes"/>
    <s v="Unknown"/>
    <m/>
    <m/>
    <m/>
    <m/>
    <s v="https://pet-uploads.adoptapet.com/0/e/b/1252389499.jpg"/>
    <s v="https://pet-uploads.adoptapet.com/b/6/8/1252389521.jpg"/>
    <s v="https://pet-uploads.adoptapet.com/1/6/d/1252389551.jpg"/>
    <s v="https://pet-uploads.adoptapet.com/d/a/f/1252389558.jpg"/>
  </r>
  <r>
    <n v="45969556"/>
    <s v="A0059290520"/>
    <s v="Sauerkraut"/>
    <x v="0"/>
    <s v="2025-09-27"/>
    <x v="0"/>
    <x v="1"/>
    <x v="2"/>
    <s v="American Staffordshire Terrier"/>
    <x v="3"/>
    <x v="1"/>
    <x v="0"/>
    <s v="Small 25 lbs (11 kg) or less"/>
    <m/>
    <s v="Yes"/>
    <s v="No"/>
    <s v="Yes"/>
    <s v="No"/>
    <s v="Unknown"/>
    <s v="No"/>
    <s v="Yes"/>
    <s v="Yes"/>
    <s v="Yes"/>
    <m/>
    <m/>
    <m/>
    <m/>
    <s v="https://pet-uploads.adoptapet.com/4/6/8/1257105124.jpg"/>
    <s v="https://pet-uploads.adoptapet.com/1/5/0/1257105150.jpg"/>
    <s v="https://pet-uploads.adoptapet.com/3/e/a/1257105184.jpg"/>
    <s v="https://pet-uploads.adoptapet.com/5/0/2/1257105198.jpg"/>
  </r>
  <r>
    <n v="43635040"/>
    <s v="A0057142369"/>
    <s v="Sebastian"/>
    <x v="0"/>
    <s v="2025-01-21"/>
    <x v="0"/>
    <x v="1"/>
    <x v="18"/>
    <m/>
    <x v="28"/>
    <x v="1"/>
    <x v="1"/>
    <s v="Large 61-100 lbs (28-45 kg)"/>
    <m/>
    <s v="No"/>
    <s v="Yes"/>
    <s v="Yes"/>
    <s v="No"/>
    <s v="Unknown"/>
    <s v="No"/>
    <s v="Yes"/>
    <s v="Yes"/>
    <s v="Unknown"/>
    <m/>
    <m/>
    <m/>
    <m/>
    <s v="https://pet-uploads.adoptapet.com/2/8/4/1203248747.jpg"/>
    <s v="https://pet-uploads.adoptapet.com/2/5/4/1203248770.jpg"/>
    <s v="https://pet-uploads.adoptapet.com/9/d/7/1203248789.jpg"/>
    <s v="https://pet-uploads.adoptapet.com/4/5/3/1203248795.jpg"/>
  </r>
  <r>
    <n v="45190266"/>
    <s v="A0058606618"/>
    <s v="Serena [Foster Home]"/>
    <x v="0"/>
    <s v="2025-07-13"/>
    <x v="0"/>
    <x v="1"/>
    <x v="9"/>
    <s v="Black and Tan Coonhound"/>
    <x v="28"/>
    <x v="0"/>
    <x v="1"/>
    <s v="Med. 26-60 lbs (12-27 kg)"/>
    <m/>
    <s v="Yes"/>
    <s v="Yes"/>
    <s v="Yes"/>
    <s v="No"/>
    <s v="Unknown"/>
    <s v="No"/>
    <s v="Yes"/>
    <s v="Yes"/>
    <s v="Unknown"/>
    <s v="Serena earned her nickname Sweetie on her very first day in foster care, because she truly is just the sweetest girl. About 3 years old, Serena is great with kids and other dogs, and she has a playful, gentle, loving personality that just wants to be close to her people.    It’s likely she’s never lived in a home before, so she’s learning everything from scratch but she’s making progress every day. We’re working on basic commands, and she’s adjusting beautifully. She can be a little timid in new situations (as many sights and sounds are new to her), but with encouragement (and the help of her foster dog sister), she’s finding the confidence to explore the world around her.    Serena loves toys, belly rubs, and walks nicely on a leash. She’s affectionate, playful, and full of potential. She’d do well in a home with another dog or as the center of attention. Most of all, she needs someone patient and kind who’s willing to give her the time to learn and grow ... and plenty of love, which she’ll give back tenfold."/>
    <m/>
    <m/>
    <m/>
    <s v="https://pet-uploads.adoptapet.com/d/9/7/1239677856.jpg"/>
    <s v="https://pet-uploads.adoptapet.com/7/e/1/1239677865.jpg"/>
    <s v="https://pet-uploads.adoptapet.com/3/2/5/1239677871.jpg"/>
    <s v="https://pet-uploads.adoptapet.com/9/4/6/1247517337.jpg"/>
  </r>
  <r>
    <n v="45969530"/>
    <s v="A0059258024"/>
    <s v="Shells"/>
    <x v="0"/>
    <s v="2025-09-27"/>
    <x v="0"/>
    <x v="1"/>
    <x v="1"/>
    <m/>
    <x v="6"/>
    <x v="0"/>
    <x v="1"/>
    <s v="Med. 26-60 lbs (12-27 kg)"/>
    <m/>
    <s v="Yes"/>
    <s v="No"/>
    <s v="Yes"/>
    <s v="No"/>
    <s v="Unknown"/>
    <s v="No"/>
    <s v="Yes"/>
    <s v="Yes"/>
    <s v="Unknown"/>
    <m/>
    <m/>
    <m/>
    <m/>
    <s v="https://pet-uploads.adoptapet.com/5/3/6/1257104418.jpg"/>
    <s v="https://pet-uploads.adoptapet.com/4/f/f/1257104427.jpg"/>
    <s v="https://pet-uploads.adoptapet.com/0/5/6/1257104433.jpg"/>
    <s v="https://pet-uploads.adoptapet.com/7/1/5/1257104439.jpg"/>
  </r>
  <r>
    <n v="44936871"/>
    <s v="A0058248522"/>
    <s v="Smokey [Pre Adopted]"/>
    <x v="0"/>
    <s v="2025-06-19"/>
    <x v="0"/>
    <x v="1"/>
    <x v="9"/>
    <s v="Labrador Retriever"/>
    <x v="28"/>
    <x v="1"/>
    <x v="1"/>
    <s v="Med. 26-60 lbs (12-27 kg)"/>
    <m/>
    <s v="Yes"/>
    <s v="Yes"/>
    <s v="Yes"/>
    <s v="No"/>
    <s v="Unknown"/>
    <s v="No"/>
    <s v="Yes"/>
    <s v="Yes"/>
    <s v="Unknown"/>
    <m/>
    <m/>
    <m/>
    <m/>
    <s v="https://pet-uploads.adoptapet.com/a/9/d/1234074581.jpg"/>
    <s v="https://pet-uploads.adoptapet.com/1/3/a/1234074590.jpg"/>
    <s v="https://pet-uploads.adoptapet.com/e/1/1/1234074596.jpg"/>
    <s v="https://pet-uploads.adoptapet.com/e/b/5/1234074602.jpg"/>
  </r>
  <r>
    <n v="45970222"/>
    <s v="A0059350455"/>
    <s v="Star"/>
    <x v="0"/>
    <s v="2025-09-27"/>
    <x v="0"/>
    <x v="1"/>
    <x v="24"/>
    <s v="Hound (Unknown Type)"/>
    <x v="1"/>
    <x v="0"/>
    <x v="1"/>
    <s v="Med. 26-60 lbs (12-27 kg)"/>
    <m/>
    <s v="Yes"/>
    <s v="No"/>
    <s v="Yes"/>
    <s v="No"/>
    <s v="Unknown"/>
    <s v="No"/>
    <s v="Yes"/>
    <s v="Yes"/>
    <s v="Unknown"/>
    <m/>
    <m/>
    <m/>
    <m/>
    <s v="https://pet-uploads.adoptapet.com/0/4/0/1257115207.jpg"/>
    <s v="https://pet-uploads.adoptapet.com/a/f/a/1257115216.jpg"/>
    <s v="https://pet-uploads.adoptapet.com/4/8/3/1257115222.jpg"/>
    <s v="https://pet-uploads.adoptapet.com/d/1/9/1257115228.jpg"/>
  </r>
  <r>
    <n v="45346221"/>
    <s v="A0058760517"/>
    <s v="Tanya"/>
    <x v="0"/>
    <s v="2025-07-28"/>
    <x v="0"/>
    <x v="1"/>
    <x v="15"/>
    <s v="Labrador Retriever"/>
    <x v="7"/>
    <x v="0"/>
    <x v="4"/>
    <s v="Med. 26-60 lbs (12-27 kg)"/>
    <m/>
    <s v="Yes"/>
    <s v="Yes"/>
    <s v="Yes"/>
    <s v="No"/>
    <s v="Unknown"/>
    <s v="No"/>
    <s v="Yes"/>
    <s v="Yes"/>
    <s v="Unknown"/>
    <m/>
    <m/>
    <m/>
    <m/>
    <s v="https://pet-uploads.adoptapet.com/6/8/a/1243258499.jpg"/>
    <s v="https://pet-uploads.adoptapet.com/2/0/4/1243258526.jpg"/>
    <s v="https://pet-uploads.adoptapet.com/7/8/4/1243258541.jpg"/>
    <m/>
  </r>
  <r>
    <n v="44937630"/>
    <s v="A0053756095"/>
    <s v="Taz"/>
    <x v="0"/>
    <s v="2025-06-19"/>
    <x v="0"/>
    <x v="1"/>
    <x v="2"/>
    <m/>
    <x v="12"/>
    <x v="1"/>
    <x v="1"/>
    <s v="Med. 26-60 lbs (12-27 kg)"/>
    <m/>
    <s v="Yes"/>
    <s v="Yes"/>
    <s v="Yes"/>
    <s v="No"/>
    <s v="Unknown"/>
    <s v="No"/>
    <s v="Yes"/>
    <s v="Yes"/>
    <s v="Yes"/>
    <s v="Meet Taz! 🐾  This sweet boy is the total package! Taz is a friendly, fun-loving pup who’s great with dogs, cats, and kids—making him a perfect fit for just about any home.    Taz previously lived in a home, so he already knows the ropes of family life. He walks like a pro on leash, making strolls around the neighborhood a breeze. He’s also a social butterfly in play groups, getting along wonderfully with other dogs.    One of Taz’s favorite things? Splashing around in a kiddie pool on a sunny day! Whether he’s playing, lounging, or just soaking his paws, water time is his happy time.    If you're looking for a well-rounded, playful, and affectionate companion, Taz is your guy. Come meet him—you’re bound to fall in love! 💙"/>
    <m/>
    <m/>
    <m/>
    <s v="https://pet-uploads.adoptapet.com/4/a/4/1234088968.jpg"/>
    <s v="https://pet-uploads.adoptapet.com/9/1/7/1234088977.jpg"/>
    <s v="https://pet-uploads.adoptapet.com/6/3/d/1234088983.jpg"/>
    <s v="https://pet-uploads.adoptapet.com/0/b/f/1234088989.jpg"/>
  </r>
  <r>
    <n v="45968103"/>
    <s v="A0059200388"/>
    <s v="Tramp"/>
    <x v="0"/>
    <s v="2025-09-27"/>
    <x v="0"/>
    <x v="1"/>
    <x v="2"/>
    <m/>
    <x v="11"/>
    <x v="1"/>
    <x v="1"/>
    <s v="Med. 26-60 lbs (12-27 kg)"/>
    <m/>
    <s v="Yes"/>
    <s v="Yes"/>
    <s v="Yes"/>
    <s v="No"/>
    <s v="Unknown"/>
    <s v="No"/>
    <s v="Yes"/>
    <s v="Yes"/>
    <s v="Unknown"/>
    <m/>
    <m/>
    <m/>
    <m/>
    <s v="https://pet-uploads.adoptapet.com/b/0/a/1257074160.jpg"/>
    <s v="https://pet-uploads.adoptapet.com/0/f/3/1257074188.jpg"/>
    <s v="https://pet-uploads.adoptapet.com/2/b/1/1257074194.jpg"/>
    <m/>
  </r>
  <r>
    <n v="45472654"/>
    <s v="A0058760527"/>
    <s v="Twister"/>
    <x v="0"/>
    <s v="2025-08-08"/>
    <x v="0"/>
    <x v="1"/>
    <x v="7"/>
    <m/>
    <x v="11"/>
    <x v="1"/>
    <x v="1"/>
    <s v="Large 61-100 lbs (28-45 kg)"/>
    <m/>
    <s v="Yes"/>
    <s v="Yes"/>
    <s v="Yes"/>
    <s v="No"/>
    <s v="Unknown"/>
    <s v="No"/>
    <s v="Yes"/>
    <s v="Yes"/>
    <s v="Unknown"/>
    <m/>
    <m/>
    <m/>
    <m/>
    <s v="https://pet-uploads.adoptapet.com/1/5/0/1246032751.jpg"/>
    <s v="https://pet-uploads.adoptapet.com/9/c/3/1246032760.jpg"/>
    <s v="https://pet-uploads.adoptapet.com/1/1/f/1246032766.jpg"/>
    <s v="https://pet-uploads.adoptapet.com/5/a/2/1246032772.jpg"/>
  </r>
  <r>
    <n v="45968075"/>
    <s v="A0059055232"/>
    <s v="Vanna"/>
    <x v="0"/>
    <s v="2025-09-27"/>
    <x v="0"/>
    <x v="1"/>
    <x v="25"/>
    <s v="Jack Russell Terrier"/>
    <x v="27"/>
    <x v="0"/>
    <x v="0"/>
    <s v="Med. 26-60 lbs (12-27 kg)"/>
    <m/>
    <s v="Yes"/>
    <s v="No"/>
    <s v="Yes"/>
    <s v="No"/>
    <s v="Unknown"/>
    <s v="No"/>
    <s v="Yes"/>
    <s v="Yes"/>
    <s v="Unknown"/>
    <m/>
    <m/>
    <m/>
    <m/>
    <s v="https://pet-uploads.adoptapet.com/3/3/1/1257073113.jpg"/>
    <s v="https://pet-uploads.adoptapet.com/8/e/6/1257073122.jpg"/>
    <s v="https://pet-uploads.adoptapet.com/9/3/1/1257073142.jpg"/>
    <s v="https://pet-uploads.adoptapet.com/3/0/e/1257073149.jpg"/>
  </r>
  <r>
    <n v="45763858"/>
    <s v="A0059117646"/>
    <s v="Vixey [Foster Home]"/>
    <x v="0"/>
    <s v="2025-09-05"/>
    <x v="0"/>
    <x v="1"/>
    <x v="7"/>
    <s v="Australian Shepherd"/>
    <x v="4"/>
    <x v="0"/>
    <x v="0"/>
    <s v="Med. 26-60 lbs (12-27 kg)"/>
    <m/>
    <s v="Yes"/>
    <s v="Yes"/>
    <s v="Yes"/>
    <s v="No"/>
    <s v="Unknown"/>
    <s v="No"/>
    <s v="Yes"/>
    <s v="Yes"/>
    <s v="Unknown"/>
    <m/>
    <m/>
    <m/>
    <m/>
    <s v="https://pet-uploads.adoptapet.com/c/f/8/1252382027.jpg"/>
    <s v="https://pet-uploads.adoptapet.com/d/a/b/1252382061.jpg"/>
    <s v="https://pet-uploads.adoptapet.com/1/4/c/1252382069.jpg"/>
    <m/>
  </r>
  <r>
    <n v="44475813"/>
    <s v="A0057829377"/>
    <s v="Woodstock"/>
    <x v="0"/>
    <s v="2025-05-02"/>
    <x v="0"/>
    <x v="1"/>
    <x v="1"/>
    <s v="American Pit Bull Terrier"/>
    <x v="15"/>
    <x v="1"/>
    <x v="1"/>
    <s v="Large 61-100 lbs (28-45 kg)"/>
    <m/>
    <s v="Yes"/>
    <s v="Yes"/>
    <s v="Yes"/>
    <s v="No"/>
    <s v="Unknown"/>
    <s v="No"/>
    <s v="Yes"/>
    <s v="Yes"/>
    <s v="Unknown"/>
    <m/>
    <m/>
    <m/>
    <m/>
    <s v="https://pet-uploads.adoptapet.com/f/d/b/1223883636.jpg"/>
    <s v="https://pet-uploads.adoptapet.com/1/3/7/1223883653.jpg"/>
    <s v="https://pet-uploads.adoptapet.com/6/2/f/1223883659.jpg"/>
    <m/>
  </r>
  <r>
    <n v="45472979"/>
    <s v="A0058904337"/>
    <s v="Yukiko [Foster Home]"/>
    <x v="0"/>
    <s v="2025-08-08"/>
    <x v="0"/>
    <x v="1"/>
    <x v="18"/>
    <s v="Labrador Retriever"/>
    <x v="16"/>
    <x v="0"/>
    <x v="0"/>
    <s v="Med. 26-60 lbs (12-27 kg)"/>
    <m/>
    <s v="Yes"/>
    <s v="Yes"/>
    <s v="Yes"/>
    <s v="No"/>
    <s v="Unknown"/>
    <s v="No"/>
    <s v="Yes"/>
    <s v="Yes"/>
    <s v="Unknown"/>
    <m/>
    <m/>
    <m/>
    <m/>
    <s v="https://pet-uploads.adoptapet.com/d/3/7/1246038754.jpg"/>
    <s v="https://pet-uploads.adoptapet.com/5/9/3/1246038763.jpg"/>
    <s v="https://pet-uploads.adoptapet.com/2/7/8/1246038769.jpg"/>
    <m/>
  </r>
  <r>
    <n v="44476170"/>
    <s v="A0058233547"/>
    <s v="Zane"/>
    <x v="0"/>
    <s v="2025-05-02"/>
    <x v="0"/>
    <x v="1"/>
    <x v="26"/>
    <s v="Hound (Unknown Type)"/>
    <x v="3"/>
    <x v="1"/>
    <x v="1"/>
    <s v="Med. 26-60 lbs (12-27 kg)"/>
    <m/>
    <s v="Yes"/>
    <s v="Yes"/>
    <s v="Yes"/>
    <s v="No"/>
    <s v="Unknown"/>
    <s v="No"/>
    <s v="Yes"/>
    <s v="Yes"/>
    <s v="Yes"/>
    <s v="Meet Zane! 🐶💨  Zane is a joyful, high-spirited pup with a zest for life that’s simply contagious! He’s the kind of dog who brings a smile to your face with his goofy zoomies, happy tail wags, and playful personality.    This all-around good boy is dog, cat, and kid friendly, making him a great fit for families of all shapes and sizes. Zane shines in playgroups, where he loves romping around with his canine pals and spreading good vibes to everyone around him.    Whether he's racing around the yard or snuggling up after a good play session, Zane is happiest when he's surrounded by love, laughter, and adventure.    If you're looking for a pup who’s always ready to have fun and share joy, Zane is your guy! 🐾💙"/>
    <m/>
    <m/>
    <m/>
    <s v="https://pet-uploads.adoptapet.com/3/6/f/1223893234.jpg"/>
    <s v="https://pet-uploads.adoptapet.com/7/4/2/1223893243.jpg"/>
    <s v="https://pet-uploads.adoptapet.com/f/5/7/1223893249.jpg"/>
    <s v="https://pet-uploads.adoptapet.com/f/2/6/1223893255.jpg"/>
  </r>
  <r>
    <n v="44937929"/>
    <s v="A0058018080"/>
    <s v="Zorua [Foster Home]"/>
    <x v="0"/>
    <s v="2025-06-19"/>
    <x v="0"/>
    <x v="1"/>
    <x v="1"/>
    <s v="American Pit Bull Terrier"/>
    <x v="25"/>
    <x v="0"/>
    <x v="1"/>
    <s v="Med. 26-60 lbs (12-27 kg)"/>
    <m/>
    <s v="Yes"/>
    <s v="Yes"/>
    <s v="Yes"/>
    <s v="No"/>
    <s v="Unknown"/>
    <s v="No"/>
    <s v="Yes"/>
    <s v="Yes"/>
    <s v="Unknown"/>
    <m/>
    <m/>
    <m/>
    <m/>
    <s v="https://pet-uploads.adoptapet.com/d/0/5/1234093258.jpg"/>
    <s v="https://pet-uploads.adoptapet.com/f/a/c/1234093267.jpg"/>
    <s v="https://pet-uploads.adoptapet.com/9/3/6/1234093282.jpg"/>
    <s v="https://pet-uploads.adoptapet.com/4/d/1/1234093299.jpg"/>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
  <r>
    <x v="0"/>
    <m/>
    <m/>
    <x v="0"/>
    <x v="0"/>
    <s v="Record Match"/>
    <n v="45763878"/>
    <s v="A0054707397"/>
    <s v="Artemis"/>
    <s v="Artemis"/>
    <s v="Artemis"/>
    <s v="American Staffordshire Terrier"/>
    <s v="American Bulldog"/>
    <s v="White - with Gray or Silver"/>
    <s v="female"/>
    <s v="adult"/>
    <s v="Large 61-100 lbs (28-45 kg)"/>
    <s v="Yes"/>
    <s v="Yes"/>
    <s v="Yes"/>
    <s v="Yes"/>
    <s v="No"/>
    <s v="Yes"/>
    <s v="Yes"/>
    <s v="Yes"/>
    <x v="0"/>
    <x v="0"/>
    <s v="Blue"/>
    <x v="0"/>
    <s v="Owner/Guardian Surrender/Euthanasia Request"/>
    <d v="1899-12-30T00:00:00"/>
    <d v="2025-08-18T15:06:00"/>
    <x v="0"/>
    <n v="0"/>
    <s v="67.00 pound"/>
    <n v="3"/>
  </r>
  <r>
    <x v="0"/>
    <m/>
    <m/>
    <x v="0"/>
    <x v="0"/>
    <s v="Record Match"/>
    <n v="45606391"/>
    <s v="A0059040305"/>
    <s v="Auggie"/>
    <s v="Auggie"/>
    <s v="Auggie"/>
    <s v="American Staffordshire Terrier"/>
    <s v="Weimaraner"/>
    <s v="Gray/Silver/Salt &amp; Pepper - with White"/>
    <s v="male"/>
    <s v="young"/>
    <s v="Small 25 lbs (11 kg) or less"/>
    <s v="Yes"/>
    <s v="Yes"/>
    <s v="Yes"/>
    <s v="No"/>
    <s v="No"/>
    <s v="Yes"/>
    <s v="Yes"/>
    <s v="Unknown"/>
    <x v="1"/>
    <x v="0"/>
    <s v="Grey"/>
    <x v="1"/>
    <s v="Stray/ACO Pickup / Drop Off"/>
    <d v="2025-08-09T12:21:00"/>
    <d v="2025-08-04T12:21:00"/>
    <x v="1"/>
    <n v="0"/>
    <s v="25.00 pound"/>
    <n v="3"/>
  </r>
  <r>
    <x v="0"/>
    <m/>
    <m/>
    <x v="0"/>
    <x v="0"/>
    <s v="Record Match"/>
    <n v="45190855"/>
    <s v="A0058719090"/>
    <s v="Ava Grace"/>
    <s v="Ava Grace"/>
    <s v="Ava Grace"/>
    <s v="American Staffordshire Terrier"/>
    <s v="Cane Corso"/>
    <s v="Brindle - with White"/>
    <s v="female"/>
    <s v="adult"/>
    <s v="Large 61-100 lbs (28-45 kg)"/>
    <s v="Yes"/>
    <s v="Yes"/>
    <s v="Yes"/>
    <s v="No"/>
    <s v="No"/>
    <s v="Yes"/>
    <s v="Yes"/>
    <s v="Unknown"/>
    <x v="1"/>
    <x v="0"/>
    <s v="Brown"/>
    <x v="2"/>
    <s v="Stray/Police Pickup / Drop Off"/>
    <d v="2025-06-21T13:18:00"/>
    <d v="2025-06-16T13:18:00"/>
    <x v="2"/>
    <n v="0"/>
    <s v="81.00 pound"/>
    <n v="3"/>
  </r>
  <r>
    <x v="0"/>
    <m/>
    <m/>
    <x v="0"/>
    <x v="0"/>
    <s v="Record Match"/>
    <n v="45970157"/>
    <s v="A0059309535"/>
    <s v="Baby Doll"/>
    <s v="Baby Doll"/>
    <s v="Baby Doll"/>
    <s v="American Pit Bull Terrier"/>
    <s v="Labrador Retriever"/>
    <s v="Red/Golden/Orange/Chestnut"/>
    <s v="female"/>
    <s v="adult"/>
    <s v="Med. 26-60 lbs (12-27 kg)"/>
    <s v="Yes"/>
    <s v="No"/>
    <s v="Yes"/>
    <s v="No"/>
    <s v="No"/>
    <s v="Yes"/>
    <s v="Yes"/>
    <s v="Unknown"/>
    <x v="1"/>
    <x v="1"/>
    <s v="Brown"/>
    <x v="3"/>
    <s v="Stray/ACO Pickup / Drop Off"/>
    <d v="2025-09-11T11:40:00"/>
    <d v="2025-09-06T11:40:00"/>
    <x v="3"/>
    <n v="0"/>
    <s v="33.00 pound"/>
    <n v="2"/>
  </r>
  <r>
    <x v="0"/>
    <m/>
    <m/>
    <x v="0"/>
    <x v="0"/>
    <s v="Record Match"/>
    <n v="45968523"/>
    <s v="A0059234101"/>
    <s v="Berry"/>
    <s v="Berry"/>
    <s v="Berry"/>
    <s v="Redbone Coonhound"/>
    <s v="American Pit Bull Terrier"/>
    <s v="Red/Golden/Orange/Chestnut"/>
    <s v="female"/>
    <s v="adult"/>
    <s v="Med. 26-60 lbs (12-27 kg)"/>
    <s v="Yes"/>
    <s v="No"/>
    <s v="Yes"/>
    <s v="No"/>
    <s v="No"/>
    <s v="Yes"/>
    <s v="Yes"/>
    <s v="Unknown"/>
    <x v="1"/>
    <x v="2"/>
    <s v="Brown"/>
    <x v="4"/>
    <s v="Stray/ACO Pickup / Drop Off"/>
    <d v="2025-08-30T12:53:00"/>
    <d v="2025-08-25T12:53:00"/>
    <x v="4"/>
    <s v="Home For Good Dog"/>
    <s v="33.00 pound"/>
    <n v="1"/>
  </r>
  <r>
    <x v="0"/>
    <m/>
    <m/>
    <x v="0"/>
    <x v="0"/>
    <s v="Record Match"/>
    <n v="45345832"/>
    <s v="A0058815537"/>
    <s v="Brownie [Foster Home]"/>
    <s v="Brownie (K. Maurer)"/>
    <s v="Brownie (K. Maurer)"/>
    <s v="American Pit Bull Terrier"/>
    <s v="Labrador Retriever"/>
    <s v="Brown/Chocolate - with White"/>
    <s v="female"/>
    <s v="young"/>
    <s v="Med. 26-60 lbs (12-27 kg)"/>
    <s v="Yes"/>
    <s v="Yes"/>
    <s v="Yes"/>
    <s v="No"/>
    <s v="No"/>
    <s v="Yes"/>
    <s v="Yes"/>
    <s v="Unknown"/>
    <x v="0"/>
    <x v="0"/>
    <s v="Brown"/>
    <x v="4"/>
    <s v="Stray/ACO Pickup / Drop Off"/>
    <d v="2025-07-05T14:46:00"/>
    <d v="2025-06-30T14:46:00"/>
    <x v="5"/>
    <n v="0"/>
    <s v="23.00 pound"/>
    <n v="3"/>
  </r>
  <r>
    <x v="0"/>
    <m/>
    <m/>
    <x v="0"/>
    <x v="0"/>
    <s v="Record Match"/>
    <n v="41667618"/>
    <s v="A0055524062"/>
    <s v="Cameron [Foster Home]"/>
    <s v="Cameron (E. Wilson)"/>
    <s v="Cameron (E. Wilson)"/>
    <s v="American Pit Bull Terrier"/>
    <n v="0"/>
    <s v="Tan/Yellow/Fawn"/>
    <s v="male"/>
    <s v="adult"/>
    <s v="Med. 26-60 lbs (12-27 kg)"/>
    <s v="Yes"/>
    <s v="Yes"/>
    <s v="Yes"/>
    <s v="No"/>
    <s v="No"/>
    <s v="Yes"/>
    <s v="Yes"/>
    <s v="Unknown"/>
    <x v="0"/>
    <x v="0"/>
    <s v="Rust"/>
    <x v="4"/>
    <s v="Stray/ACO Pickup / Drop Off"/>
    <d v="2024-03-18T08:00:00"/>
    <d v="2024-03-13T08:00:00"/>
    <x v="6"/>
    <n v="0"/>
    <s v="43.00 pound"/>
    <n v="3"/>
  </r>
  <r>
    <x v="0"/>
    <m/>
    <m/>
    <x v="0"/>
    <x v="0"/>
    <s v="Record Match"/>
    <n v="45968241"/>
    <s v="A0059233187"/>
    <s v="Captain Crunch [Foster Home]"/>
    <s v="Captain Crunch (M. Fichera)"/>
    <s v="Captain Crunch (M. Fichera)"/>
    <s v="Australian Shepherd"/>
    <s v="Golden Retriever"/>
    <s v="Tan/Yellow/Fawn"/>
    <s v="male"/>
    <s v="young"/>
    <s v="Med. 26-60 lbs (12-27 kg)"/>
    <s v="Yes"/>
    <s v="Yes"/>
    <s v="Yes"/>
    <s v="No"/>
    <s v="No"/>
    <s v="Yes"/>
    <s v="Yes"/>
    <s v="Unknown"/>
    <x v="1"/>
    <x v="0"/>
    <s v="Golden"/>
    <x v="4"/>
    <s v="Stray/Public Drop Off"/>
    <d v="2025-08-30T11:46:00"/>
    <d v="2025-08-25T11:46:00"/>
    <x v="4"/>
    <n v="0"/>
    <s v="45.00 pound"/>
    <n v="3"/>
  </r>
  <r>
    <x v="0"/>
    <m/>
    <m/>
    <x v="0"/>
    <x v="0"/>
    <s v="Record Match"/>
    <n v="45970439"/>
    <s v="A0059240393"/>
    <s v="Cheech"/>
    <s v="Cheech (S Green)"/>
    <s v="Cheech (S Green)"/>
    <s v="Black Mouth Cur"/>
    <s v="American Staffordshire Terrier"/>
    <s v="Tan/Yellow/Fawn - with Black"/>
    <s v="male"/>
    <s v="young"/>
    <s v="Med. 26-60 lbs (12-27 kg)"/>
    <s v="Yes"/>
    <s v="No"/>
    <s v="Yes"/>
    <s v="No"/>
    <s v="No"/>
    <s v="Yes"/>
    <s v="Yes"/>
    <s v="Unknown"/>
    <x v="1"/>
    <x v="3"/>
    <s v="Tan"/>
    <x v="1"/>
    <s v="Stray/ACO Pickup / Drop Off"/>
    <d v="2025-08-31T11:25:00"/>
    <d v="2025-08-26T11:25:00"/>
    <x v="7"/>
    <n v="0"/>
    <s v="45.00 pound"/>
    <n v="3"/>
  </r>
  <r>
    <x v="0"/>
    <m/>
    <m/>
    <x v="0"/>
    <x v="0"/>
    <s v="Record Match"/>
    <n v="45970461"/>
    <s v="A0059240397"/>
    <s v="Chong"/>
    <s v="Chong (S Green)"/>
    <s v="Chong (S Green)"/>
    <s v="American Bulldog"/>
    <s v="American Staffordshire Terrier"/>
    <s v="Tan/Yellow/Fawn - with Black"/>
    <s v="male"/>
    <s v="adult"/>
    <s v="Med. 26-60 lbs (12-27 kg)"/>
    <s v="Yes"/>
    <s v="No"/>
    <s v="Yes"/>
    <s v="No"/>
    <s v="No"/>
    <s v="Yes"/>
    <s v="Yes"/>
    <s v="Unknown"/>
    <x v="1"/>
    <x v="3"/>
    <s v="Tan"/>
    <x v="1"/>
    <s v="Stray/ACO Pickup / Drop Off"/>
    <d v="2025-08-31T11:25:00"/>
    <d v="2025-08-26T11:25:00"/>
    <x v="7"/>
    <n v="0"/>
    <s v="40.20 pound"/>
    <n v="3"/>
  </r>
  <r>
    <x v="0"/>
    <m/>
    <m/>
    <x v="0"/>
    <x v="0"/>
    <s v="Record Match"/>
    <n v="42938868"/>
    <s v="A0056684348"/>
    <s v="Chucky [Foster Home]"/>
    <s v="Chucky (J. Maher)"/>
    <s v="Chucky (J. Maher)"/>
    <s v="American Pit Bull Terrier"/>
    <s v="American Bulldog"/>
    <s v="Brown/Chocolate - with White"/>
    <s v="male"/>
    <s v="adult"/>
    <s v="Med. 26-60 lbs (12-27 kg)"/>
    <s v="Yes"/>
    <s v="Yes"/>
    <s v="Yes"/>
    <s v="No"/>
    <s v="No"/>
    <s v="Yes"/>
    <s v="Yes"/>
    <s v="Unknown"/>
    <x v="1"/>
    <x v="0"/>
    <s v="Brown"/>
    <x v="4"/>
    <s v="Stray/ACO Pickup / Drop Off"/>
    <d v="2024-09-04T10:03:00"/>
    <d v="2024-08-30T10:03:00"/>
    <x v="8"/>
    <n v="0"/>
    <s v="52.00 pound"/>
    <n v="3"/>
  </r>
  <r>
    <x v="0"/>
    <m/>
    <m/>
    <x v="0"/>
    <x v="0"/>
    <s v="Record Match"/>
    <n v="45968065"/>
    <s v="A0059193976"/>
    <s v="Claudia"/>
    <s v="Claudia"/>
    <s v="Claudia"/>
    <s v="American Pit Bull Terrier"/>
    <s v="Labrador Retriever"/>
    <s v="White - with Tan, Yellow or Fawn"/>
    <s v="female"/>
    <s v="young"/>
    <s v="Med. 26-60 lbs (12-27 kg)"/>
    <s v="Yes"/>
    <s v="No"/>
    <s v="Yes"/>
    <s v="No"/>
    <s v="No"/>
    <s v="Yes"/>
    <s v="Yes"/>
    <s v="Unknown"/>
    <x v="1"/>
    <x v="1"/>
    <s v="Brown"/>
    <x v="1"/>
    <s v="Stray/ACO Pickup / Drop Off"/>
    <d v="2025-08-24T08:58:00"/>
    <d v="2025-08-19T08:58:00"/>
    <x v="9"/>
    <n v="0"/>
    <s v="45.00 pound"/>
    <n v="3"/>
  </r>
  <r>
    <x v="0"/>
    <m/>
    <m/>
    <x v="0"/>
    <x v="0"/>
    <s v="Record Match"/>
    <n v="45190845"/>
    <s v="A0058705427"/>
    <s v="Cole [Foster Home]"/>
    <s v="Cole (K. Vogel)"/>
    <s v="Cole (K. Vogel)"/>
    <s v="Labrador Retriever"/>
    <s v="Hound (Unknown Type)"/>
    <s v="Black"/>
    <s v="male"/>
    <s v="young"/>
    <s v="Med. 26-60 lbs (12-27 kg)"/>
    <s v="Yes"/>
    <s v="Yes"/>
    <s v="Yes"/>
    <s v="No"/>
    <s v="No"/>
    <s v="Yes"/>
    <s v="Yes"/>
    <s v="Yes"/>
    <x v="1"/>
    <x v="0"/>
    <s v="Black"/>
    <x v="4"/>
    <s v="Stray/Public Drop Off"/>
    <d v="2025-06-18T14:07:00"/>
    <d v="2025-06-13T14:07:00"/>
    <x v="10"/>
    <n v="0"/>
    <s v="39.10 pound"/>
    <n v="3"/>
  </r>
  <r>
    <x v="0"/>
    <m/>
    <m/>
    <x v="0"/>
    <x v="0"/>
    <s v="Record Match"/>
    <n v="45763896"/>
    <s v="A0059021778"/>
    <s v="Craig"/>
    <s v="Craig"/>
    <s v="Craig"/>
    <s v="Boxer"/>
    <s v="American Bulldog"/>
    <s v="Black"/>
    <s v="male"/>
    <s v="adult"/>
    <s v="Med. 26-60 lbs (12-27 kg)"/>
    <s v="Yes"/>
    <s v="Yes"/>
    <s v="Yes"/>
    <s v="No"/>
    <s v="No"/>
    <s v="Yes"/>
    <s v="Yes"/>
    <s v="Unknown"/>
    <x v="1"/>
    <x v="0"/>
    <s v="Black"/>
    <x v="2"/>
    <s v="Stray/ACO Pickup / Drop Off"/>
    <d v="2025-08-05T16:29:00"/>
    <d v="2025-07-31T16:29:00"/>
    <x v="11"/>
    <n v="0"/>
    <s v="48.20 pound"/>
    <n v="3"/>
  </r>
  <r>
    <x v="0"/>
    <m/>
    <m/>
    <x v="0"/>
    <x v="0"/>
    <s v="Record Match"/>
    <n v="45793976"/>
    <s v="A0059040345"/>
    <s v="Deebo"/>
    <s v="Deebo"/>
    <s v="Deebo"/>
    <s v="American Pit Bull Terrier"/>
    <s v="Plott Hound"/>
    <s v="Brindle"/>
    <s v="male"/>
    <s v="young"/>
    <s v="Med. 26-60 lbs (12-27 kg)"/>
    <s v="Yes"/>
    <s v="Yes"/>
    <s v="Yes"/>
    <s v="No"/>
    <s v="No"/>
    <s v="Yes"/>
    <s v="Yes"/>
    <s v="Unknown"/>
    <x v="1"/>
    <x v="0"/>
    <s v="Brindle"/>
    <x v="2"/>
    <s v="Stray/ACO Pickup / Drop Off"/>
    <d v="2025-08-09T12:27:00"/>
    <d v="2025-08-04T12:27:00"/>
    <x v="1"/>
    <n v="0"/>
    <s v="44.20 pound"/>
    <n v="3"/>
  </r>
  <r>
    <x v="0"/>
    <m/>
    <m/>
    <x v="0"/>
    <x v="0"/>
    <s v="Record Match"/>
    <n v="45606411"/>
    <s v="A0059040308"/>
    <s v="Denali"/>
    <s v="Denali"/>
    <s v="Denali"/>
    <s v="American Staffordshire Terrier"/>
    <s v="Weimaraner"/>
    <s v="Gray/Silver/Salt &amp; Pepper - with White"/>
    <s v="male"/>
    <s v="young"/>
    <s v="Small 25 lbs (11 kg) or less"/>
    <s v="Yes"/>
    <s v="Yes"/>
    <s v="Yes"/>
    <s v="No"/>
    <s v="No"/>
    <s v="Yes"/>
    <s v="Yes"/>
    <s v="Unknown"/>
    <x v="1"/>
    <x v="0"/>
    <s v="Grey"/>
    <x v="1"/>
    <s v="Stray/ACO Pickup / Drop Off"/>
    <d v="2025-08-09T12:21:00"/>
    <d v="2025-08-04T12:21:00"/>
    <x v="1"/>
    <n v="0"/>
    <s v="24.60 pound"/>
    <n v="3"/>
  </r>
  <r>
    <x v="0"/>
    <m/>
    <m/>
    <x v="0"/>
    <x v="0"/>
    <s v="Record Match"/>
    <n v="45763997"/>
    <s v="A0059031537"/>
    <s v="Dingo [Foster Home]"/>
    <s v="Dingo (A. Cox)"/>
    <s v="Dingo (A. Cox)"/>
    <s v="Hound (Unknown Type)"/>
    <s v="American Eskimo Dog"/>
    <s v="Tan/Yellow/Fawn - with White"/>
    <s v="male"/>
    <s v="young"/>
    <s v="Med. 26-60 lbs (12-27 kg)"/>
    <s v="Yes"/>
    <s v="Yes"/>
    <s v="Yes"/>
    <s v="No"/>
    <s v="No"/>
    <s v="Yes"/>
    <s v="Yes"/>
    <s v="Unknown"/>
    <x v="1"/>
    <x v="0"/>
    <s v="Brown"/>
    <x v="4"/>
    <s v="Stray/ACO Pickup / Drop Off"/>
    <d v="2025-08-07T09:57:00"/>
    <d v="2025-08-02T09:57:00"/>
    <x v="12"/>
    <n v="0"/>
    <s v="37.00 pound"/>
    <n v="3"/>
  </r>
  <r>
    <x v="0"/>
    <m/>
    <m/>
    <x v="0"/>
    <x v="0"/>
    <s v="Record Match"/>
    <n v="45764004"/>
    <s v="A0059058634"/>
    <s v="Elliott"/>
    <s v="Elliott"/>
    <s v="Elliott"/>
    <s v="American Staffordshire Terrier"/>
    <s v="American Pit Bull Terrier"/>
    <s v="Brown/Chocolate - with White"/>
    <s v="male"/>
    <s v="adult"/>
    <s v="Med. 26-60 lbs (12-27 kg)"/>
    <s v="Yes"/>
    <s v="Yes"/>
    <s v="Yes"/>
    <s v="No"/>
    <s v="No"/>
    <s v="Yes"/>
    <s v="Yes"/>
    <s v="Yes"/>
    <x v="1"/>
    <x v="0"/>
    <s v="Brown"/>
    <x v="2"/>
    <s v="Stray/ACO Pickup / Drop Off"/>
    <d v="2025-08-11T15:18:00"/>
    <d v="2025-08-06T15:18:00"/>
    <x v="13"/>
    <n v="0"/>
    <s v="56.00 pound"/>
    <n v="3"/>
  </r>
  <r>
    <x v="0"/>
    <m/>
    <m/>
    <x v="0"/>
    <x v="0"/>
    <s v="Record Match"/>
    <n v="45764020"/>
    <s v="A0059197919"/>
    <s v="Emmett"/>
    <s v="Emmett"/>
    <s v="Emmett"/>
    <s v="Foxhound"/>
    <s v="Treeing Walker Coonhound"/>
    <s v="Tricolor (Tan/Brown &amp; Black &amp; White)"/>
    <s v="male"/>
    <s v="adult"/>
    <s v="Med. 26-60 lbs (12-27 kg)"/>
    <s v="Yes"/>
    <s v="Yes"/>
    <s v="Yes"/>
    <s v="No"/>
    <s v="No"/>
    <s v="Yes"/>
    <s v="Yes"/>
    <s v="Unknown"/>
    <x v="1"/>
    <x v="0"/>
    <s v="Black"/>
    <x v="2"/>
    <s v="Stray/ACO Pickup / Drop Off"/>
    <d v="2025-08-24T14:09:00"/>
    <d v="2025-08-19T14:09:00"/>
    <x v="14"/>
    <n v="0"/>
    <s v="44.80 pound"/>
    <n v="3"/>
  </r>
  <r>
    <x v="0"/>
    <m/>
    <m/>
    <x v="0"/>
    <x v="0"/>
    <s v="Record Match"/>
    <n v="45764028"/>
    <s v="A0059218846"/>
    <s v="Feta"/>
    <s v="Feta"/>
    <s v="Feta"/>
    <s v="Bull Terrier"/>
    <s v="Carolina Dog"/>
    <s v="White - with Tan, Yellow or Fawn"/>
    <s v="male"/>
    <s v="adult"/>
    <s v="Med. 26-60 lbs (12-27 kg)"/>
    <s v="Yes"/>
    <s v="Yes"/>
    <s v="Yes"/>
    <s v="No"/>
    <s v="No"/>
    <s v="Yes"/>
    <s v="Yes"/>
    <s v="Unknown"/>
    <x v="1"/>
    <x v="0"/>
    <s v="Yellow"/>
    <x v="2"/>
    <s v="Stray/Public Drop Off"/>
    <d v="2025-08-27T11:14:00"/>
    <d v="2025-08-22T11:14:00"/>
    <x v="15"/>
    <n v="0"/>
    <s v="44.00 pound"/>
    <n v="3"/>
  </r>
  <r>
    <x v="0"/>
    <m/>
    <m/>
    <x v="0"/>
    <x v="0"/>
    <s v="Record Match"/>
    <n v="43045647"/>
    <s v="A0057060359"/>
    <s v="Fonzie"/>
    <s v="Fonzie"/>
    <s v="Fonzie"/>
    <s v="American Bulldog"/>
    <s v="Boxer"/>
    <s v="Brindle - with White"/>
    <s v="male"/>
    <s v="young"/>
    <s v="Med. 26-60 lbs (12-27 kg)"/>
    <s v="Yes"/>
    <s v="Yes"/>
    <s v="Yes"/>
    <s v="No"/>
    <s v="No"/>
    <s v="Yes"/>
    <s v="Yes"/>
    <s v="Unknown"/>
    <x v="0"/>
    <x v="0"/>
    <s v="Brindle"/>
    <x v="0"/>
    <s v="Stray/Public Drop Off"/>
    <d v="2024-10-16T11:30:00"/>
    <d v="2024-10-11T11:30:00"/>
    <x v="16"/>
    <s v="REturned from foster"/>
    <s v="50.00 pound"/>
    <n v="3"/>
  </r>
  <r>
    <x v="0"/>
    <m/>
    <m/>
    <x v="0"/>
    <x v="0"/>
    <s v="Record Match"/>
    <n v="44937909"/>
    <s v="A0057718939"/>
    <s v="Goose"/>
    <s v="Goose"/>
    <s v="Goose"/>
    <s v="Bullmastiff"/>
    <n v="0"/>
    <s v="Brindle"/>
    <s v="male"/>
    <s v="adult"/>
    <s v="Large 61-100 lbs (28-45 kg)"/>
    <s v="Yes"/>
    <s v="Yes"/>
    <s v="Yes"/>
    <s v="No"/>
    <s v="No"/>
    <s v="Yes"/>
    <s v="Yes"/>
    <s v="Unknown"/>
    <x v="1"/>
    <x v="0"/>
    <s v="Brindle"/>
    <x v="2"/>
    <s v="Return/Returned Adoption"/>
    <d v="1899-12-30T00:00:00"/>
    <d v="2025-02-20T13:00:00"/>
    <x v="17"/>
    <n v="0"/>
    <s v="69.00 pound"/>
    <n v="3"/>
  </r>
  <r>
    <x v="0"/>
    <m/>
    <m/>
    <x v="0"/>
    <x v="0"/>
    <s v="Record Match"/>
    <n v="45472627"/>
    <s v="A0058760498"/>
    <s v="Gracie Mae"/>
    <s v="Gracie Mae"/>
    <s v="Gracie Mae"/>
    <s v="Labrador Retriever"/>
    <s v="Weimaraner"/>
    <s v="Gray/Blue/Silver/Salt &amp; Pepper"/>
    <s v="female"/>
    <s v="adult"/>
    <s v="Large 61-100 lbs (28-45 kg)"/>
    <s v="Yes"/>
    <s v="Yes"/>
    <s v="Yes"/>
    <s v="No"/>
    <s v="No"/>
    <s v="Yes"/>
    <s v="Yes"/>
    <s v="Unknown"/>
    <x v="0"/>
    <x v="0"/>
    <s v="Grey"/>
    <x v="5"/>
    <s v="Seized/Court Order"/>
    <d v="1899-12-30T00:00:00"/>
    <d v="2025-06-22T13:13:00"/>
    <x v="18"/>
    <n v="0"/>
    <s v="64.00 pound"/>
    <n v="3"/>
  </r>
  <r>
    <x v="0"/>
    <m/>
    <m/>
    <x v="0"/>
    <x v="0"/>
    <s v="Record Match"/>
    <n v="44937100"/>
    <s v="A0058345913"/>
    <s v="Grasshopper [Foster Home]"/>
    <s v="Grasshopper (E. Beam)"/>
    <s v="Grasshopper (E. Beam)"/>
    <s v="American Pit Bull Terrier"/>
    <n v="0"/>
    <s v="White - with Tan, Yellow or Fawn"/>
    <s v="male"/>
    <s v="adult"/>
    <s v="Med. 26-60 lbs (12-27 kg)"/>
    <s v="Yes"/>
    <s v="Yes"/>
    <s v="Yes"/>
    <s v="Yes"/>
    <s v="No"/>
    <s v="Yes"/>
    <s v="Yes"/>
    <s v="Yes"/>
    <x v="0"/>
    <x v="0"/>
    <s v="White"/>
    <x v="4"/>
    <s v="Stray/ACO Pickup / Drop Off"/>
    <d v="2025-04-26T14:47:00"/>
    <d v="2025-04-21T14:47:00"/>
    <x v="19"/>
    <n v="0"/>
    <s v="48.00 pound"/>
    <n v="2"/>
  </r>
  <r>
    <x v="0"/>
    <m/>
    <m/>
    <x v="0"/>
    <x v="0"/>
    <s v="Record Match"/>
    <n v="45472786"/>
    <s v="A0058873126"/>
    <s v="Gretchen [Foster To Adopt]"/>
    <s v="Gretchen"/>
    <s v="Gretchen"/>
    <s v="American Pit Bull Terrier"/>
    <s v="American Staffordshire Terrier"/>
    <s v="Gray/Blue/Silver/Salt &amp; Pepper"/>
    <s v="female"/>
    <s v="young"/>
    <s v="Med. 26-60 lbs (12-27 kg)"/>
    <s v="Yes"/>
    <s v="Yes"/>
    <s v="Yes"/>
    <s v="No"/>
    <s v="No"/>
    <s v="Yes"/>
    <s v="Yes"/>
    <s v="Unknown"/>
    <x v="1"/>
    <x v="0"/>
    <s v="Grey"/>
    <x v="3"/>
    <s v="Stray/Public Drop Off"/>
    <d v="2025-07-14T12:18:00"/>
    <d v="2025-07-09T12:18:00"/>
    <x v="20"/>
    <s v="Returned foster"/>
    <s v="43.00 pound"/>
    <n v="1"/>
  </r>
  <r>
    <x v="0"/>
    <m/>
    <m/>
    <x v="0"/>
    <x v="0"/>
    <s v="Record Match"/>
    <n v="45794015"/>
    <s v="A0059232843"/>
    <s v="Hash"/>
    <s v="Hash"/>
    <s v="Hash"/>
    <s v="Treeing Walker Coonhound"/>
    <s v="Foxhound"/>
    <s v="Tricolor (Tan/Brown &amp; Black &amp; White)"/>
    <s v="male"/>
    <s v="adult"/>
    <s v="Med. 26-60 lbs (12-27 kg)"/>
    <s v="Yes"/>
    <s v="Yes"/>
    <s v="Yes"/>
    <s v="No"/>
    <s v="No"/>
    <s v="Yes"/>
    <s v="Yes"/>
    <s v="Unknown"/>
    <x v="1"/>
    <x v="0"/>
    <s v="White"/>
    <x v="0"/>
    <s v="Stray/Public Drop Off"/>
    <d v="2025-08-30T11:15:00"/>
    <d v="2025-08-25T11:15:00"/>
    <x v="4"/>
    <n v="0"/>
    <s v="49.00 pound"/>
    <n v="2"/>
  </r>
  <r>
    <x v="0"/>
    <m/>
    <m/>
    <x v="0"/>
    <x v="0"/>
    <s v="Record Match"/>
    <n v="45970275"/>
    <s v="A0059350629"/>
    <s v="Homer"/>
    <s v="Homer"/>
    <s v="Homer"/>
    <s v="Black Mouth Cur"/>
    <s v="Rhodesian Ridgeback"/>
    <s v="Tan/Yellow/Fawn - with Black"/>
    <s v="male"/>
    <s v="puppy"/>
    <s v="Med. 26-60 lbs (12-27 kg)"/>
    <s v="Yes"/>
    <s v="Yes"/>
    <s v="Yes"/>
    <s v="No"/>
    <s v="No"/>
    <s v="Yes"/>
    <s v="Yes"/>
    <s v="Yes"/>
    <x v="1"/>
    <x v="0"/>
    <s v="Brown"/>
    <x v="1"/>
    <s v="Stray/ACO Pickup / Drop Off"/>
    <d v="2025-09-17T14:39:00"/>
    <d v="2025-09-12T14:39:00"/>
    <x v="21"/>
    <n v="0"/>
    <s v="49.00 pound"/>
    <n v="3"/>
  </r>
  <r>
    <x v="0"/>
    <m/>
    <m/>
    <x v="0"/>
    <x v="0"/>
    <s v="Record Match"/>
    <n v="44936854"/>
    <s v="A0058240635"/>
    <s v="Jacob"/>
    <s v="Jacob"/>
    <s v="Jacob"/>
    <s v="American Eskimo Dog"/>
    <s v="American Pit Bull Terrier"/>
    <s v="Tan/Yellow/Fawn - with White"/>
    <s v="male"/>
    <s v="adult"/>
    <s v="Med. 26-60 lbs (12-27 kg)"/>
    <s v="Yes"/>
    <s v="Yes"/>
    <s v="Yes"/>
    <s v="No"/>
    <s v="No"/>
    <s v="Yes"/>
    <s v="Yes"/>
    <s v="Unknown"/>
    <x v="0"/>
    <x v="0"/>
    <s v="Brown"/>
    <x v="0"/>
    <s v="Stray/ACO Pickup / Drop Off"/>
    <d v="2025-04-08T14:08:00"/>
    <d v="2025-04-03T14:08:00"/>
    <x v="22"/>
    <n v="0"/>
    <s v="56.00 pound"/>
    <n v="3"/>
  </r>
  <r>
    <x v="0"/>
    <m/>
    <m/>
    <x v="0"/>
    <x v="0"/>
    <s v="Record Match"/>
    <n v="45472762"/>
    <s v="A0058881642"/>
    <s v="Journey [Foster Home]"/>
    <s v="Journey (S. Nutter)"/>
    <s v="Journey (S. Nutter)"/>
    <s v="Treeing Walker Coonhound"/>
    <s v="Foxhound"/>
    <s v="Tricolor (Tan/Brown &amp; Black &amp; White)"/>
    <s v="male"/>
    <s v="adult"/>
    <s v="Large 61-100 lbs (28-45 kg)"/>
    <s v="Yes"/>
    <s v="Yes"/>
    <s v="Yes"/>
    <s v="No"/>
    <s v="No"/>
    <s v="Yes"/>
    <s v="Yes"/>
    <s v="Unknown"/>
    <x v="1"/>
    <x v="0"/>
    <s v="Black"/>
    <x v="4"/>
    <s v="Stray/Public Drop Off"/>
    <d v="2025-07-15T13:13:00"/>
    <d v="2025-07-10T13:13:00"/>
    <x v="23"/>
    <n v="0"/>
    <s v="75.60 pound"/>
    <n v="1"/>
  </r>
  <r>
    <x v="0"/>
    <m/>
    <m/>
    <x v="0"/>
    <x v="0"/>
    <s v="Record Match"/>
    <n v="45968028"/>
    <s v="A0058928950"/>
    <s v="Jovi"/>
    <s v="Jovi"/>
    <s v="Jovi"/>
    <s v="Shepherd (Unknown Type)"/>
    <n v="0"/>
    <s v="Black - with Tan, Yellow or Fawn"/>
    <s v="female"/>
    <s v="adult"/>
    <s v="Med. 26-60 lbs (12-27 kg)"/>
    <s v="Yes"/>
    <s v="No"/>
    <s v="Yes"/>
    <s v="No"/>
    <s v="No"/>
    <s v="Yes"/>
    <s v="Yes"/>
    <s v="Unknown"/>
    <x v="1"/>
    <x v="1"/>
    <s v="Black"/>
    <x v="6"/>
    <s v="Stray/ACO Pickup / Drop Off"/>
    <d v="2025-07-22T14:05:00"/>
    <d v="2025-07-17T14:05:00"/>
    <x v="24"/>
    <n v="0"/>
    <s v="60.00 pound"/>
    <n v="1"/>
  </r>
  <r>
    <x v="0"/>
    <m/>
    <m/>
    <x v="0"/>
    <x v="0"/>
    <s v="Record Match"/>
    <n v="45190824"/>
    <s v="A0058688400"/>
    <s v="Julian"/>
    <s v="Julian"/>
    <s v="Julian"/>
    <s v="Shepherd (Unknown Type)"/>
    <s v="Plott Hound"/>
    <s v="Brindle"/>
    <s v="male"/>
    <s v="adult"/>
    <s v="Med. 26-60 lbs (12-27 kg)"/>
    <s v="Yes"/>
    <s v="Yes"/>
    <s v="Yes"/>
    <s v="No"/>
    <s v="No"/>
    <s v="Yes"/>
    <s v="Yes"/>
    <s v="Yes"/>
    <x v="0"/>
    <x v="0"/>
    <s v="Black"/>
    <x v="0"/>
    <s v="Stray/ACO Pickup / Drop Off"/>
    <d v="2025-06-16T13:40:00"/>
    <d v="2025-06-11T13:40:00"/>
    <x v="25"/>
    <n v="0"/>
    <s v="61.00 pound"/>
    <n v="3"/>
  </r>
  <r>
    <x v="0"/>
    <m/>
    <m/>
    <x v="0"/>
    <x v="0"/>
    <s v="Record Match"/>
    <n v="45190904"/>
    <s v="A0058748347"/>
    <s v="Karma [Foster Home]"/>
    <s v="Karma (M Kelly)"/>
    <s v="Karma (M Kelly)"/>
    <s v="Labrador Retriever"/>
    <s v="Weimaraner"/>
    <s v="Gray/Silver/Salt &amp; Pepper - with White"/>
    <s v="female"/>
    <s v="adult"/>
    <s v="Med. 26-60 lbs (12-27 kg)"/>
    <s v="Yes"/>
    <s v="Yes"/>
    <s v="Yes"/>
    <s v="Yes"/>
    <s v="No"/>
    <s v="Yes"/>
    <s v="Yes"/>
    <s v="Yes"/>
    <x v="0"/>
    <x v="0"/>
    <s v="Grey"/>
    <x v="4"/>
    <s v="Stray/Public Drop Off"/>
    <d v="2025-06-25T10:51:00"/>
    <d v="2025-06-20T10:51:00"/>
    <x v="26"/>
    <n v="0"/>
    <s v="52.60 pound"/>
    <n v="3"/>
  </r>
  <r>
    <x v="0"/>
    <m/>
    <m/>
    <x v="0"/>
    <x v="0"/>
    <s v="Record Match"/>
    <n v="45190901"/>
    <s v="A0058730783"/>
    <s v="Kim"/>
    <s v="Kim"/>
    <s v="Kim"/>
    <s v="Labrador Retriever"/>
    <s v="American Pit Bull Terrier"/>
    <s v="Black"/>
    <s v="female"/>
    <s v="adult"/>
    <s v="Med. 26-60 lbs (12-27 kg)"/>
    <s v="Yes"/>
    <s v="Yes"/>
    <s v="Yes"/>
    <s v="No"/>
    <s v="No"/>
    <s v="Yes"/>
    <s v="Yes"/>
    <s v="Unknown"/>
    <x v="1"/>
    <x v="0"/>
    <s v="Black"/>
    <x v="1"/>
    <s v="Stray/Abandoned"/>
    <d v="2025-06-22T16:53:00"/>
    <d v="2025-06-17T16:53:00"/>
    <x v="27"/>
    <n v="0"/>
    <s v="48.00 pound"/>
    <n v="3"/>
  </r>
  <r>
    <x v="0"/>
    <m/>
    <m/>
    <x v="0"/>
    <x v="0"/>
    <s v="Record Match"/>
    <n v="44476162"/>
    <s v="A0058055574"/>
    <s v="Kimmie"/>
    <s v="Kimmie"/>
    <s v="Kimmie"/>
    <s v="Hound (Unknown Type)"/>
    <s v="Husky"/>
    <s v="Tan/Yellow/Fawn - with Black"/>
    <s v="female"/>
    <s v="adult"/>
    <s v="Med. 26-60 lbs (12-27 kg)"/>
    <s v="Yes"/>
    <s v="Yes"/>
    <s v="Yes"/>
    <s v="No"/>
    <s v="No"/>
    <s v="Yes"/>
    <s v="Yes"/>
    <s v="Unknown"/>
    <x v="0"/>
    <x v="0"/>
    <s v="Brown"/>
    <x v="0"/>
    <s v="Stray/Public Drop Off"/>
    <d v="2025-03-26T11:14:00"/>
    <d v="2025-03-21T11:14:00"/>
    <x v="28"/>
    <n v="0"/>
    <s v="42.00 pound"/>
    <n v="3"/>
  </r>
  <r>
    <x v="0"/>
    <m/>
    <m/>
    <x v="0"/>
    <x v="0"/>
    <s v="Record Match"/>
    <n v="44940352"/>
    <s v="A0058481134"/>
    <s v="Kira"/>
    <s v="Kira"/>
    <s v="Kira"/>
    <s v="American Pit Bull Terrier"/>
    <n v="0"/>
    <s v="Gray/Silver/Salt &amp; Pepper - with White"/>
    <s v="female"/>
    <s v="adult"/>
    <s v="Med. 26-60 lbs (12-27 kg)"/>
    <s v="Yes"/>
    <s v="Yes"/>
    <s v="Yes"/>
    <s v="No"/>
    <s v="No"/>
    <s v="Yes"/>
    <s v="Yes"/>
    <s v="Yes"/>
    <x v="0"/>
    <x v="0"/>
    <s v="Grey"/>
    <x v="0"/>
    <s v="Stray/ACO Pickup / Drop Off"/>
    <d v="2025-05-17T10:24:00"/>
    <d v="2025-05-12T10:24:00"/>
    <x v="29"/>
    <n v="0"/>
    <s v="59.00 pound"/>
    <n v="3"/>
  </r>
  <r>
    <x v="0"/>
    <m/>
    <m/>
    <x v="0"/>
    <x v="0"/>
    <s v="Record Match"/>
    <n v="45472546"/>
    <s v="A0058760472"/>
    <s v="Kirby"/>
    <s v="Kirby"/>
    <s v="Kirby"/>
    <s v="Rottweiler"/>
    <s v="Cane Corso"/>
    <s v="Gray/Silver/Salt &amp; Pepper - with White"/>
    <s v="male"/>
    <s v="adult"/>
    <s v="Large 61-100 lbs (28-45 kg)"/>
    <s v="Yes"/>
    <s v="Yes"/>
    <s v="Yes"/>
    <s v="No"/>
    <s v="No"/>
    <s v="Yes"/>
    <s v="Yes"/>
    <s v="Unknown"/>
    <x v="1"/>
    <x v="0"/>
    <s v="Grey"/>
    <x v="0"/>
    <s v="Seized/Cruelty"/>
    <d v="1899-12-30T00:00:00"/>
    <d v="2025-06-22T13:07:00"/>
    <x v="18"/>
    <n v="0"/>
    <s v="84.00 pound"/>
    <n v="3"/>
  </r>
  <r>
    <x v="0"/>
    <m/>
    <m/>
    <x v="0"/>
    <x v="0"/>
    <s v="Record Match"/>
    <n v="44938825"/>
    <s v="A0058276398"/>
    <s v="Koko"/>
    <s v="Koko"/>
    <s v="Koko"/>
    <s v="American Pit Bull Terrier"/>
    <n v="0"/>
    <s v="Gray/Blue/Silver/Salt &amp; Pepper"/>
    <s v="female"/>
    <s v="adult"/>
    <s v="Med. 26-60 lbs (12-27 kg)"/>
    <s v="Yes"/>
    <s v="Yes"/>
    <s v="Yes"/>
    <s v="No"/>
    <s v="No"/>
    <s v="Yes"/>
    <s v="Yes"/>
    <s v="Unknown"/>
    <x v="1"/>
    <x v="0"/>
    <s v="Blue"/>
    <x v="2"/>
    <s v="Stray/ACO Pickup / Drop Off"/>
    <d v="2025-04-14T14:33:00"/>
    <d v="2025-04-09T14:33:00"/>
    <x v="30"/>
    <n v="0"/>
    <s v="40.00 pound"/>
    <n v="3"/>
  </r>
  <r>
    <x v="0"/>
    <m/>
    <m/>
    <x v="0"/>
    <x v="0"/>
    <s v="Record Match"/>
    <n v="45969544"/>
    <s v="A0059290499"/>
    <s v="Kombucha"/>
    <s v="Kombucha"/>
    <s v="Kombucha"/>
    <s v="American Pit Bull Terrier"/>
    <s v="American Staffordshire Terrier"/>
    <s v="Brown/Chocolate"/>
    <s v="female"/>
    <s v="young"/>
    <s v="Small 25 lbs (11 kg) or less"/>
    <s v="Yes"/>
    <s v="No"/>
    <s v="Yes"/>
    <s v="No"/>
    <s v="No"/>
    <s v="Yes"/>
    <s v="Yes"/>
    <s v="Yes"/>
    <x v="1"/>
    <x v="1"/>
    <s v="Brown"/>
    <x v="1"/>
    <s v="Stray/Public Drop Off"/>
    <d v="2025-09-08T14:49:00"/>
    <d v="2025-09-03T14:49:00"/>
    <x v="31"/>
    <n v="0"/>
    <s v="17.00 pound"/>
    <n v="3"/>
  </r>
  <r>
    <x v="0"/>
    <m/>
    <m/>
    <x v="0"/>
    <x v="0"/>
    <s v="Record Match"/>
    <n v="45472971"/>
    <s v="A0058922485"/>
    <s v="Landon"/>
    <s v="Landon"/>
    <s v="Landon"/>
    <s v="Boxer"/>
    <s v="American Pit Bull Terrier"/>
    <s v="Brown/Chocolate - with White"/>
    <s v="male"/>
    <s v="adult"/>
    <s v="Med. 26-60 lbs (12-27 kg)"/>
    <s v="Yes"/>
    <s v="Yes"/>
    <s v="Yes"/>
    <s v="No"/>
    <s v="No"/>
    <s v="Yes"/>
    <s v="Yes"/>
    <s v="Unknown"/>
    <x v="1"/>
    <x v="0"/>
    <s v="Bronze"/>
    <x v="2"/>
    <s v="Stray/ACO Pickup / Drop Off"/>
    <d v="2025-07-21T15:39:00"/>
    <d v="2025-07-16T15:39:00"/>
    <x v="32"/>
    <n v="0"/>
    <s v="52.00 pound"/>
    <n v="3"/>
  </r>
  <r>
    <x v="0"/>
    <m/>
    <m/>
    <x v="0"/>
    <x v="0"/>
    <s v="Record Match"/>
    <n v="43830374"/>
    <s v="A0057330368"/>
    <s v="Lloyd [Foster Home]"/>
    <s v="Lloyd (S. Miller)"/>
    <s v="Lloyd (S. Miller)"/>
    <s v="Shepherd (Unknown Type)"/>
    <s v="Terrier (Unknown Type, Medium)"/>
    <s v="Gray/Blue/Silver/Salt &amp; Pepper"/>
    <s v="male"/>
    <s v="adult"/>
    <s v="Med. 26-60 lbs (12-27 kg)"/>
    <s v="Yes"/>
    <s v="Yes"/>
    <s v="Yes"/>
    <s v="No"/>
    <s v="No"/>
    <s v="Yes"/>
    <s v="Yes"/>
    <s v="Unknown"/>
    <x v="0"/>
    <x v="0"/>
    <s v="Black"/>
    <x v="4"/>
    <s v="Stray/ACO Pickup / Drop Off"/>
    <d v="2024-11-27T17:03:00"/>
    <d v="2024-11-22T17:03:00"/>
    <x v="33"/>
    <n v="0"/>
    <s v="60.50 pound"/>
    <n v="3"/>
  </r>
  <r>
    <x v="0"/>
    <m/>
    <m/>
    <x v="0"/>
    <x v="0"/>
    <s v="Record Match"/>
    <n v="45606729"/>
    <s v="A0059026516"/>
    <s v="Lotus"/>
    <s v="Lotus ( E Campbell)"/>
    <s v="Lotus ( E Campbell)"/>
    <s v="American Staffordshire Terrier"/>
    <n v="0"/>
    <s v="Brown/Chocolate"/>
    <s v="male"/>
    <s v="young"/>
    <s v="Med. 26-60 lbs (12-27 kg)"/>
    <s v="Yes"/>
    <s v="Yes"/>
    <s v="Yes"/>
    <s v="No"/>
    <s v="No"/>
    <s v="Yes"/>
    <s v="Yes"/>
    <s v="Unknown"/>
    <x v="1"/>
    <x v="0"/>
    <s v="Brown"/>
    <x v="4"/>
    <s v="Stray/Public Drop Off"/>
    <d v="2025-08-06T12:46:00"/>
    <d v="2025-08-01T12:46:00"/>
    <x v="34"/>
    <n v="0"/>
    <s v="46.40 pound"/>
    <n v="3"/>
  </r>
  <r>
    <x v="0"/>
    <m/>
    <m/>
    <x v="0"/>
    <x v="0"/>
    <s v="Record Match"/>
    <n v="45969286"/>
    <s v="A0058872904"/>
    <s v="Luca [Foster Home]"/>
    <s v="Luca (J. Bowers)"/>
    <s v="Luca (J. Bowers)"/>
    <s v="Australian Cattle Dog"/>
    <s v="Blue Heeler"/>
    <s v="Red/Golden/Orange/Chestnut - with White"/>
    <s v="male"/>
    <s v="adult"/>
    <s v="Med. 26-60 lbs (12-27 kg)"/>
    <s v="Yes"/>
    <s v="Yes"/>
    <s v="Yes"/>
    <s v="No"/>
    <s v="No"/>
    <s v="Yes"/>
    <s v="Yes"/>
    <s v="Unknown"/>
    <x v="1"/>
    <x v="0"/>
    <s v="Red"/>
    <x v="4"/>
    <s v="Transfer In/Coalition Partner"/>
    <d v="1899-12-30T00:00:00"/>
    <d v="2025-09-23T10:36:00"/>
    <x v="35"/>
    <n v="0"/>
    <s v="46.00 pound"/>
    <n v="2"/>
  </r>
  <r>
    <x v="0"/>
    <m/>
    <m/>
    <x v="0"/>
    <x v="0"/>
    <s v="Record Match"/>
    <n v="44938981"/>
    <s v="A0058297139"/>
    <s v="Luke"/>
    <s v="Luke"/>
    <s v="Luke"/>
    <s v="Shepherd (Unknown Type)"/>
    <s v="Retriever (Unknown Type)"/>
    <s v="Red/Golden/Orange/Chestnut - with White"/>
    <s v="male"/>
    <s v="adult"/>
    <s v="Med. 26-60 lbs (12-27 kg)"/>
    <s v="Yes"/>
    <s v="Yes"/>
    <s v="Yes"/>
    <s v="No"/>
    <s v="No"/>
    <s v="Yes"/>
    <s v="Yes"/>
    <s v="Unknown"/>
    <x v="0"/>
    <x v="0"/>
    <s v="Brown"/>
    <x v="0"/>
    <s v="Stray/ACO Pickup / Drop Off"/>
    <d v="2025-04-17T18:45:00"/>
    <d v="2025-04-12T18:45:00"/>
    <x v="36"/>
    <n v="0"/>
    <s v="50.00 pound"/>
    <n v="3"/>
  </r>
  <r>
    <x v="0"/>
    <m/>
    <m/>
    <x v="0"/>
    <x v="0"/>
    <s v="Record Match"/>
    <n v="45969536"/>
    <s v="A0059262241"/>
    <s v="Madre"/>
    <s v="Madre (K. Czupek)"/>
    <s v="Madre (K. Czupek)"/>
    <s v="American Bulldog"/>
    <s v="American Staffordshire Terrier"/>
    <s v="Black - with White"/>
    <s v="female"/>
    <s v="adult"/>
    <s v="Med. 26-60 lbs (12-27 kg)"/>
    <s v="Yes"/>
    <s v="No"/>
    <s v="Yes"/>
    <s v="No"/>
    <s v="No"/>
    <s v="Yes"/>
    <s v="Yes"/>
    <s v="Unknown"/>
    <x v="1"/>
    <x v="1"/>
    <s v="Black"/>
    <x v="4"/>
    <s v="Stray/ACO Pickup / Drop Off"/>
    <d v="2025-09-03T08:28:00"/>
    <d v="2025-08-29T08:28:00"/>
    <x v="37"/>
    <n v="0"/>
    <s v="58.00 pound"/>
    <n v="1"/>
  </r>
  <r>
    <x v="0"/>
    <m/>
    <m/>
    <x v="0"/>
    <x v="0"/>
    <s v="Record Match"/>
    <n v="45970242"/>
    <s v="A0059350618"/>
    <s v="Marge"/>
    <s v="Marge"/>
    <s v="Marge"/>
    <s v="Black Mouth Cur"/>
    <s v="Rhodesian Ridgeback"/>
    <s v="Tan/Yellow/Fawn - with Black"/>
    <s v="male"/>
    <s v="puppy"/>
    <s v="Med. 26-60 lbs (12-27 kg)"/>
    <s v="Yes"/>
    <s v="Yes"/>
    <s v="Yes"/>
    <s v="No"/>
    <s v="No"/>
    <s v="Yes"/>
    <s v="Yes"/>
    <s v="Yes"/>
    <x v="1"/>
    <x v="0"/>
    <s v="Brown"/>
    <x v="1"/>
    <s v="Stray/ACO Pickup / Drop Off"/>
    <d v="2025-09-17T14:39:00"/>
    <d v="2025-09-12T14:39:00"/>
    <x v="21"/>
    <n v="0"/>
    <s v="33.00 pound"/>
    <n v="3"/>
  </r>
  <r>
    <x v="0"/>
    <m/>
    <m/>
    <x v="0"/>
    <x v="0"/>
    <s v="Record Match"/>
    <n v="44938871"/>
    <s v="A0058282139"/>
    <s v="Mario"/>
    <s v="Mario"/>
    <s v="Mario"/>
    <s v="Labrador Retriever"/>
    <n v="0"/>
    <s v="Black"/>
    <s v="male"/>
    <s v="adult"/>
    <s v="Med. 26-60 lbs (12-27 kg)"/>
    <s v="Yes"/>
    <s v="No"/>
    <s v="Yes"/>
    <s v="No"/>
    <s v="No"/>
    <s v="Yes"/>
    <s v="Yes"/>
    <s v="Unknown"/>
    <x v="1"/>
    <x v="0"/>
    <s v="Black"/>
    <x v="2"/>
    <s v="Stray/Abandoned"/>
    <d v="2025-04-15T12:35:00"/>
    <d v="2025-04-10T12:35:00"/>
    <x v="38"/>
    <n v="0"/>
    <s v="58.00 pound"/>
    <n v="3"/>
  </r>
  <r>
    <x v="0"/>
    <m/>
    <m/>
    <x v="0"/>
    <x v="0"/>
    <s v="Record Match"/>
    <n v="45969485"/>
    <s v="A0059250430"/>
    <s v="Mary"/>
    <s v="Mary"/>
    <s v="Mary"/>
    <s v="American Pit Bull Terrier"/>
    <s v="American Staffordshire Terrier"/>
    <s v="White"/>
    <s v="female"/>
    <s v="young"/>
    <s v="Med. 26-60 lbs (12-27 kg)"/>
    <s v="Yes"/>
    <s v="No"/>
    <s v="Yes"/>
    <s v="No"/>
    <s v="No"/>
    <s v="Yes"/>
    <s v="Yes"/>
    <s v="Yes"/>
    <x v="1"/>
    <x v="1"/>
    <s v="White"/>
    <x v="1"/>
    <s v="Stray/ACO Pickup / Drop Off"/>
    <d v="2025-09-01T14:22:00"/>
    <d v="2025-08-27T14:22:00"/>
    <x v="39"/>
    <n v="0"/>
    <s v="30.00 pound"/>
    <n v="1"/>
  </r>
  <r>
    <x v="0"/>
    <m/>
    <m/>
    <x v="0"/>
    <x v="0"/>
    <s v="Record Match"/>
    <n v="45968036"/>
    <s v="A0058929883"/>
    <s v="Max"/>
    <s v="Max"/>
    <s v="Max"/>
    <s v="Shepherd (Unknown Type)"/>
    <s v="Rottweiler"/>
    <s v="Black - with Tan, Yellow or Fawn"/>
    <s v="male"/>
    <s v="adult"/>
    <s v="Large 61-100 lbs (28-45 kg)"/>
    <s v="Yes"/>
    <s v="No"/>
    <s v="Yes"/>
    <s v="No"/>
    <s v="No"/>
    <s v="Yes"/>
    <s v="Yes"/>
    <s v="Unknown"/>
    <x v="1"/>
    <x v="1"/>
    <s v="Black"/>
    <x v="6"/>
    <s v="Stray/ACO Pickup / Drop Off"/>
    <d v="2025-07-22T15:11:00"/>
    <d v="2025-07-17T15:11:00"/>
    <x v="40"/>
    <n v="0"/>
    <s v="75.00 pound"/>
    <n v="1"/>
  </r>
  <r>
    <x v="0"/>
    <m/>
    <m/>
    <x v="0"/>
    <x v="0"/>
    <s v="Record Match"/>
    <n v="45969340"/>
    <s v="A0059250424"/>
    <s v="Maya"/>
    <s v="Maya"/>
    <s v="Maya"/>
    <s v="American Pit Bull Terrier"/>
    <s v="American Staffordshire Terrier"/>
    <s v="Brindle - with White"/>
    <s v="female"/>
    <s v="young"/>
    <s v="Med. 26-60 lbs (12-27 kg)"/>
    <s v="Yes"/>
    <s v="No"/>
    <s v="Yes"/>
    <s v="No"/>
    <s v="No"/>
    <s v="Yes"/>
    <s v="Yes"/>
    <s v="Yes"/>
    <x v="1"/>
    <x v="1"/>
    <s v="Brindle"/>
    <x v="1"/>
    <s v="Stray/ACO Pickup / Drop Off"/>
    <d v="2025-09-01T14:22:00"/>
    <d v="2025-08-27T14:22:00"/>
    <x v="39"/>
    <n v="0"/>
    <s v="30.00 pound"/>
    <n v="2"/>
  </r>
  <r>
    <x v="0"/>
    <m/>
    <m/>
    <x v="0"/>
    <x v="0"/>
    <s v="Record Match"/>
    <n v="44941336"/>
    <s v="A0058557091"/>
    <s v="Miss White [Foster Home]"/>
    <s v="Miss White (R. McGeehan)"/>
    <s v="Miss White (R. McGeehan)"/>
    <s v="American Pit Bull Terrier"/>
    <s v="Labrador Retriever"/>
    <s v="White - with Tan, Yellow or Fawn"/>
    <s v="female"/>
    <s v="young"/>
    <s v="Med. 26-60 lbs (12-27 kg)"/>
    <s v="Yes"/>
    <s v="Yes"/>
    <s v="Yes"/>
    <s v="No"/>
    <s v="No"/>
    <s v="Yes"/>
    <s v="Yes"/>
    <s v="Yes"/>
    <x v="0"/>
    <x v="4"/>
    <s v="White"/>
    <x v="4"/>
    <s v="Stray/ACO Pickup / Drop Off"/>
    <d v="2025-05-27T14:42:00"/>
    <d v="2025-05-22T14:42:00"/>
    <x v="41"/>
    <n v="0"/>
    <s v="43.00 pound"/>
    <n v="3"/>
  </r>
  <r>
    <x v="0"/>
    <m/>
    <m/>
    <x v="0"/>
    <x v="0"/>
    <s v="Record Match"/>
    <n v="44941030"/>
    <s v="A0058540854"/>
    <s v="Nash"/>
    <s v="Nash"/>
    <s v="Nash"/>
    <s v="Labrador Retriever"/>
    <s v="American Pit Bull Terrier"/>
    <s v="Brown/Chocolate"/>
    <s v="male"/>
    <s v="adult"/>
    <s v="Med. 26-60 lbs (12-27 kg)"/>
    <s v="Yes"/>
    <s v="Yes"/>
    <s v="Yes"/>
    <s v="No"/>
    <s v="No"/>
    <s v="Yes"/>
    <s v="Yes"/>
    <s v="Unknown"/>
    <x v="0"/>
    <x v="0"/>
    <s v="Brown"/>
    <x v="0"/>
    <s v="Stray/ACO Pickup / Drop Off"/>
    <d v="2025-05-25T15:19:00"/>
    <d v="2025-05-20T15:19:00"/>
    <x v="42"/>
    <n v="0"/>
    <s v="53.40 pound"/>
    <n v="3"/>
  </r>
  <r>
    <x v="0"/>
    <m/>
    <m/>
    <x v="0"/>
    <x v="0"/>
    <s v="Record Match"/>
    <n v="45204856"/>
    <s v="A0058280488"/>
    <s v="Odin [Foster Home]"/>
    <s v="Odin (C. Bucknam)"/>
    <s v="Odin (C. Bucknam)"/>
    <s v="Hound (Unknown Type)"/>
    <n v="0"/>
    <s v="Black - with Tan, Yellow or Fawn"/>
    <s v="male"/>
    <s v="adult"/>
    <s v="Med. 26-60 lbs (12-27 kg)"/>
    <s v="Yes"/>
    <s v="Yes"/>
    <s v="Yes"/>
    <s v="Yes"/>
    <s v="No"/>
    <s v="Yes"/>
    <s v="Yes"/>
    <s v="Unknown"/>
    <x v="0"/>
    <x v="0"/>
    <s v="Tan"/>
    <x v="4"/>
    <s v="Stray/ACO Pickup / Drop Off"/>
    <d v="2025-04-15T10:11:00"/>
    <d v="2025-04-10T10:11:00"/>
    <x v="43"/>
    <n v="0"/>
    <s v="58.00 pound"/>
    <n v="1"/>
  </r>
  <r>
    <x v="0"/>
    <m/>
    <m/>
    <x v="0"/>
    <x v="0"/>
    <s v="Record Match"/>
    <n v="45500251"/>
    <s v="A0058801624"/>
    <s v="Peyton [Foster Home]"/>
    <s v="Peyton (R. Gainey)"/>
    <s v="Peyton (R. Gainey)"/>
    <s v="American Pit Bull Terrier"/>
    <s v="Corgi"/>
    <s v="White"/>
    <s v="male"/>
    <s v="adult"/>
    <s v="Med. 26-60 lbs (12-27 kg)"/>
    <s v="Yes"/>
    <s v="Yes"/>
    <s v="Yes"/>
    <s v="Yes"/>
    <s v="No"/>
    <s v="Yes"/>
    <s v="Yes"/>
    <s v="Yes"/>
    <x v="0"/>
    <x v="0"/>
    <s v="White"/>
    <x v="4"/>
    <s v="Owner/Guardian Surrender/Surrendered for Adoption"/>
    <d v="1899-12-30T00:00:00"/>
    <d v="2025-07-10T16:52:00"/>
    <x v="44"/>
    <n v="0"/>
    <s v="21.00 pound"/>
    <n v="2"/>
  </r>
  <r>
    <x v="0"/>
    <m/>
    <m/>
    <x v="0"/>
    <x v="0"/>
    <s v="Record Match"/>
    <n v="45764063"/>
    <s v="A0059211510"/>
    <s v="Pocahontas"/>
    <s v="Pocahontas"/>
    <s v="Pocahontas"/>
    <s v="Labrador Retriever"/>
    <s v="Hound (Unknown Type)"/>
    <s v="Tan/Yellow/Fawn - with White"/>
    <s v="female"/>
    <s v="adult"/>
    <s v="Large 61-100 lbs (28-45 kg)"/>
    <s v="Yes"/>
    <s v="Yes"/>
    <s v="Yes"/>
    <s v="No"/>
    <s v="No"/>
    <s v="Yes"/>
    <s v="Yes"/>
    <s v="Unknown"/>
    <x v="1"/>
    <x v="0"/>
    <s v="Brown"/>
    <x v="0"/>
    <s v="Stray/Public Drop Off"/>
    <d v="2025-08-26T11:34:00"/>
    <d v="2025-08-21T11:34:00"/>
    <x v="45"/>
    <n v="0"/>
    <s v="78.00 pound"/>
    <n v="2"/>
  </r>
  <r>
    <x v="0"/>
    <m/>
    <m/>
    <x v="0"/>
    <x v="0"/>
    <s v="Record Match"/>
    <n v="45472755"/>
    <s v="A0058861989"/>
    <s v="Quincy"/>
    <s v="Quincy (S Price)"/>
    <s v="Quincy (S Price)"/>
    <s v="Shepherd (Unknown Type)"/>
    <s v="Hound (Unknown Type)"/>
    <s v="Black - with Tan, Yellow or Fawn"/>
    <s v="male"/>
    <s v="adult"/>
    <s v="Large 61-100 lbs (28-45 kg)"/>
    <s v="Yes"/>
    <s v="Yes"/>
    <s v="Yes"/>
    <s v="No"/>
    <s v="No"/>
    <s v="Yes"/>
    <s v="Yes"/>
    <s v="Unknown"/>
    <x v="1"/>
    <x v="5"/>
    <s v="Black"/>
    <x v="4"/>
    <s v="Stray/ACO Pickup / Drop Off"/>
    <d v="2025-07-13T08:08:00"/>
    <d v="2025-07-08T08:08:00"/>
    <x v="46"/>
    <n v="0"/>
    <s v="80.00 pound"/>
    <n v="2"/>
  </r>
  <r>
    <x v="0"/>
    <m/>
    <m/>
    <x v="0"/>
    <x v="0"/>
    <s v="Record Match"/>
    <n v="45190195"/>
    <s v="A0058282132"/>
    <s v="Radar"/>
    <s v="Radar"/>
    <s v="Radar"/>
    <s v="American Staffordshire Terrier"/>
    <s v="Cane Corso"/>
    <s v="Black"/>
    <s v="male"/>
    <s v="adult"/>
    <s v="Large 61-100 lbs (28-45 kg)"/>
    <s v="Yes"/>
    <s v="Yes"/>
    <s v="Yes"/>
    <s v="No"/>
    <s v="No"/>
    <s v="Yes"/>
    <s v="Yes"/>
    <s v="Unknown"/>
    <x v="0"/>
    <x v="0"/>
    <s v="Black"/>
    <x v="2"/>
    <s v="Stray/Abandoned"/>
    <d v="2025-04-15T12:35:00"/>
    <d v="2025-04-10T12:35:00"/>
    <x v="38"/>
    <n v="0"/>
    <s v="60.00 pound"/>
    <n v="3"/>
  </r>
  <r>
    <x v="0"/>
    <m/>
    <m/>
    <x v="0"/>
    <x v="0"/>
    <s v="Record Match"/>
    <n v="45472996"/>
    <s v="A0051746637"/>
    <s v="Ralph"/>
    <s v="Ralph"/>
    <s v="Ralph"/>
    <s v="Pointer"/>
    <s v="Labrador Retriever"/>
    <s v="White - with Black"/>
    <s v="male"/>
    <s v="adult"/>
    <s v="Med. 26-60 lbs (12-27 kg)"/>
    <s v="Yes"/>
    <s v="Yes"/>
    <s v="Yes"/>
    <s v="No"/>
    <s v="No"/>
    <s v="Yes"/>
    <s v="Yes"/>
    <s v="Unknown"/>
    <x v="1"/>
    <x v="0"/>
    <s v="White"/>
    <x v="0"/>
    <s v="Stray/ACO Pickup / Drop Off"/>
    <d v="2025-07-22T14:05:00"/>
    <d v="2025-07-17T14:05:00"/>
    <x v="24"/>
    <n v="0"/>
    <s v="58.00 pound"/>
    <n v="3"/>
  </r>
  <r>
    <x v="0"/>
    <m/>
    <m/>
    <x v="0"/>
    <x v="0"/>
    <s v="Record Match"/>
    <n v="45970198"/>
    <s v="A0059318148"/>
    <s v="Rooster"/>
    <s v="Rooster"/>
    <s v="Rooster"/>
    <s v="Treeing Walker Coonhound"/>
    <s v="Black and Tan Coonhound"/>
    <s v="Black - with Tan, Yellow or Fawn"/>
    <s v="male"/>
    <s v="adult"/>
    <s v="Med. 26-60 lbs (12-27 kg)"/>
    <s v="Yes"/>
    <s v="No"/>
    <s v="Yes"/>
    <s v="No"/>
    <s v="No"/>
    <s v="Yes"/>
    <s v="Yes"/>
    <s v="Unknown"/>
    <x v="1"/>
    <x v="1"/>
    <s v="Black"/>
    <x v="7"/>
    <s v="Stray/Public Drop Off"/>
    <d v="2025-09-13T12:56:00"/>
    <d v="2025-09-08T12:56:00"/>
    <x v="47"/>
    <n v="0"/>
    <s v="44.10 pound"/>
    <n v="2"/>
  </r>
  <r>
    <x v="0"/>
    <m/>
    <m/>
    <x v="0"/>
    <x v="0"/>
    <s v="Record Match"/>
    <n v="45764075"/>
    <s v="A0059197970"/>
    <s v="Roux"/>
    <s v="Roux"/>
    <s v="Roux"/>
    <s v="American Staffordshire Terrier"/>
    <s v="American Pit Bull Terrier"/>
    <s v="White - with Gray or Silver"/>
    <s v="female"/>
    <s v="adult"/>
    <s v="Med. 26-60 lbs (12-27 kg)"/>
    <s v="Yes"/>
    <s v="No"/>
    <s v="Yes"/>
    <s v="No"/>
    <s v="No"/>
    <s v="Yes"/>
    <s v="Yes"/>
    <s v="Unknown"/>
    <x v="1"/>
    <x v="1"/>
    <s v="White"/>
    <x v="0"/>
    <s v="Stray/ACO Pickup / Drop Off"/>
    <d v="2025-08-24T14:14:00"/>
    <d v="2025-08-19T14:14:00"/>
    <x v="14"/>
    <n v="0"/>
    <s v="47.00 pound"/>
    <n v="2"/>
  </r>
  <r>
    <x v="0"/>
    <m/>
    <m/>
    <x v="0"/>
    <x v="0"/>
    <s v="Record Match"/>
    <n v="45764080"/>
    <s v="A0059072755"/>
    <s v="Royal"/>
    <s v="Royal"/>
    <s v="Royal"/>
    <s v="American Pit Bull Terrier"/>
    <s v="American Staffordshire Terrier"/>
    <s v="Red/Golden/Orange/Chestnut - with White"/>
    <s v="female"/>
    <s v="adult"/>
    <s v="Med. 26-60 lbs (12-27 kg)"/>
    <s v="Yes"/>
    <s v="Yes"/>
    <s v="Yes"/>
    <s v="No"/>
    <s v="No"/>
    <s v="Yes"/>
    <s v="Yes"/>
    <s v="Unknown"/>
    <x v="1"/>
    <x v="0"/>
    <s v="Tan"/>
    <x v="0"/>
    <s v="Stray/Public Drop Off"/>
    <d v="2025-08-13T13:35:00"/>
    <d v="2025-08-08T13:35:00"/>
    <x v="48"/>
    <n v="0"/>
    <s v="51.00 pound"/>
    <n v="3"/>
  </r>
  <r>
    <x v="0"/>
    <m/>
    <m/>
    <x v="0"/>
    <x v="0"/>
    <s v="Record Match"/>
    <n v="45969556"/>
    <s v="A0059290520"/>
    <s v="Sauerkraut"/>
    <s v="Sauerkraut"/>
    <s v="Sauerkraut"/>
    <s v="American Pit Bull Terrier"/>
    <s v="American Staffordshire Terrier"/>
    <s v="Brindle - with White"/>
    <s v="male"/>
    <s v="young"/>
    <s v="Small 25 lbs (11 kg) or less"/>
    <s v="Yes"/>
    <s v="No"/>
    <s v="Yes"/>
    <s v="No"/>
    <s v="No"/>
    <s v="Yes"/>
    <s v="Yes"/>
    <s v="Yes"/>
    <x v="1"/>
    <x v="1"/>
    <s v="Brindle"/>
    <x v="1"/>
    <s v="Stray/Public Drop Off"/>
    <d v="2025-09-08T14:49:00"/>
    <d v="2025-09-03T14:49:00"/>
    <x v="31"/>
    <n v="0"/>
    <s v="16.00 pound"/>
    <n v="3"/>
  </r>
  <r>
    <x v="0"/>
    <m/>
    <m/>
    <x v="0"/>
    <x v="0"/>
    <s v="Record Match"/>
    <n v="43635040"/>
    <s v="A0057142369"/>
    <s v="Sebastian"/>
    <s v="Sebastian"/>
    <s v="Sebastian"/>
    <s v="Rottweiler"/>
    <n v="0"/>
    <s v="Black - with Brown, Red, Golden, Orange or Chestnut"/>
    <s v="male"/>
    <s v="adult"/>
    <s v="Large 61-100 lbs (28-45 kg)"/>
    <s v="No"/>
    <s v="Yes"/>
    <s v="Yes"/>
    <s v="No"/>
    <s v="No"/>
    <s v="Yes"/>
    <s v="Yes"/>
    <s v="Unknown"/>
    <x v="1"/>
    <x v="0"/>
    <s v="Black"/>
    <x v="2"/>
    <s v="Stray/ACO Pickup / Drop Off"/>
    <d v="2024-10-28T18:55:00"/>
    <d v="2024-10-23T18:55:00"/>
    <x v="49"/>
    <n v="0"/>
    <s v="88.00 pound"/>
    <n v="3"/>
  </r>
  <r>
    <x v="0"/>
    <m/>
    <m/>
    <x v="0"/>
    <x v="0"/>
    <s v="Record Match"/>
    <n v="45190266"/>
    <s v="A0058606618"/>
    <s v="Serena [Foster Home]"/>
    <s v="Serena (L. Waters)"/>
    <s v="Serena (L. Waters)"/>
    <s v="Hound (Unknown Type)"/>
    <s v="Black and Tan Coonhound"/>
    <s v="Black - with Brown, Red, Golden, Orange or Chestnut"/>
    <s v="female"/>
    <s v="adult"/>
    <s v="Med. 26-60 lbs (12-27 kg)"/>
    <s v="Yes"/>
    <s v="Yes"/>
    <s v="Yes"/>
    <s v="No"/>
    <s v="No"/>
    <s v="Yes"/>
    <s v="Yes"/>
    <s v="Unknown"/>
    <x v="0"/>
    <x v="4"/>
    <s v="Brown"/>
    <x v="4"/>
    <s v="Stray/ACO Pickup / Drop Off"/>
    <d v="2025-06-04T12:59:00"/>
    <d v="2025-05-30T12:59:00"/>
    <x v="50"/>
    <n v="0"/>
    <s v="38.00 pound"/>
    <n v="3"/>
  </r>
  <r>
    <x v="0"/>
    <m/>
    <m/>
    <x v="0"/>
    <x v="0"/>
    <s v="Record Match"/>
    <n v="45969530"/>
    <s v="A0059258024"/>
    <s v="Shells"/>
    <s v="Shells (P Frank)"/>
    <s v="Shells (P Frank)"/>
    <s v="American Staffordshire Terrier"/>
    <n v="0"/>
    <s v="Tan/Yellow/Fawn"/>
    <s v="female"/>
    <s v="adult"/>
    <s v="Med. 26-60 lbs (12-27 kg)"/>
    <s v="Yes"/>
    <s v="No"/>
    <s v="Yes"/>
    <s v="No"/>
    <s v="No"/>
    <s v="Yes"/>
    <s v="Yes"/>
    <s v="Unknown"/>
    <x v="1"/>
    <x v="1"/>
    <s v="Brown"/>
    <x v="4"/>
    <s v="Stray/Public Drop Off"/>
    <d v="2025-09-02T13:57:00"/>
    <d v="2025-08-28T13:57:00"/>
    <x v="51"/>
    <n v="0"/>
    <s v="53.30 pound"/>
    <n v="3"/>
  </r>
  <r>
    <x v="0"/>
    <m/>
    <m/>
    <x v="0"/>
    <x v="0"/>
    <s v="Record Match"/>
    <n v="44936871"/>
    <s v="A0058248522"/>
    <s v="Smokey [Pre Adopted]"/>
    <s v="Smokey (M. Fischera)"/>
    <s v="Smokey (M. Fischera)"/>
    <s v="Hound (Unknown Type)"/>
    <s v="Labrador Retriever"/>
    <s v="Black - with Brown, Red, Golden, Orange or Chestnut"/>
    <s v="male"/>
    <s v="adult"/>
    <s v="Med. 26-60 lbs (12-27 kg)"/>
    <s v="Yes"/>
    <s v="Yes"/>
    <s v="Yes"/>
    <s v="No"/>
    <s v="No"/>
    <s v="Yes"/>
    <s v="Yes"/>
    <s v="Unknown"/>
    <x v="1"/>
    <x v="5"/>
    <s v="Black"/>
    <x v="4"/>
    <s v="Stray/ACO Pickup / Drop Off"/>
    <d v="2025-04-09T14:49:00"/>
    <d v="2025-04-04T14:49:00"/>
    <x v="52"/>
    <n v="0"/>
    <s v="50.50 pound"/>
    <n v="3"/>
  </r>
  <r>
    <x v="0"/>
    <m/>
    <m/>
    <x v="0"/>
    <x v="0"/>
    <s v="Record Match"/>
    <n v="45970222"/>
    <s v="A0059350455"/>
    <s v="Star"/>
    <s v="Star"/>
    <s v="Star"/>
    <s v="Catahoula Leopard Dog"/>
    <s v="Hound (Unknown Type)"/>
    <s v="White - with Gray or Silver"/>
    <s v="female"/>
    <s v="adult"/>
    <s v="Med. 26-60 lbs (12-27 kg)"/>
    <s v="Yes"/>
    <s v="No"/>
    <s v="Yes"/>
    <s v="No"/>
    <s v="No"/>
    <s v="Yes"/>
    <s v="Yes"/>
    <s v="Unknown"/>
    <x v="1"/>
    <x v="1"/>
    <s v="White"/>
    <x v="7"/>
    <s v="Stray/Public Drop Off"/>
    <d v="2025-09-17T14:28:00"/>
    <d v="2025-09-12T14:28:00"/>
    <x v="21"/>
    <n v="0"/>
    <s v="33.00 pound"/>
    <n v="2"/>
  </r>
  <r>
    <x v="0"/>
    <m/>
    <m/>
    <x v="0"/>
    <x v="0"/>
    <s v="Record Match"/>
    <n v="45346221"/>
    <s v="A0058760517"/>
    <s v="Tanya"/>
    <s v="Tanya"/>
    <s v="Tanya"/>
    <s v="Shepherd (Unknown Type)"/>
    <s v="Labrador Retriever"/>
    <s v="Tan/Yellow/Fawn - with Black"/>
    <s v="female"/>
    <s v="senior"/>
    <s v="Med. 26-60 lbs (12-27 kg)"/>
    <s v="Yes"/>
    <s v="Yes"/>
    <s v="Yes"/>
    <s v="No"/>
    <s v="No"/>
    <s v="Yes"/>
    <s v="Yes"/>
    <s v="Unknown"/>
    <x v="1"/>
    <x v="0"/>
    <s v="Tan"/>
    <x v="5"/>
    <s v="Seized/Cruelty"/>
    <d v="1899-12-30T00:00:00"/>
    <d v="2025-06-22T13:16:00"/>
    <x v="18"/>
    <n v="0"/>
    <s v="66.00 pound"/>
    <n v="3"/>
  </r>
  <r>
    <x v="0"/>
    <m/>
    <m/>
    <x v="0"/>
    <x v="0"/>
    <s v="Record Match"/>
    <n v="44937630"/>
    <s v="A0053756095"/>
    <s v="Taz"/>
    <s v="Taz"/>
    <s v="Taz"/>
    <s v="American Pit Bull Terrier"/>
    <n v="0"/>
    <s v="Brindle"/>
    <s v="male"/>
    <s v="adult"/>
    <s v="Med. 26-60 lbs (12-27 kg)"/>
    <s v="Yes"/>
    <s v="Yes"/>
    <s v="Yes"/>
    <s v="No"/>
    <s v="No"/>
    <s v="Yes"/>
    <s v="Yes"/>
    <s v="Yes"/>
    <x v="0"/>
    <x v="0"/>
    <s v="Black"/>
    <x v="0"/>
    <s v="Owner/Guardian Surrender/Surrendered for Adoption"/>
    <d v="1899-12-30T00:00:00"/>
    <d v="2025-05-30T12:16:00"/>
    <x v="50"/>
    <n v="0"/>
    <s v="45.00 pound"/>
    <n v="3"/>
  </r>
  <r>
    <x v="0"/>
    <m/>
    <m/>
    <x v="0"/>
    <x v="0"/>
    <s v="Record Match"/>
    <n v="45968103"/>
    <s v="A0059200388"/>
    <s v="Tramp"/>
    <s v="Tramp"/>
    <s v="Tramp"/>
    <s v="American Pit Bull Terrier"/>
    <n v="0"/>
    <s v="Black"/>
    <s v="male"/>
    <s v="adult"/>
    <s v="Med. 26-60 lbs (12-27 kg)"/>
    <s v="Yes"/>
    <s v="Yes"/>
    <s v="Yes"/>
    <s v="No"/>
    <s v="No"/>
    <s v="Yes"/>
    <s v="Yes"/>
    <s v="Unknown"/>
    <x v="1"/>
    <x v="0"/>
    <s v="Black"/>
    <x v="7"/>
    <s v="Stray/ACO Pickup / Drop Off"/>
    <d v="2025-08-24T16:53:00"/>
    <d v="2025-08-19T16:53:00"/>
    <x v="53"/>
    <n v="0"/>
    <s v="55.00 pound"/>
    <n v="3"/>
  </r>
  <r>
    <x v="0"/>
    <m/>
    <m/>
    <x v="0"/>
    <x v="0"/>
    <s v="Record Match"/>
    <n v="45472654"/>
    <s v="A0058760527"/>
    <s v="Twister"/>
    <s v="Twister"/>
    <s v="Twister"/>
    <s v="Labrador Retriever"/>
    <n v="0"/>
    <s v="Black"/>
    <s v="male"/>
    <s v="adult"/>
    <s v="Large 61-100 lbs (28-45 kg)"/>
    <s v="Yes"/>
    <s v="Yes"/>
    <s v="Yes"/>
    <s v="No"/>
    <s v="No"/>
    <s v="Yes"/>
    <s v="Yes"/>
    <s v="Unknown"/>
    <x v="1"/>
    <x v="0"/>
    <s v="Black"/>
    <x v="5"/>
    <s v="Seized/Cruelty"/>
    <d v="1899-12-30T00:00:00"/>
    <d v="2025-06-22T13:19:00"/>
    <x v="18"/>
    <n v="0"/>
    <s v="71.00 pound"/>
    <n v="1"/>
  </r>
  <r>
    <x v="0"/>
    <m/>
    <m/>
    <x v="0"/>
    <x v="0"/>
    <s v="Record Match"/>
    <n v="45968075"/>
    <s v="A0059055232"/>
    <s v="Vanna"/>
    <s v="Vanna"/>
    <s v="Vanna"/>
    <s v="Whippet"/>
    <s v="Jack Russell Terrier"/>
    <s v="White"/>
    <s v="female"/>
    <s v="young"/>
    <s v="Med. 26-60 lbs (12-27 kg)"/>
    <s v="Yes"/>
    <s v="No"/>
    <s v="Yes"/>
    <s v="No"/>
    <s v="No"/>
    <s v="Yes"/>
    <s v="Yes"/>
    <s v="Unknown"/>
    <x v="1"/>
    <x v="1"/>
    <s v="White"/>
    <x v="3"/>
    <s v="Seized/Court Order"/>
    <d v="1899-12-30T00:00:00"/>
    <d v="2025-08-06T10:56:00"/>
    <x v="54"/>
    <n v="0"/>
    <s v="37.00 pound"/>
    <n v="2"/>
  </r>
  <r>
    <x v="0"/>
    <m/>
    <m/>
    <x v="0"/>
    <x v="0"/>
    <s v="Record Match"/>
    <n v="45763858"/>
    <s v="A0059117646"/>
    <s v="Vixey [Foster Home]"/>
    <s v="Vixey (A. Hoy)"/>
    <s v="Vixey (A. Hoy)"/>
    <s v="Labrador Retriever"/>
    <s v="Australian Shepherd"/>
    <s v="Red/Golden/Orange/Chestnut"/>
    <s v="female"/>
    <s v="young"/>
    <s v="Med. 26-60 lbs (12-27 kg)"/>
    <s v="Yes"/>
    <s v="Yes"/>
    <s v="Yes"/>
    <s v="No"/>
    <s v="No"/>
    <s v="Yes"/>
    <s v="Yes"/>
    <s v="Unknown"/>
    <x v="1"/>
    <x v="0"/>
    <s v="Brown"/>
    <x v="4"/>
    <s v="Stray/ACO Pickup / Drop Off"/>
    <d v="2025-08-20T13:19:00"/>
    <d v="2025-08-15T13:19:00"/>
    <x v="55"/>
    <n v="0"/>
    <s v="36.00 pound"/>
    <n v="3"/>
  </r>
  <r>
    <x v="0"/>
    <m/>
    <m/>
    <x v="0"/>
    <x v="0"/>
    <s v="Record Match"/>
    <n v="44475813"/>
    <s v="A0057829377"/>
    <s v="Woodstock"/>
    <s v="Woodstock"/>
    <s v="Woodstock"/>
    <s v="American Staffordshire Terrier"/>
    <s v="American Pit Bull Terrier"/>
    <s v="Gray/Blue/Silver/Salt &amp; Pepper"/>
    <s v="male"/>
    <s v="adult"/>
    <s v="Large 61-100 lbs (28-45 kg)"/>
    <s v="Yes"/>
    <s v="Yes"/>
    <s v="Yes"/>
    <s v="No"/>
    <s v="No"/>
    <s v="Yes"/>
    <s v="Yes"/>
    <s v="Unknown"/>
    <x v="1"/>
    <x v="0"/>
    <s v="Grey"/>
    <x v="2"/>
    <s v="Stray/ACO Pickup / Drop Off"/>
    <d v="2025-02-16T09:02:00"/>
    <d v="2025-02-11T09:02:00"/>
    <x v="56"/>
    <n v="0"/>
    <s v="62.00 pound"/>
    <n v="3"/>
  </r>
  <r>
    <x v="0"/>
    <m/>
    <m/>
    <x v="0"/>
    <x v="0"/>
    <s v="Record Match"/>
    <n v="45472979"/>
    <s v="A0058904337"/>
    <s v="Yukiko [Foster Home]"/>
    <s v="Yukiko (L. Clark)"/>
    <s v="Yukiko (L. Clark)"/>
    <s v="Rottweiler"/>
    <s v="Labrador Retriever"/>
    <s v="Black - with Tan, Yellow or Fawn"/>
    <s v="female"/>
    <s v="young"/>
    <s v="Med. 26-60 lbs (12-27 kg)"/>
    <s v="Yes"/>
    <s v="Yes"/>
    <s v="Yes"/>
    <s v="No"/>
    <s v="No"/>
    <s v="Yes"/>
    <s v="Yes"/>
    <s v="Unknown"/>
    <x v="1"/>
    <x v="0"/>
    <s v="Black"/>
    <x v="4"/>
    <s v="Stray/ACO Pickup / Drop Off"/>
    <d v="2025-07-19T13:03:00"/>
    <d v="2025-07-14T13:03:00"/>
    <x v="57"/>
    <n v="0"/>
    <s v="60.00 pound"/>
    <n v="1"/>
  </r>
  <r>
    <x v="0"/>
    <m/>
    <m/>
    <x v="0"/>
    <x v="0"/>
    <s v="Record Match"/>
    <n v="44476170"/>
    <s v="A0058233547"/>
    <s v="Zane"/>
    <s v="Zane (C. Seward)"/>
    <s v="Zane (C. Seward)"/>
    <s v="Plott Hound"/>
    <s v="Hound (Unknown Type)"/>
    <s v="Brindle - with White"/>
    <s v="male"/>
    <s v="adult"/>
    <s v="Med. 26-60 lbs (12-27 kg)"/>
    <s v="Yes"/>
    <s v="Yes"/>
    <s v="Yes"/>
    <s v="No"/>
    <s v="No"/>
    <s v="Yes"/>
    <s v="Yes"/>
    <s v="Yes"/>
    <x v="0"/>
    <x v="0"/>
    <s v="Brown"/>
    <x v="4"/>
    <s v="Stray/ACO Pickup / Drop Off"/>
    <d v="2025-04-07T14:16:00"/>
    <d v="2025-04-02T14:16:00"/>
    <x v="58"/>
    <n v="0"/>
    <s v="45.00 pound"/>
    <n v="3"/>
  </r>
  <r>
    <x v="0"/>
    <m/>
    <m/>
    <x v="0"/>
    <x v="0"/>
    <s v="Record Match"/>
    <n v="44937929"/>
    <s v="A0058018080"/>
    <s v="Zorua [Foster Home]"/>
    <s v="Zorua (C. Lester)"/>
    <s v="Zorua (C. Lester)"/>
    <s v="American Staffordshire Terrier"/>
    <s v="American Pit Bull Terrier"/>
    <s v="Black - with White"/>
    <s v="female"/>
    <s v="adult"/>
    <s v="Med. 26-60 lbs (12-27 kg)"/>
    <s v="Yes"/>
    <s v="Yes"/>
    <s v="Yes"/>
    <s v="No"/>
    <s v="No"/>
    <s v="Yes"/>
    <s v="Yes"/>
    <s v="Unknown"/>
    <x v="1"/>
    <x v="0"/>
    <s v="Black"/>
    <x v="4"/>
    <s v="Stray/Public Drop Off"/>
    <d v="2025-03-19T15:07:00"/>
    <d v="2025-03-14T15:07:00"/>
    <x v="59"/>
    <n v="0"/>
    <s v="52.00 pound"/>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270311-9106-1E4B-874A-140F58AF576E}" name="PivotTable1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OS Days">
  <location ref="K77:L120" firstHeaderRow="1" firstDataRow="1" firstDataCol="1" rowPageCount="1" colPageCount="1"/>
  <pivotFields count="36">
    <pivotField showAll="0"/>
    <pivotField showAll="0"/>
    <pivotField showAll="0"/>
    <pivotField showAll="0">
      <items count="2">
        <item x="0"/>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3">
        <item x="1"/>
        <item h="1" x="0"/>
        <item t="default"/>
      </items>
    </pivotField>
    <pivotField showAll="0"/>
    <pivotField showAll="0"/>
    <pivotField showAll="0"/>
    <pivotField showAll="0"/>
    <pivotField numFmtId="14" showAll="0"/>
    <pivotField numFmtId="14" showAll="0"/>
    <pivotField axis="axisRow" showAll="0" sortType="descending">
      <items count="61">
        <item x="35"/>
        <item x="21"/>
        <item x="47"/>
        <item x="3"/>
        <item x="31"/>
        <item x="37"/>
        <item x="51"/>
        <item x="39"/>
        <item x="7"/>
        <item x="4"/>
        <item x="15"/>
        <item x="45"/>
        <item x="53"/>
        <item x="14"/>
        <item x="9"/>
        <item x="0"/>
        <item x="55"/>
        <item x="48"/>
        <item x="13"/>
        <item x="54"/>
        <item x="1"/>
        <item x="12"/>
        <item x="34"/>
        <item x="11"/>
        <item x="40"/>
        <item x="24"/>
        <item x="32"/>
        <item x="57"/>
        <item x="44"/>
        <item x="23"/>
        <item x="20"/>
        <item x="46"/>
        <item x="5"/>
        <item x="18"/>
        <item x="26"/>
        <item x="27"/>
        <item x="2"/>
        <item x="10"/>
        <item x="25"/>
        <item x="50"/>
        <item x="41"/>
        <item x="42"/>
        <item x="29"/>
        <item x="19"/>
        <item x="36"/>
        <item x="38"/>
        <item x="43"/>
        <item x="30"/>
        <item x="52"/>
        <item x="22"/>
        <item x="58"/>
        <item x="28"/>
        <item x="59"/>
        <item x="17"/>
        <item x="56"/>
        <item x="33"/>
        <item x="49"/>
        <item x="16"/>
        <item x="8"/>
        <item x="6"/>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32"/>
  </rowFields>
  <rowItems count="43">
    <i>
      <x v="33"/>
    </i>
    <i>
      <x v="9"/>
    </i>
    <i>
      <x v="1"/>
    </i>
    <i>
      <x v="20"/>
    </i>
    <i>
      <x v="13"/>
    </i>
    <i>
      <x v="8"/>
    </i>
    <i>
      <x v="25"/>
    </i>
    <i>
      <x v="7"/>
    </i>
    <i>
      <x v="4"/>
    </i>
    <i>
      <x v="6"/>
    </i>
    <i>
      <x v="36"/>
    </i>
    <i>
      <x v="30"/>
    </i>
    <i>
      <x v="10"/>
    </i>
    <i>
      <x v="48"/>
    </i>
    <i>
      <x v="11"/>
    </i>
    <i>
      <x v="27"/>
    </i>
    <i>
      <x v="12"/>
    </i>
    <i>
      <x v="3"/>
    </i>
    <i>
      <x v="5"/>
    </i>
    <i>
      <x v="45"/>
    </i>
    <i>
      <x v="14"/>
    </i>
    <i>
      <x v="53"/>
    </i>
    <i>
      <x v="16"/>
    </i>
    <i>
      <x v="26"/>
    </i>
    <i>
      <x v="17"/>
    </i>
    <i>
      <x v="29"/>
    </i>
    <i>
      <x v="18"/>
    </i>
    <i>
      <x v="31"/>
    </i>
    <i>
      <x v="19"/>
    </i>
    <i>
      <x v="35"/>
    </i>
    <i>
      <x v="56"/>
    </i>
    <i>
      <x v="37"/>
    </i>
    <i>
      <x v="58"/>
    </i>
    <i>
      <x v="47"/>
    </i>
    <i>
      <x v="54"/>
    </i>
    <i>
      <x v="52"/>
    </i>
    <i>
      <x v="23"/>
    </i>
    <i>
      <x v="2"/>
    </i>
    <i>
      <x v="24"/>
    </i>
    <i>
      <x v="22"/>
    </i>
    <i>
      <x/>
    </i>
    <i>
      <x v="21"/>
    </i>
    <i t="grand">
      <x/>
    </i>
  </rowItems>
  <colItems count="1">
    <i/>
  </colItems>
  <pageFields count="1">
    <pageField fld="25" hier="-1"/>
  </pageFields>
  <dataFields count="1">
    <dataField name="Dog Count" fld="7"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40DAC26-34B7-8A4C-B518-273E91038A7D}"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5:B21" firstHeaderRow="1" firstDataRow="1" firstDataCol="1" rowPageCount="1" colPageCount="1"/>
  <pivotFields count="17">
    <pivotField showAll="0"/>
    <pivotField dataField="1" showAll="0"/>
    <pivotField showAll="0"/>
    <pivotField showAll="0"/>
    <pivotField axis="axisRow" showAll="0" sortType="descending">
      <items count="18">
        <item x="6"/>
        <item x="0"/>
        <item x="1"/>
        <item x="16"/>
        <item x="15"/>
        <item x="11"/>
        <item x="13"/>
        <item x="10"/>
        <item x="3"/>
        <item x="7"/>
        <item x="5"/>
        <item x="12"/>
        <item x="8"/>
        <item x="14"/>
        <item x="2"/>
        <item x="4"/>
        <item x="9"/>
        <item t="default"/>
      </items>
      <autoSortScope>
        <pivotArea dataOnly="0" outline="0" fieldPosition="0">
          <references count="1">
            <reference field="4294967294" count="1" selected="0">
              <x v="0"/>
            </reference>
          </references>
        </pivotArea>
      </autoSortScope>
    </pivotField>
    <pivotField axis="axisPage" multipleItemSelectionAllowed="1" showAll="0">
      <items count="4">
        <item h="1" x="0"/>
        <item x="1"/>
        <item h="1" x="2"/>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6">
    <i>
      <x v="2"/>
    </i>
    <i>
      <x v="9"/>
    </i>
    <i>
      <x v="7"/>
    </i>
    <i>
      <x v="10"/>
    </i>
    <i>
      <x v="11"/>
    </i>
    <i>
      <x v="1"/>
    </i>
    <i>
      <x v="14"/>
    </i>
    <i>
      <x v="13"/>
    </i>
    <i>
      <x v="4"/>
    </i>
    <i>
      <x v="15"/>
    </i>
    <i>
      <x v="12"/>
    </i>
    <i>
      <x v="5"/>
    </i>
    <i>
      <x v="3"/>
    </i>
    <i>
      <x/>
    </i>
    <i>
      <x v="8"/>
    </i>
    <i t="grand">
      <x/>
    </i>
  </rowItems>
  <colItems count="1">
    <i/>
  </colItems>
  <pageFields count="1">
    <pageField fld="5" hier="-1"/>
  </pageFields>
  <dataFields count="1">
    <dataField name="Count of Animal ID" fld="1" subtotal="count" baseField="0" baseItem="0"/>
  </dataFields>
  <chartFormats count="16">
    <chartFormat chart="7" format="49" series="1">
      <pivotArea type="data" outline="0" fieldPosition="0">
        <references count="1">
          <reference field="4294967294" count="1" selected="0">
            <x v="0"/>
          </reference>
        </references>
      </pivotArea>
    </chartFormat>
    <chartFormat chart="7" format="50">
      <pivotArea type="data" outline="0" fieldPosition="0">
        <references count="2">
          <reference field="4294967294" count="1" selected="0">
            <x v="0"/>
          </reference>
          <reference field="4" count="1" selected="0">
            <x v="2"/>
          </reference>
        </references>
      </pivotArea>
    </chartFormat>
    <chartFormat chart="7" format="51">
      <pivotArea type="data" outline="0" fieldPosition="0">
        <references count="2">
          <reference field="4294967294" count="1" selected="0">
            <x v="0"/>
          </reference>
          <reference field="4" count="1" selected="0">
            <x v="9"/>
          </reference>
        </references>
      </pivotArea>
    </chartFormat>
    <chartFormat chart="7" format="52">
      <pivotArea type="data" outline="0" fieldPosition="0">
        <references count="2">
          <reference field="4294967294" count="1" selected="0">
            <x v="0"/>
          </reference>
          <reference field="4" count="1" selected="0">
            <x v="7"/>
          </reference>
        </references>
      </pivotArea>
    </chartFormat>
    <chartFormat chart="7" format="53">
      <pivotArea type="data" outline="0" fieldPosition="0">
        <references count="2">
          <reference field="4294967294" count="1" selected="0">
            <x v="0"/>
          </reference>
          <reference field="4" count="1" selected="0">
            <x v="10"/>
          </reference>
        </references>
      </pivotArea>
    </chartFormat>
    <chartFormat chart="7" format="54">
      <pivotArea type="data" outline="0" fieldPosition="0">
        <references count="2">
          <reference field="4294967294" count="1" selected="0">
            <x v="0"/>
          </reference>
          <reference field="4" count="1" selected="0">
            <x v="11"/>
          </reference>
        </references>
      </pivotArea>
    </chartFormat>
    <chartFormat chart="7" format="55">
      <pivotArea type="data" outline="0" fieldPosition="0">
        <references count="2">
          <reference field="4294967294" count="1" selected="0">
            <x v="0"/>
          </reference>
          <reference field="4" count="1" selected="0">
            <x v="1"/>
          </reference>
        </references>
      </pivotArea>
    </chartFormat>
    <chartFormat chart="7" format="56">
      <pivotArea type="data" outline="0" fieldPosition="0">
        <references count="2">
          <reference field="4294967294" count="1" selected="0">
            <x v="0"/>
          </reference>
          <reference field="4" count="1" selected="0">
            <x v="14"/>
          </reference>
        </references>
      </pivotArea>
    </chartFormat>
    <chartFormat chart="7" format="57">
      <pivotArea type="data" outline="0" fieldPosition="0">
        <references count="2">
          <reference field="4294967294" count="1" selected="0">
            <x v="0"/>
          </reference>
          <reference field="4" count="1" selected="0">
            <x v="13"/>
          </reference>
        </references>
      </pivotArea>
    </chartFormat>
    <chartFormat chart="7" format="58">
      <pivotArea type="data" outline="0" fieldPosition="0">
        <references count="2">
          <reference field="4294967294" count="1" selected="0">
            <x v="0"/>
          </reference>
          <reference field="4" count="1" selected="0">
            <x v="4"/>
          </reference>
        </references>
      </pivotArea>
    </chartFormat>
    <chartFormat chart="7" format="59">
      <pivotArea type="data" outline="0" fieldPosition="0">
        <references count="2">
          <reference field="4294967294" count="1" selected="0">
            <x v="0"/>
          </reference>
          <reference field="4" count="1" selected="0">
            <x v="15"/>
          </reference>
        </references>
      </pivotArea>
    </chartFormat>
    <chartFormat chart="7" format="60">
      <pivotArea type="data" outline="0" fieldPosition="0">
        <references count="2">
          <reference field="4294967294" count="1" selected="0">
            <x v="0"/>
          </reference>
          <reference field="4" count="1" selected="0">
            <x v="12"/>
          </reference>
        </references>
      </pivotArea>
    </chartFormat>
    <chartFormat chart="7" format="61">
      <pivotArea type="data" outline="0" fieldPosition="0">
        <references count="2">
          <reference field="4294967294" count="1" selected="0">
            <x v="0"/>
          </reference>
          <reference field="4" count="1" selected="0">
            <x v="5"/>
          </reference>
        </references>
      </pivotArea>
    </chartFormat>
    <chartFormat chart="7" format="62">
      <pivotArea type="data" outline="0" fieldPosition="0">
        <references count="2">
          <reference field="4294967294" count="1" selected="0">
            <x v="0"/>
          </reference>
          <reference field="4" count="1" selected="0">
            <x v="3"/>
          </reference>
        </references>
      </pivotArea>
    </chartFormat>
    <chartFormat chart="7" format="63">
      <pivotArea type="data" outline="0" fieldPosition="0">
        <references count="2">
          <reference field="4294967294" count="1" selected="0">
            <x v="0"/>
          </reference>
          <reference field="4" count="1" selected="0">
            <x v="0"/>
          </reference>
        </references>
      </pivotArea>
    </chartFormat>
    <chartFormat chart="7" format="64">
      <pivotArea type="data" outline="0" fieldPosition="0">
        <references count="2">
          <reference field="4294967294" count="1" selected="0">
            <x v="0"/>
          </reference>
          <reference field="4" count="1" selected="0">
            <x v="8"/>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197C28-9D19-5E45-95C7-6553693C5FD7}" name="PivotTable1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ocation">
  <location ref="H77:I86" firstHeaderRow="1" firstDataRow="1" firstDataCol="1" rowPageCount="1" colPageCount="1"/>
  <pivotFields count="36">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3">
        <item x="1"/>
        <item h="1" x="0"/>
        <item t="default"/>
      </items>
    </pivotField>
    <pivotField showAll="0"/>
    <pivotField showAll="0"/>
    <pivotField axis="axisRow" showAll="0" sortType="descending">
      <items count="9">
        <item x="0"/>
        <item x="3"/>
        <item x="4"/>
        <item x="2"/>
        <item x="1"/>
        <item x="7"/>
        <item x="6"/>
        <item x="5"/>
        <item t="default"/>
      </items>
      <autoSortScope>
        <pivotArea dataOnly="0" outline="0" fieldPosition="0">
          <references count="1">
            <reference field="4294967294" count="1" selected="0">
              <x v="0"/>
            </reference>
          </references>
        </pivotArea>
      </autoSortScope>
    </pivotField>
    <pivotField showAll="0"/>
    <pivotField numFmtId="14" showAll="0"/>
    <pivotField numFmtId="14" showAll="0"/>
    <pivotField showAll="0"/>
    <pivotField showAll="0"/>
    <pivotField showAll="0"/>
    <pivotField showAll="0"/>
  </pivotFields>
  <rowFields count="1">
    <field x="28"/>
  </rowFields>
  <rowItems count="9">
    <i>
      <x v="2"/>
    </i>
    <i>
      <x v="4"/>
    </i>
    <i>
      <x v="3"/>
    </i>
    <i>
      <x/>
    </i>
    <i>
      <x v="1"/>
    </i>
    <i>
      <x v="5"/>
    </i>
    <i>
      <x v="7"/>
    </i>
    <i>
      <x v="6"/>
    </i>
    <i t="grand">
      <x/>
    </i>
  </rowItems>
  <colItems count="1">
    <i/>
  </colItems>
  <pageFields count="1">
    <pageField fld="25" hier="-1"/>
  </pageFields>
  <dataFields count="1">
    <dataField name="Dog Count" fld="7"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2F3E48-357D-4541-8314-8B9E46DFE16F}" name="PivotTable10"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age">
  <location ref="E77:F83" firstHeaderRow="1" firstDataRow="1" firstDataCol="1" rowPageCount="1" colPageCount="1"/>
  <pivotFields count="36">
    <pivotField showAll="0"/>
    <pivotField showAll="0"/>
    <pivotField showAll="0"/>
    <pivotField showAll="0"/>
    <pivotField showAll="0">
      <items count="2">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3">
        <item x="1"/>
        <item h="1" x="0"/>
        <item t="default"/>
      </items>
    </pivotField>
    <pivotField axis="axisRow" showAll="0">
      <items count="7">
        <item x="0"/>
        <item x="4"/>
        <item x="1"/>
        <item x="3"/>
        <item x="5"/>
        <item x="2"/>
        <item t="default"/>
      </items>
    </pivotField>
    <pivotField showAll="0"/>
    <pivotField showAll="0"/>
    <pivotField showAll="0"/>
    <pivotField numFmtId="14" showAll="0"/>
    <pivotField numFmtId="14" showAll="0"/>
    <pivotField showAll="0"/>
    <pivotField showAll="0"/>
    <pivotField showAll="0"/>
    <pivotField showAll="0"/>
  </pivotFields>
  <rowFields count="1">
    <field x="26"/>
  </rowFields>
  <rowItems count="6">
    <i>
      <x/>
    </i>
    <i>
      <x v="2"/>
    </i>
    <i>
      <x v="3"/>
    </i>
    <i>
      <x v="4"/>
    </i>
    <i>
      <x v="5"/>
    </i>
    <i t="grand">
      <x/>
    </i>
  </rowItems>
  <colItems count="1">
    <i/>
  </colItems>
  <pageFields count="1">
    <pageField fld="25" hier="-1"/>
  </pageFields>
  <dataFields count="1">
    <dataField name="Dog Count" fld="7"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4E69F6-1862-7641-A057-3C9EF12A4537}" name="PivotTable9"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reatment/Control">
  <location ref="B77:C79" firstHeaderRow="1" firstDataRow="1" firstDataCol="1" rowPageCount="1" colPageCount="1"/>
  <pivotFields count="36">
    <pivotField axis="axisRow" showAll="0">
      <items count="2">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3">
        <item x="1"/>
        <item h="1" x="0"/>
        <item t="default"/>
      </items>
    </pivotField>
    <pivotField showAll="0"/>
    <pivotField showAll="0"/>
    <pivotField showAll="0"/>
    <pivotField showAll="0"/>
    <pivotField numFmtId="14" showAll="0"/>
    <pivotField numFmtId="14" showAll="0"/>
    <pivotField showAll="0"/>
    <pivotField showAll="0"/>
    <pivotField showAll="0"/>
    <pivotField showAll="0"/>
  </pivotFields>
  <rowFields count="1">
    <field x="0"/>
  </rowFields>
  <rowItems count="2">
    <i>
      <x/>
    </i>
    <i t="grand">
      <x/>
    </i>
  </rowItems>
  <colItems count="1">
    <i/>
  </colItems>
  <pageFields count="1">
    <pageField fld="25" hier="-1"/>
  </pageFields>
  <dataFields count="1">
    <dataField name="Dog Count" fld="7"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33BB71C-246D-AC4E-A6C0-51262886995F}" name="PivotTable8"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ate Adopted">
  <location ref="H43:I49" firstHeaderRow="1" firstDataRow="1" firstDataCol="1" rowPageCount="1" colPageCount="1"/>
  <pivotFields count="31">
    <pivotField numFmtId="1" showAll="0"/>
    <pivotField dataField="1" showAll="0"/>
    <pivotField showAll="0"/>
    <pivotField showAll="0"/>
    <pivotField showAll="0"/>
    <pivotField axis="axisRow" showAll="0" sortType="descending">
      <items count="6">
        <item x="0"/>
        <item x="4"/>
        <item x="2"/>
        <item x="1"/>
        <item x="3"/>
        <item t="default"/>
      </items>
      <autoSortScope>
        <pivotArea dataOnly="0" outline="0" fieldPosition="0">
          <references count="1">
            <reference field="4294967294" count="1" selected="0">
              <x v="0"/>
            </reference>
          </references>
        </pivotArea>
      </autoSortScope>
    </pivotField>
    <pivotField axis="axisPage" multipleItemSelectionAllowed="1" showAll="0">
      <items count="3">
        <item h="1"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6">
    <i>
      <x/>
    </i>
    <i>
      <x v="3"/>
    </i>
    <i>
      <x v="4"/>
    </i>
    <i>
      <x v="1"/>
    </i>
    <i>
      <x v="2"/>
    </i>
    <i t="grand">
      <x/>
    </i>
  </rowItems>
  <colItems count="1">
    <i/>
  </colItems>
  <pageFields count="1">
    <pageField fld="6" hier="-1"/>
  </pageFields>
  <dataFields count="1">
    <dataField name="Dog Count"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D5FE4B6-320B-4841-BBF6-8FD2F8EE937B}" name="PivotTable6"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ge">
  <location ref="E43:F48" firstHeaderRow="1" firstDataRow="1" firstDataCol="1" rowPageCount="1" colPageCount="1"/>
  <pivotFields count="31">
    <pivotField numFmtId="1" showAll="0"/>
    <pivotField dataField="1" showAll="0"/>
    <pivotField showAll="0"/>
    <pivotField showAll="0"/>
    <pivotField showAll="0"/>
    <pivotField showAll="0"/>
    <pivotField axis="axisPage" multipleItemSelectionAllowed="1" showAll="0">
      <items count="3">
        <item h="1" x="0"/>
        <item x="1"/>
        <item t="default"/>
      </items>
    </pivotField>
    <pivotField showAll="0"/>
    <pivotField showAll="0"/>
    <pivotField showAll="0"/>
    <pivotField showAll="0"/>
    <pivotField axis="axisRow" showAll="0" sortType="descending">
      <items count="6">
        <item x="1"/>
        <item x="2"/>
        <item x="3"/>
        <item x="4"/>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5">
    <i>
      <x/>
    </i>
    <i>
      <x v="4"/>
    </i>
    <i>
      <x v="2"/>
    </i>
    <i>
      <x v="3"/>
    </i>
    <i t="grand">
      <x/>
    </i>
  </rowItems>
  <colItems count="1">
    <i/>
  </colItems>
  <pageFields count="1">
    <pageField fld="6" hier="-1"/>
  </pageFields>
  <dataFields count="1">
    <dataField name="Dog Count"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84F9D22-ECF4-7047-8679-009C62106470}"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imary Breed">
  <location ref="B43:C68" firstHeaderRow="1" firstDataRow="1" firstDataCol="1" rowPageCount="1" colPageCount="1"/>
  <pivotFields count="31">
    <pivotField numFmtId="1" showAll="0"/>
    <pivotField dataField="1" showAll="0"/>
    <pivotField showAll="0"/>
    <pivotField showAll="0"/>
    <pivotField showAll="0"/>
    <pivotField showAll="0"/>
    <pivotField axis="axisPage" multipleItemSelectionAllowed="1" showAll="0">
      <items count="3">
        <item h="1" x="0"/>
        <item x="1"/>
        <item t="default"/>
      </items>
    </pivotField>
    <pivotField axis="axisRow" showAll="0" sortType="descending">
      <items count="28">
        <item x="25"/>
        <item x="21"/>
        <item x="13"/>
        <item x="16"/>
        <item x="15"/>
        <item x="18"/>
        <item x="3"/>
        <item x="23"/>
        <item x="26"/>
        <item x="7"/>
        <item x="9"/>
        <item x="10"/>
        <item x="0"/>
        <item x="17"/>
        <item x="19"/>
        <item x="24"/>
        <item x="12"/>
        <item x="11"/>
        <item x="8"/>
        <item x="22"/>
        <item x="5"/>
        <item x="4"/>
        <item x="20"/>
        <item x="1"/>
        <item x="2"/>
        <item x="14"/>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25">
    <i>
      <x v="24"/>
    </i>
    <i>
      <x v="23"/>
    </i>
    <i>
      <x v="9"/>
    </i>
    <i>
      <x v="4"/>
    </i>
    <i>
      <x v="10"/>
    </i>
    <i>
      <x v="20"/>
    </i>
    <i>
      <x v="5"/>
    </i>
    <i>
      <x v="2"/>
    </i>
    <i>
      <x v="26"/>
    </i>
    <i>
      <x v="18"/>
    </i>
    <i>
      <x v="21"/>
    </i>
    <i>
      <x v="19"/>
    </i>
    <i>
      <x v="8"/>
    </i>
    <i>
      <x v="17"/>
    </i>
    <i>
      <x v="22"/>
    </i>
    <i>
      <x v="7"/>
    </i>
    <i>
      <x v="6"/>
    </i>
    <i>
      <x v="1"/>
    </i>
    <i>
      <x v="16"/>
    </i>
    <i>
      <x v="15"/>
    </i>
    <i>
      <x v="25"/>
    </i>
    <i>
      <x v="11"/>
    </i>
    <i>
      <x/>
    </i>
    <i>
      <x v="14"/>
    </i>
    <i t="grand">
      <x/>
    </i>
  </rowItems>
  <colItems count="1">
    <i/>
  </colItems>
  <pageFields count="1">
    <pageField fld="6" hier="-1"/>
  </pageFields>
  <dataFields count="1">
    <dataField name="Dog Count"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7F4F7BA-33AA-6F41-92A7-4DDBFBC5C1BE}"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5:G33" firstHeaderRow="1" firstDataRow="1" firstDataCol="1" rowPageCount="1" colPageCount="1"/>
  <pivotFields count="31">
    <pivotField numFmtId="1" showAll="0"/>
    <pivotField dataField="1" showAll="0"/>
    <pivotField showAll="0"/>
    <pivotField showAll="0">
      <items count="2">
        <item x="0"/>
        <item t="default"/>
      </items>
    </pivotField>
    <pivotField showAll="0"/>
    <pivotField showAll="0"/>
    <pivotField axis="axisPage" showAll="0">
      <items count="3">
        <item x="0"/>
        <item x="1"/>
        <item t="default"/>
      </items>
    </pivotField>
    <pivotField axis="axisRow" showAll="0" sortType="descending">
      <items count="28">
        <item x="6"/>
        <item x="14"/>
        <item x="2"/>
        <item x="1"/>
        <item x="20"/>
        <item x="4"/>
        <item x="5"/>
        <item x="22"/>
        <item x="8"/>
        <item x="11"/>
        <item x="12"/>
        <item x="24"/>
        <item x="19"/>
        <item x="17"/>
        <item x="0"/>
        <item x="10"/>
        <item x="9"/>
        <item x="7"/>
        <item x="26"/>
        <item x="23"/>
        <item x="3"/>
        <item x="18"/>
        <item x="15"/>
        <item x="16"/>
        <item x="13"/>
        <item x="21"/>
        <item x="25"/>
        <item t="default"/>
      </items>
      <autoSortScope>
        <pivotArea dataOnly="0" outline="0" fieldPosition="0">
          <references count="1">
            <reference field="4294967294" count="1" selected="0">
              <x v="0"/>
            </reference>
          </references>
        </pivotArea>
      </autoSortScope>
    </pivotField>
    <pivotField showAll="0"/>
    <pivotField showAll="0">
      <items count="30">
        <item x="20"/>
        <item x="11"/>
        <item x="28"/>
        <item x="16"/>
        <item x="25"/>
        <item x="8"/>
        <item x="12"/>
        <item x="3"/>
        <item x="18"/>
        <item x="22"/>
        <item x="5"/>
        <item x="17"/>
        <item x="15"/>
        <item x="2"/>
        <item x="26"/>
        <item x="4"/>
        <item x="24"/>
        <item x="21"/>
        <item x="6"/>
        <item x="7"/>
        <item x="13"/>
        <item x="0"/>
        <item x="14"/>
        <item x="27"/>
        <item x="10"/>
        <item x="1"/>
        <item x="23"/>
        <item x="9"/>
        <item x="19"/>
        <item t="default"/>
      </items>
    </pivotField>
    <pivotField showAll="0">
      <items count="3">
        <item x="0"/>
        <item x="1"/>
        <item t="default"/>
      </items>
    </pivotField>
    <pivotField showAll="0">
      <items count="6">
        <item x="1"/>
        <item x="2"/>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28">
    <i>
      <x v="2"/>
    </i>
    <i>
      <x v="14"/>
    </i>
    <i>
      <x v="3"/>
    </i>
    <i>
      <x v="17"/>
    </i>
    <i>
      <x v="22"/>
    </i>
    <i>
      <x v="16"/>
    </i>
    <i>
      <x v="23"/>
    </i>
    <i>
      <x/>
    </i>
    <i>
      <x v="21"/>
    </i>
    <i>
      <x v="6"/>
    </i>
    <i>
      <x v="24"/>
    </i>
    <i>
      <x v="8"/>
    </i>
    <i>
      <x v="20"/>
    </i>
    <i>
      <x v="18"/>
    </i>
    <i>
      <x v="25"/>
    </i>
    <i>
      <x v="10"/>
    </i>
    <i>
      <x v="5"/>
    </i>
    <i>
      <x v="19"/>
    </i>
    <i>
      <x v="1"/>
    </i>
    <i>
      <x v="9"/>
    </i>
    <i>
      <x v="15"/>
    </i>
    <i>
      <x v="4"/>
    </i>
    <i>
      <x v="7"/>
    </i>
    <i>
      <x v="11"/>
    </i>
    <i>
      <x v="26"/>
    </i>
    <i>
      <x v="12"/>
    </i>
    <i>
      <x v="13"/>
    </i>
    <i t="grand">
      <x/>
    </i>
  </rowItems>
  <colItems count="1">
    <i/>
  </colItems>
  <pageFields count="1">
    <pageField fld="6" hier="-1"/>
  </pageFields>
  <dataFields count="1">
    <dataField name="Count of Rescue_ID"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842758C-65AA-5B40-8878-2F9DE9A467D3}"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26:B36" firstHeaderRow="1" firstDataRow="1" firstDataCol="1" rowPageCount="1" colPageCount="1"/>
  <pivotFields count="17">
    <pivotField showAll="0"/>
    <pivotField dataField="1" showAll="0"/>
    <pivotField showAll="0"/>
    <pivotField showAll="0"/>
    <pivotField showAll="0" sortType="descending">
      <items count="18">
        <item x="6"/>
        <item x="0"/>
        <item x="1"/>
        <item x="16"/>
        <item x="15"/>
        <item x="11"/>
        <item x="13"/>
        <item x="10"/>
        <item x="3"/>
        <item x="7"/>
        <item x="5"/>
        <item x="12"/>
        <item x="8"/>
        <item x="14"/>
        <item x="2"/>
        <item x="4"/>
        <item x="9"/>
        <item t="default"/>
      </items>
      <autoSortScope>
        <pivotArea dataOnly="0" outline="0" fieldPosition="0">
          <references count="1">
            <reference field="4294967294" count="1" selected="0">
              <x v="0"/>
            </reference>
          </references>
        </pivotArea>
      </autoSortScope>
    </pivotField>
    <pivotField axis="axisPage" multipleItemSelectionAllowed="1" showAll="0">
      <items count="4">
        <item h="1" x="0"/>
        <item x="1"/>
        <item h="1" x="2"/>
        <item t="default"/>
      </items>
    </pivotField>
    <pivotField showAll="0"/>
    <pivotField showAll="0"/>
    <pivotField showAll="0"/>
    <pivotField showAll="0"/>
    <pivotField showAll="0"/>
    <pivotField showAll="0"/>
    <pivotField showAll="0"/>
    <pivotField showAll="0"/>
    <pivotField axis="axisRow" showAll="0" sortType="descending">
      <items count="20">
        <item x="7"/>
        <item x="15"/>
        <item x="11"/>
        <item x="13"/>
        <item x="5"/>
        <item x="18"/>
        <item x="10"/>
        <item x="0"/>
        <item x="16"/>
        <item x="1"/>
        <item x="12"/>
        <item x="8"/>
        <item x="9"/>
        <item x="17"/>
        <item x="4"/>
        <item x="2"/>
        <item x="14"/>
        <item x="3"/>
        <item x="6"/>
        <item t="default"/>
      </items>
      <autoSortScope>
        <pivotArea dataOnly="0" outline="0" fieldPosition="0">
          <references count="1">
            <reference field="4294967294" count="1" selected="0">
              <x v="0"/>
            </reference>
          </references>
        </pivotArea>
      </autoSortScope>
    </pivotField>
    <pivotField showAll="0"/>
    <pivotField showAll="0"/>
  </pivotFields>
  <rowFields count="1">
    <field x="14"/>
  </rowFields>
  <rowItems count="10">
    <i>
      <x v="7"/>
    </i>
    <i>
      <x/>
    </i>
    <i>
      <x v="8"/>
    </i>
    <i>
      <x v="10"/>
    </i>
    <i>
      <x v="4"/>
    </i>
    <i>
      <x v="17"/>
    </i>
    <i>
      <x v="15"/>
    </i>
    <i>
      <x v="11"/>
    </i>
    <i>
      <x v="14"/>
    </i>
    <i t="grand">
      <x/>
    </i>
  </rowItems>
  <colItems count="1">
    <i/>
  </colItems>
  <pageFields count="1">
    <pageField fld="5" hier="-1"/>
  </pageFields>
  <dataFields count="1">
    <dataField name="Count of Animal ID" fld="1" subtotal="count" baseField="0" baseItem="0"/>
  </dataFields>
  <chartFormats count="5">
    <chartFormat chart="4" format="17" series="1">
      <pivotArea type="data" outline="0" fieldPosition="0">
        <references count="1">
          <reference field="4294967294" count="1" selected="0">
            <x v="0"/>
          </reference>
        </references>
      </pivotArea>
    </chartFormat>
    <chartFormat chart="6" format="33" series="1">
      <pivotArea type="data" outline="0" fieldPosition="0">
        <references count="1">
          <reference field="4294967294" count="1" selected="0">
            <x v="0"/>
          </reference>
        </references>
      </pivotArea>
    </chartFormat>
    <chartFormat chart="7" format="49"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14" count="1" selected="0">
            <x v="14"/>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ichValueRel.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jpeg"/><Relationship Id="rId26" Type="http://schemas.openxmlformats.org/officeDocument/2006/relationships/image" Target="../media/image26.jpeg"/><Relationship Id="rId3" Type="http://schemas.openxmlformats.org/officeDocument/2006/relationships/image" Target="../media/image3.jpeg"/><Relationship Id="rId21" Type="http://schemas.openxmlformats.org/officeDocument/2006/relationships/image" Target="../media/image21.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5" Type="http://schemas.openxmlformats.org/officeDocument/2006/relationships/image" Target="../media/image25.jpeg"/><Relationship Id="rId2" Type="http://schemas.openxmlformats.org/officeDocument/2006/relationships/image" Target="../media/image2.jpeg"/><Relationship Id="rId16" Type="http://schemas.openxmlformats.org/officeDocument/2006/relationships/image" Target="../media/image16.jpeg"/><Relationship Id="rId20" Type="http://schemas.openxmlformats.org/officeDocument/2006/relationships/image" Target="../media/image20.jpeg"/><Relationship Id="rId1" Type="http://schemas.openxmlformats.org/officeDocument/2006/relationships/image" Target="../media/image1.gif"/><Relationship Id="rId6" Type="http://schemas.openxmlformats.org/officeDocument/2006/relationships/image" Target="../media/image6.jpeg"/><Relationship Id="rId11" Type="http://schemas.openxmlformats.org/officeDocument/2006/relationships/image" Target="../media/image11.jpeg"/><Relationship Id="rId24" Type="http://schemas.openxmlformats.org/officeDocument/2006/relationships/image" Target="../media/image24.jpeg"/><Relationship Id="rId5" Type="http://schemas.openxmlformats.org/officeDocument/2006/relationships/image" Target="../media/image5.jpeg"/><Relationship Id="rId15" Type="http://schemas.openxmlformats.org/officeDocument/2006/relationships/image" Target="../media/image15.jpeg"/><Relationship Id="rId23" Type="http://schemas.openxmlformats.org/officeDocument/2006/relationships/image" Target="../media/image23.jpeg"/><Relationship Id="rId10" Type="http://schemas.openxmlformats.org/officeDocument/2006/relationships/image" Target="../media/image10.jpeg"/><Relationship Id="rId19" Type="http://schemas.openxmlformats.org/officeDocument/2006/relationships/image" Target="../media/image19.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6">
  <rv s="0">
    <v>0</v>
    <v>5</v>
  </rv>
  <rv s="1">
    <v>1</v>
    <v>5</v>
    <v>Adopt A Pet :: Midge [Barn Cat]</v>
  </rv>
  <rv s="1">
    <v>2</v>
    <v>5</v>
    <v>Adopt A Pet :: Jackie [Barn Cat]</v>
  </rv>
  <rv s="1">
    <v>3</v>
    <v>5</v>
    <v>Adopt A Pet :: Trout</v>
  </rv>
  <rv s="1">
    <v>4</v>
    <v>5</v>
    <v>Adopt A Pet :: Phillip</v>
  </rv>
  <rv s="1">
    <v>5</v>
    <v>5</v>
    <v>Adopt A Pet :: Kobe</v>
  </rv>
  <rv s="1">
    <v>6</v>
    <v>5</v>
    <v>Adopt A Pet :: Lady</v>
  </rv>
  <rv s="1">
    <v>7</v>
    <v>5</v>
    <v>Adopt A Pet :: Donna</v>
  </rv>
  <rv s="1">
    <v>8</v>
    <v>5</v>
    <v>Adopt A Pet :: Mafia [Barn Cat]</v>
  </rv>
  <rv s="1">
    <v>9</v>
    <v>5</v>
    <v>Adopt A Pet :: Kat [Foster Home]</v>
  </rv>
  <rv s="1">
    <v>10</v>
    <v>5</v>
    <v>Adopt A Pet :: Kevin [Foster Home]</v>
  </rv>
  <rv s="1">
    <v>11</v>
    <v>5</v>
    <v>Adopt A Pet :: Gus</v>
  </rv>
  <rv s="1">
    <v>12</v>
    <v>5</v>
    <v>Adopt A Pet :: Ariel</v>
  </rv>
  <rv s="1">
    <v>13</v>
    <v>5</v>
    <v>Adopt A Pet :: Engel</v>
  </rv>
  <rv s="1">
    <v>14</v>
    <v>5</v>
    <v>Adopt A Pet :: Toby</v>
  </rv>
  <rv s="1">
    <v>15</v>
    <v>5</v>
    <v>Adopt A Pet :: Judd [Foster Home]</v>
  </rv>
  <rv s="1">
    <v>16</v>
    <v>5</v>
    <v>Adopt A Pet :: Dexter</v>
  </rv>
  <rv s="1">
    <v>17</v>
    <v>5</v>
    <v>Adopt A Pet :: Jojo</v>
  </rv>
  <rv s="1">
    <v>18</v>
    <v>5</v>
    <v>Adopt A Pet :: Sushi</v>
  </rv>
  <rv s="1">
    <v>19</v>
    <v>5</v>
    <v>Adopt A Pet :: Amari [Foster Home]</v>
  </rv>
  <rv s="1">
    <v>20</v>
    <v>5</v>
    <v>Adopt A Pet :: Vanna</v>
  </rv>
  <rv s="1">
    <v>21</v>
    <v>5</v>
    <v>Adopt A Pet :: Chong</v>
  </rv>
  <rv s="1">
    <v>22</v>
    <v>5</v>
    <v>Adopt A Pet :: Madre</v>
  </rv>
  <rv s="1">
    <v>23</v>
    <v>5</v>
    <v>Adopt A Pet :: Fonzie</v>
  </rv>
  <rv s="1">
    <v>24</v>
    <v>5</v>
    <v>Adopt A Pet :: Zane</v>
  </rv>
  <rv s="1">
    <v>25</v>
    <v>5</v>
    <v>Adopt A Pet :: Smokey [Pre Adopted]</v>
  </rv>
</rvData>
</file>

<file path=xl/richData/rdrichvaluestructure.xml><?xml version="1.0" encoding="utf-8"?>
<rvStructures xmlns="http://schemas.microsoft.com/office/spreadsheetml/2017/richdata" count="2">
  <s t="_localImage">
    <k n="_rvRel:LocalImageIdentifier" t="i"/>
    <k n="CalcOrigin" t="i"/>
  </s>
  <s t="_localImage">
    <k n="_rvRel:LocalImageIdentifier" t="i"/>
    <k n="CalcOrigin" t="i"/>
    <k n="Text" t="s"/>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el r:id="rId14"/>
  <rel r:id="rId15"/>
  <rel r:id="rId16"/>
  <rel r:id="rId17"/>
  <rel r:id="rId18"/>
  <rel r:id="rId19"/>
  <rel r:id="rId20"/>
  <rel r:id="rId21"/>
  <rel r:id="rId22"/>
  <rel r:id="rId23"/>
  <rel r:id="rId24"/>
  <rel r:id="rId25"/>
  <rel r:id="rId26"/>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2D9323A-291C-384A-84A4-2AAFA5A29CF4}" name="Table4" displayName="Table4" ref="A1:AJ77" totalsRowShown="0">
  <autoFilter ref="A1:AJ77" xr:uid="{12D9323A-291C-384A-84A4-2AAFA5A29CF4}"/>
  <tableColumns count="36">
    <tableColumn id="1" xr3:uid="{7C1CDB7B-5827-E142-8366-D89CDFC3CC69}" name="Treatment/Control"/>
    <tableColumn id="2" xr3:uid="{C08688EA-D7CB-E548-BF73-1B5B72B45A00}" name="Treatment Description"/>
    <tableColumn id="3" xr3:uid="{32E9D1FA-867B-9640-8720-D4C8343CB982}" name="Data Change Note"/>
    <tableColumn id="4" xr3:uid="{B550DD70-27A7-F44E-B0D2-BD13A2CE8473}" name="Pre-Experiment LOS"/>
    <tableColumn id="5" xr3:uid="{0119E46B-0D72-A14F-9D54-5F3A552888B9}" name="Outcome"/>
    <tableColumn id="6" xr3:uid="{9D1741F7-08EB-A842-ACDD-46DF9231507E}" name="Data Check">
      <calculatedColumnFormula>IF(VLOOKUP($H2,'Consolidated Data - Static'!$H:$AJ,2,FALSE)&lt;&gt;VLOOKUP($H2,'Consolidated Data - Dynamic'!$B:$AD,2,FALSE),"Name-AdoptAPet Mismatch",IF(VLOOKUP($H2,'Consolidated Data - Static'!$H:$AJ,3,FALSE)&lt;&gt;VLOOKUP($H2,'Consolidated Data - Dynamic'!$B:$AD,3,FALSE),"Name-PetPoint Mismatch",IF(VLOOKUP($H2,'Consolidated Data - Static'!$H:$AJ,4,FALSE)&lt;&gt;VLOOKUP($H2,'Consolidated Data - Dynamic'!$B:$AD,4,FALSE),"Name-Inventory Mismatch", IF(VLOOKUP($H2,'Consolidated Data - Static'!$H:$AJ,5,FALSE)&lt;&gt;VLOOKUP($H2,'Consolidated Data - Dynamic'!$B:$AD,5,FALSE),"Primary Breed Mismatch",IF(VLOOKUP($H2,'Consolidated Data - Static'!$H:$AJ,6,FALSE)&lt;&gt;VLOOKUP($H2,'Consolidated Data - Dynamic'!$B:$AD,6,FALSE),"Secondary Breed Mismatch", IF(VLOOKUP($H2,'Consolidated Data - Static'!$H:$AJ,7,FALSE)&lt;&gt;VLOOKUP($H2,'Consolidated Data - Dynamic'!$B:$AD,7,FALSE),"Color Mismatch",IF(VLOOKUP($H2,'Consolidated Data - Static'!$H:$AJ,8,FALSE)&lt;&gt;VLOOKUP($H2,'Consolidated Data - Dynamic'!$B:$AD,8,FALSE),"Sex Mismatch",IF(VLOOKUP($H2,'Consolidated Data - Static'!$H:$AJ,9,FALSE)&lt;&gt;VLOOKUP($H2,'Consolidated Data - Dynamic'!$B:$AD,9,FALSE),"Age Mismatch",IF(VLOOKUP($H2,'Consolidated Data - Static'!$H:$AJ,10,FALSE)&lt;&gt;VLOOKUP($H2,'Consolidated Data - Dynamic'!$B:$AD,10,FALSE),"Size Mismatch",IF(VLOOKUP($H2,'Consolidated Data - Static'!$H:$AJ,11,FALSE)&lt;&gt;VLOOKUP($H2,'Consolidated Data - Dynamic'!$B:$AD,11,FALSE),"Mixed Mismatch",IF(VLOOKUP($H2,'Consolidated Data - Static'!$H:$AJ,12,FALSE)&lt;&gt;VLOOKUP($H2,'Consolidated Data - Dynamic'!$B:$AD,12,FALSE),"Altered Mismatch",IF(VLOOKUP($H2,'Consolidated Data - Static'!$H:$AJ,13,FALSE)&lt;&gt;VLOOKUP($H2,'Consolidated Data - Dynamic'!$B:$AD,13,FALSE),"Shots Current Mismatch",IF(VLOOKUP($H2,'Consolidated Data - Static'!$H:$AJ,14,FALSE)&lt;&gt;VLOOKUP($H2,'Consolidated Data - Dynamic'!$B:$AD,14,FALSE),"Housebroken Mismatch",IF(VLOOKUP($H2,'Consolidated Data - Static'!$H:$AJ,15,FALSE)&lt;&gt;VLOOKUP($H2,'Consolidated Data - Dynamic'!$B:$AD,15,FALSE),"Special Needs Mismatch",IF(VLOOKUP($H2,'Consolidated Data - Static'!$H:$AJ,16,FALSE)&lt;&gt;VLOOKUP($H2,'Consolidated Data - Dynamic'!$B:$AD,16,FALSE),"OK w/kids Mismatch",IF(VLOOKUP($H2,'Consolidated Data - Static'!$H:$AJ,17,FALSE)&lt;&gt;VLOOKUP($H2,'Consolidated Data - Dynamic'!$B:$AD,17,FALSE),"OK w/dogs Mismatch",IF(VLOOKUP($H2,'Consolidated Data - Static'!$H:$AJ,18,FALSE)&lt;&gt;VLOOKUP($H2,'Consolidated Data - Dynamic'!$B:$AD,18,FALSE),"OK w/cats Mismatch",IF(VLOOKUP($H2,'Consolidated Data - Static'!$H:$AJ,19,FALSE)&lt;&gt;VLOOKUP($H2,'Consolidated Data - Dynamic'!$B:$AD,19,FALSE),"Pre Treatment Description Mismatch",IF(VLOOKUP($H2,'Consolidated Data - Static'!$H:$AJ,20,FALSE)&lt;&gt;VLOOKUP($H2,'Consolidated Data - Dynamic'!$B:$AD,20,FALSE),"Stage Mismatch",IF(VLOOKUP($H2,'Consolidated Data - Static'!$H:$AJ,21,FALSE)&lt;&gt;VLOOKUP($H2,'Consolidated Data - Dynamic'!$B:$AD,21,FALSE),"Primary Color Mismatch",IF(VLOOKUP($H2,'Consolidated Data - Static'!$H:$AJ,22,FALSE)&lt;&gt;VLOOKUP($H2,'Consolidated Data - Dynamic'!$B:$AD,22,FALSE),"Location Mismatch",IF(VLOOKUP($H2,'Consolidated Data - Static'!$H:$AJ,23,FALSE)&lt;&gt;VLOOKUP($H2,'Consolidated Data - Dynamic'!$B:$AD,23,FALSE),"Intake Type Mismatch",IF(VLOOKUP($H2,'Consolidated Data - Static'!$H:$AJ,24,FALSE)&lt;&gt;VLOOKUP($H2,'Consolidated Data - Dynamic'!$B:$AD,24,FALSE),"Emancipation Date Mismatch",IF(VLOOKUP($H2,'Consolidated Data - Static'!$H:$AJ,25,FALSE)&lt;&gt;VLOOKUP($H2,'Consolidated Data - Dynamic'!$B:$AD,25,FALSE),"Intake Date Mismatch",IF(VLOOKUP($H2,'Consolidated Data - Static'!$H:$AJ,26,FALSE)&lt;&gt;VLOOKUP($H2,'Consolidated Data - Dynamic'!$B:$AD,26,FALSE),"LOS Days Mismatch",IF(VLOOKUP($H2,'Consolidated Data - Static'!$H:$AJ,27,FALSE)&lt;&gt;VLOOKUP($H2,'Consolidated Data - Dynamic'!$B:$AD,27,FALSE),"Stage Change Mismatch",IF(VLOOKUP($H2,'Consolidated Data - Static'!$H:$AJ,28,FALSE)&lt;&gt;VLOOKUP($H2,'Consolidated Data - Dynamic'!$B:$AD,28,FALSE),"Animal Weight Mismatch",IF(VLOOKUP($H2,'Consolidated Data - Static'!$H:$AJ,29,FALSE)&lt;&gt;VLOOKUP($H2,'Consolidated Data - Dynamic'!$B:$AD,29,FALSE),"Number of Pictures Mismatch", "Record Match"))))))))))))))))))))))))))))</calculatedColumnFormula>
    </tableColumn>
    <tableColumn id="7" xr3:uid="{59110BBC-3C34-C34C-A00D-3990E4ABF196}" name="Pet_ID"/>
    <tableColumn id="8" xr3:uid="{1238CD1C-BB62-6741-9301-E5BF916F1454}" name="Rescue_ID"/>
    <tableColumn id="9" xr3:uid="{B3775169-3524-4944-B984-75D134262DD4}" name="Name - AdoptAPet"/>
    <tableColumn id="10" xr3:uid="{638E3A9E-32B3-E64B-B38A-B2FECF769910}" name="Name-PetPoint"/>
    <tableColumn id="11" xr3:uid="{15CE2221-2375-684E-836F-6145FE4EA4AC}" name="Name-Inventory"/>
    <tableColumn id="12" xr3:uid="{D37D4D4B-2A28-0E44-9F7B-5CAA2E05DDD4}" name="Primary_Breed"/>
    <tableColumn id="13" xr3:uid="{37C2438A-0742-1B4B-90C7-485DBB34EFE1}" name="Secondary_Breed"/>
    <tableColumn id="14" xr3:uid="{B1448EB6-CA59-4A48-B52B-B8041932DBD7}" name="Color"/>
    <tableColumn id="15" xr3:uid="{C1840CEC-F6F9-4F4B-8DDF-929CFDC48A1F}" name="Sex"/>
    <tableColumn id="16" xr3:uid="{4892DDCD-2117-1E47-9171-6C4B21E6B125}" name="Age"/>
    <tableColumn id="17" xr3:uid="{077176D1-703A-6E44-9827-ED5AADE85307}" name="Size"/>
    <tableColumn id="18" xr3:uid="{31C20260-B992-2946-9C23-D8FB0A7EA55B}" name="Mixed"/>
    <tableColumn id="19" xr3:uid="{309F8B2E-AD8D-9D4B-B9DE-B0E2CA8DE633}" name="Altered"/>
    <tableColumn id="20" xr3:uid="{A85FC11B-BA34-5149-9E82-6453382CB5B9}" name="Shots_Current"/>
    <tableColumn id="21" xr3:uid="{72DEE9D8-E98B-774D-855A-0AEBE7FB62B7}" name="Housebroken"/>
    <tableColumn id="22" xr3:uid="{91533A76-B274-4C4B-83B2-95A05C127CE0}" name="Special_Needs"/>
    <tableColumn id="23" xr3:uid="{AC496B8D-3556-1645-A058-4066884E66BD}" name="OK_With_Kids"/>
    <tableColumn id="24" xr3:uid="{D392BA04-4883-1E44-A5A4-CA325953AE9F}" name="OK_With_Dogs"/>
    <tableColumn id="25" xr3:uid="{D2E1525D-8B68-7A4B-AB2B-4E60F716F583}" name="OK_With_Cats"/>
    <tableColumn id="26" xr3:uid="{17FFA19A-471D-4B43-877D-99A436EC0EB3}" name="Pre-Treatment Description"/>
    <tableColumn id="27" xr3:uid="{072E8F22-9475-F146-869F-95E83D217DB3}" name="Stage"/>
    <tableColumn id="28" xr3:uid="{D4C7DA76-6DB3-9D4F-A342-A2662DD2311B}" name="Primary Color"/>
    <tableColumn id="29" xr3:uid="{1EB8DCF9-1CE2-814A-A549-E83FECF7369B}" name="Location"/>
    <tableColumn id="30" xr3:uid="{8683D1E6-9762-5B42-A0DD-384600687123}" name="Intake Type"/>
    <tableColumn id="31" xr3:uid="{DDA7526A-B414-FE4C-AC84-C87ED9012E40}" name="EmancipationDate" dataDxfId="1"/>
    <tableColumn id="32" xr3:uid="{38A74408-3970-0146-98DB-5EB97BD7703F}" name="IntakeDateTime" dataDxfId="0"/>
    <tableColumn id="33" xr3:uid="{C886102C-3C8E-0743-B905-894DA2F541C0}" name="LOSInDays"/>
    <tableColumn id="34" xr3:uid="{2F71B8A1-4AF6-C543-B540-D8E74B2FB110}" name="StageChangeReason"/>
    <tableColumn id="35" xr3:uid="{C203C2F5-2FAC-6240-9B23-EFCAD1FFE48A}" name="AnimalWeight"/>
    <tableColumn id="36" xr3:uid="{A4FBD30B-3CA1-6F4A-9122-5E9472D3BFC1}" name="NumberOfPictures"/>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7682E3A-F48F-CF43-A8DB-B4E14027FCCC}" name="Table2" displayName="Table2" ref="A1:AE102" totalsRowShown="0" headerRowDxfId="5">
  <autoFilter ref="A1:AE102" xr:uid="{00000000-0001-0000-0000-000000000000}"/>
  <tableColumns count="31">
    <tableColumn id="1" xr3:uid="{038C8D44-18F3-F948-8937-17C9CBE3CD2C}" name="Pet_ID" dataDxfId="6"/>
    <tableColumn id="2" xr3:uid="{72DFE735-EFEC-E245-88D5-4CC3D982C619}" name="Rescue_ID"/>
    <tableColumn id="3" xr3:uid="{976DCB0A-2189-9241-A0A5-D0A9E982896E}" name="Name"/>
    <tableColumn id="4" xr3:uid="{A165B9BE-21AE-9948-86E5-D24B0530D038}" name="Status"/>
    <tableColumn id="5" xr3:uid="{8831B861-DD7C-E344-A4F6-2655833D63EF}" name="Date_Added"/>
    <tableColumn id="6" xr3:uid="{87642010-B832-CA45-B68A-3E3A1659173B}" name="Date_Adopted"/>
    <tableColumn id="7" xr3:uid="{F008F02E-C020-DF46-930B-5827496319D4}" name="Species"/>
    <tableColumn id="8" xr3:uid="{1E469C63-40BD-3B41-BA2E-1040BDC935C3}" name="Primary_Breed"/>
    <tableColumn id="9" xr3:uid="{A7790C1B-CF3C-974D-ADC0-7B5FA0777FDD}" name="Secondary_Breed"/>
    <tableColumn id="10" xr3:uid="{F3FEE815-CED2-D640-83F4-94AADC4D96DB}" name="Color"/>
    <tableColumn id="11" xr3:uid="{A111D493-40B9-DD49-8459-137E7452F1FE}" name="Sex"/>
    <tableColumn id="12" xr3:uid="{C7C62723-B3F6-E741-88D5-112554B076F9}" name="Age"/>
    <tableColumn id="13" xr3:uid="{69A1EF90-8FC5-8249-B82A-6D26534DA4D2}" name="Size"/>
    <tableColumn id="14" xr3:uid="{72F2FD2E-D7B4-9F4A-8851-A1D4ECBD9912}" name="Coat"/>
    <tableColumn id="15" xr3:uid="{D3791FA2-13C6-F144-B112-0A46F2C6CA7F}" name="Mixed"/>
    <tableColumn id="16" xr3:uid="{B5D11CE5-4ABC-0E49-B090-CB191EC84AE2}" name="Altered"/>
    <tableColumn id="17" xr3:uid="{A64BC260-BDD1-4749-884B-BB2096161F2F}" name="Shots_Current"/>
    <tableColumn id="18" xr3:uid="{CEDE0A65-320E-C845-9957-8993E6D2BEC5}" name="Housebroken"/>
    <tableColumn id="19" xr3:uid="{DF0DA13D-10FB-4D49-8956-97FD62BE8F88}" name="Declawed"/>
    <tableColumn id="20" xr3:uid="{31E4978C-FCF9-054E-8718-92C02AAD62CD}" name="Special_Needs"/>
    <tableColumn id="21" xr3:uid="{EA6BCE75-4423-7E4C-B080-7180382B1A2E}" name="OK_With_Kids"/>
    <tableColumn id="22" xr3:uid="{4B88163E-6B47-6149-A191-DCB20C4C664F}" name="OK_With_Dogs"/>
    <tableColumn id="23" xr3:uid="{CE269FD1-D412-1E47-901E-033F69897562}" name="OK_With_Cats"/>
    <tableColumn id="24" xr3:uid="{1601BD80-BF29-D04B-A56B-D4D9269C51AF}" name="Description"/>
    <tableColumn id="25" xr3:uid="{5526C1D5-783F-D24D-9DAE-462C7B0A7192}" name="Video_URL"/>
    <tableColumn id="26" xr3:uid="{838982DD-9F3A-C846-96C8-E301E997A2BF}" name="Microchip_Number"/>
    <tableColumn id="27" xr3:uid="{343FF060-9138-3A48-9262-9CB1B242DC75}" name="Microchip_Vendor"/>
    <tableColumn id="28" xr3:uid="{A59228B6-B30C-1247-B32C-5802A5E18BEE}" name="Photo_1_URL"/>
    <tableColumn id="29" xr3:uid="{B490AE79-1E75-7A49-8A2F-142EAE7FA2A1}" name="Photo_2_URL"/>
    <tableColumn id="30" xr3:uid="{7BB7E86A-F69C-F54B-97FA-8FF577C572BD}" name="Photo_3_URL"/>
    <tableColumn id="31" xr3:uid="{5650B470-D8D7-C148-8F81-84C66200D298}" name="Photo_4_URL"/>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F61838-B524-9E4A-BCB6-5E1F11C3F01D}" name="Table1" displayName="Table1" ref="A1:Q344" totalsRowShown="0" headerRowDxfId="7" headerRowCellStyle="Normal 2" dataCellStyle="Normal 2">
  <autoFilter ref="A1:Q344" xr:uid="{EBADE466-805E-044E-AE55-43B1A17B6A62}"/>
  <tableColumns count="17">
    <tableColumn id="1" xr3:uid="{F5566DDE-3D51-AD4E-ADAB-2D4760E45A11}" name="Column1" dataCellStyle="Normal 2"/>
    <tableColumn id="2" xr3:uid="{04A962A0-EB5A-E643-BB31-636A76CA9A6C}" name="Animal ID" dataCellStyle="Normal 2"/>
    <tableColumn id="3" xr3:uid="{85A91B88-1E3F-0F4B-AAF4-82832B4A61CD}" name="Photo" dataCellStyle="Normal 2"/>
    <tableColumn id="4" xr3:uid="{106D22E0-3A06-1A48-83D9-A5ED1EC51CC5}" name="Status" dataCellStyle="Normal 2"/>
    <tableColumn id="5" xr3:uid="{F9B8E42F-57A3-F042-A288-A847AAEAF612}" name="Stage" dataCellStyle="Normal 2"/>
    <tableColumn id="6" xr3:uid="{7DA363FF-3D11-674A-AAD4-9B6642F70B95}" name="Species" dataCellStyle="Normal 2"/>
    <tableColumn id="7" xr3:uid="{8CB526F6-C5AC-BA4E-B104-0A378442DAD1}" name="Primary Breed" dataCellStyle="Normal 2"/>
    <tableColumn id="8" xr3:uid="{3896D7C3-E6D9-4744-B06B-E35A99C01F85}" name="Name" dataCellStyle="Normal 2"/>
    <tableColumn id="9" xr3:uid="{C95FA675-CD1A-8D4E-8C2E-F76BB9827077}" name="Age" dataCellStyle="Normal 2"/>
    <tableColumn id="10" xr3:uid="{83A15B0F-39A0-2F4B-95DA-BB18729145E2}" name="Sex" dataCellStyle="Normal 2"/>
    <tableColumn id="11" xr3:uid="{B03A4944-F2EE-4F4C-90BA-D97450307944}" name="Spay/Neuter" dataCellStyle="Normal 2"/>
    <tableColumn id="12" xr3:uid="{2C721947-9099-D446-ADA0-3D4E1BCB9FFD}" name="Primary Color" dataCellStyle="Normal 2"/>
    <tableColumn id="13" xr3:uid="{2C6EB3D8-52FA-3749-BCFF-E298D1F7B3E4}" name="On Hold" dataCellStyle="Normal 2"/>
    <tableColumn id="14" xr3:uid="{B77C7338-441C-C541-A803-10CBE57A74E7}" name="Microchip" dataCellStyle="Normal 2"/>
    <tableColumn id="15" xr3:uid="{800145AB-F240-E740-A072-8E1BE90D2BB7}" name="Location" dataCellStyle="Normal 2"/>
    <tableColumn id="16" xr3:uid="{B825682D-9877-4440-86AE-43016F6A0F6E}" name="Sublocation" dataCellStyle="Normal 2"/>
    <tableColumn id="17" xr3:uid="{14A252B4-BBAF-D443-85AC-C685EB360C9A}" name="Reference ID" dataCellStyle="Normal 2"/>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763AD04-16E9-A345-9C73-5090B298792B}" name="Table3" displayName="Table3" ref="A4:AK163" totalsRowShown="0" headerRowCellStyle="Normal 3" dataCellStyle="Normal 3">
  <autoFilter ref="A4:AK163" xr:uid="{C763AD04-16E9-A345-9C73-5090B298792B}"/>
  <tableColumns count="37">
    <tableColumn id="1" xr3:uid="{F2904835-E87C-D24A-9F33-03ACF6C88E1E}" name="Location_1" dataCellStyle="Normal 3"/>
    <tableColumn id="2" xr3:uid="{0827FE6A-C175-E04C-B8C2-AFD8A1D26258}" name="AVG_LOS" dataCellStyle="Normal 3"/>
    <tableColumn id="3" xr3:uid="{74D5D5B9-3091-854D-AEC3-55F1EDB7E7B0}" name="Distinct_Animals" dataCellStyle="Normal 3"/>
    <tableColumn id="4" xr3:uid="{A054F911-7253-EC4F-883E-9C5E8E8BA587}" name="AnimalNumber" dataCellStyle="Normal 3"/>
    <tableColumn id="5" xr3:uid="{841432B0-D109-AB48-BA79-3A10B86DA2BD}" name="AnimalName" dataCellStyle="Normal 3"/>
    <tableColumn id="6" xr3:uid="{B0A86B5E-77D7-FE42-A98F-83C2750784B2}" name="AnimalType" dataCellStyle="Normal 3"/>
    <tableColumn id="7" xr3:uid="{2D16CC92-F72C-A447-BC8A-BD2106ECCF05}" name="PrimaryBreed" dataCellStyle="Normal 3"/>
    <tableColumn id="8" xr3:uid="{2E265FCC-28AA-6042-95F6-3AD7A853AC02}" name="Age" dataCellStyle="Normal 3"/>
    <tableColumn id="9" xr3:uid="{0C2B3484-375B-BF4D-A147-351B5D98C906}" name="Color" dataCellStyle="Normal 3"/>
    <tableColumn id="10" xr3:uid="{6E8236E2-848C-3E44-81A2-48104931100C}" name="Declawed" dataCellStyle="Normal 3"/>
    <tableColumn id="11" xr3:uid="{B030EB30-6BD8-984A-A74C-8391B4260088}" name="PreAltered" dataCellStyle="Normal 3"/>
    <tableColumn id="12" xr3:uid="{74A48ACC-4887-A14C-8412-F5A243E972DF}" name="IntakeType" dataCellStyle="Normal 3"/>
    <tableColumn id="13" xr3:uid="{40C593A3-3168-E44C-9533-885B222891F8}" name="Sex" dataCellStyle="Normal 3"/>
    <tableColumn id="14" xr3:uid="{6472E6BD-F1AE-ED4C-A513-D347150F7C38}" name="Stage" dataCellStyle="Normal 3"/>
    <tableColumn id="15" xr3:uid="{09238676-C680-454B-859A-B55738C17B0E}" name="Location" dataCellStyle="Normal 3"/>
    <tableColumn id="16" xr3:uid="{A73E993E-F064-3141-9F6B-571B7FDC1A1B}" name="ARN" dataCellStyle="Normal 3"/>
    <tableColumn id="17" xr3:uid="{C7BE74D9-8EE0-584B-833E-3534543A9922}" name="ChipNumber" dataCellStyle="Normal 3"/>
    <tableColumn id="18" xr3:uid="{A18C0F33-26E4-CF49-AD38-4C32C08942E9}" name="Species" dataCellStyle="Normal 3"/>
    <tableColumn id="19" xr3:uid="{E2BD8D03-16C0-5C4E-9412-5A5B5C81415F}" name="SecondaryBreed" dataCellStyle="Normal 3"/>
    <tableColumn id="20" xr3:uid="{0BBE8C1F-8FC0-364B-967E-C938606E4C18}" name="DateOfBirth" dataDxfId="4" dataCellStyle="Normal 3"/>
    <tableColumn id="21" xr3:uid="{19A8C8F6-6D20-9044-90D5-58AC2C57CDFF}" name="ColorPattern" dataCellStyle="Normal 3"/>
    <tableColumn id="22" xr3:uid="{28C938C0-D18D-5949-B651-A569CB297064}" name="EmancipationDate" dataDxfId="3" dataCellStyle="Normal 3"/>
    <tableColumn id="23" xr3:uid="{8F14211D-9C19-D54C-B850-E738FAB4D7C8}" name="SpayedNeutered" dataCellStyle="Normal 3"/>
    <tableColumn id="24" xr3:uid="{987626E5-E74F-E14F-ACD1-E4C0E93D0CFA}" name="IntakeDateTime" dataDxfId="2" dataCellStyle="Normal 3"/>
    <tableColumn id="25" xr3:uid="{DEE569F3-F09D-E746-B7DC-40BD67F31D75}" name="LOSInDays" dataCellStyle="Normal 3"/>
    <tableColumn id="26" xr3:uid="{F881A31B-DFBD-6343-A514-635779FE5213}" name="StageChangeReason" dataCellStyle="Normal 3"/>
    <tableColumn id="27" xr3:uid="{B124F612-7DBE-B54F-844A-FF710B2C7E1B}" name="SubLocation" dataCellStyle="Normal 3"/>
    <tableColumn id="28" xr3:uid="{E2BCFDBB-4881-994A-B38E-4E20D07B5511}" name="AnimalWeight" dataCellStyle="Normal 3"/>
    <tableColumn id="29" xr3:uid="{05760282-2173-B54E-9C59-AEA7E690EE4D}" name="Danger" dataCellStyle="Normal 3"/>
    <tableColumn id="30" xr3:uid="{D49CD500-2ADF-704B-B042-1132976C9510}" name="DangerType" dataCellStyle="Normal 3"/>
    <tableColumn id="31" xr3:uid="{6FC82951-B75F-734A-A698-88C10287F0C1}" name="NumberOfPictures" dataCellStyle="Normal 3"/>
    <tableColumn id="32" xr3:uid="{B806842D-7976-E64E-87FB-8900339B0A11}" name="Videos" dataCellStyle="Normal 3"/>
    <tableColumn id="33" xr3:uid="{454AD743-2C34-964F-BCAB-3DB1525E9AFE}" name="HoldReason" dataCellStyle="Normal 3"/>
    <tableColumn id="34" xr3:uid="{FBC9E0ED-7436-B24F-99B4-A78552FFF76E}" name="HorForName" dataCellStyle="Normal 3"/>
    <tableColumn id="35" xr3:uid="{DCA01126-49DE-A344-B402-193D0DF127EF}" name="HoldStartDate" dataCellStyle="Normal 3"/>
    <tableColumn id="36" xr3:uid="{269855B5-7428-8747-9093-731D1C1D579E}" name="HoldPlacedBy" dataCellStyle="Normal 3"/>
    <tableColumn id="37" xr3:uid="{14D3223F-2615-5849-84DD-291B10A4F954}" name="Total_Animals" dataCellStyle="Normal 3"/>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26" Type="http://schemas.openxmlformats.org/officeDocument/2006/relationships/hyperlink" Target="https://www.adoptapet.com/shelter/pet-admin/pet_edit_form?pet_id=45376732&amp;redirect_cgi=pet-reports%2Fview_pet_stats" TargetMode="External"/><Relationship Id="rId21" Type="http://schemas.openxmlformats.org/officeDocument/2006/relationships/hyperlink" Target="https://www.adoptapet.com/shelter/pet-admin/pet_edit_form?pet_id=45619099&amp;redirect_cgi=pet-reports%2Fview_pet_stats" TargetMode="External"/><Relationship Id="rId42" Type="http://schemas.openxmlformats.org/officeDocument/2006/relationships/hyperlink" Target="https://www.adoptapet.com/shelter/pet-admin/pet_edit_form?pet_id=45764087&amp;redirect_cgi=pet-reports%2Fview_pet_stats" TargetMode="External"/><Relationship Id="rId47" Type="http://schemas.openxmlformats.org/officeDocument/2006/relationships/hyperlink" Target="http://www.adoptapet.com/shelter/pet-reports/view_pet_stats?order_by=uploaded_timestamp&amp;dir=asc" TargetMode="External"/><Relationship Id="rId63" Type="http://schemas.openxmlformats.org/officeDocument/2006/relationships/hyperlink" Target="https://www.adoptapet.com/shelter/pet-admin/pet_edit_form?pet_id=45310837&amp;redirect_cgi=pet-reports%2Fview_pet_stats" TargetMode="External"/><Relationship Id="rId68" Type="http://schemas.openxmlformats.org/officeDocument/2006/relationships/hyperlink" Target="https://www.adoptapet.com/shelter/pet-admin/pet_edit_form?pet_id=45619106&amp;redirect_cgi=pet-reports%2Fview_pet_stats" TargetMode="External"/><Relationship Id="rId16" Type="http://schemas.openxmlformats.org/officeDocument/2006/relationships/hyperlink" Target="http://www.adoptapet.com/shelter/pet-reports/view_pet_stats?order_by=seven_day_clickthrough&amp;dir=asc" TargetMode="External"/><Relationship Id="rId11" Type="http://schemas.openxmlformats.org/officeDocument/2006/relationships/hyperlink" Target="http://www.adoptapet.com/shelter/pet-reports/view_pet_stats?order_by=seven_day_views&amp;dir=asc" TargetMode="External"/><Relationship Id="rId32" Type="http://schemas.openxmlformats.org/officeDocument/2006/relationships/hyperlink" Target="https://www.adoptapet.com/shelter/pet-admin/pet_edit_form?pet_id=45376835&amp;redirect_cgi=pet-reports%2Fview_pet_stats" TargetMode="External"/><Relationship Id="rId37" Type="http://schemas.openxmlformats.org/officeDocument/2006/relationships/hyperlink" Target="https://www.adoptapet.com/shelter/pet-admin/pet_edit_form?pet_id=44523173&amp;redirect_cgi=pet-reports%2Fview_pet_stats" TargetMode="External"/><Relationship Id="rId53" Type="http://schemas.openxmlformats.org/officeDocument/2006/relationships/hyperlink" Target="http://www.adoptapet.com/shelter/pet-reports/view_pet_stats?order_by=seven_day_views&amp;dir=asc" TargetMode="External"/><Relationship Id="rId58" Type="http://schemas.openxmlformats.org/officeDocument/2006/relationships/hyperlink" Target="http://www.adoptapet.com/shelter/pet-reports/view_pet_stats?order_by=seven_day_clickthrough&amp;dir=asc" TargetMode="External"/><Relationship Id="rId74" Type="http://schemas.openxmlformats.org/officeDocument/2006/relationships/hyperlink" Target="https://www.adoptapet.com/shelter/pet-admin/pet_edit_form?pet_id=45970461&amp;redirect_cgi=pet-reports%2Fview_pet_stats" TargetMode="External"/><Relationship Id="rId79" Type="http://schemas.openxmlformats.org/officeDocument/2006/relationships/hyperlink" Target="https://www.adoptapet.com/shelter/pet-admin/pet_edit_form?pet_id=44476170&amp;redirect_cgi=pet-reports%2Fview_pet_stats" TargetMode="External"/><Relationship Id="rId5" Type="http://schemas.openxmlformats.org/officeDocument/2006/relationships/hyperlink" Target="http://www.adoptapet.com/shelter/pet-reports/view_pet_stats?order_by=uploaded_timestamp&amp;dir=asc" TargetMode="External"/><Relationship Id="rId61" Type="http://schemas.openxmlformats.org/officeDocument/2006/relationships/hyperlink" Target="https://www.adoptapet.com/shelter/pet-admin/pet_edit_form?pet_id=45767897&amp;redirect_cgi=pet-reports%2Fview_pet_stats" TargetMode="External"/><Relationship Id="rId82" Type="http://schemas.openxmlformats.org/officeDocument/2006/relationships/hyperlink" Target="https://www.adoptapet.com/shelter/pet-admin/pet_edit_form?pet_id=44936871&amp;redirect_cgi=pet-reports%2Fview_pet_stats" TargetMode="External"/><Relationship Id="rId19" Type="http://schemas.openxmlformats.org/officeDocument/2006/relationships/hyperlink" Target="https://www.adoptapet.com/shelter/pet-admin/pet_edit_form?pet_id=37760469&amp;redirect_cgi=pet-reports%2Fview_pet_stats" TargetMode="External"/><Relationship Id="rId14" Type="http://schemas.openxmlformats.org/officeDocument/2006/relationships/hyperlink" Target="http://www.adoptapet.com/shelter/pet-reports/view_pet_stats?order_by=thirty_day_views&amp;dir=asc" TargetMode="External"/><Relationship Id="rId22" Type="http://schemas.openxmlformats.org/officeDocument/2006/relationships/hyperlink" Target="https://www.adoptapet.com/shelter/pet-admin/pet_edit_form?pet_id=45619099&amp;redirect_cgi=pet-reports%2Fview_pet_stats" TargetMode="External"/><Relationship Id="rId27" Type="http://schemas.openxmlformats.org/officeDocument/2006/relationships/hyperlink" Target="https://www.adoptapet.com/shelter/pet-admin/pet_edit_form?pet_id=45376748&amp;redirect_cgi=pet-reports%2Fview_pet_stats" TargetMode="External"/><Relationship Id="rId30" Type="http://schemas.openxmlformats.org/officeDocument/2006/relationships/hyperlink" Target="https://www.adoptapet.com/shelter/pet-admin/pet_edit_form?pet_id=45376756&amp;redirect_cgi=pet-reports%2Fview_pet_stats" TargetMode="External"/><Relationship Id="rId35" Type="http://schemas.openxmlformats.org/officeDocument/2006/relationships/hyperlink" Target="https://www.adoptapet.com/shelter/pet-admin/pet_edit_form?pet_id=44997578&amp;redirect_cgi=pet-reports%2Fview_pet_stats" TargetMode="External"/><Relationship Id="rId43" Type="http://schemas.openxmlformats.org/officeDocument/2006/relationships/hyperlink" Target="http://www.adoptapet.com/shelter/pet-reports/view_pet_stats?order_by=pet_name&amp;dir=asc" TargetMode="External"/><Relationship Id="rId48" Type="http://schemas.openxmlformats.org/officeDocument/2006/relationships/hyperlink" Target="http://www.adoptapet.com/shelter/pet-reports/view_pet_stats?order_by=seven_day_hits&amp;dir=asc" TargetMode="External"/><Relationship Id="rId56" Type="http://schemas.openxmlformats.org/officeDocument/2006/relationships/hyperlink" Target="http://www.adoptapet.com/shelter/pet-reports/view_pet_stats?order_by=thirty_day_views&amp;dir=asc" TargetMode="External"/><Relationship Id="rId64" Type="http://schemas.openxmlformats.org/officeDocument/2006/relationships/hyperlink" Target="https://www.adoptapet.com/shelter/pet-admin/pet_edit_form?pet_id=45310837&amp;redirect_cgi=pet-reports%2Fview_pet_stats" TargetMode="External"/><Relationship Id="rId69" Type="http://schemas.openxmlformats.org/officeDocument/2006/relationships/hyperlink" Target="https://www.adoptapet.com/shelter/pet-admin/pet_edit_form?pet_id=45762303&amp;redirect_cgi=pet-reports%2Fview_pet_stats" TargetMode="External"/><Relationship Id="rId77" Type="http://schemas.openxmlformats.org/officeDocument/2006/relationships/hyperlink" Target="https://www.adoptapet.com/shelter/pet-admin/pet_edit_form?pet_id=43045647&amp;redirect_cgi=pet-reports%2Fview_pet_stats" TargetMode="External"/><Relationship Id="rId8" Type="http://schemas.openxmlformats.org/officeDocument/2006/relationships/hyperlink" Target="http://www.adoptapet.com/shelter/pet-reports/view_pet_stats?order_by=thirty_day_hits&amp;dir=asc" TargetMode="External"/><Relationship Id="rId51" Type="http://schemas.openxmlformats.org/officeDocument/2006/relationships/hyperlink" Target="http://www.adoptapet.com/shelter/pet-reports/view_pet_stats?order_by=thirty_day_hits&amp;dir=asc" TargetMode="External"/><Relationship Id="rId72" Type="http://schemas.openxmlformats.org/officeDocument/2006/relationships/hyperlink" Target="https://www.adoptapet.com/shelter/pet-admin/pet_edit_form?pet_id=45968075&amp;redirect_cgi=pet-reports%2Fview_pet_stats" TargetMode="External"/><Relationship Id="rId80" Type="http://schemas.openxmlformats.org/officeDocument/2006/relationships/hyperlink" Target="https://www.adoptapet.com/shelter/pet-admin/pet_edit_form?pet_id=44476170&amp;redirect_cgi=pet-reports%2Fview_pet_stats" TargetMode="External"/><Relationship Id="rId3" Type="http://schemas.openxmlformats.org/officeDocument/2006/relationships/hyperlink" Target="http://www.adoptapet.com/shelter/pet-reports/view_pet_stats?order_by=clan_name&amp;dir=desc" TargetMode="External"/><Relationship Id="rId12" Type="http://schemas.openxmlformats.org/officeDocument/2006/relationships/hyperlink" Target="http://www.adoptapet.com/shelter/pet-reports/view_pet_stats?order_by=seven_day_views&amp;dir=asc" TargetMode="External"/><Relationship Id="rId17" Type="http://schemas.openxmlformats.org/officeDocument/2006/relationships/hyperlink" Target="https://www.adoptapet.com/shelter/pet-admin/pet_edit_form?pet_id=45376820&amp;redirect_cgi=pet-reports%2Fview_pet_stats" TargetMode="External"/><Relationship Id="rId25" Type="http://schemas.openxmlformats.org/officeDocument/2006/relationships/hyperlink" Target="https://www.adoptapet.com/shelter/pet-admin/pet_edit_form?pet_id=45376732&amp;redirect_cgi=pet-reports%2Fview_pet_stats" TargetMode="External"/><Relationship Id="rId33" Type="http://schemas.openxmlformats.org/officeDocument/2006/relationships/hyperlink" Target="https://www.adoptapet.com/shelter/pet-admin/pet_edit_form?pet_id=44997584&amp;redirect_cgi=pet-reports%2Fview_pet_stats" TargetMode="External"/><Relationship Id="rId38" Type="http://schemas.openxmlformats.org/officeDocument/2006/relationships/hyperlink" Target="https://www.adoptapet.com/shelter/pet-admin/pet_edit_form?pet_id=44523173&amp;redirect_cgi=pet-reports%2Fview_pet_stats" TargetMode="External"/><Relationship Id="rId46" Type="http://schemas.openxmlformats.org/officeDocument/2006/relationships/hyperlink" Target="http://www.adoptapet.com/shelter/pet-reports/view_pet_stats?order_by=family_name&amp;dir=asc" TargetMode="External"/><Relationship Id="rId59" Type="http://schemas.openxmlformats.org/officeDocument/2006/relationships/hyperlink" Target="https://www.adoptapet.com/shelter/pet-admin/pet_edit_form?pet_id=45764097&amp;redirect_cgi=pet-reports%2Fview_pet_stats" TargetMode="External"/><Relationship Id="rId67" Type="http://schemas.openxmlformats.org/officeDocument/2006/relationships/hyperlink" Target="https://www.adoptapet.com/shelter/pet-admin/pet_edit_form?pet_id=45619106&amp;redirect_cgi=pet-reports%2Fview_pet_stats" TargetMode="External"/><Relationship Id="rId20" Type="http://schemas.openxmlformats.org/officeDocument/2006/relationships/hyperlink" Target="https://www.adoptapet.com/shelter/pet-admin/pet_edit_form?pet_id=37760469&amp;redirect_cgi=pet-reports%2Fview_pet_stats" TargetMode="External"/><Relationship Id="rId41" Type="http://schemas.openxmlformats.org/officeDocument/2006/relationships/hyperlink" Target="https://www.adoptapet.com/shelter/pet-admin/pet_edit_form?pet_id=45764087&amp;redirect_cgi=pet-reports%2Fview_pet_stats" TargetMode="External"/><Relationship Id="rId54" Type="http://schemas.openxmlformats.org/officeDocument/2006/relationships/hyperlink" Target="http://www.adoptapet.com/shelter/pet-reports/view_pet_stats?order_by=seven_day_views&amp;dir=asc" TargetMode="External"/><Relationship Id="rId62" Type="http://schemas.openxmlformats.org/officeDocument/2006/relationships/hyperlink" Target="https://www.adoptapet.com/shelter/pet-admin/pet_edit_form?pet_id=45767897&amp;redirect_cgi=pet-reports%2Fview_pet_stats" TargetMode="External"/><Relationship Id="rId70" Type="http://schemas.openxmlformats.org/officeDocument/2006/relationships/hyperlink" Target="https://www.adoptapet.com/shelter/pet-admin/pet_edit_form?pet_id=45762303&amp;redirect_cgi=pet-reports%2Fview_pet_stats" TargetMode="External"/><Relationship Id="rId75" Type="http://schemas.openxmlformats.org/officeDocument/2006/relationships/hyperlink" Target="https://www.adoptapet.com/shelter/pet-admin/pet_edit_form?pet_id=45969536&amp;redirect_cgi=pet-reports%2Fview_pet_stats" TargetMode="External"/><Relationship Id="rId1" Type="http://schemas.openxmlformats.org/officeDocument/2006/relationships/hyperlink" Target="http://www.adoptapet.com/shelter/pet-reports/view_pet_stats?order_by=pet_name&amp;dir=asc" TargetMode="External"/><Relationship Id="rId6" Type="http://schemas.openxmlformats.org/officeDocument/2006/relationships/hyperlink" Target="http://www.adoptapet.com/shelter/pet-reports/view_pet_stats?order_by=seven_day_hits&amp;dir=asc" TargetMode="External"/><Relationship Id="rId15" Type="http://schemas.openxmlformats.org/officeDocument/2006/relationships/hyperlink" Target="http://www.adoptapet.com/shelter/pet-reports/view_pet_stats?order_by=total_pet_views&amp;dir=asc" TargetMode="External"/><Relationship Id="rId23" Type="http://schemas.openxmlformats.org/officeDocument/2006/relationships/hyperlink" Target="https://www.adoptapet.com/shelter/pet-admin/pet_edit_form?pet_id=45346652&amp;redirect_cgi=pet-reports%2Fview_pet_stats" TargetMode="External"/><Relationship Id="rId28" Type="http://schemas.openxmlformats.org/officeDocument/2006/relationships/hyperlink" Target="https://www.adoptapet.com/shelter/pet-admin/pet_edit_form?pet_id=45376748&amp;redirect_cgi=pet-reports%2Fview_pet_stats" TargetMode="External"/><Relationship Id="rId36" Type="http://schemas.openxmlformats.org/officeDocument/2006/relationships/hyperlink" Target="https://www.adoptapet.com/shelter/pet-admin/pet_edit_form?pet_id=44997578&amp;redirect_cgi=pet-reports%2Fview_pet_stats" TargetMode="External"/><Relationship Id="rId49" Type="http://schemas.openxmlformats.org/officeDocument/2006/relationships/hyperlink" Target="http://www.adoptapet.com/shelter/pet-reports/view_pet_stats?order_by=seven_day_hits&amp;dir=asc" TargetMode="External"/><Relationship Id="rId57" Type="http://schemas.openxmlformats.org/officeDocument/2006/relationships/hyperlink" Target="http://www.adoptapet.com/shelter/pet-reports/view_pet_stats?order_by=total_pet_views&amp;dir=asc" TargetMode="External"/><Relationship Id="rId10" Type="http://schemas.openxmlformats.org/officeDocument/2006/relationships/hyperlink" Target="http://www.adoptapet.com/shelter/pet-reports/view_pet_stats?order_by=total_pet_hits&amp;dir=asc" TargetMode="External"/><Relationship Id="rId31" Type="http://schemas.openxmlformats.org/officeDocument/2006/relationships/hyperlink" Target="https://www.adoptapet.com/shelter/pet-admin/pet_edit_form?pet_id=45376835&amp;redirect_cgi=pet-reports%2Fview_pet_stats" TargetMode="External"/><Relationship Id="rId44" Type="http://schemas.openxmlformats.org/officeDocument/2006/relationships/hyperlink" Target="http://www.adoptapet.com/shelter/pet-reports/view_pet_stats?order_by=shelter_reference_code&amp;dir=asc" TargetMode="External"/><Relationship Id="rId52" Type="http://schemas.openxmlformats.org/officeDocument/2006/relationships/hyperlink" Target="http://www.adoptapet.com/shelter/pet-reports/view_pet_stats?order_by=total_pet_hits&amp;dir=asc" TargetMode="External"/><Relationship Id="rId60" Type="http://schemas.openxmlformats.org/officeDocument/2006/relationships/hyperlink" Target="https://www.adoptapet.com/shelter/pet-admin/pet_edit_form?pet_id=45764097&amp;redirect_cgi=pet-reports%2Fview_pet_stats" TargetMode="External"/><Relationship Id="rId65" Type="http://schemas.openxmlformats.org/officeDocument/2006/relationships/hyperlink" Target="https://www.adoptapet.com/shelter/pet-admin/pet_edit_form?pet_id=45346592&amp;redirect_cgi=pet-reports%2Fview_pet_stats" TargetMode="External"/><Relationship Id="rId73" Type="http://schemas.openxmlformats.org/officeDocument/2006/relationships/hyperlink" Target="https://www.adoptapet.com/shelter/pet-admin/pet_edit_form?pet_id=45970461&amp;redirect_cgi=pet-reports%2Fview_pet_stats" TargetMode="External"/><Relationship Id="rId78" Type="http://schemas.openxmlformats.org/officeDocument/2006/relationships/hyperlink" Target="https://www.adoptapet.com/shelter/pet-admin/pet_edit_form?pet_id=43045647&amp;redirect_cgi=pet-reports%2Fview_pet_stats" TargetMode="External"/><Relationship Id="rId81" Type="http://schemas.openxmlformats.org/officeDocument/2006/relationships/hyperlink" Target="https://www.adoptapet.com/shelter/pet-admin/pet_edit_form?pet_id=44936871&amp;redirect_cgi=pet-reports%2Fview_pet_stats" TargetMode="External"/><Relationship Id="rId4" Type="http://schemas.openxmlformats.org/officeDocument/2006/relationships/hyperlink" Target="http://www.adoptapet.com/shelter/pet-reports/view_pet_stats?order_by=family_name&amp;dir=asc" TargetMode="External"/><Relationship Id="rId9" Type="http://schemas.openxmlformats.org/officeDocument/2006/relationships/hyperlink" Target="http://www.adoptapet.com/shelter/pet-reports/view_pet_stats?order_by=thirty_day_hits&amp;dir=asc" TargetMode="External"/><Relationship Id="rId13" Type="http://schemas.openxmlformats.org/officeDocument/2006/relationships/hyperlink" Target="http://www.adoptapet.com/shelter/pet-reports/view_pet_stats?order_by=thirty_day_views&amp;dir=asc" TargetMode="External"/><Relationship Id="rId18" Type="http://schemas.openxmlformats.org/officeDocument/2006/relationships/hyperlink" Target="https://www.adoptapet.com/shelter/pet-admin/pet_edit_form?pet_id=45376820&amp;redirect_cgi=pet-reports%2Fview_pet_stats" TargetMode="External"/><Relationship Id="rId39" Type="http://schemas.openxmlformats.org/officeDocument/2006/relationships/hyperlink" Target="https://www.adoptapet.com/shelter/pet-admin/pet_edit_form?pet_id=45764084&amp;redirect_cgi=pet-reports%2Fview_pet_stats" TargetMode="External"/><Relationship Id="rId34" Type="http://schemas.openxmlformats.org/officeDocument/2006/relationships/hyperlink" Target="https://www.adoptapet.com/shelter/pet-admin/pet_edit_form?pet_id=44997584&amp;redirect_cgi=pet-reports%2Fview_pet_stats" TargetMode="External"/><Relationship Id="rId50" Type="http://schemas.openxmlformats.org/officeDocument/2006/relationships/hyperlink" Target="http://www.adoptapet.com/shelter/pet-reports/view_pet_stats?order_by=thirty_day_hits&amp;dir=asc" TargetMode="External"/><Relationship Id="rId55" Type="http://schemas.openxmlformats.org/officeDocument/2006/relationships/hyperlink" Target="http://www.adoptapet.com/shelter/pet-reports/view_pet_stats?order_by=thirty_day_views&amp;dir=asc" TargetMode="External"/><Relationship Id="rId76" Type="http://schemas.openxmlformats.org/officeDocument/2006/relationships/hyperlink" Target="https://www.adoptapet.com/shelter/pet-admin/pet_edit_form?pet_id=45969536&amp;redirect_cgi=pet-reports%2Fview_pet_stats" TargetMode="External"/><Relationship Id="rId7" Type="http://schemas.openxmlformats.org/officeDocument/2006/relationships/hyperlink" Target="http://www.adoptapet.com/shelter/pet-reports/view_pet_stats?order_by=seven_day_hits&amp;dir=asc" TargetMode="External"/><Relationship Id="rId71" Type="http://schemas.openxmlformats.org/officeDocument/2006/relationships/hyperlink" Target="https://www.adoptapet.com/shelter/pet-admin/pet_edit_form?pet_id=45968075&amp;redirect_cgi=pet-reports%2Fview_pet_stats" TargetMode="External"/><Relationship Id="rId2" Type="http://schemas.openxmlformats.org/officeDocument/2006/relationships/hyperlink" Target="http://www.adoptapet.com/shelter/pet-reports/view_pet_stats?order_by=shelter_reference_code&amp;dir=asc" TargetMode="External"/><Relationship Id="rId29" Type="http://schemas.openxmlformats.org/officeDocument/2006/relationships/hyperlink" Target="https://www.adoptapet.com/shelter/pet-admin/pet_edit_form?pet_id=45376756&amp;redirect_cgi=pet-reports%2Fview_pet_stats" TargetMode="External"/><Relationship Id="rId24" Type="http://schemas.openxmlformats.org/officeDocument/2006/relationships/hyperlink" Target="https://www.adoptapet.com/shelter/pet-admin/pet_edit_form?pet_id=45346652&amp;redirect_cgi=pet-reports%2Fview_pet_stats" TargetMode="External"/><Relationship Id="rId40" Type="http://schemas.openxmlformats.org/officeDocument/2006/relationships/hyperlink" Target="https://www.adoptapet.com/shelter/pet-admin/pet_edit_form?pet_id=45764084&amp;redirect_cgi=pet-reports%2Fview_pet_stats" TargetMode="External"/><Relationship Id="rId45" Type="http://schemas.openxmlformats.org/officeDocument/2006/relationships/hyperlink" Target="http://www.adoptapet.com/shelter/pet-reports/view_pet_stats?order_by=clan_name&amp;dir=desc" TargetMode="External"/><Relationship Id="rId66" Type="http://schemas.openxmlformats.org/officeDocument/2006/relationships/hyperlink" Target="https://www.adoptapet.com/shelter/pet-admin/pet_edit_form?pet_id=45346592&amp;redirect_cgi=pet-reports%2Fview_pet_sta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6BF5B-49B6-1840-A0CB-6704F760FDAD}">
  <dimension ref="B1:L120"/>
  <sheetViews>
    <sheetView showGridLines="0" tabSelected="1" topLeftCell="A11" zoomScale="110" zoomScaleNormal="110" workbookViewId="0">
      <selection activeCell="M13" sqref="M13"/>
    </sheetView>
  </sheetViews>
  <sheetFormatPr baseColWidth="10" defaultRowHeight="15" x14ac:dyDescent="0.2"/>
  <cols>
    <col min="1" max="1" width="3.83203125" customWidth="1"/>
    <col min="2" max="2" width="21.5" bestFit="1" customWidth="1"/>
    <col min="3" max="3" width="9.1640625" bestFit="1" customWidth="1"/>
    <col min="5" max="5" width="21.5" bestFit="1" customWidth="1"/>
    <col min="6" max="6" width="15.6640625" bestFit="1" customWidth="1"/>
    <col min="8" max="8" width="21.5" bestFit="1" customWidth="1"/>
    <col min="9" max="9" width="9.1640625" bestFit="1" customWidth="1"/>
    <col min="11" max="11" width="21.5" bestFit="1" customWidth="1"/>
    <col min="12" max="12" width="15.6640625" bestFit="1" customWidth="1"/>
  </cols>
  <sheetData>
    <row r="1" spans="2:12" x14ac:dyDescent="0.2">
      <c r="B1" s="27" t="s">
        <v>2027</v>
      </c>
      <c r="C1" s="28"/>
      <c r="D1" s="28"/>
      <c r="E1" s="28"/>
      <c r="F1" s="28"/>
      <c r="G1" s="28"/>
      <c r="H1" s="28"/>
      <c r="I1" s="28"/>
      <c r="J1" s="28"/>
      <c r="K1" s="28"/>
      <c r="L1" s="29"/>
    </row>
    <row r="2" spans="2:12" ht="16" thickBot="1" x14ac:dyDescent="0.25">
      <c r="B2" s="30" t="s">
        <v>2028</v>
      </c>
      <c r="C2" s="31"/>
      <c r="D2" s="31"/>
      <c r="E2" s="31"/>
      <c r="F2" s="31"/>
      <c r="G2" s="31"/>
      <c r="H2" s="31"/>
      <c r="I2" s="31"/>
      <c r="J2" s="31"/>
      <c r="K2" s="31"/>
      <c r="L2" s="32"/>
    </row>
    <row r="3" spans="2:12" ht="16" thickBot="1" x14ac:dyDescent="0.25"/>
    <row r="4" spans="2:12" x14ac:dyDescent="0.2">
      <c r="B4" s="37" t="s">
        <v>2033</v>
      </c>
      <c r="C4" s="38"/>
      <c r="D4" s="38"/>
      <c r="E4" s="38"/>
      <c r="F4" s="38"/>
      <c r="G4" s="38"/>
      <c r="H4" s="38"/>
      <c r="I4" s="38"/>
      <c r="J4" s="38"/>
      <c r="K4" s="38"/>
      <c r="L4" s="39"/>
    </row>
    <row r="5" spans="2:12" ht="32" customHeight="1" thickBot="1" x14ac:dyDescent="0.25">
      <c r="B5" s="40" t="s">
        <v>2029</v>
      </c>
      <c r="C5" s="34"/>
      <c r="D5" s="35" t="str">
        <f>"Total Animals "&amp;"
 "&amp;COUNTA('All - PetPoint'!$F:$F)-1</f>
        <v>Total Animals 
 343</v>
      </c>
      <c r="E5" s="35"/>
      <c r="F5" s="35" t="str">
        <f>"Total Dogs "&amp;"
 "&amp;COUNTIF('All - PetPoint'!$F:$F,"Dog")</f>
        <v>Total Dogs 
 159</v>
      </c>
      <c r="G5" s="35"/>
      <c r="H5" s="35" t="str">
        <f>"Total Cats "&amp;"
 "&amp;COUNTIF('All - PetPoint'!$F:$F,"Cat")</f>
        <v>Total Cats 
 160</v>
      </c>
      <c r="I5" s="35"/>
      <c r="J5" s="35" t="str">
        <f>"Total Pigs "&amp;"
 "&amp;COUNTIF('All - PetPoint'!$F:$F,"Pig")</f>
        <v>Total Pigs 
 24</v>
      </c>
      <c r="K5" s="35"/>
      <c r="L5" s="41"/>
    </row>
    <row r="6" spans="2:12" ht="32" customHeight="1" thickTop="1" thickBot="1" x14ac:dyDescent="0.25">
      <c r="B6" s="40" t="s">
        <v>2030</v>
      </c>
      <c r="C6" s="34"/>
      <c r="D6" s="35" t="str">
        <f>"Total Animals "&amp;"
 "&amp;COUNTA('All - AdoptAPet'!$G:$G)-1</f>
        <v>Total Animals 
 101</v>
      </c>
      <c r="E6" s="35"/>
      <c r="F6" s="36" t="str">
        <f>"Total Dogs "&amp;"
 "&amp;COUNTIF('All - AdoptAPet'!$G:$G,"Dog")</f>
        <v>Total Dogs 
 82</v>
      </c>
      <c r="G6" s="36"/>
      <c r="H6" s="36" t="str">
        <f>"Total Cats "&amp;"
 "&amp;COUNTIF('All - AdoptAPet'!$G:$G,"Cat")</f>
        <v>Total Cats 
 19</v>
      </c>
      <c r="I6" s="36"/>
      <c r="J6" s="36" t="str">
        <f>"Total Pigs "&amp;"
 "&amp;COUNTIF('All - AdoptAPet'!$G:$G,"Pig")</f>
        <v>Total Pigs 
 0</v>
      </c>
      <c r="K6" s="36"/>
      <c r="L6" s="42"/>
    </row>
    <row r="7" spans="2:12" ht="32" customHeight="1" thickTop="1" thickBot="1" x14ac:dyDescent="0.25">
      <c r="B7" s="43" t="s">
        <v>2031</v>
      </c>
      <c r="C7" s="44"/>
      <c r="D7" s="45" t="str">
        <f>"Total Dogs "&amp;"
 "&amp;COUNTA('Consolidated Data - Static'!$I:$I)-1</f>
        <v>Total Dogs 
 76</v>
      </c>
      <c r="E7" s="45"/>
      <c r="F7" s="46" t="str">
        <f>"Total Dogs w/out Pre-Treament Bios "&amp;"
 "&amp;COUNTIF('Consolidated Data - Static'!$Z:$Z,"No")</f>
        <v>Total Dogs w/out Pre-Treament Bios 
 55</v>
      </c>
      <c r="G7" s="46"/>
      <c r="H7" s="46"/>
      <c r="I7" s="46"/>
      <c r="J7" s="51" t="s">
        <v>2032</v>
      </c>
      <c r="K7" s="51"/>
      <c r="L7" s="52"/>
    </row>
    <row r="8" spans="2:12" ht="32" customHeight="1" x14ac:dyDescent="0.2">
      <c r="B8" s="47" t="s">
        <v>2037</v>
      </c>
      <c r="C8" s="47"/>
      <c r="D8" s="47"/>
      <c r="E8" s="47"/>
      <c r="F8" s="47"/>
      <c r="G8" s="47"/>
      <c r="H8" s="47"/>
      <c r="I8" s="47"/>
      <c r="J8" s="47"/>
      <c r="K8" s="47"/>
      <c r="L8" s="47"/>
    </row>
    <row r="9" spans="2:12" ht="16" thickBot="1" x14ac:dyDescent="0.25"/>
    <row r="10" spans="2:12" ht="16" thickBot="1" x14ac:dyDescent="0.25">
      <c r="B10" s="53" t="s">
        <v>2034</v>
      </c>
      <c r="C10" s="54"/>
      <c r="D10" s="54"/>
      <c r="E10" s="54"/>
      <c r="F10" s="54"/>
      <c r="G10" s="54"/>
      <c r="H10" s="54"/>
      <c r="I10" s="54"/>
      <c r="J10" s="54"/>
      <c r="K10" s="54"/>
      <c r="L10" s="55"/>
    </row>
    <row r="11" spans="2:12" x14ac:dyDescent="0.2">
      <c r="B11" s="33"/>
    </row>
    <row r="39" spans="2:12" ht="16" thickBot="1" x14ac:dyDescent="0.25"/>
    <row r="40" spans="2:12" ht="16" thickBot="1" x14ac:dyDescent="0.25">
      <c r="B40" s="53" t="s">
        <v>2042</v>
      </c>
      <c r="C40" s="54"/>
      <c r="D40" s="54"/>
      <c r="E40" s="54"/>
      <c r="F40" s="54"/>
      <c r="G40" s="54"/>
      <c r="H40" s="54"/>
      <c r="I40" s="54"/>
      <c r="J40" s="54"/>
      <c r="K40" s="54"/>
      <c r="L40" s="55"/>
    </row>
    <row r="41" spans="2:12" hidden="1" x14ac:dyDescent="0.2">
      <c r="B41" s="49" t="s">
        <v>6</v>
      </c>
      <c r="C41" t="s">
        <v>47</v>
      </c>
      <c r="E41" s="49" t="s">
        <v>6</v>
      </c>
      <c r="F41" t="s">
        <v>47</v>
      </c>
      <c r="H41" s="49" t="s">
        <v>6</v>
      </c>
      <c r="I41" t="s">
        <v>47</v>
      </c>
    </row>
    <row r="43" spans="2:12" x14ac:dyDescent="0.2">
      <c r="B43" s="49" t="s">
        <v>1753</v>
      </c>
      <c r="C43" t="s">
        <v>2045</v>
      </c>
      <c r="E43" s="49" t="s">
        <v>11</v>
      </c>
      <c r="F43" t="s">
        <v>2045</v>
      </c>
      <c r="H43" s="49" t="s">
        <v>2047</v>
      </c>
      <c r="I43" t="s">
        <v>2045</v>
      </c>
    </row>
    <row r="44" spans="2:12" x14ac:dyDescent="0.2">
      <c r="B44" s="2" t="s">
        <v>48</v>
      </c>
      <c r="C44" s="50">
        <v>22</v>
      </c>
      <c r="E44" s="2" t="s">
        <v>51</v>
      </c>
      <c r="F44" s="50">
        <v>57</v>
      </c>
      <c r="H44" s="2" t="s">
        <v>2046</v>
      </c>
      <c r="I44" s="50">
        <v>77</v>
      </c>
    </row>
    <row r="45" spans="2:12" x14ac:dyDescent="0.2">
      <c r="B45" s="2" t="s">
        <v>61</v>
      </c>
      <c r="C45" s="50">
        <v>11</v>
      </c>
      <c r="E45" s="2" t="s">
        <v>38</v>
      </c>
      <c r="F45" s="50">
        <v>22</v>
      </c>
      <c r="H45" s="2" t="s">
        <v>76</v>
      </c>
      <c r="I45" s="50">
        <v>2</v>
      </c>
    </row>
    <row r="46" spans="2:12" x14ac:dyDescent="0.2">
      <c r="B46" s="2" t="s">
        <v>116</v>
      </c>
      <c r="C46" s="50">
        <v>9</v>
      </c>
      <c r="E46" s="2" t="s">
        <v>610</v>
      </c>
      <c r="F46" s="50">
        <v>2</v>
      </c>
      <c r="H46" s="2" t="s">
        <v>60</v>
      </c>
      <c r="I46" s="50">
        <v>1</v>
      </c>
    </row>
    <row r="47" spans="2:12" x14ac:dyDescent="0.2">
      <c r="B47" s="2" t="s">
        <v>104</v>
      </c>
      <c r="C47" s="50">
        <v>7</v>
      </c>
      <c r="E47" s="2" t="s">
        <v>338</v>
      </c>
      <c r="F47" s="50">
        <v>1</v>
      </c>
      <c r="H47" s="2" t="s">
        <v>217</v>
      </c>
      <c r="I47" s="50">
        <v>1</v>
      </c>
    </row>
    <row r="48" spans="2:12" x14ac:dyDescent="0.2">
      <c r="B48" s="2" t="s">
        <v>124</v>
      </c>
      <c r="C48" s="50">
        <v>5</v>
      </c>
      <c r="E48" s="2" t="s">
        <v>2040</v>
      </c>
      <c r="F48" s="50">
        <v>82</v>
      </c>
      <c r="H48" s="2" t="s">
        <v>268</v>
      </c>
      <c r="I48" s="50">
        <v>1</v>
      </c>
    </row>
    <row r="49" spans="2:9" x14ac:dyDescent="0.2">
      <c r="B49" s="2" t="s">
        <v>590</v>
      </c>
      <c r="C49" s="50">
        <v>3</v>
      </c>
      <c r="H49" s="2" t="s">
        <v>2040</v>
      </c>
      <c r="I49" s="50">
        <v>82</v>
      </c>
    </row>
    <row r="50" spans="2:9" x14ac:dyDescent="0.2">
      <c r="B50" s="2" t="s">
        <v>94</v>
      </c>
      <c r="C50" s="50">
        <v>3</v>
      </c>
    </row>
    <row r="51" spans="2:9" x14ac:dyDescent="0.2">
      <c r="B51" s="2" t="s">
        <v>382</v>
      </c>
      <c r="C51" s="50">
        <v>3</v>
      </c>
    </row>
    <row r="52" spans="2:9" x14ac:dyDescent="0.2">
      <c r="B52" s="2" t="s">
        <v>69</v>
      </c>
      <c r="C52" s="50">
        <v>3</v>
      </c>
    </row>
    <row r="53" spans="2:9" x14ac:dyDescent="0.2">
      <c r="B53" s="2" t="s">
        <v>84</v>
      </c>
      <c r="C53" s="50">
        <v>2</v>
      </c>
    </row>
    <row r="54" spans="2:9" x14ac:dyDescent="0.2">
      <c r="B54" s="2" t="s">
        <v>507</v>
      </c>
      <c r="C54" s="50">
        <v>1</v>
      </c>
    </row>
    <row r="55" spans="2:9" x14ac:dyDescent="0.2">
      <c r="B55" s="2" t="s">
        <v>218</v>
      </c>
      <c r="C55" s="50">
        <v>1</v>
      </c>
    </row>
    <row r="56" spans="2:9" x14ac:dyDescent="0.2">
      <c r="B56" s="2" t="s">
        <v>138</v>
      </c>
      <c r="C56" s="50">
        <v>1</v>
      </c>
    </row>
    <row r="57" spans="2:9" x14ac:dyDescent="0.2">
      <c r="B57" s="2" t="s">
        <v>499</v>
      </c>
      <c r="C57" s="50">
        <v>1</v>
      </c>
    </row>
    <row r="58" spans="2:9" x14ac:dyDescent="0.2">
      <c r="B58" s="2" t="s">
        <v>629</v>
      </c>
      <c r="C58" s="50">
        <v>1</v>
      </c>
    </row>
    <row r="59" spans="2:9" x14ac:dyDescent="0.2">
      <c r="B59" s="2" t="s">
        <v>407</v>
      </c>
      <c r="C59" s="50">
        <v>1</v>
      </c>
    </row>
    <row r="60" spans="2:9" x14ac:dyDescent="0.2">
      <c r="B60" s="2" t="s">
        <v>577</v>
      </c>
      <c r="C60" s="50">
        <v>1</v>
      </c>
    </row>
    <row r="61" spans="2:9" x14ac:dyDescent="0.2">
      <c r="B61" s="2" t="s">
        <v>115</v>
      </c>
      <c r="C61" s="50">
        <v>1</v>
      </c>
    </row>
    <row r="62" spans="2:9" x14ac:dyDescent="0.2">
      <c r="B62" s="2" t="s">
        <v>151</v>
      </c>
      <c r="C62" s="50">
        <v>1</v>
      </c>
    </row>
    <row r="63" spans="2:9" x14ac:dyDescent="0.2">
      <c r="B63" s="2" t="s">
        <v>684</v>
      </c>
      <c r="C63" s="50">
        <v>1</v>
      </c>
    </row>
    <row r="64" spans="2:9" x14ac:dyDescent="0.2">
      <c r="B64" s="2" t="s">
        <v>167</v>
      </c>
      <c r="C64" s="50">
        <v>1</v>
      </c>
    </row>
    <row r="65" spans="2:12" x14ac:dyDescent="0.2">
      <c r="B65" s="2" t="s">
        <v>383</v>
      </c>
      <c r="C65" s="50">
        <v>1</v>
      </c>
    </row>
    <row r="66" spans="2:12" x14ac:dyDescent="0.2">
      <c r="B66" s="2" t="s">
        <v>696</v>
      </c>
      <c r="C66" s="50">
        <v>1</v>
      </c>
    </row>
    <row r="67" spans="2:12" x14ac:dyDescent="0.2">
      <c r="B67" s="2" t="s">
        <v>528</v>
      </c>
      <c r="C67" s="50">
        <v>1</v>
      </c>
    </row>
    <row r="68" spans="2:12" x14ac:dyDescent="0.2">
      <c r="B68" s="2" t="s">
        <v>2040</v>
      </c>
      <c r="C68" s="50">
        <v>82</v>
      </c>
    </row>
    <row r="71" spans="2:12" ht="16" thickBot="1" x14ac:dyDescent="0.25"/>
    <row r="72" spans="2:12" ht="16" thickBot="1" x14ac:dyDescent="0.25">
      <c r="B72" s="53" t="s">
        <v>2048</v>
      </c>
      <c r="C72" s="54"/>
      <c r="D72" s="54"/>
      <c r="E72" s="54"/>
      <c r="F72" s="54"/>
      <c r="G72" s="54"/>
      <c r="H72" s="54"/>
      <c r="I72" s="54"/>
      <c r="J72" s="54"/>
      <c r="K72" s="54"/>
      <c r="L72" s="55"/>
    </row>
    <row r="73" spans="2:12" hidden="1" x14ac:dyDescent="0.2"/>
    <row r="74" spans="2:12" hidden="1" x14ac:dyDescent="0.2"/>
    <row r="75" spans="2:12" hidden="1" x14ac:dyDescent="0.2">
      <c r="B75" s="49" t="s">
        <v>2019</v>
      </c>
      <c r="C75" t="s">
        <v>42</v>
      </c>
      <c r="E75" s="49" t="s">
        <v>2019</v>
      </c>
      <c r="F75" t="s">
        <v>42</v>
      </c>
      <c r="H75" s="49" t="s">
        <v>2019</v>
      </c>
      <c r="I75" t="s">
        <v>42</v>
      </c>
      <c r="K75" s="49" t="s">
        <v>2019</v>
      </c>
      <c r="L75" t="s">
        <v>42</v>
      </c>
    </row>
    <row r="77" spans="2:12" x14ac:dyDescent="0.2">
      <c r="B77" s="49" t="s">
        <v>2022</v>
      </c>
      <c r="C77" t="s">
        <v>2045</v>
      </c>
      <c r="E77" s="49" t="s">
        <v>1754</v>
      </c>
      <c r="F77" t="s">
        <v>2045</v>
      </c>
      <c r="H77" s="49" t="s">
        <v>1749</v>
      </c>
      <c r="I77" t="s">
        <v>2045</v>
      </c>
      <c r="K77" s="49" t="s">
        <v>2049</v>
      </c>
      <c r="L77" t="s">
        <v>2045</v>
      </c>
    </row>
    <row r="78" spans="2:12" x14ac:dyDescent="0.2">
      <c r="B78" s="2" t="s">
        <v>2046</v>
      </c>
      <c r="C78" s="50">
        <v>55</v>
      </c>
      <c r="E78" s="2" t="s">
        <v>790</v>
      </c>
      <c r="F78" s="50">
        <v>36</v>
      </c>
      <c r="H78" s="2" t="s">
        <v>772</v>
      </c>
      <c r="I78" s="50">
        <v>15</v>
      </c>
      <c r="K78" s="2">
        <v>105.1</v>
      </c>
      <c r="L78" s="50">
        <v>3</v>
      </c>
    </row>
    <row r="79" spans="2:12" x14ac:dyDescent="0.2">
      <c r="B79" s="2" t="s">
        <v>2040</v>
      </c>
      <c r="C79" s="50">
        <v>55</v>
      </c>
      <c r="E79" s="2" t="s">
        <v>843</v>
      </c>
      <c r="F79" s="50">
        <v>14</v>
      </c>
      <c r="H79" s="2" t="s">
        <v>902</v>
      </c>
      <c r="I79" s="50">
        <v>12</v>
      </c>
      <c r="K79" s="2">
        <v>41.2</v>
      </c>
      <c r="L79" s="50">
        <v>3</v>
      </c>
    </row>
    <row r="80" spans="2:12" x14ac:dyDescent="0.2">
      <c r="E80" s="2" t="s">
        <v>1097</v>
      </c>
      <c r="F80" s="50">
        <v>2</v>
      </c>
      <c r="H80" s="2" t="s">
        <v>838</v>
      </c>
      <c r="I80" s="50">
        <v>12</v>
      </c>
      <c r="K80" s="2">
        <v>23.1</v>
      </c>
      <c r="L80" s="50">
        <v>3</v>
      </c>
    </row>
    <row r="81" spans="5:12" x14ac:dyDescent="0.2">
      <c r="E81" s="2" t="s">
        <v>834</v>
      </c>
      <c r="F81" s="50">
        <v>2</v>
      </c>
      <c r="H81" s="2" t="s">
        <v>785</v>
      </c>
      <c r="I81" s="50">
        <v>6</v>
      </c>
      <c r="K81" s="2">
        <v>62.2</v>
      </c>
      <c r="L81" s="50">
        <v>3</v>
      </c>
    </row>
    <row r="82" spans="5:12" x14ac:dyDescent="0.2">
      <c r="E82" s="2" t="s">
        <v>1408</v>
      </c>
      <c r="F82" s="50">
        <v>1</v>
      </c>
      <c r="H82" s="2" t="s">
        <v>801</v>
      </c>
      <c r="I82" s="50">
        <v>3</v>
      </c>
      <c r="K82" s="2">
        <v>47.1</v>
      </c>
      <c r="L82" s="50">
        <v>2</v>
      </c>
    </row>
    <row r="83" spans="5:12" x14ac:dyDescent="0.2">
      <c r="E83" s="2" t="s">
        <v>2040</v>
      </c>
      <c r="F83" s="50">
        <v>55</v>
      </c>
      <c r="H83" s="2" t="s">
        <v>1365</v>
      </c>
      <c r="I83" s="50">
        <v>3</v>
      </c>
      <c r="K83" s="2">
        <v>40.200000000000003</v>
      </c>
      <c r="L83" s="50">
        <v>2</v>
      </c>
    </row>
    <row r="84" spans="5:12" x14ac:dyDescent="0.2">
      <c r="H84" s="2" t="s">
        <v>1147</v>
      </c>
      <c r="I84" s="50">
        <v>2</v>
      </c>
      <c r="K84" s="2">
        <v>80.099999999999994</v>
      </c>
      <c r="L84" s="50">
        <v>2</v>
      </c>
    </row>
    <row r="85" spans="5:12" x14ac:dyDescent="0.2">
      <c r="H85" s="2" t="s">
        <v>1228</v>
      </c>
      <c r="I85" s="50">
        <v>2</v>
      </c>
      <c r="K85" s="2">
        <v>39.1</v>
      </c>
      <c r="L85" s="50">
        <v>2</v>
      </c>
    </row>
    <row r="86" spans="5:12" x14ac:dyDescent="0.2">
      <c r="H86" s="2" t="s">
        <v>2040</v>
      </c>
      <c r="I86" s="50">
        <v>55</v>
      </c>
      <c r="K86" s="2">
        <v>32.1</v>
      </c>
      <c r="L86" s="50">
        <v>2</v>
      </c>
    </row>
    <row r="87" spans="5:12" x14ac:dyDescent="0.2">
      <c r="K87" s="2">
        <v>38.1</v>
      </c>
      <c r="L87" s="50">
        <v>1</v>
      </c>
    </row>
    <row r="88" spans="5:12" x14ac:dyDescent="0.2">
      <c r="K88" s="2">
        <v>111.1</v>
      </c>
      <c r="L88" s="50">
        <v>1</v>
      </c>
    </row>
    <row r="89" spans="5:12" x14ac:dyDescent="0.2">
      <c r="K89" s="2">
        <v>88.2</v>
      </c>
      <c r="L89" s="50">
        <v>1</v>
      </c>
    </row>
    <row r="90" spans="5:12" x14ac:dyDescent="0.2">
      <c r="K90" s="2">
        <v>44.2</v>
      </c>
      <c r="L90" s="50">
        <v>1</v>
      </c>
    </row>
    <row r="91" spans="5:12" x14ac:dyDescent="0.2">
      <c r="K91" s="2">
        <v>184.1</v>
      </c>
      <c r="L91" s="50">
        <v>1</v>
      </c>
    </row>
    <row r="92" spans="5:12" x14ac:dyDescent="0.2">
      <c r="K92" s="2">
        <v>45.2</v>
      </c>
      <c r="L92" s="50">
        <v>1</v>
      </c>
    </row>
    <row r="93" spans="5:12" x14ac:dyDescent="0.2">
      <c r="K93" s="2">
        <v>83.1</v>
      </c>
      <c r="L93" s="50">
        <v>1</v>
      </c>
    </row>
    <row r="94" spans="5:12" x14ac:dyDescent="0.2">
      <c r="K94" s="2">
        <v>47</v>
      </c>
      <c r="L94" s="50">
        <v>1</v>
      </c>
    </row>
    <row r="95" spans="5:12" x14ac:dyDescent="0.2">
      <c r="K95" s="2">
        <v>29.2</v>
      </c>
      <c r="L95" s="50">
        <v>1</v>
      </c>
    </row>
    <row r="96" spans="5:12" x14ac:dyDescent="0.2">
      <c r="K96" s="2">
        <v>37.299999999999997</v>
      </c>
      <c r="L96" s="50">
        <v>1</v>
      </c>
    </row>
    <row r="97" spans="11:12" x14ac:dyDescent="0.2">
      <c r="K97" s="2">
        <v>178.2</v>
      </c>
      <c r="L97" s="50">
        <v>1</v>
      </c>
    </row>
    <row r="98" spans="11:12" x14ac:dyDescent="0.2">
      <c r="K98" s="2">
        <v>47.3</v>
      </c>
      <c r="L98" s="50">
        <v>1</v>
      </c>
    </row>
    <row r="99" spans="11:12" x14ac:dyDescent="0.2">
      <c r="K99" s="2">
        <v>227.1</v>
      </c>
      <c r="L99" s="50">
        <v>1</v>
      </c>
    </row>
    <row r="100" spans="11:12" x14ac:dyDescent="0.2">
      <c r="K100" s="2">
        <v>51.1</v>
      </c>
      <c r="L100" s="50">
        <v>1</v>
      </c>
    </row>
    <row r="101" spans="11:12" x14ac:dyDescent="0.2">
      <c r="K101" s="2">
        <v>81</v>
      </c>
      <c r="L101" s="50">
        <v>1</v>
      </c>
    </row>
    <row r="102" spans="11:12" x14ac:dyDescent="0.2">
      <c r="K102" s="2">
        <v>58.1</v>
      </c>
      <c r="L102" s="50">
        <v>1</v>
      </c>
    </row>
    <row r="103" spans="11:12" x14ac:dyDescent="0.2">
      <c r="K103" s="2">
        <v>87.1</v>
      </c>
      <c r="L103" s="50">
        <v>1</v>
      </c>
    </row>
    <row r="104" spans="11:12" x14ac:dyDescent="0.2">
      <c r="K104" s="2">
        <v>60</v>
      </c>
      <c r="L104" s="50">
        <v>1</v>
      </c>
    </row>
    <row r="105" spans="11:12" x14ac:dyDescent="0.2">
      <c r="K105" s="2">
        <v>89.3</v>
      </c>
      <c r="L105" s="50">
        <v>1</v>
      </c>
    </row>
    <row r="106" spans="11:12" x14ac:dyDescent="0.2">
      <c r="K106" s="2">
        <v>60.3</v>
      </c>
      <c r="L106" s="50">
        <v>1</v>
      </c>
    </row>
    <row r="107" spans="11:12" x14ac:dyDescent="0.2">
      <c r="K107" s="2">
        <v>110</v>
      </c>
      <c r="L107" s="50">
        <v>1</v>
      </c>
    </row>
    <row r="108" spans="11:12" x14ac:dyDescent="0.2">
      <c r="K108" s="2">
        <v>346.9</v>
      </c>
      <c r="L108" s="50">
        <v>1</v>
      </c>
    </row>
    <row r="109" spans="11:12" x14ac:dyDescent="0.2">
      <c r="K109" s="2">
        <v>114.1</v>
      </c>
      <c r="L109" s="50">
        <v>1</v>
      </c>
    </row>
    <row r="110" spans="11:12" x14ac:dyDescent="0.2">
      <c r="K110" s="2">
        <v>401.3</v>
      </c>
      <c r="L110" s="50">
        <v>1</v>
      </c>
    </row>
    <row r="111" spans="11:12" x14ac:dyDescent="0.2">
      <c r="K111" s="2">
        <v>179.1</v>
      </c>
      <c r="L111" s="50">
        <v>1</v>
      </c>
    </row>
    <row r="112" spans="11:12" x14ac:dyDescent="0.2">
      <c r="K112" s="2">
        <v>236.3</v>
      </c>
      <c r="L112" s="50">
        <v>1</v>
      </c>
    </row>
    <row r="113" spans="11:12" x14ac:dyDescent="0.2">
      <c r="K113" s="2">
        <v>205</v>
      </c>
      <c r="L113" s="50">
        <v>1</v>
      </c>
    </row>
    <row r="114" spans="11:12" x14ac:dyDescent="0.2">
      <c r="K114" s="2">
        <v>66</v>
      </c>
      <c r="L114" s="50">
        <v>1</v>
      </c>
    </row>
    <row r="115" spans="11:12" x14ac:dyDescent="0.2">
      <c r="K115" s="2">
        <v>27.2</v>
      </c>
      <c r="L115" s="50">
        <v>1</v>
      </c>
    </row>
    <row r="116" spans="11:12" x14ac:dyDescent="0.2">
      <c r="K116" s="2">
        <v>80</v>
      </c>
      <c r="L116" s="50">
        <v>1</v>
      </c>
    </row>
    <row r="117" spans="11:12" x14ac:dyDescent="0.2">
      <c r="K117" s="2">
        <v>65.2</v>
      </c>
      <c r="L117" s="50">
        <v>1</v>
      </c>
    </row>
    <row r="118" spans="11:12" x14ac:dyDescent="0.2">
      <c r="K118" s="2">
        <v>12.3</v>
      </c>
      <c r="L118" s="50">
        <v>1</v>
      </c>
    </row>
    <row r="119" spans="11:12" x14ac:dyDescent="0.2">
      <c r="K119" s="2">
        <v>64.3</v>
      </c>
      <c r="L119" s="50">
        <v>1</v>
      </c>
    </row>
    <row r="120" spans="11:12" x14ac:dyDescent="0.2">
      <c r="K120" s="2" t="s">
        <v>2040</v>
      </c>
      <c r="L120" s="50">
        <v>55</v>
      </c>
    </row>
  </sheetData>
  <mergeCells count="21">
    <mergeCell ref="B10:L10"/>
    <mergeCell ref="B8:L8"/>
    <mergeCell ref="B40:L40"/>
    <mergeCell ref="B72:L72"/>
    <mergeCell ref="B7:C7"/>
    <mergeCell ref="D7:E7"/>
    <mergeCell ref="J7:L7"/>
    <mergeCell ref="F7:I7"/>
    <mergeCell ref="B6:C6"/>
    <mergeCell ref="D6:E6"/>
    <mergeCell ref="J5:L5"/>
    <mergeCell ref="F6:G6"/>
    <mergeCell ref="H6:I6"/>
    <mergeCell ref="J6:L6"/>
    <mergeCell ref="B1:L1"/>
    <mergeCell ref="B2:L2"/>
    <mergeCell ref="B4:L4"/>
    <mergeCell ref="D5:E5"/>
    <mergeCell ref="F5:G5"/>
    <mergeCell ref="H5:I5"/>
    <mergeCell ref="B5:C5"/>
  </mergeCells>
  <pageMargins left="0.7" right="0.7" top="0.75" bottom="0.75" header="0.3" footer="0.3"/>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09FFA-D608-754A-897E-8AE5ED9CFEFB}">
  <sheetPr>
    <tabColor theme="9" tint="-0.249977111117893"/>
  </sheetPr>
  <dimension ref="A1:AJ77"/>
  <sheetViews>
    <sheetView topLeftCell="A2" workbookViewId="0">
      <selection sqref="A1:AJ77"/>
    </sheetView>
  </sheetViews>
  <sheetFormatPr baseColWidth="10" defaultRowHeight="15" x14ac:dyDescent="0.2"/>
  <cols>
    <col min="1" max="1" width="18.33203125" customWidth="1"/>
    <col min="2" max="2" width="21" customWidth="1"/>
    <col min="3" max="3" width="17.1640625" customWidth="1"/>
    <col min="4" max="4" width="18.83203125" customWidth="1"/>
    <col min="5" max="5" width="10.6640625" customWidth="1"/>
    <col min="6" max="6" width="43" customWidth="1"/>
    <col min="7" max="7" width="9.1640625" bestFit="1" customWidth="1"/>
    <col min="8" max="8" width="12.1640625" bestFit="1" customWidth="1"/>
    <col min="9" max="9" width="24" bestFit="1" customWidth="1"/>
    <col min="10" max="11" width="22.33203125" bestFit="1" customWidth="1"/>
    <col min="12" max="12" width="24" bestFit="1" customWidth="1"/>
    <col min="13" max="13" width="17" customWidth="1"/>
    <col min="14" max="14" width="41.33203125" bestFit="1" customWidth="1"/>
    <col min="15" max="15" width="6.1640625" bestFit="1" customWidth="1"/>
    <col min="16" max="16" width="6.5" customWidth="1"/>
    <col min="17" max="17" width="21.6640625" bestFit="1" customWidth="1"/>
    <col min="18" max="18" width="8.5" customWidth="1"/>
    <col min="19" max="19" width="9.5" customWidth="1"/>
    <col min="20" max="20" width="14.5" customWidth="1"/>
    <col min="21" max="21" width="13.83203125" customWidth="1"/>
    <col min="22" max="22" width="14.6640625" customWidth="1"/>
    <col min="23" max="23" width="14.33203125" customWidth="1"/>
    <col min="24" max="24" width="14.83203125" customWidth="1"/>
    <col min="25" max="25" width="14.33203125" customWidth="1"/>
    <col min="26" max="26" width="24.1640625" customWidth="1"/>
    <col min="27" max="27" width="21" bestFit="1" customWidth="1"/>
    <col min="28" max="28" width="14" customWidth="1"/>
    <col min="29" max="29" width="19.33203125" bestFit="1" customWidth="1"/>
    <col min="30" max="30" width="42.6640625" bestFit="1" customWidth="1"/>
    <col min="31" max="31" width="17.6640625" customWidth="1"/>
    <col min="32" max="32" width="15.83203125" customWidth="1"/>
    <col min="33" max="33" width="11.33203125" customWidth="1"/>
    <col min="34" max="34" width="18.83203125" customWidth="1"/>
    <col min="35" max="35" width="14.6640625" customWidth="1"/>
    <col min="36" max="36" width="17.83203125" customWidth="1"/>
  </cols>
  <sheetData>
    <row r="1" spans="1:36" x14ac:dyDescent="0.2">
      <c r="A1" s="24" t="s">
        <v>2022</v>
      </c>
      <c r="B1" s="24" t="s">
        <v>2026</v>
      </c>
      <c r="C1" s="24" t="s">
        <v>2023</v>
      </c>
      <c r="D1" s="24" t="s">
        <v>2024</v>
      </c>
      <c r="E1" s="24" t="s">
        <v>2025</v>
      </c>
      <c r="F1" s="24" t="s">
        <v>2021</v>
      </c>
      <c r="G1" t="s">
        <v>0</v>
      </c>
      <c r="H1" t="s">
        <v>1</v>
      </c>
      <c r="I1" s="24" t="s">
        <v>2016</v>
      </c>
      <c r="J1" s="24" t="s">
        <v>2017</v>
      </c>
      <c r="K1" s="24" t="s">
        <v>2018</v>
      </c>
      <c r="L1" t="s">
        <v>7</v>
      </c>
      <c r="M1" t="s">
        <v>8</v>
      </c>
      <c r="N1" t="s">
        <v>9</v>
      </c>
      <c r="O1" t="s">
        <v>10</v>
      </c>
      <c r="P1" t="s">
        <v>11</v>
      </c>
      <c r="Q1" t="s">
        <v>12</v>
      </c>
      <c r="R1" t="s">
        <v>14</v>
      </c>
      <c r="S1" t="s">
        <v>15</v>
      </c>
      <c r="T1" t="s">
        <v>16</v>
      </c>
      <c r="U1" t="s">
        <v>17</v>
      </c>
      <c r="V1" t="s">
        <v>19</v>
      </c>
      <c r="W1" t="s">
        <v>20</v>
      </c>
      <c r="X1" t="s">
        <v>21</v>
      </c>
      <c r="Y1" t="s">
        <v>22</v>
      </c>
      <c r="Z1" s="24" t="s">
        <v>2019</v>
      </c>
      <c r="AA1" s="24" t="s">
        <v>1754</v>
      </c>
      <c r="AB1" s="24" t="s">
        <v>1751</v>
      </c>
      <c r="AC1" s="24" t="s">
        <v>1749</v>
      </c>
      <c r="AD1" s="24" t="s">
        <v>2020</v>
      </c>
      <c r="AE1" t="s">
        <v>1981</v>
      </c>
      <c r="AF1" t="s">
        <v>1979</v>
      </c>
      <c r="AG1" t="s">
        <v>1978</v>
      </c>
      <c r="AH1" t="s">
        <v>1977</v>
      </c>
      <c r="AI1" t="s">
        <v>1975</v>
      </c>
      <c r="AJ1" t="s">
        <v>1972</v>
      </c>
    </row>
    <row r="2" spans="1:36" x14ac:dyDescent="0.2">
      <c r="F2" t="str">
        <f>IF(VLOOKUP($H2,'Consolidated Data - Static'!$H:$AJ,2,FALSE)&lt;&gt;VLOOKUP($H2,'Consolidated Data - Dynamic'!$B:$AD,2,FALSE),"Name-AdoptAPet Mismatch",IF(VLOOKUP($H2,'Consolidated Data - Static'!$H:$AJ,3,FALSE)&lt;&gt;VLOOKUP($H2,'Consolidated Data - Dynamic'!$B:$AD,3,FALSE),"Name-PetPoint Mismatch",IF(VLOOKUP($H2,'Consolidated Data - Static'!$H:$AJ,4,FALSE)&lt;&gt;VLOOKUP($H2,'Consolidated Data - Dynamic'!$B:$AD,4,FALSE),"Name-Inventory Mismatch", IF(VLOOKUP($H2,'Consolidated Data - Static'!$H:$AJ,5,FALSE)&lt;&gt;VLOOKUP($H2,'Consolidated Data - Dynamic'!$B:$AD,5,FALSE),"Primary Breed Mismatch",IF(VLOOKUP($H2,'Consolidated Data - Static'!$H:$AJ,6,FALSE)&lt;&gt;VLOOKUP($H2,'Consolidated Data - Dynamic'!$B:$AD,6,FALSE),"Secondary Breed Mismatch", IF(VLOOKUP($H2,'Consolidated Data - Static'!$H:$AJ,7,FALSE)&lt;&gt;VLOOKUP($H2,'Consolidated Data - Dynamic'!$B:$AD,7,FALSE),"Color Mismatch",IF(VLOOKUP($H2,'Consolidated Data - Static'!$H:$AJ,8,FALSE)&lt;&gt;VLOOKUP($H2,'Consolidated Data - Dynamic'!$B:$AD,8,FALSE),"Sex Mismatch",IF(VLOOKUP($H2,'Consolidated Data - Static'!$H:$AJ,9,FALSE)&lt;&gt;VLOOKUP($H2,'Consolidated Data - Dynamic'!$B:$AD,9,FALSE),"Age Mismatch",IF(VLOOKUP($H2,'Consolidated Data - Static'!$H:$AJ,10,FALSE)&lt;&gt;VLOOKUP($H2,'Consolidated Data - Dynamic'!$B:$AD,10,FALSE),"Size Mismatch",IF(VLOOKUP($H2,'Consolidated Data - Static'!$H:$AJ,11,FALSE)&lt;&gt;VLOOKUP($H2,'Consolidated Data - Dynamic'!$B:$AD,11,FALSE),"Mixed Mismatch",IF(VLOOKUP($H2,'Consolidated Data - Static'!$H:$AJ,12,FALSE)&lt;&gt;VLOOKUP($H2,'Consolidated Data - Dynamic'!$B:$AD,12,FALSE),"Altered Mismatch",IF(VLOOKUP($H2,'Consolidated Data - Static'!$H:$AJ,13,FALSE)&lt;&gt;VLOOKUP($H2,'Consolidated Data - Dynamic'!$B:$AD,13,FALSE),"Shots Current Mismatch",IF(VLOOKUP($H2,'Consolidated Data - Static'!$H:$AJ,14,FALSE)&lt;&gt;VLOOKUP($H2,'Consolidated Data - Dynamic'!$B:$AD,14,FALSE),"Housebroken Mismatch",IF(VLOOKUP($H2,'Consolidated Data - Static'!$H:$AJ,15,FALSE)&lt;&gt;VLOOKUP($H2,'Consolidated Data - Dynamic'!$B:$AD,15,FALSE),"Special Needs Mismatch",IF(VLOOKUP($H2,'Consolidated Data - Static'!$H:$AJ,16,FALSE)&lt;&gt;VLOOKUP($H2,'Consolidated Data - Dynamic'!$B:$AD,16,FALSE),"OK w/kids Mismatch",IF(VLOOKUP($H2,'Consolidated Data - Static'!$H:$AJ,17,FALSE)&lt;&gt;VLOOKUP($H2,'Consolidated Data - Dynamic'!$B:$AD,17,FALSE),"OK w/dogs Mismatch",IF(VLOOKUP($H2,'Consolidated Data - Static'!$H:$AJ,18,FALSE)&lt;&gt;VLOOKUP($H2,'Consolidated Data - Dynamic'!$B:$AD,18,FALSE),"OK w/cats Mismatch",IF(VLOOKUP($H2,'Consolidated Data - Static'!$H:$AJ,19,FALSE)&lt;&gt;VLOOKUP($H2,'Consolidated Data - Dynamic'!$B:$AD,19,FALSE),"Pre Treatment Description Mismatch",IF(VLOOKUP($H2,'Consolidated Data - Static'!$H:$AJ,20,FALSE)&lt;&gt;VLOOKUP($H2,'Consolidated Data - Dynamic'!$B:$AD,20,FALSE),"Stage Mismatch",IF(VLOOKUP($H2,'Consolidated Data - Static'!$H:$AJ,21,FALSE)&lt;&gt;VLOOKUP($H2,'Consolidated Data - Dynamic'!$B:$AD,21,FALSE),"Primary Color Mismatch",IF(VLOOKUP($H2,'Consolidated Data - Static'!$H:$AJ,22,FALSE)&lt;&gt;VLOOKUP($H2,'Consolidated Data - Dynamic'!$B:$AD,22,FALSE),"Location Mismatch",IF(VLOOKUP($H2,'Consolidated Data - Static'!$H:$AJ,23,FALSE)&lt;&gt;VLOOKUP($H2,'Consolidated Data - Dynamic'!$B:$AD,23,FALSE),"Intake Type Mismatch",IF(VLOOKUP($H2,'Consolidated Data - Static'!$H:$AJ,24,FALSE)&lt;&gt;VLOOKUP($H2,'Consolidated Data - Dynamic'!$B:$AD,24,FALSE),"Emancipation Date Mismatch",IF(VLOOKUP($H2,'Consolidated Data - Static'!$H:$AJ,25,FALSE)&lt;&gt;VLOOKUP($H2,'Consolidated Data - Dynamic'!$B:$AD,25,FALSE),"Intake Date Mismatch",IF(VLOOKUP($H2,'Consolidated Data - Static'!$H:$AJ,26,FALSE)&lt;&gt;VLOOKUP($H2,'Consolidated Data - Dynamic'!$B:$AD,26,FALSE),"LOS Days Mismatch",IF(VLOOKUP($H2,'Consolidated Data - Static'!$H:$AJ,27,FALSE)&lt;&gt;VLOOKUP($H2,'Consolidated Data - Dynamic'!$B:$AD,27,FALSE),"Stage Change Mismatch",IF(VLOOKUP($H2,'Consolidated Data - Static'!$H:$AJ,28,FALSE)&lt;&gt;VLOOKUP($H2,'Consolidated Data - Dynamic'!$B:$AD,28,FALSE),"Animal Weight Mismatch",IF(VLOOKUP($H2,'Consolidated Data - Static'!$H:$AJ,29,FALSE)&lt;&gt;VLOOKUP($H2,'Consolidated Data - Dynamic'!$B:$AD,29,FALSE),"Number of Pictures Mismatch", "Record Match"))))))))))))))))))))))))))))</f>
        <v>Record Match</v>
      </c>
      <c r="G2">
        <v>45763878</v>
      </c>
      <c r="H2" t="s">
        <v>468</v>
      </c>
      <c r="I2" t="s">
        <v>469</v>
      </c>
      <c r="J2" t="s">
        <v>469</v>
      </c>
      <c r="K2" t="s">
        <v>469</v>
      </c>
      <c r="L2" t="s">
        <v>61</v>
      </c>
      <c r="M2" t="s">
        <v>69</v>
      </c>
      <c r="N2" t="s">
        <v>470</v>
      </c>
      <c r="O2" t="s">
        <v>37</v>
      </c>
      <c r="P2" t="s">
        <v>51</v>
      </c>
      <c r="Q2" t="s">
        <v>96</v>
      </c>
      <c r="R2" t="s">
        <v>40</v>
      </c>
      <c r="S2" t="s">
        <v>40</v>
      </c>
      <c r="T2" t="s">
        <v>40</v>
      </c>
      <c r="U2" t="s">
        <v>40</v>
      </c>
      <c r="V2" t="s">
        <v>42</v>
      </c>
      <c r="W2" t="s">
        <v>40</v>
      </c>
      <c r="X2" t="s">
        <v>40</v>
      </c>
      <c r="Y2" t="s">
        <v>40</v>
      </c>
      <c r="Z2" t="s">
        <v>40</v>
      </c>
      <c r="AA2" t="s">
        <v>790</v>
      </c>
      <c r="AB2" t="s">
        <v>810</v>
      </c>
      <c r="AC2" t="s">
        <v>785</v>
      </c>
      <c r="AD2" t="s">
        <v>1955</v>
      </c>
      <c r="AE2" s="25">
        <v>0</v>
      </c>
      <c r="AF2" s="25">
        <v>45887.629166666666</v>
      </c>
      <c r="AG2">
        <v>48</v>
      </c>
      <c r="AH2">
        <v>0</v>
      </c>
      <c r="AI2" t="s">
        <v>1954</v>
      </c>
      <c r="AJ2">
        <v>3</v>
      </c>
    </row>
    <row r="3" spans="1:36" x14ac:dyDescent="0.2">
      <c r="F3" t="str">
        <f>IF(VLOOKUP($H3,'Consolidated Data - Static'!$H:$AJ,2,FALSE)&lt;&gt;VLOOKUP($H3,'Consolidated Data - Dynamic'!$B:$AD,2,FALSE),"Name-AdoptAPet Mismatch",IF(VLOOKUP($H3,'Consolidated Data - Static'!$H:$AJ,3,FALSE)&lt;&gt;VLOOKUP($H3,'Consolidated Data - Dynamic'!$B:$AD,3,FALSE),"Name-PetPoint Mismatch",IF(VLOOKUP($H3,'Consolidated Data - Static'!$H:$AJ,4,FALSE)&lt;&gt;VLOOKUP($H3,'Consolidated Data - Dynamic'!$B:$AD,4,FALSE),"Name-Inventory Mismatch", IF(VLOOKUP($H3,'Consolidated Data - Static'!$H:$AJ,5,FALSE)&lt;&gt;VLOOKUP($H3,'Consolidated Data - Dynamic'!$B:$AD,5,FALSE),"Primary Breed Mismatch",IF(VLOOKUP($H3,'Consolidated Data - Static'!$H:$AJ,6,FALSE)&lt;&gt;VLOOKUP($H3,'Consolidated Data - Dynamic'!$B:$AD,6,FALSE),"Secondary Breed Mismatch", IF(VLOOKUP($H3,'Consolidated Data - Static'!$H:$AJ,7,FALSE)&lt;&gt;VLOOKUP($H3,'Consolidated Data - Dynamic'!$B:$AD,7,FALSE),"Color Mismatch",IF(VLOOKUP($H3,'Consolidated Data - Static'!$H:$AJ,8,FALSE)&lt;&gt;VLOOKUP($H3,'Consolidated Data - Dynamic'!$B:$AD,8,FALSE),"Sex Mismatch",IF(VLOOKUP($H3,'Consolidated Data - Static'!$H:$AJ,9,FALSE)&lt;&gt;VLOOKUP($H3,'Consolidated Data - Dynamic'!$B:$AD,9,FALSE),"Age Mismatch",IF(VLOOKUP($H3,'Consolidated Data - Static'!$H:$AJ,10,FALSE)&lt;&gt;VLOOKUP($H3,'Consolidated Data - Dynamic'!$B:$AD,10,FALSE),"Size Mismatch",IF(VLOOKUP($H3,'Consolidated Data - Static'!$H:$AJ,11,FALSE)&lt;&gt;VLOOKUP($H3,'Consolidated Data - Dynamic'!$B:$AD,11,FALSE),"Mixed Mismatch",IF(VLOOKUP($H3,'Consolidated Data - Static'!$H:$AJ,12,FALSE)&lt;&gt;VLOOKUP($H3,'Consolidated Data - Dynamic'!$B:$AD,12,FALSE),"Altered Mismatch",IF(VLOOKUP($H3,'Consolidated Data - Static'!$H:$AJ,13,FALSE)&lt;&gt;VLOOKUP($H3,'Consolidated Data - Dynamic'!$B:$AD,13,FALSE),"Shots Current Mismatch",IF(VLOOKUP($H3,'Consolidated Data - Static'!$H:$AJ,14,FALSE)&lt;&gt;VLOOKUP($H3,'Consolidated Data - Dynamic'!$B:$AD,14,FALSE),"Housebroken Mismatch",IF(VLOOKUP($H3,'Consolidated Data - Static'!$H:$AJ,15,FALSE)&lt;&gt;VLOOKUP($H3,'Consolidated Data - Dynamic'!$B:$AD,15,FALSE),"Special Needs Mismatch",IF(VLOOKUP($H3,'Consolidated Data - Static'!$H:$AJ,16,FALSE)&lt;&gt;VLOOKUP($H3,'Consolidated Data - Dynamic'!$B:$AD,16,FALSE),"OK w/kids Mismatch",IF(VLOOKUP($H3,'Consolidated Data - Static'!$H:$AJ,17,FALSE)&lt;&gt;VLOOKUP($H3,'Consolidated Data - Dynamic'!$B:$AD,17,FALSE),"OK w/dogs Mismatch",IF(VLOOKUP($H3,'Consolidated Data - Static'!$H:$AJ,18,FALSE)&lt;&gt;VLOOKUP($H3,'Consolidated Data - Dynamic'!$B:$AD,18,FALSE),"OK w/cats Mismatch",IF(VLOOKUP($H3,'Consolidated Data - Static'!$H:$AJ,19,FALSE)&lt;&gt;VLOOKUP($H3,'Consolidated Data - Dynamic'!$B:$AD,19,FALSE),"Pre Treatment Description Mismatch",IF(VLOOKUP($H3,'Consolidated Data - Static'!$H:$AJ,20,FALSE)&lt;&gt;VLOOKUP($H3,'Consolidated Data - Dynamic'!$B:$AD,20,FALSE),"Stage Mismatch",IF(VLOOKUP($H3,'Consolidated Data - Static'!$H:$AJ,21,FALSE)&lt;&gt;VLOOKUP($H3,'Consolidated Data - Dynamic'!$B:$AD,21,FALSE),"Primary Color Mismatch",IF(VLOOKUP($H3,'Consolidated Data - Static'!$H:$AJ,22,FALSE)&lt;&gt;VLOOKUP($H3,'Consolidated Data - Dynamic'!$B:$AD,22,FALSE),"Location Mismatch",IF(VLOOKUP($H3,'Consolidated Data - Static'!$H:$AJ,23,FALSE)&lt;&gt;VLOOKUP($H3,'Consolidated Data - Dynamic'!$B:$AD,23,FALSE),"Intake Type Mismatch",IF(VLOOKUP($H3,'Consolidated Data - Static'!$H:$AJ,24,FALSE)&lt;&gt;VLOOKUP($H3,'Consolidated Data - Dynamic'!$B:$AD,24,FALSE),"Emancipation Date Mismatch",IF(VLOOKUP($H3,'Consolidated Data - Static'!$H:$AJ,25,FALSE)&lt;&gt;VLOOKUP($H3,'Consolidated Data - Dynamic'!$B:$AD,25,FALSE),"Intake Date Mismatch",IF(VLOOKUP($H3,'Consolidated Data - Static'!$H:$AJ,26,FALSE)&lt;&gt;VLOOKUP($H3,'Consolidated Data - Dynamic'!$B:$AD,26,FALSE),"LOS Days Mismatch",IF(VLOOKUP($H3,'Consolidated Data - Static'!$H:$AJ,27,FALSE)&lt;&gt;VLOOKUP($H3,'Consolidated Data - Dynamic'!$B:$AD,27,FALSE),"Stage Change Mismatch",IF(VLOOKUP($H3,'Consolidated Data - Static'!$H:$AJ,28,FALSE)&lt;&gt;VLOOKUP($H3,'Consolidated Data - Dynamic'!$B:$AD,28,FALSE),"Animal Weight Mismatch",IF(VLOOKUP($H3,'Consolidated Data - Static'!$H:$AJ,29,FALSE)&lt;&gt;VLOOKUP($H3,'Consolidated Data - Dynamic'!$B:$AD,29,FALSE),"Number of Pictures Mismatch", "Record Match"))))))))))))))))))))))))))))</f>
        <v>Record Match</v>
      </c>
      <c r="G3">
        <v>45606391</v>
      </c>
      <c r="H3" t="s">
        <v>432</v>
      </c>
      <c r="I3" t="s">
        <v>433</v>
      </c>
      <c r="J3" t="s">
        <v>433</v>
      </c>
      <c r="K3" t="s">
        <v>433</v>
      </c>
      <c r="L3" t="s">
        <v>61</v>
      </c>
      <c r="M3" t="s">
        <v>115</v>
      </c>
      <c r="N3" t="s">
        <v>62</v>
      </c>
      <c r="O3" t="s">
        <v>50</v>
      </c>
      <c r="P3" t="s">
        <v>38</v>
      </c>
      <c r="Q3" t="s">
        <v>435</v>
      </c>
      <c r="R3" t="s">
        <v>40</v>
      </c>
      <c r="S3" t="s">
        <v>40</v>
      </c>
      <c r="T3" t="s">
        <v>40</v>
      </c>
      <c r="U3" t="s">
        <v>42</v>
      </c>
      <c r="V3" t="s">
        <v>42</v>
      </c>
      <c r="W3" t="s">
        <v>40</v>
      </c>
      <c r="X3" t="s">
        <v>40</v>
      </c>
      <c r="Y3" t="s">
        <v>41</v>
      </c>
      <c r="Z3" t="s">
        <v>42</v>
      </c>
      <c r="AA3" t="s">
        <v>790</v>
      </c>
      <c r="AB3" t="s">
        <v>814</v>
      </c>
      <c r="AC3" t="s">
        <v>902</v>
      </c>
      <c r="AD3" t="s">
        <v>1760</v>
      </c>
      <c r="AE3" s="25">
        <v>45878.51458333333</v>
      </c>
      <c r="AF3" s="25">
        <v>45873.51458333333</v>
      </c>
      <c r="AG3">
        <v>62.2</v>
      </c>
      <c r="AH3">
        <v>0</v>
      </c>
      <c r="AI3" t="s">
        <v>1824</v>
      </c>
      <c r="AJ3">
        <v>3</v>
      </c>
    </row>
    <row r="4" spans="1:36" x14ac:dyDescent="0.2">
      <c r="F4" t="str">
        <f>IF(VLOOKUP($H4,'Consolidated Data - Static'!$H:$AJ,2,FALSE)&lt;&gt;VLOOKUP($H4,'Consolidated Data - Dynamic'!$B:$AD,2,FALSE),"Name-AdoptAPet Mismatch",IF(VLOOKUP($H4,'Consolidated Data - Static'!$H:$AJ,3,FALSE)&lt;&gt;VLOOKUP($H4,'Consolidated Data - Dynamic'!$B:$AD,3,FALSE),"Name-PetPoint Mismatch",IF(VLOOKUP($H4,'Consolidated Data - Static'!$H:$AJ,4,FALSE)&lt;&gt;VLOOKUP($H4,'Consolidated Data - Dynamic'!$B:$AD,4,FALSE),"Name-Inventory Mismatch", IF(VLOOKUP($H4,'Consolidated Data - Static'!$H:$AJ,5,FALSE)&lt;&gt;VLOOKUP($H4,'Consolidated Data - Dynamic'!$B:$AD,5,FALSE),"Primary Breed Mismatch",IF(VLOOKUP($H4,'Consolidated Data - Static'!$H:$AJ,6,FALSE)&lt;&gt;VLOOKUP($H4,'Consolidated Data - Dynamic'!$B:$AD,6,FALSE),"Secondary Breed Mismatch", IF(VLOOKUP($H4,'Consolidated Data - Static'!$H:$AJ,7,FALSE)&lt;&gt;VLOOKUP($H4,'Consolidated Data - Dynamic'!$B:$AD,7,FALSE),"Color Mismatch",IF(VLOOKUP($H4,'Consolidated Data - Static'!$H:$AJ,8,FALSE)&lt;&gt;VLOOKUP($H4,'Consolidated Data - Dynamic'!$B:$AD,8,FALSE),"Sex Mismatch",IF(VLOOKUP($H4,'Consolidated Data - Static'!$H:$AJ,9,FALSE)&lt;&gt;VLOOKUP($H4,'Consolidated Data - Dynamic'!$B:$AD,9,FALSE),"Age Mismatch",IF(VLOOKUP($H4,'Consolidated Data - Static'!$H:$AJ,10,FALSE)&lt;&gt;VLOOKUP($H4,'Consolidated Data - Dynamic'!$B:$AD,10,FALSE),"Size Mismatch",IF(VLOOKUP($H4,'Consolidated Data - Static'!$H:$AJ,11,FALSE)&lt;&gt;VLOOKUP($H4,'Consolidated Data - Dynamic'!$B:$AD,11,FALSE),"Mixed Mismatch",IF(VLOOKUP($H4,'Consolidated Data - Static'!$H:$AJ,12,FALSE)&lt;&gt;VLOOKUP($H4,'Consolidated Data - Dynamic'!$B:$AD,12,FALSE),"Altered Mismatch",IF(VLOOKUP($H4,'Consolidated Data - Static'!$H:$AJ,13,FALSE)&lt;&gt;VLOOKUP($H4,'Consolidated Data - Dynamic'!$B:$AD,13,FALSE),"Shots Current Mismatch",IF(VLOOKUP($H4,'Consolidated Data - Static'!$H:$AJ,14,FALSE)&lt;&gt;VLOOKUP($H4,'Consolidated Data - Dynamic'!$B:$AD,14,FALSE),"Housebroken Mismatch",IF(VLOOKUP($H4,'Consolidated Data - Static'!$H:$AJ,15,FALSE)&lt;&gt;VLOOKUP($H4,'Consolidated Data - Dynamic'!$B:$AD,15,FALSE),"Special Needs Mismatch",IF(VLOOKUP($H4,'Consolidated Data - Static'!$H:$AJ,16,FALSE)&lt;&gt;VLOOKUP($H4,'Consolidated Data - Dynamic'!$B:$AD,16,FALSE),"OK w/kids Mismatch",IF(VLOOKUP($H4,'Consolidated Data - Static'!$H:$AJ,17,FALSE)&lt;&gt;VLOOKUP($H4,'Consolidated Data - Dynamic'!$B:$AD,17,FALSE),"OK w/dogs Mismatch",IF(VLOOKUP($H4,'Consolidated Data - Static'!$H:$AJ,18,FALSE)&lt;&gt;VLOOKUP($H4,'Consolidated Data - Dynamic'!$B:$AD,18,FALSE),"OK w/cats Mismatch",IF(VLOOKUP($H4,'Consolidated Data - Static'!$H:$AJ,19,FALSE)&lt;&gt;VLOOKUP($H4,'Consolidated Data - Dynamic'!$B:$AD,19,FALSE),"Pre Treatment Description Mismatch",IF(VLOOKUP($H4,'Consolidated Data - Static'!$H:$AJ,20,FALSE)&lt;&gt;VLOOKUP($H4,'Consolidated Data - Dynamic'!$B:$AD,20,FALSE),"Stage Mismatch",IF(VLOOKUP($H4,'Consolidated Data - Static'!$H:$AJ,21,FALSE)&lt;&gt;VLOOKUP($H4,'Consolidated Data - Dynamic'!$B:$AD,21,FALSE),"Primary Color Mismatch",IF(VLOOKUP($H4,'Consolidated Data - Static'!$H:$AJ,22,FALSE)&lt;&gt;VLOOKUP($H4,'Consolidated Data - Dynamic'!$B:$AD,22,FALSE),"Location Mismatch",IF(VLOOKUP($H4,'Consolidated Data - Static'!$H:$AJ,23,FALSE)&lt;&gt;VLOOKUP($H4,'Consolidated Data - Dynamic'!$B:$AD,23,FALSE),"Intake Type Mismatch",IF(VLOOKUP($H4,'Consolidated Data - Static'!$H:$AJ,24,FALSE)&lt;&gt;VLOOKUP($H4,'Consolidated Data - Dynamic'!$B:$AD,24,FALSE),"Emancipation Date Mismatch",IF(VLOOKUP($H4,'Consolidated Data - Static'!$H:$AJ,25,FALSE)&lt;&gt;VLOOKUP($H4,'Consolidated Data - Dynamic'!$B:$AD,25,FALSE),"Intake Date Mismatch",IF(VLOOKUP($H4,'Consolidated Data - Static'!$H:$AJ,26,FALSE)&lt;&gt;VLOOKUP($H4,'Consolidated Data - Dynamic'!$B:$AD,26,FALSE),"LOS Days Mismatch",IF(VLOOKUP($H4,'Consolidated Data - Static'!$H:$AJ,27,FALSE)&lt;&gt;VLOOKUP($H4,'Consolidated Data - Dynamic'!$B:$AD,27,FALSE),"Stage Change Mismatch",IF(VLOOKUP($H4,'Consolidated Data - Static'!$H:$AJ,28,FALSE)&lt;&gt;VLOOKUP($H4,'Consolidated Data - Dynamic'!$B:$AD,28,FALSE),"Animal Weight Mismatch",IF(VLOOKUP($H4,'Consolidated Data - Static'!$H:$AJ,29,FALSE)&lt;&gt;VLOOKUP($H4,'Consolidated Data - Dynamic'!$B:$AD,29,FALSE),"Number of Pictures Mismatch", "Record Match"))))))))))))))))))))))))))))</f>
        <v>Record Match</v>
      </c>
      <c r="G4">
        <v>45190855</v>
      </c>
      <c r="H4" t="s">
        <v>253</v>
      </c>
      <c r="I4" t="s">
        <v>254</v>
      </c>
      <c r="J4" t="s">
        <v>254</v>
      </c>
      <c r="K4" t="s">
        <v>254</v>
      </c>
      <c r="L4" t="s">
        <v>61</v>
      </c>
      <c r="M4" t="s">
        <v>256</v>
      </c>
      <c r="N4" t="s">
        <v>85</v>
      </c>
      <c r="O4" t="s">
        <v>37</v>
      </c>
      <c r="P4" t="s">
        <v>51</v>
      </c>
      <c r="Q4" t="s">
        <v>96</v>
      </c>
      <c r="R4" t="s">
        <v>40</v>
      </c>
      <c r="S4" t="s">
        <v>40</v>
      </c>
      <c r="T4" t="s">
        <v>40</v>
      </c>
      <c r="U4" t="s">
        <v>42</v>
      </c>
      <c r="V4" t="s">
        <v>42</v>
      </c>
      <c r="W4" t="s">
        <v>40</v>
      </c>
      <c r="X4" t="s">
        <v>40</v>
      </c>
      <c r="Y4" t="s">
        <v>41</v>
      </c>
      <c r="Z4" t="s">
        <v>42</v>
      </c>
      <c r="AA4" t="s">
        <v>790</v>
      </c>
      <c r="AB4" t="s">
        <v>774</v>
      </c>
      <c r="AC4" t="s">
        <v>838</v>
      </c>
      <c r="AD4" t="s">
        <v>1870</v>
      </c>
      <c r="AE4" s="25">
        <v>45829.554166666669</v>
      </c>
      <c r="AF4" s="25">
        <v>45824.554166666669</v>
      </c>
      <c r="AG4">
        <v>111.1</v>
      </c>
      <c r="AH4">
        <v>0</v>
      </c>
      <c r="AI4" t="s">
        <v>1869</v>
      </c>
      <c r="AJ4">
        <v>3</v>
      </c>
    </row>
    <row r="5" spans="1:36" x14ac:dyDescent="0.2">
      <c r="F5" t="str">
        <f>IF(VLOOKUP($H5,'Consolidated Data - Static'!$H:$AJ,2,FALSE)&lt;&gt;VLOOKUP($H5,'Consolidated Data - Dynamic'!$B:$AD,2,FALSE),"Name-AdoptAPet Mismatch",IF(VLOOKUP($H5,'Consolidated Data - Static'!$H:$AJ,3,FALSE)&lt;&gt;VLOOKUP($H5,'Consolidated Data - Dynamic'!$B:$AD,3,FALSE),"Name-PetPoint Mismatch",IF(VLOOKUP($H5,'Consolidated Data - Static'!$H:$AJ,4,FALSE)&lt;&gt;VLOOKUP($H5,'Consolidated Data - Dynamic'!$B:$AD,4,FALSE),"Name-Inventory Mismatch", IF(VLOOKUP($H5,'Consolidated Data - Static'!$H:$AJ,5,FALSE)&lt;&gt;VLOOKUP($H5,'Consolidated Data - Dynamic'!$B:$AD,5,FALSE),"Primary Breed Mismatch",IF(VLOOKUP($H5,'Consolidated Data - Static'!$H:$AJ,6,FALSE)&lt;&gt;VLOOKUP($H5,'Consolidated Data - Dynamic'!$B:$AD,6,FALSE),"Secondary Breed Mismatch", IF(VLOOKUP($H5,'Consolidated Data - Static'!$H:$AJ,7,FALSE)&lt;&gt;VLOOKUP($H5,'Consolidated Data - Dynamic'!$B:$AD,7,FALSE),"Color Mismatch",IF(VLOOKUP($H5,'Consolidated Data - Static'!$H:$AJ,8,FALSE)&lt;&gt;VLOOKUP($H5,'Consolidated Data - Dynamic'!$B:$AD,8,FALSE),"Sex Mismatch",IF(VLOOKUP($H5,'Consolidated Data - Static'!$H:$AJ,9,FALSE)&lt;&gt;VLOOKUP($H5,'Consolidated Data - Dynamic'!$B:$AD,9,FALSE),"Age Mismatch",IF(VLOOKUP($H5,'Consolidated Data - Static'!$H:$AJ,10,FALSE)&lt;&gt;VLOOKUP($H5,'Consolidated Data - Dynamic'!$B:$AD,10,FALSE),"Size Mismatch",IF(VLOOKUP($H5,'Consolidated Data - Static'!$H:$AJ,11,FALSE)&lt;&gt;VLOOKUP($H5,'Consolidated Data - Dynamic'!$B:$AD,11,FALSE),"Mixed Mismatch",IF(VLOOKUP($H5,'Consolidated Data - Static'!$H:$AJ,12,FALSE)&lt;&gt;VLOOKUP($H5,'Consolidated Data - Dynamic'!$B:$AD,12,FALSE),"Altered Mismatch",IF(VLOOKUP($H5,'Consolidated Data - Static'!$H:$AJ,13,FALSE)&lt;&gt;VLOOKUP($H5,'Consolidated Data - Dynamic'!$B:$AD,13,FALSE),"Shots Current Mismatch",IF(VLOOKUP($H5,'Consolidated Data - Static'!$H:$AJ,14,FALSE)&lt;&gt;VLOOKUP($H5,'Consolidated Data - Dynamic'!$B:$AD,14,FALSE),"Housebroken Mismatch",IF(VLOOKUP($H5,'Consolidated Data - Static'!$H:$AJ,15,FALSE)&lt;&gt;VLOOKUP($H5,'Consolidated Data - Dynamic'!$B:$AD,15,FALSE),"Special Needs Mismatch",IF(VLOOKUP($H5,'Consolidated Data - Static'!$H:$AJ,16,FALSE)&lt;&gt;VLOOKUP($H5,'Consolidated Data - Dynamic'!$B:$AD,16,FALSE),"OK w/kids Mismatch",IF(VLOOKUP($H5,'Consolidated Data - Static'!$H:$AJ,17,FALSE)&lt;&gt;VLOOKUP($H5,'Consolidated Data - Dynamic'!$B:$AD,17,FALSE),"OK w/dogs Mismatch",IF(VLOOKUP($H5,'Consolidated Data - Static'!$H:$AJ,18,FALSE)&lt;&gt;VLOOKUP($H5,'Consolidated Data - Dynamic'!$B:$AD,18,FALSE),"OK w/cats Mismatch",IF(VLOOKUP($H5,'Consolidated Data - Static'!$H:$AJ,19,FALSE)&lt;&gt;VLOOKUP($H5,'Consolidated Data - Dynamic'!$B:$AD,19,FALSE),"Pre Treatment Description Mismatch",IF(VLOOKUP($H5,'Consolidated Data - Static'!$H:$AJ,20,FALSE)&lt;&gt;VLOOKUP($H5,'Consolidated Data - Dynamic'!$B:$AD,20,FALSE),"Stage Mismatch",IF(VLOOKUP($H5,'Consolidated Data - Static'!$H:$AJ,21,FALSE)&lt;&gt;VLOOKUP($H5,'Consolidated Data - Dynamic'!$B:$AD,21,FALSE),"Primary Color Mismatch",IF(VLOOKUP($H5,'Consolidated Data - Static'!$H:$AJ,22,FALSE)&lt;&gt;VLOOKUP($H5,'Consolidated Data - Dynamic'!$B:$AD,22,FALSE),"Location Mismatch",IF(VLOOKUP($H5,'Consolidated Data - Static'!$H:$AJ,23,FALSE)&lt;&gt;VLOOKUP($H5,'Consolidated Data - Dynamic'!$B:$AD,23,FALSE),"Intake Type Mismatch",IF(VLOOKUP($H5,'Consolidated Data - Static'!$H:$AJ,24,FALSE)&lt;&gt;VLOOKUP($H5,'Consolidated Data - Dynamic'!$B:$AD,24,FALSE),"Emancipation Date Mismatch",IF(VLOOKUP($H5,'Consolidated Data - Static'!$H:$AJ,25,FALSE)&lt;&gt;VLOOKUP($H5,'Consolidated Data - Dynamic'!$B:$AD,25,FALSE),"Intake Date Mismatch",IF(VLOOKUP($H5,'Consolidated Data - Static'!$H:$AJ,26,FALSE)&lt;&gt;VLOOKUP($H5,'Consolidated Data - Dynamic'!$B:$AD,26,FALSE),"LOS Days Mismatch",IF(VLOOKUP($H5,'Consolidated Data - Static'!$H:$AJ,27,FALSE)&lt;&gt;VLOOKUP($H5,'Consolidated Data - Dynamic'!$B:$AD,27,FALSE),"Stage Change Mismatch",IF(VLOOKUP($H5,'Consolidated Data - Static'!$H:$AJ,28,FALSE)&lt;&gt;VLOOKUP($H5,'Consolidated Data - Dynamic'!$B:$AD,28,FALSE),"Animal Weight Mismatch",IF(VLOOKUP($H5,'Consolidated Data - Static'!$H:$AJ,29,FALSE)&lt;&gt;VLOOKUP($H5,'Consolidated Data - Dynamic'!$B:$AD,29,FALSE),"Number of Pictures Mismatch", "Record Match"))))))))))))))))))))))))))))</f>
        <v>Record Match</v>
      </c>
      <c r="G5">
        <v>45970157</v>
      </c>
      <c r="H5" t="s">
        <v>568</v>
      </c>
      <c r="I5" t="s">
        <v>569</v>
      </c>
      <c r="J5" t="s">
        <v>569</v>
      </c>
      <c r="K5" t="s">
        <v>569</v>
      </c>
      <c r="L5" t="s">
        <v>48</v>
      </c>
      <c r="M5" t="s">
        <v>116</v>
      </c>
      <c r="N5" t="s">
        <v>508</v>
      </c>
      <c r="O5" t="s">
        <v>37</v>
      </c>
      <c r="P5" t="s">
        <v>51</v>
      </c>
      <c r="Q5" t="s">
        <v>52</v>
      </c>
      <c r="R5" t="s">
        <v>40</v>
      </c>
      <c r="S5" t="s">
        <v>42</v>
      </c>
      <c r="T5" t="s">
        <v>40</v>
      </c>
      <c r="U5" t="s">
        <v>42</v>
      </c>
      <c r="V5" t="s">
        <v>42</v>
      </c>
      <c r="W5" t="s">
        <v>40</v>
      </c>
      <c r="X5" t="s">
        <v>40</v>
      </c>
      <c r="Y5" t="s">
        <v>41</v>
      </c>
      <c r="Z5" t="s">
        <v>42</v>
      </c>
      <c r="AA5" t="s">
        <v>843</v>
      </c>
      <c r="AB5" t="s">
        <v>774</v>
      </c>
      <c r="AC5" t="s">
        <v>801</v>
      </c>
      <c r="AD5" t="s">
        <v>1760</v>
      </c>
      <c r="AE5" s="25">
        <v>45911.486111111109</v>
      </c>
      <c r="AF5" s="25">
        <v>45906.486111111109</v>
      </c>
      <c r="AG5">
        <v>29.2</v>
      </c>
      <c r="AH5">
        <v>0</v>
      </c>
      <c r="AI5" t="s">
        <v>1808</v>
      </c>
      <c r="AJ5">
        <v>2</v>
      </c>
    </row>
    <row r="6" spans="1:36" x14ac:dyDescent="0.2">
      <c r="F6" t="str">
        <f>IF(VLOOKUP($H6,'Consolidated Data - Static'!$H:$AJ,2,FALSE)&lt;&gt;VLOOKUP($H6,'Consolidated Data - Dynamic'!$B:$AD,2,FALSE),"Name-AdoptAPet Mismatch",IF(VLOOKUP($H6,'Consolidated Data - Static'!$H:$AJ,3,FALSE)&lt;&gt;VLOOKUP($H6,'Consolidated Data - Dynamic'!$B:$AD,3,FALSE),"Name-PetPoint Mismatch",IF(VLOOKUP($H6,'Consolidated Data - Static'!$H:$AJ,4,FALSE)&lt;&gt;VLOOKUP($H6,'Consolidated Data - Dynamic'!$B:$AD,4,FALSE),"Name-Inventory Mismatch", IF(VLOOKUP($H6,'Consolidated Data - Static'!$H:$AJ,5,FALSE)&lt;&gt;VLOOKUP($H6,'Consolidated Data - Dynamic'!$B:$AD,5,FALSE),"Primary Breed Mismatch",IF(VLOOKUP($H6,'Consolidated Data - Static'!$H:$AJ,6,FALSE)&lt;&gt;VLOOKUP($H6,'Consolidated Data - Dynamic'!$B:$AD,6,FALSE),"Secondary Breed Mismatch", IF(VLOOKUP($H6,'Consolidated Data - Static'!$H:$AJ,7,FALSE)&lt;&gt;VLOOKUP($H6,'Consolidated Data - Dynamic'!$B:$AD,7,FALSE),"Color Mismatch",IF(VLOOKUP($H6,'Consolidated Data - Static'!$H:$AJ,8,FALSE)&lt;&gt;VLOOKUP($H6,'Consolidated Data - Dynamic'!$B:$AD,8,FALSE),"Sex Mismatch",IF(VLOOKUP($H6,'Consolidated Data - Static'!$H:$AJ,9,FALSE)&lt;&gt;VLOOKUP($H6,'Consolidated Data - Dynamic'!$B:$AD,9,FALSE),"Age Mismatch",IF(VLOOKUP($H6,'Consolidated Data - Static'!$H:$AJ,10,FALSE)&lt;&gt;VLOOKUP($H6,'Consolidated Data - Dynamic'!$B:$AD,10,FALSE),"Size Mismatch",IF(VLOOKUP($H6,'Consolidated Data - Static'!$H:$AJ,11,FALSE)&lt;&gt;VLOOKUP($H6,'Consolidated Data - Dynamic'!$B:$AD,11,FALSE),"Mixed Mismatch",IF(VLOOKUP($H6,'Consolidated Data - Static'!$H:$AJ,12,FALSE)&lt;&gt;VLOOKUP($H6,'Consolidated Data - Dynamic'!$B:$AD,12,FALSE),"Altered Mismatch",IF(VLOOKUP($H6,'Consolidated Data - Static'!$H:$AJ,13,FALSE)&lt;&gt;VLOOKUP($H6,'Consolidated Data - Dynamic'!$B:$AD,13,FALSE),"Shots Current Mismatch",IF(VLOOKUP($H6,'Consolidated Data - Static'!$H:$AJ,14,FALSE)&lt;&gt;VLOOKUP($H6,'Consolidated Data - Dynamic'!$B:$AD,14,FALSE),"Housebroken Mismatch",IF(VLOOKUP($H6,'Consolidated Data - Static'!$H:$AJ,15,FALSE)&lt;&gt;VLOOKUP($H6,'Consolidated Data - Dynamic'!$B:$AD,15,FALSE),"Special Needs Mismatch",IF(VLOOKUP($H6,'Consolidated Data - Static'!$H:$AJ,16,FALSE)&lt;&gt;VLOOKUP($H6,'Consolidated Data - Dynamic'!$B:$AD,16,FALSE),"OK w/kids Mismatch",IF(VLOOKUP($H6,'Consolidated Data - Static'!$H:$AJ,17,FALSE)&lt;&gt;VLOOKUP($H6,'Consolidated Data - Dynamic'!$B:$AD,17,FALSE),"OK w/dogs Mismatch",IF(VLOOKUP($H6,'Consolidated Data - Static'!$H:$AJ,18,FALSE)&lt;&gt;VLOOKUP($H6,'Consolidated Data - Dynamic'!$B:$AD,18,FALSE),"OK w/cats Mismatch",IF(VLOOKUP($H6,'Consolidated Data - Static'!$H:$AJ,19,FALSE)&lt;&gt;VLOOKUP($H6,'Consolidated Data - Dynamic'!$B:$AD,19,FALSE),"Pre Treatment Description Mismatch",IF(VLOOKUP($H6,'Consolidated Data - Static'!$H:$AJ,20,FALSE)&lt;&gt;VLOOKUP($H6,'Consolidated Data - Dynamic'!$B:$AD,20,FALSE),"Stage Mismatch",IF(VLOOKUP($H6,'Consolidated Data - Static'!$H:$AJ,21,FALSE)&lt;&gt;VLOOKUP($H6,'Consolidated Data - Dynamic'!$B:$AD,21,FALSE),"Primary Color Mismatch",IF(VLOOKUP($H6,'Consolidated Data - Static'!$H:$AJ,22,FALSE)&lt;&gt;VLOOKUP($H6,'Consolidated Data - Dynamic'!$B:$AD,22,FALSE),"Location Mismatch",IF(VLOOKUP($H6,'Consolidated Data - Static'!$H:$AJ,23,FALSE)&lt;&gt;VLOOKUP($H6,'Consolidated Data - Dynamic'!$B:$AD,23,FALSE),"Intake Type Mismatch",IF(VLOOKUP($H6,'Consolidated Data - Static'!$H:$AJ,24,FALSE)&lt;&gt;VLOOKUP($H6,'Consolidated Data - Dynamic'!$B:$AD,24,FALSE),"Emancipation Date Mismatch",IF(VLOOKUP($H6,'Consolidated Data - Static'!$H:$AJ,25,FALSE)&lt;&gt;VLOOKUP($H6,'Consolidated Data - Dynamic'!$B:$AD,25,FALSE),"Intake Date Mismatch",IF(VLOOKUP($H6,'Consolidated Data - Static'!$H:$AJ,26,FALSE)&lt;&gt;VLOOKUP($H6,'Consolidated Data - Dynamic'!$B:$AD,26,FALSE),"LOS Days Mismatch",IF(VLOOKUP($H6,'Consolidated Data - Static'!$H:$AJ,27,FALSE)&lt;&gt;VLOOKUP($H6,'Consolidated Data - Dynamic'!$B:$AD,27,FALSE),"Stage Change Mismatch",IF(VLOOKUP($H6,'Consolidated Data - Static'!$H:$AJ,28,FALSE)&lt;&gt;VLOOKUP($H6,'Consolidated Data - Dynamic'!$B:$AD,28,FALSE),"Animal Weight Mismatch",IF(VLOOKUP($H6,'Consolidated Data - Static'!$H:$AJ,29,FALSE)&lt;&gt;VLOOKUP($H6,'Consolidated Data - Dynamic'!$B:$AD,29,FALSE),"Number of Pictures Mismatch", "Record Match"))))))))))))))))))))))))))))</f>
        <v>Record Match</v>
      </c>
      <c r="G6">
        <v>45968523</v>
      </c>
      <c r="H6" t="s">
        <v>575</v>
      </c>
      <c r="I6" t="s">
        <v>576</v>
      </c>
      <c r="J6" t="s">
        <v>576</v>
      </c>
      <c r="K6" t="s">
        <v>576</v>
      </c>
      <c r="L6" t="s">
        <v>577</v>
      </c>
      <c r="M6" t="s">
        <v>48</v>
      </c>
      <c r="N6" t="s">
        <v>508</v>
      </c>
      <c r="O6" t="s">
        <v>37</v>
      </c>
      <c r="P6" t="s">
        <v>51</v>
      </c>
      <c r="Q6" t="s">
        <v>52</v>
      </c>
      <c r="R6" t="s">
        <v>40</v>
      </c>
      <c r="S6" t="s">
        <v>42</v>
      </c>
      <c r="T6" t="s">
        <v>40</v>
      </c>
      <c r="U6" t="s">
        <v>42</v>
      </c>
      <c r="V6" t="s">
        <v>42</v>
      </c>
      <c r="W6" t="s">
        <v>40</v>
      </c>
      <c r="X6" t="s">
        <v>40</v>
      </c>
      <c r="Y6" t="s">
        <v>41</v>
      </c>
      <c r="Z6" t="s">
        <v>42</v>
      </c>
      <c r="AA6" t="s">
        <v>1408</v>
      </c>
      <c r="AB6" t="s">
        <v>774</v>
      </c>
      <c r="AC6" t="s">
        <v>772</v>
      </c>
      <c r="AD6" t="s">
        <v>1760</v>
      </c>
      <c r="AE6" s="25">
        <v>45899.536805555559</v>
      </c>
      <c r="AF6" s="25">
        <v>45894.536805555559</v>
      </c>
      <c r="AG6">
        <v>41.2</v>
      </c>
      <c r="AH6" t="s">
        <v>1880</v>
      </c>
      <c r="AI6" t="s">
        <v>1808</v>
      </c>
      <c r="AJ6">
        <v>1</v>
      </c>
    </row>
    <row r="7" spans="1:36" x14ac:dyDescent="0.2">
      <c r="F7" t="str">
        <f>IF(VLOOKUP($H7,'Consolidated Data - Static'!$H:$AJ,2,FALSE)&lt;&gt;VLOOKUP($H7,'Consolidated Data - Dynamic'!$B:$AD,2,FALSE),"Name-AdoptAPet Mismatch",IF(VLOOKUP($H7,'Consolidated Data - Static'!$H:$AJ,3,FALSE)&lt;&gt;VLOOKUP($H7,'Consolidated Data - Dynamic'!$B:$AD,3,FALSE),"Name-PetPoint Mismatch",IF(VLOOKUP($H7,'Consolidated Data - Static'!$H:$AJ,4,FALSE)&lt;&gt;VLOOKUP($H7,'Consolidated Data - Dynamic'!$B:$AD,4,FALSE),"Name-Inventory Mismatch", IF(VLOOKUP($H7,'Consolidated Data - Static'!$H:$AJ,5,FALSE)&lt;&gt;VLOOKUP($H7,'Consolidated Data - Dynamic'!$B:$AD,5,FALSE),"Primary Breed Mismatch",IF(VLOOKUP($H7,'Consolidated Data - Static'!$H:$AJ,6,FALSE)&lt;&gt;VLOOKUP($H7,'Consolidated Data - Dynamic'!$B:$AD,6,FALSE),"Secondary Breed Mismatch", IF(VLOOKUP($H7,'Consolidated Data - Static'!$H:$AJ,7,FALSE)&lt;&gt;VLOOKUP($H7,'Consolidated Data - Dynamic'!$B:$AD,7,FALSE),"Color Mismatch",IF(VLOOKUP($H7,'Consolidated Data - Static'!$H:$AJ,8,FALSE)&lt;&gt;VLOOKUP($H7,'Consolidated Data - Dynamic'!$B:$AD,8,FALSE),"Sex Mismatch",IF(VLOOKUP($H7,'Consolidated Data - Static'!$H:$AJ,9,FALSE)&lt;&gt;VLOOKUP($H7,'Consolidated Data - Dynamic'!$B:$AD,9,FALSE),"Age Mismatch",IF(VLOOKUP($H7,'Consolidated Data - Static'!$H:$AJ,10,FALSE)&lt;&gt;VLOOKUP($H7,'Consolidated Data - Dynamic'!$B:$AD,10,FALSE),"Size Mismatch",IF(VLOOKUP($H7,'Consolidated Data - Static'!$H:$AJ,11,FALSE)&lt;&gt;VLOOKUP($H7,'Consolidated Data - Dynamic'!$B:$AD,11,FALSE),"Mixed Mismatch",IF(VLOOKUP($H7,'Consolidated Data - Static'!$H:$AJ,12,FALSE)&lt;&gt;VLOOKUP($H7,'Consolidated Data - Dynamic'!$B:$AD,12,FALSE),"Altered Mismatch",IF(VLOOKUP($H7,'Consolidated Data - Static'!$H:$AJ,13,FALSE)&lt;&gt;VLOOKUP($H7,'Consolidated Data - Dynamic'!$B:$AD,13,FALSE),"Shots Current Mismatch",IF(VLOOKUP($H7,'Consolidated Data - Static'!$H:$AJ,14,FALSE)&lt;&gt;VLOOKUP($H7,'Consolidated Data - Dynamic'!$B:$AD,14,FALSE),"Housebroken Mismatch",IF(VLOOKUP($H7,'Consolidated Data - Static'!$H:$AJ,15,FALSE)&lt;&gt;VLOOKUP($H7,'Consolidated Data - Dynamic'!$B:$AD,15,FALSE),"Special Needs Mismatch",IF(VLOOKUP($H7,'Consolidated Data - Static'!$H:$AJ,16,FALSE)&lt;&gt;VLOOKUP($H7,'Consolidated Data - Dynamic'!$B:$AD,16,FALSE),"OK w/kids Mismatch",IF(VLOOKUP($H7,'Consolidated Data - Static'!$H:$AJ,17,FALSE)&lt;&gt;VLOOKUP($H7,'Consolidated Data - Dynamic'!$B:$AD,17,FALSE),"OK w/dogs Mismatch",IF(VLOOKUP($H7,'Consolidated Data - Static'!$H:$AJ,18,FALSE)&lt;&gt;VLOOKUP($H7,'Consolidated Data - Dynamic'!$B:$AD,18,FALSE),"OK w/cats Mismatch",IF(VLOOKUP($H7,'Consolidated Data - Static'!$H:$AJ,19,FALSE)&lt;&gt;VLOOKUP($H7,'Consolidated Data - Dynamic'!$B:$AD,19,FALSE),"Pre Treatment Description Mismatch",IF(VLOOKUP($H7,'Consolidated Data - Static'!$H:$AJ,20,FALSE)&lt;&gt;VLOOKUP($H7,'Consolidated Data - Dynamic'!$B:$AD,20,FALSE),"Stage Mismatch",IF(VLOOKUP($H7,'Consolidated Data - Static'!$H:$AJ,21,FALSE)&lt;&gt;VLOOKUP($H7,'Consolidated Data - Dynamic'!$B:$AD,21,FALSE),"Primary Color Mismatch",IF(VLOOKUP($H7,'Consolidated Data - Static'!$H:$AJ,22,FALSE)&lt;&gt;VLOOKUP($H7,'Consolidated Data - Dynamic'!$B:$AD,22,FALSE),"Location Mismatch",IF(VLOOKUP($H7,'Consolidated Data - Static'!$H:$AJ,23,FALSE)&lt;&gt;VLOOKUP($H7,'Consolidated Data - Dynamic'!$B:$AD,23,FALSE),"Intake Type Mismatch",IF(VLOOKUP($H7,'Consolidated Data - Static'!$H:$AJ,24,FALSE)&lt;&gt;VLOOKUP($H7,'Consolidated Data - Dynamic'!$B:$AD,24,FALSE),"Emancipation Date Mismatch",IF(VLOOKUP($H7,'Consolidated Data - Static'!$H:$AJ,25,FALSE)&lt;&gt;VLOOKUP($H7,'Consolidated Data - Dynamic'!$B:$AD,25,FALSE),"Intake Date Mismatch",IF(VLOOKUP($H7,'Consolidated Data - Static'!$H:$AJ,26,FALSE)&lt;&gt;VLOOKUP($H7,'Consolidated Data - Dynamic'!$B:$AD,26,FALSE),"LOS Days Mismatch",IF(VLOOKUP($H7,'Consolidated Data - Static'!$H:$AJ,27,FALSE)&lt;&gt;VLOOKUP($H7,'Consolidated Data - Dynamic'!$B:$AD,27,FALSE),"Stage Change Mismatch",IF(VLOOKUP($H7,'Consolidated Data - Static'!$H:$AJ,28,FALSE)&lt;&gt;VLOOKUP($H7,'Consolidated Data - Dynamic'!$B:$AD,28,FALSE),"Animal Weight Mismatch",IF(VLOOKUP($H7,'Consolidated Data - Static'!$H:$AJ,29,FALSE)&lt;&gt;VLOOKUP($H7,'Consolidated Data - Dynamic'!$B:$AD,29,FALSE),"Number of Pictures Mismatch", "Record Match"))))))))))))))))))))))))))))</f>
        <v>Record Match</v>
      </c>
      <c r="G7">
        <v>45345832</v>
      </c>
      <c r="H7" t="s">
        <v>319</v>
      </c>
      <c r="I7" t="s">
        <v>320</v>
      </c>
      <c r="J7" t="s">
        <v>1176</v>
      </c>
      <c r="K7" t="s">
        <v>1176</v>
      </c>
      <c r="L7" t="s">
        <v>48</v>
      </c>
      <c r="M7" t="s">
        <v>116</v>
      </c>
      <c r="N7" t="s">
        <v>70</v>
      </c>
      <c r="O7" t="s">
        <v>37</v>
      </c>
      <c r="P7" t="s">
        <v>38</v>
      </c>
      <c r="Q7" t="s">
        <v>52</v>
      </c>
      <c r="R7" t="s">
        <v>40</v>
      </c>
      <c r="S7" t="s">
        <v>40</v>
      </c>
      <c r="T7" t="s">
        <v>40</v>
      </c>
      <c r="U7" t="s">
        <v>42</v>
      </c>
      <c r="V7" t="s">
        <v>42</v>
      </c>
      <c r="W7" t="s">
        <v>40</v>
      </c>
      <c r="X7" t="s">
        <v>40</v>
      </c>
      <c r="Y7" t="s">
        <v>41</v>
      </c>
      <c r="Z7" t="s">
        <v>40</v>
      </c>
      <c r="AA7" t="s">
        <v>790</v>
      </c>
      <c r="AB7" t="s">
        <v>774</v>
      </c>
      <c r="AC7" t="s">
        <v>772</v>
      </c>
      <c r="AD7" t="s">
        <v>1760</v>
      </c>
      <c r="AE7" s="25">
        <v>45843.615277777775</v>
      </c>
      <c r="AF7" s="25">
        <v>45838.615277777775</v>
      </c>
      <c r="AG7">
        <v>97.1</v>
      </c>
      <c r="AH7">
        <v>0</v>
      </c>
      <c r="AI7" t="s">
        <v>1921</v>
      </c>
      <c r="AJ7">
        <v>3</v>
      </c>
    </row>
    <row r="8" spans="1:36" x14ac:dyDescent="0.2">
      <c r="F8" t="str">
        <f>IF(VLOOKUP($H8,'Consolidated Data - Static'!$H:$AJ,2,FALSE)&lt;&gt;VLOOKUP($H8,'Consolidated Data - Dynamic'!$B:$AD,2,FALSE),"Name-AdoptAPet Mismatch",IF(VLOOKUP($H8,'Consolidated Data - Static'!$H:$AJ,3,FALSE)&lt;&gt;VLOOKUP($H8,'Consolidated Data - Dynamic'!$B:$AD,3,FALSE),"Name-PetPoint Mismatch",IF(VLOOKUP($H8,'Consolidated Data - Static'!$H:$AJ,4,FALSE)&lt;&gt;VLOOKUP($H8,'Consolidated Data - Dynamic'!$B:$AD,4,FALSE),"Name-Inventory Mismatch", IF(VLOOKUP($H8,'Consolidated Data - Static'!$H:$AJ,5,FALSE)&lt;&gt;VLOOKUP($H8,'Consolidated Data - Dynamic'!$B:$AD,5,FALSE),"Primary Breed Mismatch",IF(VLOOKUP($H8,'Consolidated Data - Static'!$H:$AJ,6,FALSE)&lt;&gt;VLOOKUP($H8,'Consolidated Data - Dynamic'!$B:$AD,6,FALSE),"Secondary Breed Mismatch", IF(VLOOKUP($H8,'Consolidated Data - Static'!$H:$AJ,7,FALSE)&lt;&gt;VLOOKUP($H8,'Consolidated Data - Dynamic'!$B:$AD,7,FALSE),"Color Mismatch",IF(VLOOKUP($H8,'Consolidated Data - Static'!$H:$AJ,8,FALSE)&lt;&gt;VLOOKUP($H8,'Consolidated Data - Dynamic'!$B:$AD,8,FALSE),"Sex Mismatch",IF(VLOOKUP($H8,'Consolidated Data - Static'!$H:$AJ,9,FALSE)&lt;&gt;VLOOKUP($H8,'Consolidated Data - Dynamic'!$B:$AD,9,FALSE),"Age Mismatch",IF(VLOOKUP($H8,'Consolidated Data - Static'!$H:$AJ,10,FALSE)&lt;&gt;VLOOKUP($H8,'Consolidated Data - Dynamic'!$B:$AD,10,FALSE),"Size Mismatch",IF(VLOOKUP($H8,'Consolidated Data - Static'!$H:$AJ,11,FALSE)&lt;&gt;VLOOKUP($H8,'Consolidated Data - Dynamic'!$B:$AD,11,FALSE),"Mixed Mismatch",IF(VLOOKUP($H8,'Consolidated Data - Static'!$H:$AJ,12,FALSE)&lt;&gt;VLOOKUP($H8,'Consolidated Data - Dynamic'!$B:$AD,12,FALSE),"Altered Mismatch",IF(VLOOKUP($H8,'Consolidated Data - Static'!$H:$AJ,13,FALSE)&lt;&gt;VLOOKUP($H8,'Consolidated Data - Dynamic'!$B:$AD,13,FALSE),"Shots Current Mismatch",IF(VLOOKUP($H8,'Consolidated Data - Static'!$H:$AJ,14,FALSE)&lt;&gt;VLOOKUP($H8,'Consolidated Data - Dynamic'!$B:$AD,14,FALSE),"Housebroken Mismatch",IF(VLOOKUP($H8,'Consolidated Data - Static'!$H:$AJ,15,FALSE)&lt;&gt;VLOOKUP($H8,'Consolidated Data - Dynamic'!$B:$AD,15,FALSE),"Special Needs Mismatch",IF(VLOOKUP($H8,'Consolidated Data - Static'!$H:$AJ,16,FALSE)&lt;&gt;VLOOKUP($H8,'Consolidated Data - Dynamic'!$B:$AD,16,FALSE),"OK w/kids Mismatch",IF(VLOOKUP($H8,'Consolidated Data - Static'!$H:$AJ,17,FALSE)&lt;&gt;VLOOKUP($H8,'Consolidated Data - Dynamic'!$B:$AD,17,FALSE),"OK w/dogs Mismatch",IF(VLOOKUP($H8,'Consolidated Data - Static'!$H:$AJ,18,FALSE)&lt;&gt;VLOOKUP($H8,'Consolidated Data - Dynamic'!$B:$AD,18,FALSE),"OK w/cats Mismatch",IF(VLOOKUP($H8,'Consolidated Data - Static'!$H:$AJ,19,FALSE)&lt;&gt;VLOOKUP($H8,'Consolidated Data - Dynamic'!$B:$AD,19,FALSE),"Pre Treatment Description Mismatch",IF(VLOOKUP($H8,'Consolidated Data - Static'!$H:$AJ,20,FALSE)&lt;&gt;VLOOKUP($H8,'Consolidated Data - Dynamic'!$B:$AD,20,FALSE),"Stage Mismatch",IF(VLOOKUP($H8,'Consolidated Data - Static'!$H:$AJ,21,FALSE)&lt;&gt;VLOOKUP($H8,'Consolidated Data - Dynamic'!$B:$AD,21,FALSE),"Primary Color Mismatch",IF(VLOOKUP($H8,'Consolidated Data - Static'!$H:$AJ,22,FALSE)&lt;&gt;VLOOKUP($H8,'Consolidated Data - Dynamic'!$B:$AD,22,FALSE),"Location Mismatch",IF(VLOOKUP($H8,'Consolidated Data - Static'!$H:$AJ,23,FALSE)&lt;&gt;VLOOKUP($H8,'Consolidated Data - Dynamic'!$B:$AD,23,FALSE),"Intake Type Mismatch",IF(VLOOKUP($H8,'Consolidated Data - Static'!$H:$AJ,24,FALSE)&lt;&gt;VLOOKUP($H8,'Consolidated Data - Dynamic'!$B:$AD,24,FALSE),"Emancipation Date Mismatch",IF(VLOOKUP($H8,'Consolidated Data - Static'!$H:$AJ,25,FALSE)&lt;&gt;VLOOKUP($H8,'Consolidated Data - Dynamic'!$B:$AD,25,FALSE),"Intake Date Mismatch",IF(VLOOKUP($H8,'Consolidated Data - Static'!$H:$AJ,26,FALSE)&lt;&gt;VLOOKUP($H8,'Consolidated Data - Dynamic'!$B:$AD,26,FALSE),"LOS Days Mismatch",IF(VLOOKUP($H8,'Consolidated Data - Static'!$H:$AJ,27,FALSE)&lt;&gt;VLOOKUP($H8,'Consolidated Data - Dynamic'!$B:$AD,27,FALSE),"Stage Change Mismatch",IF(VLOOKUP($H8,'Consolidated Data - Static'!$H:$AJ,28,FALSE)&lt;&gt;VLOOKUP($H8,'Consolidated Data - Dynamic'!$B:$AD,28,FALSE),"Animal Weight Mismatch",IF(VLOOKUP($H8,'Consolidated Data - Static'!$H:$AJ,29,FALSE)&lt;&gt;VLOOKUP($H8,'Consolidated Data - Dynamic'!$B:$AD,29,FALSE),"Number of Pictures Mismatch", "Record Match"))))))))))))))))))))))))))))</f>
        <v>Record Match</v>
      </c>
      <c r="G8">
        <v>41667618</v>
      </c>
      <c r="H8" t="s">
        <v>44</v>
      </c>
      <c r="I8" t="s">
        <v>45</v>
      </c>
      <c r="J8" t="s">
        <v>825</v>
      </c>
      <c r="K8" t="s">
        <v>825</v>
      </c>
      <c r="L8" t="s">
        <v>48</v>
      </c>
      <c r="M8">
        <v>0</v>
      </c>
      <c r="N8" t="s">
        <v>49</v>
      </c>
      <c r="O8" t="s">
        <v>50</v>
      </c>
      <c r="P8" t="s">
        <v>51</v>
      </c>
      <c r="Q8" t="s">
        <v>52</v>
      </c>
      <c r="R8" t="s">
        <v>40</v>
      </c>
      <c r="S8" t="s">
        <v>40</v>
      </c>
      <c r="T8" t="s">
        <v>40</v>
      </c>
      <c r="U8" t="s">
        <v>42</v>
      </c>
      <c r="V8" t="s">
        <v>42</v>
      </c>
      <c r="W8" t="s">
        <v>40</v>
      </c>
      <c r="X8" t="s">
        <v>40</v>
      </c>
      <c r="Y8" t="s">
        <v>41</v>
      </c>
      <c r="Z8" t="s">
        <v>40</v>
      </c>
      <c r="AA8" t="s">
        <v>790</v>
      </c>
      <c r="AB8" t="s">
        <v>823</v>
      </c>
      <c r="AC8" t="s">
        <v>772</v>
      </c>
      <c r="AD8" t="s">
        <v>1760</v>
      </c>
      <c r="AE8" s="25">
        <v>45369.333333333336</v>
      </c>
      <c r="AF8" s="25">
        <v>45364.333333333336</v>
      </c>
      <c r="AG8">
        <v>571.29999999999995</v>
      </c>
      <c r="AH8">
        <v>0</v>
      </c>
      <c r="AI8" t="s">
        <v>1833</v>
      </c>
      <c r="AJ8">
        <v>3</v>
      </c>
    </row>
    <row r="9" spans="1:36" x14ac:dyDescent="0.2">
      <c r="F9" t="str">
        <f>IF(VLOOKUP($H9,'Consolidated Data - Static'!$H:$AJ,2,FALSE)&lt;&gt;VLOOKUP($H9,'Consolidated Data - Dynamic'!$B:$AD,2,FALSE),"Name-AdoptAPet Mismatch",IF(VLOOKUP($H9,'Consolidated Data - Static'!$H:$AJ,3,FALSE)&lt;&gt;VLOOKUP($H9,'Consolidated Data - Dynamic'!$B:$AD,3,FALSE),"Name-PetPoint Mismatch",IF(VLOOKUP($H9,'Consolidated Data - Static'!$H:$AJ,4,FALSE)&lt;&gt;VLOOKUP($H9,'Consolidated Data - Dynamic'!$B:$AD,4,FALSE),"Name-Inventory Mismatch", IF(VLOOKUP($H9,'Consolidated Data - Static'!$H:$AJ,5,FALSE)&lt;&gt;VLOOKUP($H9,'Consolidated Data - Dynamic'!$B:$AD,5,FALSE),"Primary Breed Mismatch",IF(VLOOKUP($H9,'Consolidated Data - Static'!$H:$AJ,6,FALSE)&lt;&gt;VLOOKUP($H9,'Consolidated Data - Dynamic'!$B:$AD,6,FALSE),"Secondary Breed Mismatch", IF(VLOOKUP($H9,'Consolidated Data - Static'!$H:$AJ,7,FALSE)&lt;&gt;VLOOKUP($H9,'Consolidated Data - Dynamic'!$B:$AD,7,FALSE),"Color Mismatch",IF(VLOOKUP($H9,'Consolidated Data - Static'!$H:$AJ,8,FALSE)&lt;&gt;VLOOKUP($H9,'Consolidated Data - Dynamic'!$B:$AD,8,FALSE),"Sex Mismatch",IF(VLOOKUP($H9,'Consolidated Data - Static'!$H:$AJ,9,FALSE)&lt;&gt;VLOOKUP($H9,'Consolidated Data - Dynamic'!$B:$AD,9,FALSE),"Age Mismatch",IF(VLOOKUP($H9,'Consolidated Data - Static'!$H:$AJ,10,FALSE)&lt;&gt;VLOOKUP($H9,'Consolidated Data - Dynamic'!$B:$AD,10,FALSE),"Size Mismatch",IF(VLOOKUP($H9,'Consolidated Data - Static'!$H:$AJ,11,FALSE)&lt;&gt;VLOOKUP($H9,'Consolidated Data - Dynamic'!$B:$AD,11,FALSE),"Mixed Mismatch",IF(VLOOKUP($H9,'Consolidated Data - Static'!$H:$AJ,12,FALSE)&lt;&gt;VLOOKUP($H9,'Consolidated Data - Dynamic'!$B:$AD,12,FALSE),"Altered Mismatch",IF(VLOOKUP($H9,'Consolidated Data - Static'!$H:$AJ,13,FALSE)&lt;&gt;VLOOKUP($H9,'Consolidated Data - Dynamic'!$B:$AD,13,FALSE),"Shots Current Mismatch",IF(VLOOKUP($H9,'Consolidated Data - Static'!$H:$AJ,14,FALSE)&lt;&gt;VLOOKUP($H9,'Consolidated Data - Dynamic'!$B:$AD,14,FALSE),"Housebroken Mismatch",IF(VLOOKUP($H9,'Consolidated Data - Static'!$H:$AJ,15,FALSE)&lt;&gt;VLOOKUP($H9,'Consolidated Data - Dynamic'!$B:$AD,15,FALSE),"Special Needs Mismatch",IF(VLOOKUP($H9,'Consolidated Data - Static'!$H:$AJ,16,FALSE)&lt;&gt;VLOOKUP($H9,'Consolidated Data - Dynamic'!$B:$AD,16,FALSE),"OK w/kids Mismatch",IF(VLOOKUP($H9,'Consolidated Data - Static'!$H:$AJ,17,FALSE)&lt;&gt;VLOOKUP($H9,'Consolidated Data - Dynamic'!$B:$AD,17,FALSE),"OK w/dogs Mismatch",IF(VLOOKUP($H9,'Consolidated Data - Static'!$H:$AJ,18,FALSE)&lt;&gt;VLOOKUP($H9,'Consolidated Data - Dynamic'!$B:$AD,18,FALSE),"OK w/cats Mismatch",IF(VLOOKUP($H9,'Consolidated Data - Static'!$H:$AJ,19,FALSE)&lt;&gt;VLOOKUP($H9,'Consolidated Data - Dynamic'!$B:$AD,19,FALSE),"Pre Treatment Description Mismatch",IF(VLOOKUP($H9,'Consolidated Data - Static'!$H:$AJ,20,FALSE)&lt;&gt;VLOOKUP($H9,'Consolidated Data - Dynamic'!$B:$AD,20,FALSE),"Stage Mismatch",IF(VLOOKUP($H9,'Consolidated Data - Static'!$H:$AJ,21,FALSE)&lt;&gt;VLOOKUP($H9,'Consolidated Data - Dynamic'!$B:$AD,21,FALSE),"Primary Color Mismatch",IF(VLOOKUP($H9,'Consolidated Data - Static'!$H:$AJ,22,FALSE)&lt;&gt;VLOOKUP($H9,'Consolidated Data - Dynamic'!$B:$AD,22,FALSE),"Location Mismatch",IF(VLOOKUP($H9,'Consolidated Data - Static'!$H:$AJ,23,FALSE)&lt;&gt;VLOOKUP($H9,'Consolidated Data - Dynamic'!$B:$AD,23,FALSE),"Intake Type Mismatch",IF(VLOOKUP($H9,'Consolidated Data - Static'!$H:$AJ,24,FALSE)&lt;&gt;VLOOKUP($H9,'Consolidated Data - Dynamic'!$B:$AD,24,FALSE),"Emancipation Date Mismatch",IF(VLOOKUP($H9,'Consolidated Data - Static'!$H:$AJ,25,FALSE)&lt;&gt;VLOOKUP($H9,'Consolidated Data - Dynamic'!$B:$AD,25,FALSE),"Intake Date Mismatch",IF(VLOOKUP($H9,'Consolidated Data - Static'!$H:$AJ,26,FALSE)&lt;&gt;VLOOKUP($H9,'Consolidated Data - Dynamic'!$B:$AD,26,FALSE),"LOS Days Mismatch",IF(VLOOKUP($H9,'Consolidated Data - Static'!$H:$AJ,27,FALSE)&lt;&gt;VLOOKUP($H9,'Consolidated Data - Dynamic'!$B:$AD,27,FALSE),"Stage Change Mismatch",IF(VLOOKUP($H9,'Consolidated Data - Static'!$H:$AJ,28,FALSE)&lt;&gt;VLOOKUP($H9,'Consolidated Data - Dynamic'!$B:$AD,28,FALSE),"Animal Weight Mismatch",IF(VLOOKUP($H9,'Consolidated Data - Static'!$H:$AJ,29,FALSE)&lt;&gt;VLOOKUP($H9,'Consolidated Data - Dynamic'!$B:$AD,29,FALSE),"Number of Pictures Mismatch", "Record Match"))))))))))))))))))))))))))))</f>
        <v>Record Match</v>
      </c>
      <c r="G9">
        <v>45968241</v>
      </c>
      <c r="H9" t="s">
        <v>582</v>
      </c>
      <c r="I9" t="s">
        <v>583</v>
      </c>
      <c r="J9" t="s">
        <v>1405</v>
      </c>
      <c r="K9" t="s">
        <v>1405</v>
      </c>
      <c r="L9" t="s">
        <v>507</v>
      </c>
      <c r="M9" t="s">
        <v>584</v>
      </c>
      <c r="N9" t="s">
        <v>49</v>
      </c>
      <c r="O9" t="s">
        <v>50</v>
      </c>
      <c r="P9" t="s">
        <v>38</v>
      </c>
      <c r="Q9" t="s">
        <v>52</v>
      </c>
      <c r="R9" t="s">
        <v>40</v>
      </c>
      <c r="S9" t="s">
        <v>40</v>
      </c>
      <c r="T9" t="s">
        <v>40</v>
      </c>
      <c r="U9" t="s">
        <v>42</v>
      </c>
      <c r="V9" t="s">
        <v>42</v>
      </c>
      <c r="W9" t="s">
        <v>40</v>
      </c>
      <c r="X9" t="s">
        <v>40</v>
      </c>
      <c r="Y9" t="s">
        <v>41</v>
      </c>
      <c r="Z9" t="s">
        <v>42</v>
      </c>
      <c r="AA9" t="s">
        <v>790</v>
      </c>
      <c r="AB9" t="s">
        <v>1403</v>
      </c>
      <c r="AC9" t="s">
        <v>772</v>
      </c>
      <c r="AD9" t="s">
        <v>1809</v>
      </c>
      <c r="AE9" s="25">
        <v>45899.490277777775</v>
      </c>
      <c r="AF9" s="25">
        <v>45894.490277777775</v>
      </c>
      <c r="AG9">
        <v>41.2</v>
      </c>
      <c r="AH9">
        <v>0</v>
      </c>
      <c r="AI9" t="s">
        <v>1838</v>
      </c>
      <c r="AJ9">
        <v>3</v>
      </c>
    </row>
    <row r="10" spans="1:36" x14ac:dyDescent="0.2">
      <c r="F10" t="str">
        <f>IF(VLOOKUP($H10,'Consolidated Data - Static'!$H:$AJ,2,FALSE)&lt;&gt;VLOOKUP($H10,'Consolidated Data - Dynamic'!$B:$AD,2,FALSE),"Name-AdoptAPet Mismatch",IF(VLOOKUP($H10,'Consolidated Data - Static'!$H:$AJ,3,FALSE)&lt;&gt;VLOOKUP($H10,'Consolidated Data - Dynamic'!$B:$AD,3,FALSE),"Name-PetPoint Mismatch",IF(VLOOKUP($H10,'Consolidated Data - Static'!$H:$AJ,4,FALSE)&lt;&gt;VLOOKUP($H10,'Consolidated Data - Dynamic'!$B:$AD,4,FALSE),"Name-Inventory Mismatch", IF(VLOOKUP($H10,'Consolidated Data - Static'!$H:$AJ,5,FALSE)&lt;&gt;VLOOKUP($H10,'Consolidated Data - Dynamic'!$B:$AD,5,FALSE),"Primary Breed Mismatch",IF(VLOOKUP($H10,'Consolidated Data - Static'!$H:$AJ,6,FALSE)&lt;&gt;VLOOKUP($H10,'Consolidated Data - Dynamic'!$B:$AD,6,FALSE),"Secondary Breed Mismatch", IF(VLOOKUP($H10,'Consolidated Data - Static'!$H:$AJ,7,FALSE)&lt;&gt;VLOOKUP($H10,'Consolidated Data - Dynamic'!$B:$AD,7,FALSE),"Color Mismatch",IF(VLOOKUP($H10,'Consolidated Data - Static'!$H:$AJ,8,FALSE)&lt;&gt;VLOOKUP($H10,'Consolidated Data - Dynamic'!$B:$AD,8,FALSE),"Sex Mismatch",IF(VLOOKUP($H10,'Consolidated Data - Static'!$H:$AJ,9,FALSE)&lt;&gt;VLOOKUP($H10,'Consolidated Data - Dynamic'!$B:$AD,9,FALSE),"Age Mismatch",IF(VLOOKUP($H10,'Consolidated Data - Static'!$H:$AJ,10,FALSE)&lt;&gt;VLOOKUP($H10,'Consolidated Data - Dynamic'!$B:$AD,10,FALSE),"Size Mismatch",IF(VLOOKUP($H10,'Consolidated Data - Static'!$H:$AJ,11,FALSE)&lt;&gt;VLOOKUP($H10,'Consolidated Data - Dynamic'!$B:$AD,11,FALSE),"Mixed Mismatch",IF(VLOOKUP($H10,'Consolidated Data - Static'!$H:$AJ,12,FALSE)&lt;&gt;VLOOKUP($H10,'Consolidated Data - Dynamic'!$B:$AD,12,FALSE),"Altered Mismatch",IF(VLOOKUP($H10,'Consolidated Data - Static'!$H:$AJ,13,FALSE)&lt;&gt;VLOOKUP($H10,'Consolidated Data - Dynamic'!$B:$AD,13,FALSE),"Shots Current Mismatch",IF(VLOOKUP($H10,'Consolidated Data - Static'!$H:$AJ,14,FALSE)&lt;&gt;VLOOKUP($H10,'Consolidated Data - Dynamic'!$B:$AD,14,FALSE),"Housebroken Mismatch",IF(VLOOKUP($H10,'Consolidated Data - Static'!$H:$AJ,15,FALSE)&lt;&gt;VLOOKUP($H10,'Consolidated Data - Dynamic'!$B:$AD,15,FALSE),"Special Needs Mismatch",IF(VLOOKUP($H10,'Consolidated Data - Static'!$H:$AJ,16,FALSE)&lt;&gt;VLOOKUP($H10,'Consolidated Data - Dynamic'!$B:$AD,16,FALSE),"OK w/kids Mismatch",IF(VLOOKUP($H10,'Consolidated Data - Static'!$H:$AJ,17,FALSE)&lt;&gt;VLOOKUP($H10,'Consolidated Data - Dynamic'!$B:$AD,17,FALSE),"OK w/dogs Mismatch",IF(VLOOKUP($H10,'Consolidated Data - Static'!$H:$AJ,18,FALSE)&lt;&gt;VLOOKUP($H10,'Consolidated Data - Dynamic'!$B:$AD,18,FALSE),"OK w/cats Mismatch",IF(VLOOKUP($H10,'Consolidated Data - Static'!$H:$AJ,19,FALSE)&lt;&gt;VLOOKUP($H10,'Consolidated Data - Dynamic'!$B:$AD,19,FALSE),"Pre Treatment Description Mismatch",IF(VLOOKUP($H10,'Consolidated Data - Static'!$H:$AJ,20,FALSE)&lt;&gt;VLOOKUP($H10,'Consolidated Data - Dynamic'!$B:$AD,20,FALSE),"Stage Mismatch",IF(VLOOKUP($H10,'Consolidated Data - Static'!$H:$AJ,21,FALSE)&lt;&gt;VLOOKUP($H10,'Consolidated Data - Dynamic'!$B:$AD,21,FALSE),"Primary Color Mismatch",IF(VLOOKUP($H10,'Consolidated Data - Static'!$H:$AJ,22,FALSE)&lt;&gt;VLOOKUP($H10,'Consolidated Data - Dynamic'!$B:$AD,22,FALSE),"Location Mismatch",IF(VLOOKUP($H10,'Consolidated Data - Static'!$H:$AJ,23,FALSE)&lt;&gt;VLOOKUP($H10,'Consolidated Data - Dynamic'!$B:$AD,23,FALSE),"Intake Type Mismatch",IF(VLOOKUP($H10,'Consolidated Data - Static'!$H:$AJ,24,FALSE)&lt;&gt;VLOOKUP($H10,'Consolidated Data - Dynamic'!$B:$AD,24,FALSE),"Emancipation Date Mismatch",IF(VLOOKUP($H10,'Consolidated Data - Static'!$H:$AJ,25,FALSE)&lt;&gt;VLOOKUP($H10,'Consolidated Data - Dynamic'!$B:$AD,25,FALSE),"Intake Date Mismatch",IF(VLOOKUP($H10,'Consolidated Data - Static'!$H:$AJ,26,FALSE)&lt;&gt;VLOOKUP($H10,'Consolidated Data - Dynamic'!$B:$AD,26,FALSE),"LOS Days Mismatch",IF(VLOOKUP($H10,'Consolidated Data - Static'!$H:$AJ,27,FALSE)&lt;&gt;VLOOKUP($H10,'Consolidated Data - Dynamic'!$B:$AD,27,FALSE),"Stage Change Mismatch",IF(VLOOKUP($H10,'Consolidated Data - Static'!$H:$AJ,28,FALSE)&lt;&gt;VLOOKUP($H10,'Consolidated Data - Dynamic'!$B:$AD,28,FALSE),"Animal Weight Mismatch",IF(VLOOKUP($H10,'Consolidated Data - Static'!$H:$AJ,29,FALSE)&lt;&gt;VLOOKUP($H10,'Consolidated Data - Dynamic'!$B:$AD,29,FALSE),"Number of Pictures Mismatch", "Record Match"))))))))))))))))))))))))))))</f>
        <v>Record Match</v>
      </c>
      <c r="G10">
        <v>45970439</v>
      </c>
      <c r="H10" t="s">
        <v>588</v>
      </c>
      <c r="I10" t="s">
        <v>589</v>
      </c>
      <c r="J10" t="s">
        <v>1413</v>
      </c>
      <c r="K10" t="s">
        <v>1413</v>
      </c>
      <c r="L10" t="s">
        <v>590</v>
      </c>
      <c r="M10" t="s">
        <v>61</v>
      </c>
      <c r="N10" t="s">
        <v>126</v>
      </c>
      <c r="O10" t="s">
        <v>50</v>
      </c>
      <c r="P10" t="s">
        <v>38</v>
      </c>
      <c r="Q10" t="s">
        <v>52</v>
      </c>
      <c r="R10" t="s">
        <v>40</v>
      </c>
      <c r="S10" t="s">
        <v>42</v>
      </c>
      <c r="T10" t="s">
        <v>40</v>
      </c>
      <c r="U10" t="s">
        <v>42</v>
      </c>
      <c r="V10" t="s">
        <v>42</v>
      </c>
      <c r="W10" t="s">
        <v>40</v>
      </c>
      <c r="X10" t="s">
        <v>40</v>
      </c>
      <c r="Y10" t="s">
        <v>41</v>
      </c>
      <c r="Z10" t="s">
        <v>42</v>
      </c>
      <c r="AA10" t="s">
        <v>1097</v>
      </c>
      <c r="AB10" t="s">
        <v>919</v>
      </c>
      <c r="AC10" t="s">
        <v>902</v>
      </c>
      <c r="AD10" t="s">
        <v>1760</v>
      </c>
      <c r="AE10" s="25">
        <v>45900.475694444445</v>
      </c>
      <c r="AF10" s="25">
        <v>45895.475694444445</v>
      </c>
      <c r="AG10">
        <v>40.200000000000003</v>
      </c>
      <c r="AH10">
        <v>0</v>
      </c>
      <c r="AI10" t="s">
        <v>1838</v>
      </c>
      <c r="AJ10">
        <v>3</v>
      </c>
    </row>
    <row r="11" spans="1:36" x14ac:dyDescent="0.2">
      <c r="F11" t="str">
        <f>IF(VLOOKUP($H11,'Consolidated Data - Static'!$H:$AJ,2,FALSE)&lt;&gt;VLOOKUP($H11,'Consolidated Data - Dynamic'!$B:$AD,2,FALSE),"Name-AdoptAPet Mismatch",IF(VLOOKUP($H11,'Consolidated Data - Static'!$H:$AJ,3,FALSE)&lt;&gt;VLOOKUP($H11,'Consolidated Data - Dynamic'!$B:$AD,3,FALSE),"Name-PetPoint Mismatch",IF(VLOOKUP($H11,'Consolidated Data - Static'!$H:$AJ,4,FALSE)&lt;&gt;VLOOKUP($H11,'Consolidated Data - Dynamic'!$B:$AD,4,FALSE),"Name-Inventory Mismatch", IF(VLOOKUP($H11,'Consolidated Data - Static'!$H:$AJ,5,FALSE)&lt;&gt;VLOOKUP($H11,'Consolidated Data - Dynamic'!$B:$AD,5,FALSE),"Primary Breed Mismatch",IF(VLOOKUP($H11,'Consolidated Data - Static'!$H:$AJ,6,FALSE)&lt;&gt;VLOOKUP($H11,'Consolidated Data - Dynamic'!$B:$AD,6,FALSE),"Secondary Breed Mismatch", IF(VLOOKUP($H11,'Consolidated Data - Static'!$H:$AJ,7,FALSE)&lt;&gt;VLOOKUP($H11,'Consolidated Data - Dynamic'!$B:$AD,7,FALSE),"Color Mismatch",IF(VLOOKUP($H11,'Consolidated Data - Static'!$H:$AJ,8,FALSE)&lt;&gt;VLOOKUP($H11,'Consolidated Data - Dynamic'!$B:$AD,8,FALSE),"Sex Mismatch",IF(VLOOKUP($H11,'Consolidated Data - Static'!$H:$AJ,9,FALSE)&lt;&gt;VLOOKUP($H11,'Consolidated Data - Dynamic'!$B:$AD,9,FALSE),"Age Mismatch",IF(VLOOKUP($H11,'Consolidated Data - Static'!$H:$AJ,10,FALSE)&lt;&gt;VLOOKUP($H11,'Consolidated Data - Dynamic'!$B:$AD,10,FALSE),"Size Mismatch",IF(VLOOKUP($H11,'Consolidated Data - Static'!$H:$AJ,11,FALSE)&lt;&gt;VLOOKUP($H11,'Consolidated Data - Dynamic'!$B:$AD,11,FALSE),"Mixed Mismatch",IF(VLOOKUP($H11,'Consolidated Data - Static'!$H:$AJ,12,FALSE)&lt;&gt;VLOOKUP($H11,'Consolidated Data - Dynamic'!$B:$AD,12,FALSE),"Altered Mismatch",IF(VLOOKUP($H11,'Consolidated Data - Static'!$H:$AJ,13,FALSE)&lt;&gt;VLOOKUP($H11,'Consolidated Data - Dynamic'!$B:$AD,13,FALSE),"Shots Current Mismatch",IF(VLOOKUP($H11,'Consolidated Data - Static'!$H:$AJ,14,FALSE)&lt;&gt;VLOOKUP($H11,'Consolidated Data - Dynamic'!$B:$AD,14,FALSE),"Housebroken Mismatch",IF(VLOOKUP($H11,'Consolidated Data - Static'!$H:$AJ,15,FALSE)&lt;&gt;VLOOKUP($H11,'Consolidated Data - Dynamic'!$B:$AD,15,FALSE),"Special Needs Mismatch",IF(VLOOKUP($H11,'Consolidated Data - Static'!$H:$AJ,16,FALSE)&lt;&gt;VLOOKUP($H11,'Consolidated Data - Dynamic'!$B:$AD,16,FALSE),"OK w/kids Mismatch",IF(VLOOKUP($H11,'Consolidated Data - Static'!$H:$AJ,17,FALSE)&lt;&gt;VLOOKUP($H11,'Consolidated Data - Dynamic'!$B:$AD,17,FALSE),"OK w/dogs Mismatch",IF(VLOOKUP($H11,'Consolidated Data - Static'!$H:$AJ,18,FALSE)&lt;&gt;VLOOKUP($H11,'Consolidated Data - Dynamic'!$B:$AD,18,FALSE),"OK w/cats Mismatch",IF(VLOOKUP($H11,'Consolidated Data - Static'!$H:$AJ,19,FALSE)&lt;&gt;VLOOKUP($H11,'Consolidated Data - Dynamic'!$B:$AD,19,FALSE),"Pre Treatment Description Mismatch",IF(VLOOKUP($H11,'Consolidated Data - Static'!$H:$AJ,20,FALSE)&lt;&gt;VLOOKUP($H11,'Consolidated Data - Dynamic'!$B:$AD,20,FALSE),"Stage Mismatch",IF(VLOOKUP($H11,'Consolidated Data - Static'!$H:$AJ,21,FALSE)&lt;&gt;VLOOKUP($H11,'Consolidated Data - Dynamic'!$B:$AD,21,FALSE),"Primary Color Mismatch",IF(VLOOKUP($H11,'Consolidated Data - Static'!$H:$AJ,22,FALSE)&lt;&gt;VLOOKUP($H11,'Consolidated Data - Dynamic'!$B:$AD,22,FALSE),"Location Mismatch",IF(VLOOKUP($H11,'Consolidated Data - Static'!$H:$AJ,23,FALSE)&lt;&gt;VLOOKUP($H11,'Consolidated Data - Dynamic'!$B:$AD,23,FALSE),"Intake Type Mismatch",IF(VLOOKUP($H11,'Consolidated Data - Static'!$H:$AJ,24,FALSE)&lt;&gt;VLOOKUP($H11,'Consolidated Data - Dynamic'!$B:$AD,24,FALSE),"Emancipation Date Mismatch",IF(VLOOKUP($H11,'Consolidated Data - Static'!$H:$AJ,25,FALSE)&lt;&gt;VLOOKUP($H11,'Consolidated Data - Dynamic'!$B:$AD,25,FALSE),"Intake Date Mismatch",IF(VLOOKUP($H11,'Consolidated Data - Static'!$H:$AJ,26,FALSE)&lt;&gt;VLOOKUP($H11,'Consolidated Data - Dynamic'!$B:$AD,26,FALSE),"LOS Days Mismatch",IF(VLOOKUP($H11,'Consolidated Data - Static'!$H:$AJ,27,FALSE)&lt;&gt;VLOOKUP($H11,'Consolidated Data - Dynamic'!$B:$AD,27,FALSE),"Stage Change Mismatch",IF(VLOOKUP($H11,'Consolidated Data - Static'!$H:$AJ,28,FALSE)&lt;&gt;VLOOKUP($H11,'Consolidated Data - Dynamic'!$B:$AD,28,FALSE),"Animal Weight Mismatch",IF(VLOOKUP($H11,'Consolidated Data - Static'!$H:$AJ,29,FALSE)&lt;&gt;VLOOKUP($H11,'Consolidated Data - Dynamic'!$B:$AD,29,FALSE),"Number of Pictures Mismatch", "Record Match"))))))))))))))))))))))))))))</f>
        <v>Record Match</v>
      </c>
      <c r="G11">
        <v>45970461</v>
      </c>
      <c r="H11" t="s">
        <v>595</v>
      </c>
      <c r="I11" t="s">
        <v>596</v>
      </c>
      <c r="J11" t="s">
        <v>1415</v>
      </c>
      <c r="K11" t="s">
        <v>1415</v>
      </c>
      <c r="L11" t="s">
        <v>69</v>
      </c>
      <c r="M11" t="s">
        <v>61</v>
      </c>
      <c r="N11" t="s">
        <v>126</v>
      </c>
      <c r="O11" t="s">
        <v>50</v>
      </c>
      <c r="P11" t="s">
        <v>51</v>
      </c>
      <c r="Q11" t="s">
        <v>52</v>
      </c>
      <c r="R11" t="s">
        <v>40</v>
      </c>
      <c r="S11" t="s">
        <v>42</v>
      </c>
      <c r="T11" t="s">
        <v>40</v>
      </c>
      <c r="U11" t="s">
        <v>42</v>
      </c>
      <c r="V11" t="s">
        <v>42</v>
      </c>
      <c r="W11" t="s">
        <v>40</v>
      </c>
      <c r="X11" t="s">
        <v>40</v>
      </c>
      <c r="Y11" t="s">
        <v>41</v>
      </c>
      <c r="Z11" t="s">
        <v>42</v>
      </c>
      <c r="AA11" t="s">
        <v>1097</v>
      </c>
      <c r="AB11" t="s">
        <v>919</v>
      </c>
      <c r="AC11" t="s">
        <v>902</v>
      </c>
      <c r="AD11" t="s">
        <v>1760</v>
      </c>
      <c r="AE11" s="25">
        <v>45900.475694444445</v>
      </c>
      <c r="AF11" s="25">
        <v>45895.475694444445</v>
      </c>
      <c r="AG11">
        <v>40.200000000000003</v>
      </c>
      <c r="AH11">
        <v>0</v>
      </c>
      <c r="AI11" t="s">
        <v>1837</v>
      </c>
      <c r="AJ11">
        <v>3</v>
      </c>
    </row>
    <row r="12" spans="1:36" x14ac:dyDescent="0.2">
      <c r="F12" t="str">
        <f>IF(VLOOKUP($H12,'Consolidated Data - Static'!$H:$AJ,2,FALSE)&lt;&gt;VLOOKUP($H12,'Consolidated Data - Dynamic'!$B:$AD,2,FALSE),"Name-AdoptAPet Mismatch",IF(VLOOKUP($H12,'Consolidated Data - Static'!$H:$AJ,3,FALSE)&lt;&gt;VLOOKUP($H12,'Consolidated Data - Dynamic'!$B:$AD,3,FALSE),"Name-PetPoint Mismatch",IF(VLOOKUP($H12,'Consolidated Data - Static'!$H:$AJ,4,FALSE)&lt;&gt;VLOOKUP($H12,'Consolidated Data - Dynamic'!$B:$AD,4,FALSE),"Name-Inventory Mismatch", IF(VLOOKUP($H12,'Consolidated Data - Static'!$H:$AJ,5,FALSE)&lt;&gt;VLOOKUP($H12,'Consolidated Data - Dynamic'!$B:$AD,5,FALSE),"Primary Breed Mismatch",IF(VLOOKUP($H12,'Consolidated Data - Static'!$H:$AJ,6,FALSE)&lt;&gt;VLOOKUP($H12,'Consolidated Data - Dynamic'!$B:$AD,6,FALSE),"Secondary Breed Mismatch", IF(VLOOKUP($H12,'Consolidated Data - Static'!$H:$AJ,7,FALSE)&lt;&gt;VLOOKUP($H12,'Consolidated Data - Dynamic'!$B:$AD,7,FALSE),"Color Mismatch",IF(VLOOKUP($H12,'Consolidated Data - Static'!$H:$AJ,8,FALSE)&lt;&gt;VLOOKUP($H12,'Consolidated Data - Dynamic'!$B:$AD,8,FALSE),"Sex Mismatch",IF(VLOOKUP($H12,'Consolidated Data - Static'!$H:$AJ,9,FALSE)&lt;&gt;VLOOKUP($H12,'Consolidated Data - Dynamic'!$B:$AD,9,FALSE),"Age Mismatch",IF(VLOOKUP($H12,'Consolidated Data - Static'!$H:$AJ,10,FALSE)&lt;&gt;VLOOKUP($H12,'Consolidated Data - Dynamic'!$B:$AD,10,FALSE),"Size Mismatch",IF(VLOOKUP($H12,'Consolidated Data - Static'!$H:$AJ,11,FALSE)&lt;&gt;VLOOKUP($H12,'Consolidated Data - Dynamic'!$B:$AD,11,FALSE),"Mixed Mismatch",IF(VLOOKUP($H12,'Consolidated Data - Static'!$H:$AJ,12,FALSE)&lt;&gt;VLOOKUP($H12,'Consolidated Data - Dynamic'!$B:$AD,12,FALSE),"Altered Mismatch",IF(VLOOKUP($H12,'Consolidated Data - Static'!$H:$AJ,13,FALSE)&lt;&gt;VLOOKUP($H12,'Consolidated Data - Dynamic'!$B:$AD,13,FALSE),"Shots Current Mismatch",IF(VLOOKUP($H12,'Consolidated Data - Static'!$H:$AJ,14,FALSE)&lt;&gt;VLOOKUP($H12,'Consolidated Data - Dynamic'!$B:$AD,14,FALSE),"Housebroken Mismatch",IF(VLOOKUP($H12,'Consolidated Data - Static'!$H:$AJ,15,FALSE)&lt;&gt;VLOOKUP($H12,'Consolidated Data - Dynamic'!$B:$AD,15,FALSE),"Special Needs Mismatch",IF(VLOOKUP($H12,'Consolidated Data - Static'!$H:$AJ,16,FALSE)&lt;&gt;VLOOKUP($H12,'Consolidated Data - Dynamic'!$B:$AD,16,FALSE),"OK w/kids Mismatch",IF(VLOOKUP($H12,'Consolidated Data - Static'!$H:$AJ,17,FALSE)&lt;&gt;VLOOKUP($H12,'Consolidated Data - Dynamic'!$B:$AD,17,FALSE),"OK w/dogs Mismatch",IF(VLOOKUP($H12,'Consolidated Data - Static'!$H:$AJ,18,FALSE)&lt;&gt;VLOOKUP($H12,'Consolidated Data - Dynamic'!$B:$AD,18,FALSE),"OK w/cats Mismatch",IF(VLOOKUP($H12,'Consolidated Data - Static'!$H:$AJ,19,FALSE)&lt;&gt;VLOOKUP($H12,'Consolidated Data - Dynamic'!$B:$AD,19,FALSE),"Pre Treatment Description Mismatch",IF(VLOOKUP($H12,'Consolidated Data - Static'!$H:$AJ,20,FALSE)&lt;&gt;VLOOKUP($H12,'Consolidated Data - Dynamic'!$B:$AD,20,FALSE),"Stage Mismatch",IF(VLOOKUP($H12,'Consolidated Data - Static'!$H:$AJ,21,FALSE)&lt;&gt;VLOOKUP($H12,'Consolidated Data - Dynamic'!$B:$AD,21,FALSE),"Primary Color Mismatch",IF(VLOOKUP($H12,'Consolidated Data - Static'!$H:$AJ,22,FALSE)&lt;&gt;VLOOKUP($H12,'Consolidated Data - Dynamic'!$B:$AD,22,FALSE),"Location Mismatch",IF(VLOOKUP($H12,'Consolidated Data - Static'!$H:$AJ,23,FALSE)&lt;&gt;VLOOKUP($H12,'Consolidated Data - Dynamic'!$B:$AD,23,FALSE),"Intake Type Mismatch",IF(VLOOKUP($H12,'Consolidated Data - Static'!$H:$AJ,24,FALSE)&lt;&gt;VLOOKUP($H12,'Consolidated Data - Dynamic'!$B:$AD,24,FALSE),"Emancipation Date Mismatch",IF(VLOOKUP($H12,'Consolidated Data - Static'!$H:$AJ,25,FALSE)&lt;&gt;VLOOKUP($H12,'Consolidated Data - Dynamic'!$B:$AD,25,FALSE),"Intake Date Mismatch",IF(VLOOKUP($H12,'Consolidated Data - Static'!$H:$AJ,26,FALSE)&lt;&gt;VLOOKUP($H12,'Consolidated Data - Dynamic'!$B:$AD,26,FALSE),"LOS Days Mismatch",IF(VLOOKUP($H12,'Consolidated Data - Static'!$H:$AJ,27,FALSE)&lt;&gt;VLOOKUP($H12,'Consolidated Data - Dynamic'!$B:$AD,27,FALSE),"Stage Change Mismatch",IF(VLOOKUP($H12,'Consolidated Data - Static'!$H:$AJ,28,FALSE)&lt;&gt;VLOOKUP($H12,'Consolidated Data - Dynamic'!$B:$AD,28,FALSE),"Animal Weight Mismatch",IF(VLOOKUP($H12,'Consolidated Data - Static'!$H:$AJ,29,FALSE)&lt;&gt;VLOOKUP($H12,'Consolidated Data - Dynamic'!$B:$AD,29,FALSE),"Number of Pictures Mismatch", "Record Match"))))))))))))))))))))))))))))</f>
        <v>Record Match</v>
      </c>
      <c r="G12">
        <v>42938868</v>
      </c>
      <c r="H12" t="s">
        <v>66</v>
      </c>
      <c r="I12" t="s">
        <v>67</v>
      </c>
      <c r="J12" t="s">
        <v>864</v>
      </c>
      <c r="K12" t="s">
        <v>864</v>
      </c>
      <c r="L12" t="s">
        <v>48</v>
      </c>
      <c r="M12" t="s">
        <v>69</v>
      </c>
      <c r="N12" t="s">
        <v>70</v>
      </c>
      <c r="O12" t="s">
        <v>50</v>
      </c>
      <c r="P12" t="s">
        <v>51</v>
      </c>
      <c r="Q12" t="s">
        <v>52</v>
      </c>
      <c r="R12" t="s">
        <v>40</v>
      </c>
      <c r="S12" t="s">
        <v>40</v>
      </c>
      <c r="T12" t="s">
        <v>40</v>
      </c>
      <c r="U12" t="s">
        <v>42</v>
      </c>
      <c r="V12" t="s">
        <v>42</v>
      </c>
      <c r="W12" t="s">
        <v>40</v>
      </c>
      <c r="X12" t="s">
        <v>40</v>
      </c>
      <c r="Y12" t="s">
        <v>41</v>
      </c>
      <c r="Z12" t="s">
        <v>42</v>
      </c>
      <c r="AA12" t="s">
        <v>790</v>
      </c>
      <c r="AB12" t="s">
        <v>774</v>
      </c>
      <c r="AC12" t="s">
        <v>772</v>
      </c>
      <c r="AD12" t="s">
        <v>1760</v>
      </c>
      <c r="AE12" s="25">
        <v>45539.418749999997</v>
      </c>
      <c r="AF12" s="25">
        <v>45534.418749999997</v>
      </c>
      <c r="AG12">
        <v>401.3</v>
      </c>
      <c r="AH12">
        <v>0</v>
      </c>
      <c r="AI12" t="s">
        <v>1867</v>
      </c>
      <c r="AJ12">
        <v>3</v>
      </c>
    </row>
    <row r="13" spans="1:36" x14ac:dyDescent="0.2">
      <c r="F13" t="str">
        <f>IF(VLOOKUP($H13,'Consolidated Data - Static'!$H:$AJ,2,FALSE)&lt;&gt;VLOOKUP($H13,'Consolidated Data - Dynamic'!$B:$AD,2,FALSE),"Name-AdoptAPet Mismatch",IF(VLOOKUP($H13,'Consolidated Data - Static'!$H:$AJ,3,FALSE)&lt;&gt;VLOOKUP($H13,'Consolidated Data - Dynamic'!$B:$AD,3,FALSE),"Name-PetPoint Mismatch",IF(VLOOKUP($H13,'Consolidated Data - Static'!$H:$AJ,4,FALSE)&lt;&gt;VLOOKUP($H13,'Consolidated Data - Dynamic'!$B:$AD,4,FALSE),"Name-Inventory Mismatch", IF(VLOOKUP($H13,'Consolidated Data - Static'!$H:$AJ,5,FALSE)&lt;&gt;VLOOKUP($H13,'Consolidated Data - Dynamic'!$B:$AD,5,FALSE),"Primary Breed Mismatch",IF(VLOOKUP($H13,'Consolidated Data - Static'!$H:$AJ,6,FALSE)&lt;&gt;VLOOKUP($H13,'Consolidated Data - Dynamic'!$B:$AD,6,FALSE),"Secondary Breed Mismatch", IF(VLOOKUP($H13,'Consolidated Data - Static'!$H:$AJ,7,FALSE)&lt;&gt;VLOOKUP($H13,'Consolidated Data - Dynamic'!$B:$AD,7,FALSE),"Color Mismatch",IF(VLOOKUP($H13,'Consolidated Data - Static'!$H:$AJ,8,FALSE)&lt;&gt;VLOOKUP($H13,'Consolidated Data - Dynamic'!$B:$AD,8,FALSE),"Sex Mismatch",IF(VLOOKUP($H13,'Consolidated Data - Static'!$H:$AJ,9,FALSE)&lt;&gt;VLOOKUP($H13,'Consolidated Data - Dynamic'!$B:$AD,9,FALSE),"Age Mismatch",IF(VLOOKUP($H13,'Consolidated Data - Static'!$H:$AJ,10,FALSE)&lt;&gt;VLOOKUP($H13,'Consolidated Data - Dynamic'!$B:$AD,10,FALSE),"Size Mismatch",IF(VLOOKUP($H13,'Consolidated Data - Static'!$H:$AJ,11,FALSE)&lt;&gt;VLOOKUP($H13,'Consolidated Data - Dynamic'!$B:$AD,11,FALSE),"Mixed Mismatch",IF(VLOOKUP($H13,'Consolidated Data - Static'!$H:$AJ,12,FALSE)&lt;&gt;VLOOKUP($H13,'Consolidated Data - Dynamic'!$B:$AD,12,FALSE),"Altered Mismatch",IF(VLOOKUP($H13,'Consolidated Data - Static'!$H:$AJ,13,FALSE)&lt;&gt;VLOOKUP($H13,'Consolidated Data - Dynamic'!$B:$AD,13,FALSE),"Shots Current Mismatch",IF(VLOOKUP($H13,'Consolidated Data - Static'!$H:$AJ,14,FALSE)&lt;&gt;VLOOKUP($H13,'Consolidated Data - Dynamic'!$B:$AD,14,FALSE),"Housebroken Mismatch",IF(VLOOKUP($H13,'Consolidated Data - Static'!$H:$AJ,15,FALSE)&lt;&gt;VLOOKUP($H13,'Consolidated Data - Dynamic'!$B:$AD,15,FALSE),"Special Needs Mismatch",IF(VLOOKUP($H13,'Consolidated Data - Static'!$H:$AJ,16,FALSE)&lt;&gt;VLOOKUP($H13,'Consolidated Data - Dynamic'!$B:$AD,16,FALSE),"OK w/kids Mismatch",IF(VLOOKUP($H13,'Consolidated Data - Static'!$H:$AJ,17,FALSE)&lt;&gt;VLOOKUP($H13,'Consolidated Data - Dynamic'!$B:$AD,17,FALSE),"OK w/dogs Mismatch",IF(VLOOKUP($H13,'Consolidated Data - Static'!$H:$AJ,18,FALSE)&lt;&gt;VLOOKUP($H13,'Consolidated Data - Dynamic'!$B:$AD,18,FALSE),"OK w/cats Mismatch",IF(VLOOKUP($H13,'Consolidated Data - Static'!$H:$AJ,19,FALSE)&lt;&gt;VLOOKUP($H13,'Consolidated Data - Dynamic'!$B:$AD,19,FALSE),"Pre Treatment Description Mismatch",IF(VLOOKUP($H13,'Consolidated Data - Static'!$H:$AJ,20,FALSE)&lt;&gt;VLOOKUP($H13,'Consolidated Data - Dynamic'!$B:$AD,20,FALSE),"Stage Mismatch",IF(VLOOKUP($H13,'Consolidated Data - Static'!$H:$AJ,21,FALSE)&lt;&gt;VLOOKUP($H13,'Consolidated Data - Dynamic'!$B:$AD,21,FALSE),"Primary Color Mismatch",IF(VLOOKUP($H13,'Consolidated Data - Static'!$H:$AJ,22,FALSE)&lt;&gt;VLOOKUP($H13,'Consolidated Data - Dynamic'!$B:$AD,22,FALSE),"Location Mismatch",IF(VLOOKUP($H13,'Consolidated Data - Static'!$H:$AJ,23,FALSE)&lt;&gt;VLOOKUP($H13,'Consolidated Data - Dynamic'!$B:$AD,23,FALSE),"Intake Type Mismatch",IF(VLOOKUP($H13,'Consolidated Data - Static'!$H:$AJ,24,FALSE)&lt;&gt;VLOOKUP($H13,'Consolidated Data - Dynamic'!$B:$AD,24,FALSE),"Emancipation Date Mismatch",IF(VLOOKUP($H13,'Consolidated Data - Static'!$H:$AJ,25,FALSE)&lt;&gt;VLOOKUP($H13,'Consolidated Data - Dynamic'!$B:$AD,25,FALSE),"Intake Date Mismatch",IF(VLOOKUP($H13,'Consolidated Data - Static'!$H:$AJ,26,FALSE)&lt;&gt;VLOOKUP($H13,'Consolidated Data - Dynamic'!$B:$AD,26,FALSE),"LOS Days Mismatch",IF(VLOOKUP($H13,'Consolidated Data - Static'!$H:$AJ,27,FALSE)&lt;&gt;VLOOKUP($H13,'Consolidated Data - Dynamic'!$B:$AD,27,FALSE),"Stage Change Mismatch",IF(VLOOKUP($H13,'Consolidated Data - Static'!$H:$AJ,28,FALSE)&lt;&gt;VLOOKUP($H13,'Consolidated Data - Dynamic'!$B:$AD,28,FALSE),"Animal Weight Mismatch",IF(VLOOKUP($H13,'Consolidated Data - Static'!$H:$AJ,29,FALSE)&lt;&gt;VLOOKUP($H13,'Consolidated Data - Dynamic'!$B:$AD,29,FALSE),"Number of Pictures Mismatch", "Record Match"))))))))))))))))))))))))))))</f>
        <v>Record Match</v>
      </c>
      <c r="G13">
        <v>45968065</v>
      </c>
      <c r="H13" t="s">
        <v>601</v>
      </c>
      <c r="I13" t="s">
        <v>602</v>
      </c>
      <c r="J13" t="s">
        <v>602</v>
      </c>
      <c r="K13" t="s">
        <v>602</v>
      </c>
      <c r="L13" t="s">
        <v>48</v>
      </c>
      <c r="M13" t="s">
        <v>116</v>
      </c>
      <c r="N13" t="s">
        <v>159</v>
      </c>
      <c r="O13" t="s">
        <v>37</v>
      </c>
      <c r="P13" t="s">
        <v>38</v>
      </c>
      <c r="Q13" t="s">
        <v>52</v>
      </c>
      <c r="R13" t="s">
        <v>40</v>
      </c>
      <c r="S13" t="s">
        <v>42</v>
      </c>
      <c r="T13" t="s">
        <v>40</v>
      </c>
      <c r="U13" t="s">
        <v>42</v>
      </c>
      <c r="V13" t="s">
        <v>42</v>
      </c>
      <c r="W13" t="s">
        <v>40</v>
      </c>
      <c r="X13" t="s">
        <v>40</v>
      </c>
      <c r="Y13" t="s">
        <v>41</v>
      </c>
      <c r="Z13" t="s">
        <v>42</v>
      </c>
      <c r="AA13" t="s">
        <v>843</v>
      </c>
      <c r="AB13" t="s">
        <v>774</v>
      </c>
      <c r="AC13" t="s">
        <v>902</v>
      </c>
      <c r="AD13" t="s">
        <v>1760</v>
      </c>
      <c r="AE13" s="25">
        <v>45893.373611111114</v>
      </c>
      <c r="AF13" s="25">
        <v>45888.373611111114</v>
      </c>
      <c r="AG13">
        <v>47.3</v>
      </c>
      <c r="AH13">
        <v>0</v>
      </c>
      <c r="AI13" t="s">
        <v>1838</v>
      </c>
      <c r="AJ13">
        <v>3</v>
      </c>
    </row>
    <row r="14" spans="1:36" x14ac:dyDescent="0.2">
      <c r="F14" t="str">
        <f>IF(VLOOKUP($H14,'Consolidated Data - Static'!$H:$AJ,2,FALSE)&lt;&gt;VLOOKUP($H14,'Consolidated Data - Dynamic'!$B:$AD,2,FALSE),"Name-AdoptAPet Mismatch",IF(VLOOKUP($H14,'Consolidated Data - Static'!$H:$AJ,3,FALSE)&lt;&gt;VLOOKUP($H14,'Consolidated Data - Dynamic'!$B:$AD,3,FALSE),"Name-PetPoint Mismatch",IF(VLOOKUP($H14,'Consolidated Data - Static'!$H:$AJ,4,FALSE)&lt;&gt;VLOOKUP($H14,'Consolidated Data - Dynamic'!$B:$AD,4,FALSE),"Name-Inventory Mismatch", IF(VLOOKUP($H14,'Consolidated Data - Static'!$H:$AJ,5,FALSE)&lt;&gt;VLOOKUP($H14,'Consolidated Data - Dynamic'!$B:$AD,5,FALSE),"Primary Breed Mismatch",IF(VLOOKUP($H14,'Consolidated Data - Static'!$H:$AJ,6,FALSE)&lt;&gt;VLOOKUP($H14,'Consolidated Data - Dynamic'!$B:$AD,6,FALSE),"Secondary Breed Mismatch", IF(VLOOKUP($H14,'Consolidated Data - Static'!$H:$AJ,7,FALSE)&lt;&gt;VLOOKUP($H14,'Consolidated Data - Dynamic'!$B:$AD,7,FALSE),"Color Mismatch",IF(VLOOKUP($H14,'Consolidated Data - Static'!$H:$AJ,8,FALSE)&lt;&gt;VLOOKUP($H14,'Consolidated Data - Dynamic'!$B:$AD,8,FALSE),"Sex Mismatch",IF(VLOOKUP($H14,'Consolidated Data - Static'!$H:$AJ,9,FALSE)&lt;&gt;VLOOKUP($H14,'Consolidated Data - Dynamic'!$B:$AD,9,FALSE),"Age Mismatch",IF(VLOOKUP($H14,'Consolidated Data - Static'!$H:$AJ,10,FALSE)&lt;&gt;VLOOKUP($H14,'Consolidated Data - Dynamic'!$B:$AD,10,FALSE),"Size Mismatch",IF(VLOOKUP($H14,'Consolidated Data - Static'!$H:$AJ,11,FALSE)&lt;&gt;VLOOKUP($H14,'Consolidated Data - Dynamic'!$B:$AD,11,FALSE),"Mixed Mismatch",IF(VLOOKUP($H14,'Consolidated Data - Static'!$H:$AJ,12,FALSE)&lt;&gt;VLOOKUP($H14,'Consolidated Data - Dynamic'!$B:$AD,12,FALSE),"Altered Mismatch",IF(VLOOKUP($H14,'Consolidated Data - Static'!$H:$AJ,13,FALSE)&lt;&gt;VLOOKUP($H14,'Consolidated Data - Dynamic'!$B:$AD,13,FALSE),"Shots Current Mismatch",IF(VLOOKUP($H14,'Consolidated Data - Static'!$H:$AJ,14,FALSE)&lt;&gt;VLOOKUP($H14,'Consolidated Data - Dynamic'!$B:$AD,14,FALSE),"Housebroken Mismatch",IF(VLOOKUP($H14,'Consolidated Data - Static'!$H:$AJ,15,FALSE)&lt;&gt;VLOOKUP($H14,'Consolidated Data - Dynamic'!$B:$AD,15,FALSE),"Special Needs Mismatch",IF(VLOOKUP($H14,'Consolidated Data - Static'!$H:$AJ,16,FALSE)&lt;&gt;VLOOKUP($H14,'Consolidated Data - Dynamic'!$B:$AD,16,FALSE),"OK w/kids Mismatch",IF(VLOOKUP($H14,'Consolidated Data - Static'!$H:$AJ,17,FALSE)&lt;&gt;VLOOKUP($H14,'Consolidated Data - Dynamic'!$B:$AD,17,FALSE),"OK w/dogs Mismatch",IF(VLOOKUP($H14,'Consolidated Data - Static'!$H:$AJ,18,FALSE)&lt;&gt;VLOOKUP($H14,'Consolidated Data - Dynamic'!$B:$AD,18,FALSE),"OK w/cats Mismatch",IF(VLOOKUP($H14,'Consolidated Data - Static'!$H:$AJ,19,FALSE)&lt;&gt;VLOOKUP($H14,'Consolidated Data - Dynamic'!$B:$AD,19,FALSE),"Pre Treatment Description Mismatch",IF(VLOOKUP($H14,'Consolidated Data - Static'!$H:$AJ,20,FALSE)&lt;&gt;VLOOKUP($H14,'Consolidated Data - Dynamic'!$B:$AD,20,FALSE),"Stage Mismatch",IF(VLOOKUP($H14,'Consolidated Data - Static'!$H:$AJ,21,FALSE)&lt;&gt;VLOOKUP($H14,'Consolidated Data - Dynamic'!$B:$AD,21,FALSE),"Primary Color Mismatch",IF(VLOOKUP($H14,'Consolidated Data - Static'!$H:$AJ,22,FALSE)&lt;&gt;VLOOKUP($H14,'Consolidated Data - Dynamic'!$B:$AD,22,FALSE),"Location Mismatch",IF(VLOOKUP($H14,'Consolidated Data - Static'!$H:$AJ,23,FALSE)&lt;&gt;VLOOKUP($H14,'Consolidated Data - Dynamic'!$B:$AD,23,FALSE),"Intake Type Mismatch",IF(VLOOKUP($H14,'Consolidated Data - Static'!$H:$AJ,24,FALSE)&lt;&gt;VLOOKUP($H14,'Consolidated Data - Dynamic'!$B:$AD,24,FALSE),"Emancipation Date Mismatch",IF(VLOOKUP($H14,'Consolidated Data - Static'!$H:$AJ,25,FALSE)&lt;&gt;VLOOKUP($H14,'Consolidated Data - Dynamic'!$B:$AD,25,FALSE),"Intake Date Mismatch",IF(VLOOKUP($H14,'Consolidated Data - Static'!$H:$AJ,26,FALSE)&lt;&gt;VLOOKUP($H14,'Consolidated Data - Dynamic'!$B:$AD,26,FALSE),"LOS Days Mismatch",IF(VLOOKUP($H14,'Consolidated Data - Static'!$H:$AJ,27,FALSE)&lt;&gt;VLOOKUP($H14,'Consolidated Data - Dynamic'!$B:$AD,27,FALSE),"Stage Change Mismatch",IF(VLOOKUP($H14,'Consolidated Data - Static'!$H:$AJ,28,FALSE)&lt;&gt;VLOOKUP($H14,'Consolidated Data - Dynamic'!$B:$AD,28,FALSE),"Animal Weight Mismatch",IF(VLOOKUP($H14,'Consolidated Data - Static'!$H:$AJ,29,FALSE)&lt;&gt;VLOOKUP($H14,'Consolidated Data - Dynamic'!$B:$AD,29,FALSE),"Number of Pictures Mismatch", "Record Match"))))))))))))))))))))))))))))</f>
        <v>Record Match</v>
      </c>
      <c r="G14">
        <v>45190845</v>
      </c>
      <c r="H14" t="s">
        <v>261</v>
      </c>
      <c r="I14" t="s">
        <v>262</v>
      </c>
      <c r="J14" t="s">
        <v>1130</v>
      </c>
      <c r="K14" t="s">
        <v>1130</v>
      </c>
      <c r="L14" t="s">
        <v>116</v>
      </c>
      <c r="M14" t="s">
        <v>124</v>
      </c>
      <c r="N14" t="s">
        <v>197</v>
      </c>
      <c r="O14" t="s">
        <v>50</v>
      </c>
      <c r="P14" t="s">
        <v>38</v>
      </c>
      <c r="Q14" t="s">
        <v>52</v>
      </c>
      <c r="R14" t="s">
        <v>40</v>
      </c>
      <c r="S14" t="s">
        <v>40</v>
      </c>
      <c r="T14" t="s">
        <v>40</v>
      </c>
      <c r="U14" t="s">
        <v>42</v>
      </c>
      <c r="V14" t="s">
        <v>42</v>
      </c>
      <c r="W14" t="s">
        <v>40</v>
      </c>
      <c r="X14" t="s">
        <v>40</v>
      </c>
      <c r="Y14" t="s">
        <v>40</v>
      </c>
      <c r="Z14" t="s">
        <v>42</v>
      </c>
      <c r="AA14" t="s">
        <v>790</v>
      </c>
      <c r="AB14" t="s">
        <v>197</v>
      </c>
      <c r="AC14" t="s">
        <v>772</v>
      </c>
      <c r="AD14" t="s">
        <v>1809</v>
      </c>
      <c r="AE14" s="25">
        <v>45826.588194444441</v>
      </c>
      <c r="AF14" s="25">
        <v>45821.588194444441</v>
      </c>
      <c r="AG14">
        <v>114.1</v>
      </c>
      <c r="AH14">
        <v>0</v>
      </c>
      <c r="AI14" t="s">
        <v>1926</v>
      </c>
      <c r="AJ14">
        <v>3</v>
      </c>
    </row>
    <row r="15" spans="1:36" x14ac:dyDescent="0.2">
      <c r="F15" t="str">
        <f>IF(VLOOKUP($H15,'Consolidated Data - Static'!$H:$AJ,2,FALSE)&lt;&gt;VLOOKUP($H15,'Consolidated Data - Dynamic'!$B:$AD,2,FALSE),"Name-AdoptAPet Mismatch",IF(VLOOKUP($H15,'Consolidated Data - Static'!$H:$AJ,3,FALSE)&lt;&gt;VLOOKUP($H15,'Consolidated Data - Dynamic'!$B:$AD,3,FALSE),"Name-PetPoint Mismatch",IF(VLOOKUP($H15,'Consolidated Data - Static'!$H:$AJ,4,FALSE)&lt;&gt;VLOOKUP($H15,'Consolidated Data - Dynamic'!$B:$AD,4,FALSE),"Name-Inventory Mismatch", IF(VLOOKUP($H15,'Consolidated Data - Static'!$H:$AJ,5,FALSE)&lt;&gt;VLOOKUP($H15,'Consolidated Data - Dynamic'!$B:$AD,5,FALSE),"Primary Breed Mismatch",IF(VLOOKUP($H15,'Consolidated Data - Static'!$H:$AJ,6,FALSE)&lt;&gt;VLOOKUP($H15,'Consolidated Data - Dynamic'!$B:$AD,6,FALSE),"Secondary Breed Mismatch", IF(VLOOKUP($H15,'Consolidated Data - Static'!$H:$AJ,7,FALSE)&lt;&gt;VLOOKUP($H15,'Consolidated Data - Dynamic'!$B:$AD,7,FALSE),"Color Mismatch",IF(VLOOKUP($H15,'Consolidated Data - Static'!$H:$AJ,8,FALSE)&lt;&gt;VLOOKUP($H15,'Consolidated Data - Dynamic'!$B:$AD,8,FALSE),"Sex Mismatch",IF(VLOOKUP($H15,'Consolidated Data - Static'!$H:$AJ,9,FALSE)&lt;&gt;VLOOKUP($H15,'Consolidated Data - Dynamic'!$B:$AD,9,FALSE),"Age Mismatch",IF(VLOOKUP($H15,'Consolidated Data - Static'!$H:$AJ,10,FALSE)&lt;&gt;VLOOKUP($H15,'Consolidated Data - Dynamic'!$B:$AD,10,FALSE),"Size Mismatch",IF(VLOOKUP($H15,'Consolidated Data - Static'!$H:$AJ,11,FALSE)&lt;&gt;VLOOKUP($H15,'Consolidated Data - Dynamic'!$B:$AD,11,FALSE),"Mixed Mismatch",IF(VLOOKUP($H15,'Consolidated Data - Static'!$H:$AJ,12,FALSE)&lt;&gt;VLOOKUP($H15,'Consolidated Data - Dynamic'!$B:$AD,12,FALSE),"Altered Mismatch",IF(VLOOKUP($H15,'Consolidated Data - Static'!$H:$AJ,13,FALSE)&lt;&gt;VLOOKUP($H15,'Consolidated Data - Dynamic'!$B:$AD,13,FALSE),"Shots Current Mismatch",IF(VLOOKUP($H15,'Consolidated Data - Static'!$H:$AJ,14,FALSE)&lt;&gt;VLOOKUP($H15,'Consolidated Data - Dynamic'!$B:$AD,14,FALSE),"Housebroken Mismatch",IF(VLOOKUP($H15,'Consolidated Data - Static'!$H:$AJ,15,FALSE)&lt;&gt;VLOOKUP($H15,'Consolidated Data - Dynamic'!$B:$AD,15,FALSE),"Special Needs Mismatch",IF(VLOOKUP($H15,'Consolidated Data - Static'!$H:$AJ,16,FALSE)&lt;&gt;VLOOKUP($H15,'Consolidated Data - Dynamic'!$B:$AD,16,FALSE),"OK w/kids Mismatch",IF(VLOOKUP($H15,'Consolidated Data - Static'!$H:$AJ,17,FALSE)&lt;&gt;VLOOKUP($H15,'Consolidated Data - Dynamic'!$B:$AD,17,FALSE),"OK w/dogs Mismatch",IF(VLOOKUP($H15,'Consolidated Data - Static'!$H:$AJ,18,FALSE)&lt;&gt;VLOOKUP($H15,'Consolidated Data - Dynamic'!$B:$AD,18,FALSE),"OK w/cats Mismatch",IF(VLOOKUP($H15,'Consolidated Data - Static'!$H:$AJ,19,FALSE)&lt;&gt;VLOOKUP($H15,'Consolidated Data - Dynamic'!$B:$AD,19,FALSE),"Pre Treatment Description Mismatch",IF(VLOOKUP($H15,'Consolidated Data - Static'!$H:$AJ,20,FALSE)&lt;&gt;VLOOKUP($H15,'Consolidated Data - Dynamic'!$B:$AD,20,FALSE),"Stage Mismatch",IF(VLOOKUP($H15,'Consolidated Data - Static'!$H:$AJ,21,FALSE)&lt;&gt;VLOOKUP($H15,'Consolidated Data - Dynamic'!$B:$AD,21,FALSE),"Primary Color Mismatch",IF(VLOOKUP($H15,'Consolidated Data - Static'!$H:$AJ,22,FALSE)&lt;&gt;VLOOKUP($H15,'Consolidated Data - Dynamic'!$B:$AD,22,FALSE),"Location Mismatch",IF(VLOOKUP($H15,'Consolidated Data - Static'!$H:$AJ,23,FALSE)&lt;&gt;VLOOKUP($H15,'Consolidated Data - Dynamic'!$B:$AD,23,FALSE),"Intake Type Mismatch",IF(VLOOKUP($H15,'Consolidated Data - Static'!$H:$AJ,24,FALSE)&lt;&gt;VLOOKUP($H15,'Consolidated Data - Dynamic'!$B:$AD,24,FALSE),"Emancipation Date Mismatch",IF(VLOOKUP($H15,'Consolidated Data - Static'!$H:$AJ,25,FALSE)&lt;&gt;VLOOKUP($H15,'Consolidated Data - Dynamic'!$B:$AD,25,FALSE),"Intake Date Mismatch",IF(VLOOKUP($H15,'Consolidated Data - Static'!$H:$AJ,26,FALSE)&lt;&gt;VLOOKUP($H15,'Consolidated Data - Dynamic'!$B:$AD,26,FALSE),"LOS Days Mismatch",IF(VLOOKUP($H15,'Consolidated Data - Static'!$H:$AJ,27,FALSE)&lt;&gt;VLOOKUP($H15,'Consolidated Data - Dynamic'!$B:$AD,27,FALSE),"Stage Change Mismatch",IF(VLOOKUP($H15,'Consolidated Data - Static'!$H:$AJ,28,FALSE)&lt;&gt;VLOOKUP($H15,'Consolidated Data - Dynamic'!$B:$AD,28,FALSE),"Animal Weight Mismatch",IF(VLOOKUP($H15,'Consolidated Data - Static'!$H:$AJ,29,FALSE)&lt;&gt;VLOOKUP($H15,'Consolidated Data - Dynamic'!$B:$AD,29,FALSE),"Number of Pictures Mismatch", "Record Match"))))))))))))))))))))))))))))</f>
        <v>Record Match</v>
      </c>
      <c r="G15">
        <v>45763896</v>
      </c>
      <c r="H15" t="s">
        <v>475</v>
      </c>
      <c r="I15" t="s">
        <v>476</v>
      </c>
      <c r="J15" t="s">
        <v>476</v>
      </c>
      <c r="K15" t="s">
        <v>476</v>
      </c>
      <c r="L15" t="s">
        <v>84</v>
      </c>
      <c r="M15" t="s">
        <v>69</v>
      </c>
      <c r="N15" t="s">
        <v>197</v>
      </c>
      <c r="O15" t="s">
        <v>50</v>
      </c>
      <c r="P15" t="s">
        <v>51</v>
      </c>
      <c r="Q15" t="s">
        <v>52</v>
      </c>
      <c r="R15" t="s">
        <v>40</v>
      </c>
      <c r="S15" t="s">
        <v>40</v>
      </c>
      <c r="T15" t="s">
        <v>40</v>
      </c>
      <c r="U15" t="s">
        <v>42</v>
      </c>
      <c r="V15" t="s">
        <v>42</v>
      </c>
      <c r="W15" t="s">
        <v>40</v>
      </c>
      <c r="X15" t="s">
        <v>40</v>
      </c>
      <c r="Y15" t="s">
        <v>41</v>
      </c>
      <c r="Z15" t="s">
        <v>42</v>
      </c>
      <c r="AA15" t="s">
        <v>790</v>
      </c>
      <c r="AB15" t="s">
        <v>197</v>
      </c>
      <c r="AC15" t="s">
        <v>838</v>
      </c>
      <c r="AD15" t="s">
        <v>1760</v>
      </c>
      <c r="AE15" s="25">
        <v>45874.686805555553</v>
      </c>
      <c r="AF15" s="25">
        <v>45869.686805555553</v>
      </c>
      <c r="AG15">
        <v>66</v>
      </c>
      <c r="AH15">
        <v>0</v>
      </c>
      <c r="AI15" t="s">
        <v>1865</v>
      </c>
      <c r="AJ15">
        <v>3</v>
      </c>
    </row>
    <row r="16" spans="1:36" x14ac:dyDescent="0.2">
      <c r="F16" t="str">
        <f>IF(VLOOKUP($H16,'Consolidated Data - Static'!$H:$AJ,2,FALSE)&lt;&gt;VLOOKUP($H16,'Consolidated Data - Dynamic'!$B:$AD,2,FALSE),"Name-AdoptAPet Mismatch",IF(VLOOKUP($H16,'Consolidated Data - Static'!$H:$AJ,3,FALSE)&lt;&gt;VLOOKUP($H16,'Consolidated Data - Dynamic'!$B:$AD,3,FALSE),"Name-PetPoint Mismatch",IF(VLOOKUP($H16,'Consolidated Data - Static'!$H:$AJ,4,FALSE)&lt;&gt;VLOOKUP($H16,'Consolidated Data - Dynamic'!$B:$AD,4,FALSE),"Name-Inventory Mismatch", IF(VLOOKUP($H16,'Consolidated Data - Static'!$H:$AJ,5,FALSE)&lt;&gt;VLOOKUP($H16,'Consolidated Data - Dynamic'!$B:$AD,5,FALSE),"Primary Breed Mismatch",IF(VLOOKUP($H16,'Consolidated Data - Static'!$H:$AJ,6,FALSE)&lt;&gt;VLOOKUP($H16,'Consolidated Data - Dynamic'!$B:$AD,6,FALSE),"Secondary Breed Mismatch", IF(VLOOKUP($H16,'Consolidated Data - Static'!$H:$AJ,7,FALSE)&lt;&gt;VLOOKUP($H16,'Consolidated Data - Dynamic'!$B:$AD,7,FALSE),"Color Mismatch",IF(VLOOKUP($H16,'Consolidated Data - Static'!$H:$AJ,8,FALSE)&lt;&gt;VLOOKUP($H16,'Consolidated Data - Dynamic'!$B:$AD,8,FALSE),"Sex Mismatch",IF(VLOOKUP($H16,'Consolidated Data - Static'!$H:$AJ,9,FALSE)&lt;&gt;VLOOKUP($H16,'Consolidated Data - Dynamic'!$B:$AD,9,FALSE),"Age Mismatch",IF(VLOOKUP($H16,'Consolidated Data - Static'!$H:$AJ,10,FALSE)&lt;&gt;VLOOKUP($H16,'Consolidated Data - Dynamic'!$B:$AD,10,FALSE),"Size Mismatch",IF(VLOOKUP($H16,'Consolidated Data - Static'!$H:$AJ,11,FALSE)&lt;&gt;VLOOKUP($H16,'Consolidated Data - Dynamic'!$B:$AD,11,FALSE),"Mixed Mismatch",IF(VLOOKUP($H16,'Consolidated Data - Static'!$H:$AJ,12,FALSE)&lt;&gt;VLOOKUP($H16,'Consolidated Data - Dynamic'!$B:$AD,12,FALSE),"Altered Mismatch",IF(VLOOKUP($H16,'Consolidated Data - Static'!$H:$AJ,13,FALSE)&lt;&gt;VLOOKUP($H16,'Consolidated Data - Dynamic'!$B:$AD,13,FALSE),"Shots Current Mismatch",IF(VLOOKUP($H16,'Consolidated Data - Static'!$H:$AJ,14,FALSE)&lt;&gt;VLOOKUP($H16,'Consolidated Data - Dynamic'!$B:$AD,14,FALSE),"Housebroken Mismatch",IF(VLOOKUP($H16,'Consolidated Data - Static'!$H:$AJ,15,FALSE)&lt;&gt;VLOOKUP($H16,'Consolidated Data - Dynamic'!$B:$AD,15,FALSE),"Special Needs Mismatch",IF(VLOOKUP($H16,'Consolidated Data - Static'!$H:$AJ,16,FALSE)&lt;&gt;VLOOKUP($H16,'Consolidated Data - Dynamic'!$B:$AD,16,FALSE),"OK w/kids Mismatch",IF(VLOOKUP($H16,'Consolidated Data - Static'!$H:$AJ,17,FALSE)&lt;&gt;VLOOKUP($H16,'Consolidated Data - Dynamic'!$B:$AD,17,FALSE),"OK w/dogs Mismatch",IF(VLOOKUP($H16,'Consolidated Data - Static'!$H:$AJ,18,FALSE)&lt;&gt;VLOOKUP($H16,'Consolidated Data - Dynamic'!$B:$AD,18,FALSE),"OK w/cats Mismatch",IF(VLOOKUP($H16,'Consolidated Data - Static'!$H:$AJ,19,FALSE)&lt;&gt;VLOOKUP($H16,'Consolidated Data - Dynamic'!$B:$AD,19,FALSE),"Pre Treatment Description Mismatch",IF(VLOOKUP($H16,'Consolidated Data - Static'!$H:$AJ,20,FALSE)&lt;&gt;VLOOKUP($H16,'Consolidated Data - Dynamic'!$B:$AD,20,FALSE),"Stage Mismatch",IF(VLOOKUP($H16,'Consolidated Data - Static'!$H:$AJ,21,FALSE)&lt;&gt;VLOOKUP($H16,'Consolidated Data - Dynamic'!$B:$AD,21,FALSE),"Primary Color Mismatch",IF(VLOOKUP($H16,'Consolidated Data - Static'!$H:$AJ,22,FALSE)&lt;&gt;VLOOKUP($H16,'Consolidated Data - Dynamic'!$B:$AD,22,FALSE),"Location Mismatch",IF(VLOOKUP($H16,'Consolidated Data - Static'!$H:$AJ,23,FALSE)&lt;&gt;VLOOKUP($H16,'Consolidated Data - Dynamic'!$B:$AD,23,FALSE),"Intake Type Mismatch",IF(VLOOKUP($H16,'Consolidated Data - Static'!$H:$AJ,24,FALSE)&lt;&gt;VLOOKUP($H16,'Consolidated Data - Dynamic'!$B:$AD,24,FALSE),"Emancipation Date Mismatch",IF(VLOOKUP($H16,'Consolidated Data - Static'!$H:$AJ,25,FALSE)&lt;&gt;VLOOKUP($H16,'Consolidated Data - Dynamic'!$B:$AD,25,FALSE),"Intake Date Mismatch",IF(VLOOKUP($H16,'Consolidated Data - Static'!$H:$AJ,26,FALSE)&lt;&gt;VLOOKUP($H16,'Consolidated Data - Dynamic'!$B:$AD,26,FALSE),"LOS Days Mismatch",IF(VLOOKUP($H16,'Consolidated Data - Static'!$H:$AJ,27,FALSE)&lt;&gt;VLOOKUP($H16,'Consolidated Data - Dynamic'!$B:$AD,27,FALSE),"Stage Change Mismatch",IF(VLOOKUP($H16,'Consolidated Data - Static'!$H:$AJ,28,FALSE)&lt;&gt;VLOOKUP($H16,'Consolidated Data - Dynamic'!$B:$AD,28,FALSE),"Animal Weight Mismatch",IF(VLOOKUP($H16,'Consolidated Data - Static'!$H:$AJ,29,FALSE)&lt;&gt;VLOOKUP($H16,'Consolidated Data - Dynamic'!$B:$AD,29,FALSE),"Number of Pictures Mismatch", "Record Match"))))))))))))))))))))))))))))</f>
        <v>Record Match</v>
      </c>
      <c r="G16">
        <v>45793976</v>
      </c>
      <c r="H16" t="s">
        <v>556</v>
      </c>
      <c r="I16" t="s">
        <v>557</v>
      </c>
      <c r="J16" t="s">
        <v>557</v>
      </c>
      <c r="K16" t="s">
        <v>557</v>
      </c>
      <c r="L16" t="s">
        <v>48</v>
      </c>
      <c r="M16" t="s">
        <v>138</v>
      </c>
      <c r="N16" t="s">
        <v>152</v>
      </c>
      <c r="O16" t="s">
        <v>50</v>
      </c>
      <c r="P16" t="s">
        <v>38</v>
      </c>
      <c r="Q16" t="s">
        <v>52</v>
      </c>
      <c r="R16" t="s">
        <v>40</v>
      </c>
      <c r="S16" t="s">
        <v>40</v>
      </c>
      <c r="T16" t="s">
        <v>40</v>
      </c>
      <c r="U16" t="s">
        <v>42</v>
      </c>
      <c r="V16" t="s">
        <v>42</v>
      </c>
      <c r="W16" t="s">
        <v>40</v>
      </c>
      <c r="X16" t="s">
        <v>40</v>
      </c>
      <c r="Y16" t="s">
        <v>41</v>
      </c>
      <c r="Z16" t="s">
        <v>42</v>
      </c>
      <c r="AA16" t="s">
        <v>790</v>
      </c>
      <c r="AB16" t="s">
        <v>152</v>
      </c>
      <c r="AC16" t="s">
        <v>838</v>
      </c>
      <c r="AD16" t="s">
        <v>1760</v>
      </c>
      <c r="AE16" s="25">
        <v>45878.518750000003</v>
      </c>
      <c r="AF16" s="25">
        <v>45873.518750000003</v>
      </c>
      <c r="AG16">
        <v>62.2</v>
      </c>
      <c r="AH16">
        <v>0</v>
      </c>
      <c r="AI16" t="s">
        <v>1873</v>
      </c>
      <c r="AJ16">
        <v>3</v>
      </c>
    </row>
    <row r="17" spans="6:36" x14ac:dyDescent="0.2">
      <c r="F17" t="str">
        <f>IF(VLOOKUP($H17,'Consolidated Data - Static'!$H:$AJ,2,FALSE)&lt;&gt;VLOOKUP($H17,'Consolidated Data - Dynamic'!$B:$AD,2,FALSE),"Name-AdoptAPet Mismatch",IF(VLOOKUP($H17,'Consolidated Data - Static'!$H:$AJ,3,FALSE)&lt;&gt;VLOOKUP($H17,'Consolidated Data - Dynamic'!$B:$AD,3,FALSE),"Name-PetPoint Mismatch",IF(VLOOKUP($H17,'Consolidated Data - Static'!$H:$AJ,4,FALSE)&lt;&gt;VLOOKUP($H17,'Consolidated Data - Dynamic'!$B:$AD,4,FALSE),"Name-Inventory Mismatch", IF(VLOOKUP($H17,'Consolidated Data - Static'!$H:$AJ,5,FALSE)&lt;&gt;VLOOKUP($H17,'Consolidated Data - Dynamic'!$B:$AD,5,FALSE),"Primary Breed Mismatch",IF(VLOOKUP($H17,'Consolidated Data - Static'!$H:$AJ,6,FALSE)&lt;&gt;VLOOKUP($H17,'Consolidated Data - Dynamic'!$B:$AD,6,FALSE),"Secondary Breed Mismatch", IF(VLOOKUP($H17,'Consolidated Data - Static'!$H:$AJ,7,FALSE)&lt;&gt;VLOOKUP($H17,'Consolidated Data - Dynamic'!$B:$AD,7,FALSE),"Color Mismatch",IF(VLOOKUP($H17,'Consolidated Data - Static'!$H:$AJ,8,FALSE)&lt;&gt;VLOOKUP($H17,'Consolidated Data - Dynamic'!$B:$AD,8,FALSE),"Sex Mismatch",IF(VLOOKUP($H17,'Consolidated Data - Static'!$H:$AJ,9,FALSE)&lt;&gt;VLOOKUP($H17,'Consolidated Data - Dynamic'!$B:$AD,9,FALSE),"Age Mismatch",IF(VLOOKUP($H17,'Consolidated Data - Static'!$H:$AJ,10,FALSE)&lt;&gt;VLOOKUP($H17,'Consolidated Data - Dynamic'!$B:$AD,10,FALSE),"Size Mismatch",IF(VLOOKUP($H17,'Consolidated Data - Static'!$H:$AJ,11,FALSE)&lt;&gt;VLOOKUP($H17,'Consolidated Data - Dynamic'!$B:$AD,11,FALSE),"Mixed Mismatch",IF(VLOOKUP($H17,'Consolidated Data - Static'!$H:$AJ,12,FALSE)&lt;&gt;VLOOKUP($H17,'Consolidated Data - Dynamic'!$B:$AD,12,FALSE),"Altered Mismatch",IF(VLOOKUP($H17,'Consolidated Data - Static'!$H:$AJ,13,FALSE)&lt;&gt;VLOOKUP($H17,'Consolidated Data - Dynamic'!$B:$AD,13,FALSE),"Shots Current Mismatch",IF(VLOOKUP($H17,'Consolidated Data - Static'!$H:$AJ,14,FALSE)&lt;&gt;VLOOKUP($H17,'Consolidated Data - Dynamic'!$B:$AD,14,FALSE),"Housebroken Mismatch",IF(VLOOKUP($H17,'Consolidated Data - Static'!$H:$AJ,15,FALSE)&lt;&gt;VLOOKUP($H17,'Consolidated Data - Dynamic'!$B:$AD,15,FALSE),"Special Needs Mismatch",IF(VLOOKUP($H17,'Consolidated Data - Static'!$H:$AJ,16,FALSE)&lt;&gt;VLOOKUP($H17,'Consolidated Data - Dynamic'!$B:$AD,16,FALSE),"OK w/kids Mismatch",IF(VLOOKUP($H17,'Consolidated Data - Static'!$H:$AJ,17,FALSE)&lt;&gt;VLOOKUP($H17,'Consolidated Data - Dynamic'!$B:$AD,17,FALSE),"OK w/dogs Mismatch",IF(VLOOKUP($H17,'Consolidated Data - Static'!$H:$AJ,18,FALSE)&lt;&gt;VLOOKUP($H17,'Consolidated Data - Dynamic'!$B:$AD,18,FALSE),"OK w/cats Mismatch",IF(VLOOKUP($H17,'Consolidated Data - Static'!$H:$AJ,19,FALSE)&lt;&gt;VLOOKUP($H17,'Consolidated Data - Dynamic'!$B:$AD,19,FALSE),"Pre Treatment Description Mismatch",IF(VLOOKUP($H17,'Consolidated Data - Static'!$H:$AJ,20,FALSE)&lt;&gt;VLOOKUP($H17,'Consolidated Data - Dynamic'!$B:$AD,20,FALSE),"Stage Mismatch",IF(VLOOKUP($H17,'Consolidated Data - Static'!$H:$AJ,21,FALSE)&lt;&gt;VLOOKUP($H17,'Consolidated Data - Dynamic'!$B:$AD,21,FALSE),"Primary Color Mismatch",IF(VLOOKUP($H17,'Consolidated Data - Static'!$H:$AJ,22,FALSE)&lt;&gt;VLOOKUP($H17,'Consolidated Data - Dynamic'!$B:$AD,22,FALSE),"Location Mismatch",IF(VLOOKUP($H17,'Consolidated Data - Static'!$H:$AJ,23,FALSE)&lt;&gt;VLOOKUP($H17,'Consolidated Data - Dynamic'!$B:$AD,23,FALSE),"Intake Type Mismatch",IF(VLOOKUP($H17,'Consolidated Data - Static'!$H:$AJ,24,FALSE)&lt;&gt;VLOOKUP($H17,'Consolidated Data - Dynamic'!$B:$AD,24,FALSE),"Emancipation Date Mismatch",IF(VLOOKUP($H17,'Consolidated Data - Static'!$H:$AJ,25,FALSE)&lt;&gt;VLOOKUP($H17,'Consolidated Data - Dynamic'!$B:$AD,25,FALSE),"Intake Date Mismatch",IF(VLOOKUP($H17,'Consolidated Data - Static'!$H:$AJ,26,FALSE)&lt;&gt;VLOOKUP($H17,'Consolidated Data - Dynamic'!$B:$AD,26,FALSE),"LOS Days Mismatch",IF(VLOOKUP($H17,'Consolidated Data - Static'!$H:$AJ,27,FALSE)&lt;&gt;VLOOKUP($H17,'Consolidated Data - Dynamic'!$B:$AD,27,FALSE),"Stage Change Mismatch",IF(VLOOKUP($H17,'Consolidated Data - Static'!$H:$AJ,28,FALSE)&lt;&gt;VLOOKUP($H17,'Consolidated Data - Dynamic'!$B:$AD,28,FALSE),"Animal Weight Mismatch",IF(VLOOKUP($H17,'Consolidated Data - Static'!$H:$AJ,29,FALSE)&lt;&gt;VLOOKUP($H17,'Consolidated Data - Dynamic'!$B:$AD,29,FALSE),"Number of Pictures Mismatch", "Record Match"))))))))))))))))))))))))))))</f>
        <v>Record Match</v>
      </c>
      <c r="G17">
        <v>45606411</v>
      </c>
      <c r="H17" t="s">
        <v>440</v>
      </c>
      <c r="I17" t="s">
        <v>441</v>
      </c>
      <c r="J17" t="s">
        <v>441</v>
      </c>
      <c r="K17" t="s">
        <v>441</v>
      </c>
      <c r="L17" t="s">
        <v>61</v>
      </c>
      <c r="M17" t="s">
        <v>115</v>
      </c>
      <c r="N17" t="s">
        <v>62</v>
      </c>
      <c r="O17" t="s">
        <v>50</v>
      </c>
      <c r="P17" t="s">
        <v>38</v>
      </c>
      <c r="Q17" t="s">
        <v>435</v>
      </c>
      <c r="R17" t="s">
        <v>40</v>
      </c>
      <c r="S17" t="s">
        <v>40</v>
      </c>
      <c r="T17" t="s">
        <v>40</v>
      </c>
      <c r="U17" t="s">
        <v>42</v>
      </c>
      <c r="V17" t="s">
        <v>42</v>
      </c>
      <c r="W17" t="s">
        <v>40</v>
      </c>
      <c r="X17" t="s">
        <v>40</v>
      </c>
      <c r="Y17" t="s">
        <v>41</v>
      </c>
      <c r="Z17" t="s">
        <v>42</v>
      </c>
      <c r="AA17" t="s">
        <v>790</v>
      </c>
      <c r="AB17" t="s">
        <v>814</v>
      </c>
      <c r="AC17" t="s">
        <v>902</v>
      </c>
      <c r="AD17" t="s">
        <v>1760</v>
      </c>
      <c r="AE17" s="25">
        <v>45878.51458333333</v>
      </c>
      <c r="AF17" s="25">
        <v>45873.51458333333</v>
      </c>
      <c r="AG17">
        <v>62.2</v>
      </c>
      <c r="AH17">
        <v>0</v>
      </c>
      <c r="AI17" t="s">
        <v>1831</v>
      </c>
      <c r="AJ17">
        <v>3</v>
      </c>
    </row>
    <row r="18" spans="6:36" x14ac:dyDescent="0.2">
      <c r="F18" t="str">
        <f>IF(VLOOKUP($H18,'Consolidated Data - Static'!$H:$AJ,2,FALSE)&lt;&gt;VLOOKUP($H18,'Consolidated Data - Dynamic'!$B:$AD,2,FALSE),"Name-AdoptAPet Mismatch",IF(VLOOKUP($H18,'Consolidated Data - Static'!$H:$AJ,3,FALSE)&lt;&gt;VLOOKUP($H18,'Consolidated Data - Dynamic'!$B:$AD,3,FALSE),"Name-PetPoint Mismatch",IF(VLOOKUP($H18,'Consolidated Data - Static'!$H:$AJ,4,FALSE)&lt;&gt;VLOOKUP($H18,'Consolidated Data - Dynamic'!$B:$AD,4,FALSE),"Name-Inventory Mismatch", IF(VLOOKUP($H18,'Consolidated Data - Static'!$H:$AJ,5,FALSE)&lt;&gt;VLOOKUP($H18,'Consolidated Data - Dynamic'!$B:$AD,5,FALSE),"Primary Breed Mismatch",IF(VLOOKUP($H18,'Consolidated Data - Static'!$H:$AJ,6,FALSE)&lt;&gt;VLOOKUP($H18,'Consolidated Data - Dynamic'!$B:$AD,6,FALSE),"Secondary Breed Mismatch", IF(VLOOKUP($H18,'Consolidated Data - Static'!$H:$AJ,7,FALSE)&lt;&gt;VLOOKUP($H18,'Consolidated Data - Dynamic'!$B:$AD,7,FALSE),"Color Mismatch",IF(VLOOKUP($H18,'Consolidated Data - Static'!$H:$AJ,8,FALSE)&lt;&gt;VLOOKUP($H18,'Consolidated Data - Dynamic'!$B:$AD,8,FALSE),"Sex Mismatch",IF(VLOOKUP($H18,'Consolidated Data - Static'!$H:$AJ,9,FALSE)&lt;&gt;VLOOKUP($H18,'Consolidated Data - Dynamic'!$B:$AD,9,FALSE),"Age Mismatch",IF(VLOOKUP($H18,'Consolidated Data - Static'!$H:$AJ,10,FALSE)&lt;&gt;VLOOKUP($H18,'Consolidated Data - Dynamic'!$B:$AD,10,FALSE),"Size Mismatch",IF(VLOOKUP($H18,'Consolidated Data - Static'!$H:$AJ,11,FALSE)&lt;&gt;VLOOKUP($H18,'Consolidated Data - Dynamic'!$B:$AD,11,FALSE),"Mixed Mismatch",IF(VLOOKUP($H18,'Consolidated Data - Static'!$H:$AJ,12,FALSE)&lt;&gt;VLOOKUP($H18,'Consolidated Data - Dynamic'!$B:$AD,12,FALSE),"Altered Mismatch",IF(VLOOKUP($H18,'Consolidated Data - Static'!$H:$AJ,13,FALSE)&lt;&gt;VLOOKUP($H18,'Consolidated Data - Dynamic'!$B:$AD,13,FALSE),"Shots Current Mismatch",IF(VLOOKUP($H18,'Consolidated Data - Static'!$H:$AJ,14,FALSE)&lt;&gt;VLOOKUP($H18,'Consolidated Data - Dynamic'!$B:$AD,14,FALSE),"Housebroken Mismatch",IF(VLOOKUP($H18,'Consolidated Data - Static'!$H:$AJ,15,FALSE)&lt;&gt;VLOOKUP($H18,'Consolidated Data - Dynamic'!$B:$AD,15,FALSE),"Special Needs Mismatch",IF(VLOOKUP($H18,'Consolidated Data - Static'!$H:$AJ,16,FALSE)&lt;&gt;VLOOKUP($H18,'Consolidated Data - Dynamic'!$B:$AD,16,FALSE),"OK w/kids Mismatch",IF(VLOOKUP($H18,'Consolidated Data - Static'!$H:$AJ,17,FALSE)&lt;&gt;VLOOKUP($H18,'Consolidated Data - Dynamic'!$B:$AD,17,FALSE),"OK w/dogs Mismatch",IF(VLOOKUP($H18,'Consolidated Data - Static'!$H:$AJ,18,FALSE)&lt;&gt;VLOOKUP($H18,'Consolidated Data - Dynamic'!$B:$AD,18,FALSE),"OK w/cats Mismatch",IF(VLOOKUP($H18,'Consolidated Data - Static'!$H:$AJ,19,FALSE)&lt;&gt;VLOOKUP($H18,'Consolidated Data - Dynamic'!$B:$AD,19,FALSE),"Pre Treatment Description Mismatch",IF(VLOOKUP($H18,'Consolidated Data - Static'!$H:$AJ,20,FALSE)&lt;&gt;VLOOKUP($H18,'Consolidated Data - Dynamic'!$B:$AD,20,FALSE),"Stage Mismatch",IF(VLOOKUP($H18,'Consolidated Data - Static'!$H:$AJ,21,FALSE)&lt;&gt;VLOOKUP($H18,'Consolidated Data - Dynamic'!$B:$AD,21,FALSE),"Primary Color Mismatch",IF(VLOOKUP($H18,'Consolidated Data - Static'!$H:$AJ,22,FALSE)&lt;&gt;VLOOKUP($H18,'Consolidated Data - Dynamic'!$B:$AD,22,FALSE),"Location Mismatch",IF(VLOOKUP($H18,'Consolidated Data - Static'!$H:$AJ,23,FALSE)&lt;&gt;VLOOKUP($H18,'Consolidated Data - Dynamic'!$B:$AD,23,FALSE),"Intake Type Mismatch",IF(VLOOKUP($H18,'Consolidated Data - Static'!$H:$AJ,24,FALSE)&lt;&gt;VLOOKUP($H18,'Consolidated Data - Dynamic'!$B:$AD,24,FALSE),"Emancipation Date Mismatch",IF(VLOOKUP($H18,'Consolidated Data - Static'!$H:$AJ,25,FALSE)&lt;&gt;VLOOKUP($H18,'Consolidated Data - Dynamic'!$B:$AD,25,FALSE),"Intake Date Mismatch",IF(VLOOKUP($H18,'Consolidated Data - Static'!$H:$AJ,26,FALSE)&lt;&gt;VLOOKUP($H18,'Consolidated Data - Dynamic'!$B:$AD,26,FALSE),"LOS Days Mismatch",IF(VLOOKUP($H18,'Consolidated Data - Static'!$H:$AJ,27,FALSE)&lt;&gt;VLOOKUP($H18,'Consolidated Data - Dynamic'!$B:$AD,27,FALSE),"Stage Change Mismatch",IF(VLOOKUP($H18,'Consolidated Data - Static'!$H:$AJ,28,FALSE)&lt;&gt;VLOOKUP($H18,'Consolidated Data - Dynamic'!$B:$AD,28,FALSE),"Animal Weight Mismatch",IF(VLOOKUP($H18,'Consolidated Data - Static'!$H:$AJ,29,FALSE)&lt;&gt;VLOOKUP($H18,'Consolidated Data - Dynamic'!$B:$AD,29,FALSE),"Number of Pictures Mismatch", "Record Match"))))))))))))))))))))))))))))</f>
        <v>Record Match</v>
      </c>
      <c r="G18">
        <v>45763997</v>
      </c>
      <c r="H18" t="s">
        <v>480</v>
      </c>
      <c r="I18" t="s">
        <v>481</v>
      </c>
      <c r="J18" t="s">
        <v>1280</v>
      </c>
      <c r="K18" t="s">
        <v>1280</v>
      </c>
      <c r="L18" t="s">
        <v>124</v>
      </c>
      <c r="M18" t="s">
        <v>167</v>
      </c>
      <c r="N18" t="s">
        <v>168</v>
      </c>
      <c r="O18" t="s">
        <v>50</v>
      </c>
      <c r="P18" t="s">
        <v>38</v>
      </c>
      <c r="Q18" t="s">
        <v>52</v>
      </c>
      <c r="R18" t="s">
        <v>40</v>
      </c>
      <c r="S18" t="s">
        <v>40</v>
      </c>
      <c r="T18" t="s">
        <v>40</v>
      </c>
      <c r="U18" t="s">
        <v>42</v>
      </c>
      <c r="V18" t="s">
        <v>42</v>
      </c>
      <c r="W18" t="s">
        <v>40</v>
      </c>
      <c r="X18" t="s">
        <v>40</v>
      </c>
      <c r="Y18" t="s">
        <v>41</v>
      </c>
      <c r="Z18" t="s">
        <v>42</v>
      </c>
      <c r="AA18" t="s">
        <v>790</v>
      </c>
      <c r="AB18" t="s">
        <v>774</v>
      </c>
      <c r="AC18" t="s">
        <v>772</v>
      </c>
      <c r="AD18" t="s">
        <v>1760</v>
      </c>
      <c r="AE18" s="25">
        <v>45876.414583333331</v>
      </c>
      <c r="AF18" s="25">
        <v>45871.414583333331</v>
      </c>
      <c r="AG18">
        <v>64.3</v>
      </c>
      <c r="AH18">
        <v>0</v>
      </c>
      <c r="AI18" t="s">
        <v>1858</v>
      </c>
      <c r="AJ18">
        <v>3</v>
      </c>
    </row>
    <row r="19" spans="6:36" x14ac:dyDescent="0.2">
      <c r="F19" t="str">
        <f>IF(VLOOKUP($H19,'Consolidated Data - Static'!$H:$AJ,2,FALSE)&lt;&gt;VLOOKUP($H19,'Consolidated Data - Dynamic'!$B:$AD,2,FALSE),"Name-AdoptAPet Mismatch",IF(VLOOKUP($H19,'Consolidated Data - Static'!$H:$AJ,3,FALSE)&lt;&gt;VLOOKUP($H19,'Consolidated Data - Dynamic'!$B:$AD,3,FALSE),"Name-PetPoint Mismatch",IF(VLOOKUP($H19,'Consolidated Data - Static'!$H:$AJ,4,FALSE)&lt;&gt;VLOOKUP($H19,'Consolidated Data - Dynamic'!$B:$AD,4,FALSE),"Name-Inventory Mismatch", IF(VLOOKUP($H19,'Consolidated Data - Static'!$H:$AJ,5,FALSE)&lt;&gt;VLOOKUP($H19,'Consolidated Data - Dynamic'!$B:$AD,5,FALSE),"Primary Breed Mismatch",IF(VLOOKUP($H19,'Consolidated Data - Static'!$H:$AJ,6,FALSE)&lt;&gt;VLOOKUP($H19,'Consolidated Data - Dynamic'!$B:$AD,6,FALSE),"Secondary Breed Mismatch", IF(VLOOKUP($H19,'Consolidated Data - Static'!$H:$AJ,7,FALSE)&lt;&gt;VLOOKUP($H19,'Consolidated Data - Dynamic'!$B:$AD,7,FALSE),"Color Mismatch",IF(VLOOKUP($H19,'Consolidated Data - Static'!$H:$AJ,8,FALSE)&lt;&gt;VLOOKUP($H19,'Consolidated Data - Dynamic'!$B:$AD,8,FALSE),"Sex Mismatch",IF(VLOOKUP($H19,'Consolidated Data - Static'!$H:$AJ,9,FALSE)&lt;&gt;VLOOKUP($H19,'Consolidated Data - Dynamic'!$B:$AD,9,FALSE),"Age Mismatch",IF(VLOOKUP($H19,'Consolidated Data - Static'!$H:$AJ,10,FALSE)&lt;&gt;VLOOKUP($H19,'Consolidated Data - Dynamic'!$B:$AD,10,FALSE),"Size Mismatch",IF(VLOOKUP($H19,'Consolidated Data - Static'!$H:$AJ,11,FALSE)&lt;&gt;VLOOKUP($H19,'Consolidated Data - Dynamic'!$B:$AD,11,FALSE),"Mixed Mismatch",IF(VLOOKUP($H19,'Consolidated Data - Static'!$H:$AJ,12,FALSE)&lt;&gt;VLOOKUP($H19,'Consolidated Data - Dynamic'!$B:$AD,12,FALSE),"Altered Mismatch",IF(VLOOKUP($H19,'Consolidated Data - Static'!$H:$AJ,13,FALSE)&lt;&gt;VLOOKUP($H19,'Consolidated Data - Dynamic'!$B:$AD,13,FALSE),"Shots Current Mismatch",IF(VLOOKUP($H19,'Consolidated Data - Static'!$H:$AJ,14,FALSE)&lt;&gt;VLOOKUP($H19,'Consolidated Data - Dynamic'!$B:$AD,14,FALSE),"Housebroken Mismatch",IF(VLOOKUP($H19,'Consolidated Data - Static'!$H:$AJ,15,FALSE)&lt;&gt;VLOOKUP($H19,'Consolidated Data - Dynamic'!$B:$AD,15,FALSE),"Special Needs Mismatch",IF(VLOOKUP($H19,'Consolidated Data - Static'!$H:$AJ,16,FALSE)&lt;&gt;VLOOKUP($H19,'Consolidated Data - Dynamic'!$B:$AD,16,FALSE),"OK w/kids Mismatch",IF(VLOOKUP($H19,'Consolidated Data - Static'!$H:$AJ,17,FALSE)&lt;&gt;VLOOKUP($H19,'Consolidated Data - Dynamic'!$B:$AD,17,FALSE),"OK w/dogs Mismatch",IF(VLOOKUP($H19,'Consolidated Data - Static'!$H:$AJ,18,FALSE)&lt;&gt;VLOOKUP($H19,'Consolidated Data - Dynamic'!$B:$AD,18,FALSE),"OK w/cats Mismatch",IF(VLOOKUP($H19,'Consolidated Data - Static'!$H:$AJ,19,FALSE)&lt;&gt;VLOOKUP($H19,'Consolidated Data - Dynamic'!$B:$AD,19,FALSE),"Pre Treatment Description Mismatch",IF(VLOOKUP($H19,'Consolidated Data - Static'!$H:$AJ,20,FALSE)&lt;&gt;VLOOKUP($H19,'Consolidated Data - Dynamic'!$B:$AD,20,FALSE),"Stage Mismatch",IF(VLOOKUP($H19,'Consolidated Data - Static'!$H:$AJ,21,FALSE)&lt;&gt;VLOOKUP($H19,'Consolidated Data - Dynamic'!$B:$AD,21,FALSE),"Primary Color Mismatch",IF(VLOOKUP($H19,'Consolidated Data - Static'!$H:$AJ,22,FALSE)&lt;&gt;VLOOKUP($H19,'Consolidated Data - Dynamic'!$B:$AD,22,FALSE),"Location Mismatch",IF(VLOOKUP($H19,'Consolidated Data - Static'!$H:$AJ,23,FALSE)&lt;&gt;VLOOKUP($H19,'Consolidated Data - Dynamic'!$B:$AD,23,FALSE),"Intake Type Mismatch",IF(VLOOKUP($H19,'Consolidated Data - Static'!$H:$AJ,24,FALSE)&lt;&gt;VLOOKUP($H19,'Consolidated Data - Dynamic'!$B:$AD,24,FALSE),"Emancipation Date Mismatch",IF(VLOOKUP($H19,'Consolidated Data - Static'!$H:$AJ,25,FALSE)&lt;&gt;VLOOKUP($H19,'Consolidated Data - Dynamic'!$B:$AD,25,FALSE),"Intake Date Mismatch",IF(VLOOKUP($H19,'Consolidated Data - Static'!$H:$AJ,26,FALSE)&lt;&gt;VLOOKUP($H19,'Consolidated Data - Dynamic'!$B:$AD,26,FALSE),"LOS Days Mismatch",IF(VLOOKUP($H19,'Consolidated Data - Static'!$H:$AJ,27,FALSE)&lt;&gt;VLOOKUP($H19,'Consolidated Data - Dynamic'!$B:$AD,27,FALSE),"Stage Change Mismatch",IF(VLOOKUP($H19,'Consolidated Data - Static'!$H:$AJ,28,FALSE)&lt;&gt;VLOOKUP($H19,'Consolidated Data - Dynamic'!$B:$AD,28,FALSE),"Animal Weight Mismatch",IF(VLOOKUP($H19,'Consolidated Data - Static'!$H:$AJ,29,FALSE)&lt;&gt;VLOOKUP($H19,'Consolidated Data - Dynamic'!$B:$AD,29,FALSE),"Number of Pictures Mismatch", "Record Match"))))))))))))))))))))))))))))</f>
        <v>Record Match</v>
      </c>
      <c r="G19">
        <v>45764004</v>
      </c>
      <c r="H19" t="s">
        <v>485</v>
      </c>
      <c r="I19" t="s">
        <v>486</v>
      </c>
      <c r="J19" t="s">
        <v>486</v>
      </c>
      <c r="K19" t="s">
        <v>486</v>
      </c>
      <c r="L19" t="s">
        <v>61</v>
      </c>
      <c r="M19" t="s">
        <v>48</v>
      </c>
      <c r="N19" t="s">
        <v>70</v>
      </c>
      <c r="O19" t="s">
        <v>50</v>
      </c>
      <c r="P19" t="s">
        <v>51</v>
      </c>
      <c r="Q19" t="s">
        <v>52</v>
      </c>
      <c r="R19" t="s">
        <v>40</v>
      </c>
      <c r="S19" t="s">
        <v>40</v>
      </c>
      <c r="T19" t="s">
        <v>40</v>
      </c>
      <c r="U19" t="s">
        <v>42</v>
      </c>
      <c r="V19" t="s">
        <v>42</v>
      </c>
      <c r="W19" t="s">
        <v>40</v>
      </c>
      <c r="X19" t="s">
        <v>40</v>
      </c>
      <c r="Y19" t="s">
        <v>40</v>
      </c>
      <c r="Z19" t="s">
        <v>42</v>
      </c>
      <c r="AA19" t="s">
        <v>790</v>
      </c>
      <c r="AB19" t="s">
        <v>774</v>
      </c>
      <c r="AC19" t="s">
        <v>838</v>
      </c>
      <c r="AD19" t="s">
        <v>1760</v>
      </c>
      <c r="AE19" s="25">
        <v>45880.637499999997</v>
      </c>
      <c r="AF19" s="25">
        <v>45875.637499999997</v>
      </c>
      <c r="AG19">
        <v>60</v>
      </c>
      <c r="AH19">
        <v>0</v>
      </c>
      <c r="AI19" t="s">
        <v>1859</v>
      </c>
      <c r="AJ19">
        <v>3</v>
      </c>
    </row>
    <row r="20" spans="6:36" x14ac:dyDescent="0.2">
      <c r="F20" t="str">
        <f>IF(VLOOKUP($H20,'Consolidated Data - Static'!$H:$AJ,2,FALSE)&lt;&gt;VLOOKUP($H20,'Consolidated Data - Dynamic'!$B:$AD,2,FALSE),"Name-AdoptAPet Mismatch",IF(VLOOKUP($H20,'Consolidated Data - Static'!$H:$AJ,3,FALSE)&lt;&gt;VLOOKUP($H20,'Consolidated Data - Dynamic'!$B:$AD,3,FALSE),"Name-PetPoint Mismatch",IF(VLOOKUP($H20,'Consolidated Data - Static'!$H:$AJ,4,FALSE)&lt;&gt;VLOOKUP($H20,'Consolidated Data - Dynamic'!$B:$AD,4,FALSE),"Name-Inventory Mismatch", IF(VLOOKUP($H20,'Consolidated Data - Static'!$H:$AJ,5,FALSE)&lt;&gt;VLOOKUP($H20,'Consolidated Data - Dynamic'!$B:$AD,5,FALSE),"Primary Breed Mismatch",IF(VLOOKUP($H20,'Consolidated Data - Static'!$H:$AJ,6,FALSE)&lt;&gt;VLOOKUP($H20,'Consolidated Data - Dynamic'!$B:$AD,6,FALSE),"Secondary Breed Mismatch", IF(VLOOKUP($H20,'Consolidated Data - Static'!$H:$AJ,7,FALSE)&lt;&gt;VLOOKUP($H20,'Consolidated Data - Dynamic'!$B:$AD,7,FALSE),"Color Mismatch",IF(VLOOKUP($H20,'Consolidated Data - Static'!$H:$AJ,8,FALSE)&lt;&gt;VLOOKUP($H20,'Consolidated Data - Dynamic'!$B:$AD,8,FALSE),"Sex Mismatch",IF(VLOOKUP($H20,'Consolidated Data - Static'!$H:$AJ,9,FALSE)&lt;&gt;VLOOKUP($H20,'Consolidated Data - Dynamic'!$B:$AD,9,FALSE),"Age Mismatch",IF(VLOOKUP($H20,'Consolidated Data - Static'!$H:$AJ,10,FALSE)&lt;&gt;VLOOKUP($H20,'Consolidated Data - Dynamic'!$B:$AD,10,FALSE),"Size Mismatch",IF(VLOOKUP($H20,'Consolidated Data - Static'!$H:$AJ,11,FALSE)&lt;&gt;VLOOKUP($H20,'Consolidated Data - Dynamic'!$B:$AD,11,FALSE),"Mixed Mismatch",IF(VLOOKUP($H20,'Consolidated Data - Static'!$H:$AJ,12,FALSE)&lt;&gt;VLOOKUP($H20,'Consolidated Data - Dynamic'!$B:$AD,12,FALSE),"Altered Mismatch",IF(VLOOKUP($H20,'Consolidated Data - Static'!$H:$AJ,13,FALSE)&lt;&gt;VLOOKUP($H20,'Consolidated Data - Dynamic'!$B:$AD,13,FALSE),"Shots Current Mismatch",IF(VLOOKUP($H20,'Consolidated Data - Static'!$H:$AJ,14,FALSE)&lt;&gt;VLOOKUP($H20,'Consolidated Data - Dynamic'!$B:$AD,14,FALSE),"Housebroken Mismatch",IF(VLOOKUP($H20,'Consolidated Data - Static'!$H:$AJ,15,FALSE)&lt;&gt;VLOOKUP($H20,'Consolidated Data - Dynamic'!$B:$AD,15,FALSE),"Special Needs Mismatch",IF(VLOOKUP($H20,'Consolidated Data - Static'!$H:$AJ,16,FALSE)&lt;&gt;VLOOKUP($H20,'Consolidated Data - Dynamic'!$B:$AD,16,FALSE),"OK w/kids Mismatch",IF(VLOOKUP($H20,'Consolidated Data - Static'!$H:$AJ,17,FALSE)&lt;&gt;VLOOKUP($H20,'Consolidated Data - Dynamic'!$B:$AD,17,FALSE),"OK w/dogs Mismatch",IF(VLOOKUP($H20,'Consolidated Data - Static'!$H:$AJ,18,FALSE)&lt;&gt;VLOOKUP($H20,'Consolidated Data - Dynamic'!$B:$AD,18,FALSE),"OK w/cats Mismatch",IF(VLOOKUP($H20,'Consolidated Data - Static'!$H:$AJ,19,FALSE)&lt;&gt;VLOOKUP($H20,'Consolidated Data - Dynamic'!$B:$AD,19,FALSE),"Pre Treatment Description Mismatch",IF(VLOOKUP($H20,'Consolidated Data - Static'!$H:$AJ,20,FALSE)&lt;&gt;VLOOKUP($H20,'Consolidated Data - Dynamic'!$B:$AD,20,FALSE),"Stage Mismatch",IF(VLOOKUP($H20,'Consolidated Data - Static'!$H:$AJ,21,FALSE)&lt;&gt;VLOOKUP($H20,'Consolidated Data - Dynamic'!$B:$AD,21,FALSE),"Primary Color Mismatch",IF(VLOOKUP($H20,'Consolidated Data - Static'!$H:$AJ,22,FALSE)&lt;&gt;VLOOKUP($H20,'Consolidated Data - Dynamic'!$B:$AD,22,FALSE),"Location Mismatch",IF(VLOOKUP($H20,'Consolidated Data - Static'!$H:$AJ,23,FALSE)&lt;&gt;VLOOKUP($H20,'Consolidated Data - Dynamic'!$B:$AD,23,FALSE),"Intake Type Mismatch",IF(VLOOKUP($H20,'Consolidated Data - Static'!$H:$AJ,24,FALSE)&lt;&gt;VLOOKUP($H20,'Consolidated Data - Dynamic'!$B:$AD,24,FALSE),"Emancipation Date Mismatch",IF(VLOOKUP($H20,'Consolidated Data - Static'!$H:$AJ,25,FALSE)&lt;&gt;VLOOKUP($H20,'Consolidated Data - Dynamic'!$B:$AD,25,FALSE),"Intake Date Mismatch",IF(VLOOKUP($H20,'Consolidated Data - Static'!$H:$AJ,26,FALSE)&lt;&gt;VLOOKUP($H20,'Consolidated Data - Dynamic'!$B:$AD,26,FALSE),"LOS Days Mismatch",IF(VLOOKUP($H20,'Consolidated Data - Static'!$H:$AJ,27,FALSE)&lt;&gt;VLOOKUP($H20,'Consolidated Data - Dynamic'!$B:$AD,27,FALSE),"Stage Change Mismatch",IF(VLOOKUP($H20,'Consolidated Data - Static'!$H:$AJ,28,FALSE)&lt;&gt;VLOOKUP($H20,'Consolidated Data - Dynamic'!$B:$AD,28,FALSE),"Animal Weight Mismatch",IF(VLOOKUP($H20,'Consolidated Data - Static'!$H:$AJ,29,FALSE)&lt;&gt;VLOOKUP($H20,'Consolidated Data - Dynamic'!$B:$AD,29,FALSE),"Number of Pictures Mismatch", "Record Match"))))))))))))))))))))))))))))</f>
        <v>Record Match</v>
      </c>
      <c r="G20">
        <v>45764020</v>
      </c>
      <c r="H20" t="s">
        <v>491</v>
      </c>
      <c r="I20" t="s">
        <v>492</v>
      </c>
      <c r="J20" t="s">
        <v>492</v>
      </c>
      <c r="K20" t="s">
        <v>492</v>
      </c>
      <c r="L20" t="s">
        <v>383</v>
      </c>
      <c r="M20" t="s">
        <v>382</v>
      </c>
      <c r="N20" t="s">
        <v>384</v>
      </c>
      <c r="O20" t="s">
        <v>50</v>
      </c>
      <c r="P20" t="s">
        <v>51</v>
      </c>
      <c r="Q20" t="s">
        <v>52</v>
      </c>
      <c r="R20" t="s">
        <v>40</v>
      </c>
      <c r="S20" t="s">
        <v>40</v>
      </c>
      <c r="T20" t="s">
        <v>40</v>
      </c>
      <c r="U20" t="s">
        <v>42</v>
      </c>
      <c r="V20" t="s">
        <v>42</v>
      </c>
      <c r="W20" t="s">
        <v>40</v>
      </c>
      <c r="X20" t="s">
        <v>40</v>
      </c>
      <c r="Y20" t="s">
        <v>41</v>
      </c>
      <c r="Z20" t="s">
        <v>42</v>
      </c>
      <c r="AA20" t="s">
        <v>790</v>
      </c>
      <c r="AB20" t="s">
        <v>197</v>
      </c>
      <c r="AC20" t="s">
        <v>838</v>
      </c>
      <c r="AD20" t="s">
        <v>1760</v>
      </c>
      <c r="AE20" s="25">
        <v>45893.589583333334</v>
      </c>
      <c r="AF20" s="25">
        <v>45888.589583333334</v>
      </c>
      <c r="AG20">
        <v>47.1</v>
      </c>
      <c r="AH20">
        <v>0</v>
      </c>
      <c r="AI20" t="s">
        <v>1863</v>
      </c>
      <c r="AJ20">
        <v>3</v>
      </c>
    </row>
    <row r="21" spans="6:36" x14ac:dyDescent="0.2">
      <c r="F21" t="str">
        <f>IF(VLOOKUP($H21,'Consolidated Data - Static'!$H:$AJ,2,FALSE)&lt;&gt;VLOOKUP($H21,'Consolidated Data - Dynamic'!$B:$AD,2,FALSE),"Name-AdoptAPet Mismatch",IF(VLOOKUP($H21,'Consolidated Data - Static'!$H:$AJ,3,FALSE)&lt;&gt;VLOOKUP($H21,'Consolidated Data - Dynamic'!$B:$AD,3,FALSE),"Name-PetPoint Mismatch",IF(VLOOKUP($H21,'Consolidated Data - Static'!$H:$AJ,4,FALSE)&lt;&gt;VLOOKUP($H21,'Consolidated Data - Dynamic'!$B:$AD,4,FALSE),"Name-Inventory Mismatch", IF(VLOOKUP($H21,'Consolidated Data - Static'!$H:$AJ,5,FALSE)&lt;&gt;VLOOKUP($H21,'Consolidated Data - Dynamic'!$B:$AD,5,FALSE),"Primary Breed Mismatch",IF(VLOOKUP($H21,'Consolidated Data - Static'!$H:$AJ,6,FALSE)&lt;&gt;VLOOKUP($H21,'Consolidated Data - Dynamic'!$B:$AD,6,FALSE),"Secondary Breed Mismatch", IF(VLOOKUP($H21,'Consolidated Data - Static'!$H:$AJ,7,FALSE)&lt;&gt;VLOOKUP($H21,'Consolidated Data - Dynamic'!$B:$AD,7,FALSE),"Color Mismatch",IF(VLOOKUP($H21,'Consolidated Data - Static'!$H:$AJ,8,FALSE)&lt;&gt;VLOOKUP($H21,'Consolidated Data - Dynamic'!$B:$AD,8,FALSE),"Sex Mismatch",IF(VLOOKUP($H21,'Consolidated Data - Static'!$H:$AJ,9,FALSE)&lt;&gt;VLOOKUP($H21,'Consolidated Data - Dynamic'!$B:$AD,9,FALSE),"Age Mismatch",IF(VLOOKUP($H21,'Consolidated Data - Static'!$H:$AJ,10,FALSE)&lt;&gt;VLOOKUP($H21,'Consolidated Data - Dynamic'!$B:$AD,10,FALSE),"Size Mismatch",IF(VLOOKUP($H21,'Consolidated Data - Static'!$H:$AJ,11,FALSE)&lt;&gt;VLOOKUP($H21,'Consolidated Data - Dynamic'!$B:$AD,11,FALSE),"Mixed Mismatch",IF(VLOOKUP($H21,'Consolidated Data - Static'!$H:$AJ,12,FALSE)&lt;&gt;VLOOKUP($H21,'Consolidated Data - Dynamic'!$B:$AD,12,FALSE),"Altered Mismatch",IF(VLOOKUP($H21,'Consolidated Data - Static'!$H:$AJ,13,FALSE)&lt;&gt;VLOOKUP($H21,'Consolidated Data - Dynamic'!$B:$AD,13,FALSE),"Shots Current Mismatch",IF(VLOOKUP($H21,'Consolidated Data - Static'!$H:$AJ,14,FALSE)&lt;&gt;VLOOKUP($H21,'Consolidated Data - Dynamic'!$B:$AD,14,FALSE),"Housebroken Mismatch",IF(VLOOKUP($H21,'Consolidated Data - Static'!$H:$AJ,15,FALSE)&lt;&gt;VLOOKUP($H21,'Consolidated Data - Dynamic'!$B:$AD,15,FALSE),"Special Needs Mismatch",IF(VLOOKUP($H21,'Consolidated Data - Static'!$H:$AJ,16,FALSE)&lt;&gt;VLOOKUP($H21,'Consolidated Data - Dynamic'!$B:$AD,16,FALSE),"OK w/kids Mismatch",IF(VLOOKUP($H21,'Consolidated Data - Static'!$H:$AJ,17,FALSE)&lt;&gt;VLOOKUP($H21,'Consolidated Data - Dynamic'!$B:$AD,17,FALSE),"OK w/dogs Mismatch",IF(VLOOKUP($H21,'Consolidated Data - Static'!$H:$AJ,18,FALSE)&lt;&gt;VLOOKUP($H21,'Consolidated Data - Dynamic'!$B:$AD,18,FALSE),"OK w/cats Mismatch",IF(VLOOKUP($H21,'Consolidated Data - Static'!$H:$AJ,19,FALSE)&lt;&gt;VLOOKUP($H21,'Consolidated Data - Dynamic'!$B:$AD,19,FALSE),"Pre Treatment Description Mismatch",IF(VLOOKUP($H21,'Consolidated Data - Static'!$H:$AJ,20,FALSE)&lt;&gt;VLOOKUP($H21,'Consolidated Data - Dynamic'!$B:$AD,20,FALSE),"Stage Mismatch",IF(VLOOKUP($H21,'Consolidated Data - Static'!$H:$AJ,21,FALSE)&lt;&gt;VLOOKUP($H21,'Consolidated Data - Dynamic'!$B:$AD,21,FALSE),"Primary Color Mismatch",IF(VLOOKUP($H21,'Consolidated Data - Static'!$H:$AJ,22,FALSE)&lt;&gt;VLOOKUP($H21,'Consolidated Data - Dynamic'!$B:$AD,22,FALSE),"Location Mismatch",IF(VLOOKUP($H21,'Consolidated Data - Static'!$H:$AJ,23,FALSE)&lt;&gt;VLOOKUP($H21,'Consolidated Data - Dynamic'!$B:$AD,23,FALSE),"Intake Type Mismatch",IF(VLOOKUP($H21,'Consolidated Data - Static'!$H:$AJ,24,FALSE)&lt;&gt;VLOOKUP($H21,'Consolidated Data - Dynamic'!$B:$AD,24,FALSE),"Emancipation Date Mismatch",IF(VLOOKUP($H21,'Consolidated Data - Static'!$H:$AJ,25,FALSE)&lt;&gt;VLOOKUP($H21,'Consolidated Data - Dynamic'!$B:$AD,25,FALSE),"Intake Date Mismatch",IF(VLOOKUP($H21,'Consolidated Data - Static'!$H:$AJ,26,FALSE)&lt;&gt;VLOOKUP($H21,'Consolidated Data - Dynamic'!$B:$AD,26,FALSE),"LOS Days Mismatch",IF(VLOOKUP($H21,'Consolidated Data - Static'!$H:$AJ,27,FALSE)&lt;&gt;VLOOKUP($H21,'Consolidated Data - Dynamic'!$B:$AD,27,FALSE),"Stage Change Mismatch",IF(VLOOKUP($H21,'Consolidated Data - Static'!$H:$AJ,28,FALSE)&lt;&gt;VLOOKUP($H21,'Consolidated Data - Dynamic'!$B:$AD,28,FALSE),"Animal Weight Mismatch",IF(VLOOKUP($H21,'Consolidated Data - Static'!$H:$AJ,29,FALSE)&lt;&gt;VLOOKUP($H21,'Consolidated Data - Dynamic'!$B:$AD,29,FALSE),"Number of Pictures Mismatch", "Record Match"))))))))))))))))))))))))))))</f>
        <v>Record Match</v>
      </c>
      <c r="G21">
        <v>45764028</v>
      </c>
      <c r="H21" t="s">
        <v>497</v>
      </c>
      <c r="I21" t="s">
        <v>498</v>
      </c>
      <c r="J21" t="s">
        <v>498</v>
      </c>
      <c r="K21" t="s">
        <v>498</v>
      </c>
      <c r="L21" t="s">
        <v>499</v>
      </c>
      <c r="M21" t="s">
        <v>500</v>
      </c>
      <c r="N21" t="s">
        <v>159</v>
      </c>
      <c r="O21" t="s">
        <v>50</v>
      </c>
      <c r="P21" t="s">
        <v>51</v>
      </c>
      <c r="Q21" t="s">
        <v>52</v>
      </c>
      <c r="R21" t="s">
        <v>40</v>
      </c>
      <c r="S21" t="s">
        <v>40</v>
      </c>
      <c r="T21" t="s">
        <v>40</v>
      </c>
      <c r="U21" t="s">
        <v>42</v>
      </c>
      <c r="V21" t="s">
        <v>42</v>
      </c>
      <c r="W21" t="s">
        <v>40</v>
      </c>
      <c r="X21" t="s">
        <v>40</v>
      </c>
      <c r="Y21" t="s">
        <v>41</v>
      </c>
      <c r="Z21" t="s">
        <v>42</v>
      </c>
      <c r="AA21" t="s">
        <v>790</v>
      </c>
      <c r="AB21" t="s">
        <v>1387</v>
      </c>
      <c r="AC21" t="s">
        <v>838</v>
      </c>
      <c r="AD21" t="s">
        <v>1809</v>
      </c>
      <c r="AE21" s="25">
        <v>45896.468055555553</v>
      </c>
      <c r="AF21" s="25">
        <v>45891.468055555553</v>
      </c>
      <c r="AG21">
        <v>44.2</v>
      </c>
      <c r="AH21">
        <v>0</v>
      </c>
      <c r="AI21" t="s">
        <v>1805</v>
      </c>
      <c r="AJ21">
        <v>3</v>
      </c>
    </row>
    <row r="22" spans="6:36" x14ac:dyDescent="0.2">
      <c r="F22" t="str">
        <f>IF(VLOOKUP($H22,'Consolidated Data - Static'!$H:$AJ,2,FALSE)&lt;&gt;VLOOKUP($H22,'Consolidated Data - Dynamic'!$B:$AD,2,FALSE),"Name-AdoptAPet Mismatch",IF(VLOOKUP($H22,'Consolidated Data - Static'!$H:$AJ,3,FALSE)&lt;&gt;VLOOKUP($H22,'Consolidated Data - Dynamic'!$B:$AD,3,FALSE),"Name-PetPoint Mismatch",IF(VLOOKUP($H22,'Consolidated Data - Static'!$H:$AJ,4,FALSE)&lt;&gt;VLOOKUP($H22,'Consolidated Data - Dynamic'!$B:$AD,4,FALSE),"Name-Inventory Mismatch", IF(VLOOKUP($H22,'Consolidated Data - Static'!$H:$AJ,5,FALSE)&lt;&gt;VLOOKUP($H22,'Consolidated Data - Dynamic'!$B:$AD,5,FALSE),"Primary Breed Mismatch",IF(VLOOKUP($H22,'Consolidated Data - Static'!$H:$AJ,6,FALSE)&lt;&gt;VLOOKUP($H22,'Consolidated Data - Dynamic'!$B:$AD,6,FALSE),"Secondary Breed Mismatch", IF(VLOOKUP($H22,'Consolidated Data - Static'!$H:$AJ,7,FALSE)&lt;&gt;VLOOKUP($H22,'Consolidated Data - Dynamic'!$B:$AD,7,FALSE),"Color Mismatch",IF(VLOOKUP($H22,'Consolidated Data - Static'!$H:$AJ,8,FALSE)&lt;&gt;VLOOKUP($H22,'Consolidated Data - Dynamic'!$B:$AD,8,FALSE),"Sex Mismatch",IF(VLOOKUP($H22,'Consolidated Data - Static'!$H:$AJ,9,FALSE)&lt;&gt;VLOOKUP($H22,'Consolidated Data - Dynamic'!$B:$AD,9,FALSE),"Age Mismatch",IF(VLOOKUP($H22,'Consolidated Data - Static'!$H:$AJ,10,FALSE)&lt;&gt;VLOOKUP($H22,'Consolidated Data - Dynamic'!$B:$AD,10,FALSE),"Size Mismatch",IF(VLOOKUP($H22,'Consolidated Data - Static'!$H:$AJ,11,FALSE)&lt;&gt;VLOOKUP($H22,'Consolidated Data - Dynamic'!$B:$AD,11,FALSE),"Mixed Mismatch",IF(VLOOKUP($H22,'Consolidated Data - Static'!$H:$AJ,12,FALSE)&lt;&gt;VLOOKUP($H22,'Consolidated Data - Dynamic'!$B:$AD,12,FALSE),"Altered Mismatch",IF(VLOOKUP($H22,'Consolidated Data - Static'!$H:$AJ,13,FALSE)&lt;&gt;VLOOKUP($H22,'Consolidated Data - Dynamic'!$B:$AD,13,FALSE),"Shots Current Mismatch",IF(VLOOKUP($H22,'Consolidated Data - Static'!$H:$AJ,14,FALSE)&lt;&gt;VLOOKUP($H22,'Consolidated Data - Dynamic'!$B:$AD,14,FALSE),"Housebroken Mismatch",IF(VLOOKUP($H22,'Consolidated Data - Static'!$H:$AJ,15,FALSE)&lt;&gt;VLOOKUP($H22,'Consolidated Data - Dynamic'!$B:$AD,15,FALSE),"Special Needs Mismatch",IF(VLOOKUP($H22,'Consolidated Data - Static'!$H:$AJ,16,FALSE)&lt;&gt;VLOOKUP($H22,'Consolidated Data - Dynamic'!$B:$AD,16,FALSE),"OK w/kids Mismatch",IF(VLOOKUP($H22,'Consolidated Data - Static'!$H:$AJ,17,FALSE)&lt;&gt;VLOOKUP($H22,'Consolidated Data - Dynamic'!$B:$AD,17,FALSE),"OK w/dogs Mismatch",IF(VLOOKUP($H22,'Consolidated Data - Static'!$H:$AJ,18,FALSE)&lt;&gt;VLOOKUP($H22,'Consolidated Data - Dynamic'!$B:$AD,18,FALSE),"OK w/cats Mismatch",IF(VLOOKUP($H22,'Consolidated Data - Static'!$H:$AJ,19,FALSE)&lt;&gt;VLOOKUP($H22,'Consolidated Data - Dynamic'!$B:$AD,19,FALSE),"Pre Treatment Description Mismatch",IF(VLOOKUP($H22,'Consolidated Data - Static'!$H:$AJ,20,FALSE)&lt;&gt;VLOOKUP($H22,'Consolidated Data - Dynamic'!$B:$AD,20,FALSE),"Stage Mismatch",IF(VLOOKUP($H22,'Consolidated Data - Static'!$H:$AJ,21,FALSE)&lt;&gt;VLOOKUP($H22,'Consolidated Data - Dynamic'!$B:$AD,21,FALSE),"Primary Color Mismatch",IF(VLOOKUP($H22,'Consolidated Data - Static'!$H:$AJ,22,FALSE)&lt;&gt;VLOOKUP($H22,'Consolidated Data - Dynamic'!$B:$AD,22,FALSE),"Location Mismatch",IF(VLOOKUP($H22,'Consolidated Data - Static'!$H:$AJ,23,FALSE)&lt;&gt;VLOOKUP($H22,'Consolidated Data - Dynamic'!$B:$AD,23,FALSE),"Intake Type Mismatch",IF(VLOOKUP($H22,'Consolidated Data - Static'!$H:$AJ,24,FALSE)&lt;&gt;VLOOKUP($H22,'Consolidated Data - Dynamic'!$B:$AD,24,FALSE),"Emancipation Date Mismatch",IF(VLOOKUP($H22,'Consolidated Data - Static'!$H:$AJ,25,FALSE)&lt;&gt;VLOOKUP($H22,'Consolidated Data - Dynamic'!$B:$AD,25,FALSE),"Intake Date Mismatch",IF(VLOOKUP($H22,'Consolidated Data - Static'!$H:$AJ,26,FALSE)&lt;&gt;VLOOKUP($H22,'Consolidated Data - Dynamic'!$B:$AD,26,FALSE),"LOS Days Mismatch",IF(VLOOKUP($H22,'Consolidated Data - Static'!$H:$AJ,27,FALSE)&lt;&gt;VLOOKUP($H22,'Consolidated Data - Dynamic'!$B:$AD,27,FALSE),"Stage Change Mismatch",IF(VLOOKUP($H22,'Consolidated Data - Static'!$H:$AJ,28,FALSE)&lt;&gt;VLOOKUP($H22,'Consolidated Data - Dynamic'!$B:$AD,28,FALSE),"Animal Weight Mismatch",IF(VLOOKUP($H22,'Consolidated Data - Static'!$H:$AJ,29,FALSE)&lt;&gt;VLOOKUP($H22,'Consolidated Data - Dynamic'!$B:$AD,29,FALSE),"Number of Pictures Mismatch", "Record Match"))))))))))))))))))))))))))))</f>
        <v>Record Match</v>
      </c>
      <c r="G22">
        <v>43045647</v>
      </c>
      <c r="H22" t="s">
        <v>82</v>
      </c>
      <c r="I22" t="s">
        <v>83</v>
      </c>
      <c r="J22" t="s">
        <v>83</v>
      </c>
      <c r="K22" t="s">
        <v>83</v>
      </c>
      <c r="L22" t="s">
        <v>69</v>
      </c>
      <c r="M22" t="s">
        <v>84</v>
      </c>
      <c r="N22" t="s">
        <v>85</v>
      </c>
      <c r="O22" t="s">
        <v>50</v>
      </c>
      <c r="P22" t="s">
        <v>38</v>
      </c>
      <c r="Q22" t="s">
        <v>52</v>
      </c>
      <c r="R22" t="s">
        <v>40</v>
      </c>
      <c r="S22" t="s">
        <v>40</v>
      </c>
      <c r="T22" t="s">
        <v>40</v>
      </c>
      <c r="U22" t="s">
        <v>42</v>
      </c>
      <c r="V22" t="s">
        <v>42</v>
      </c>
      <c r="W22" t="s">
        <v>40</v>
      </c>
      <c r="X22" t="s">
        <v>40</v>
      </c>
      <c r="Y22" t="s">
        <v>41</v>
      </c>
      <c r="Z22" t="s">
        <v>40</v>
      </c>
      <c r="AA22" t="s">
        <v>790</v>
      </c>
      <c r="AB22" t="s">
        <v>152</v>
      </c>
      <c r="AC22" t="s">
        <v>785</v>
      </c>
      <c r="AD22" t="s">
        <v>1809</v>
      </c>
      <c r="AE22" s="25">
        <v>45581.479166666664</v>
      </c>
      <c r="AF22" s="25">
        <v>45576.479166666664</v>
      </c>
      <c r="AG22">
        <v>359.2</v>
      </c>
      <c r="AH22" t="s">
        <v>1963</v>
      </c>
      <c r="AI22" t="s">
        <v>1962</v>
      </c>
      <c r="AJ22">
        <v>3</v>
      </c>
    </row>
    <row r="23" spans="6:36" x14ac:dyDescent="0.2">
      <c r="F23" t="str">
        <f>IF(VLOOKUP($H23,'Consolidated Data - Static'!$H:$AJ,2,FALSE)&lt;&gt;VLOOKUP($H23,'Consolidated Data - Dynamic'!$B:$AD,2,FALSE),"Name-AdoptAPet Mismatch",IF(VLOOKUP($H23,'Consolidated Data - Static'!$H:$AJ,3,FALSE)&lt;&gt;VLOOKUP($H23,'Consolidated Data - Dynamic'!$B:$AD,3,FALSE),"Name-PetPoint Mismatch",IF(VLOOKUP($H23,'Consolidated Data - Static'!$H:$AJ,4,FALSE)&lt;&gt;VLOOKUP($H23,'Consolidated Data - Dynamic'!$B:$AD,4,FALSE),"Name-Inventory Mismatch", IF(VLOOKUP($H23,'Consolidated Data - Static'!$H:$AJ,5,FALSE)&lt;&gt;VLOOKUP($H23,'Consolidated Data - Dynamic'!$B:$AD,5,FALSE),"Primary Breed Mismatch",IF(VLOOKUP($H23,'Consolidated Data - Static'!$H:$AJ,6,FALSE)&lt;&gt;VLOOKUP($H23,'Consolidated Data - Dynamic'!$B:$AD,6,FALSE),"Secondary Breed Mismatch", IF(VLOOKUP($H23,'Consolidated Data - Static'!$H:$AJ,7,FALSE)&lt;&gt;VLOOKUP($H23,'Consolidated Data - Dynamic'!$B:$AD,7,FALSE),"Color Mismatch",IF(VLOOKUP($H23,'Consolidated Data - Static'!$H:$AJ,8,FALSE)&lt;&gt;VLOOKUP($H23,'Consolidated Data - Dynamic'!$B:$AD,8,FALSE),"Sex Mismatch",IF(VLOOKUP($H23,'Consolidated Data - Static'!$H:$AJ,9,FALSE)&lt;&gt;VLOOKUP($H23,'Consolidated Data - Dynamic'!$B:$AD,9,FALSE),"Age Mismatch",IF(VLOOKUP($H23,'Consolidated Data - Static'!$H:$AJ,10,FALSE)&lt;&gt;VLOOKUP($H23,'Consolidated Data - Dynamic'!$B:$AD,10,FALSE),"Size Mismatch",IF(VLOOKUP($H23,'Consolidated Data - Static'!$H:$AJ,11,FALSE)&lt;&gt;VLOOKUP($H23,'Consolidated Data - Dynamic'!$B:$AD,11,FALSE),"Mixed Mismatch",IF(VLOOKUP($H23,'Consolidated Data - Static'!$H:$AJ,12,FALSE)&lt;&gt;VLOOKUP($H23,'Consolidated Data - Dynamic'!$B:$AD,12,FALSE),"Altered Mismatch",IF(VLOOKUP($H23,'Consolidated Data - Static'!$H:$AJ,13,FALSE)&lt;&gt;VLOOKUP($H23,'Consolidated Data - Dynamic'!$B:$AD,13,FALSE),"Shots Current Mismatch",IF(VLOOKUP($H23,'Consolidated Data - Static'!$H:$AJ,14,FALSE)&lt;&gt;VLOOKUP($H23,'Consolidated Data - Dynamic'!$B:$AD,14,FALSE),"Housebroken Mismatch",IF(VLOOKUP($H23,'Consolidated Data - Static'!$H:$AJ,15,FALSE)&lt;&gt;VLOOKUP($H23,'Consolidated Data - Dynamic'!$B:$AD,15,FALSE),"Special Needs Mismatch",IF(VLOOKUP($H23,'Consolidated Data - Static'!$H:$AJ,16,FALSE)&lt;&gt;VLOOKUP($H23,'Consolidated Data - Dynamic'!$B:$AD,16,FALSE),"OK w/kids Mismatch",IF(VLOOKUP($H23,'Consolidated Data - Static'!$H:$AJ,17,FALSE)&lt;&gt;VLOOKUP($H23,'Consolidated Data - Dynamic'!$B:$AD,17,FALSE),"OK w/dogs Mismatch",IF(VLOOKUP($H23,'Consolidated Data - Static'!$H:$AJ,18,FALSE)&lt;&gt;VLOOKUP($H23,'Consolidated Data - Dynamic'!$B:$AD,18,FALSE),"OK w/cats Mismatch",IF(VLOOKUP($H23,'Consolidated Data - Static'!$H:$AJ,19,FALSE)&lt;&gt;VLOOKUP($H23,'Consolidated Data - Dynamic'!$B:$AD,19,FALSE),"Pre Treatment Description Mismatch",IF(VLOOKUP($H23,'Consolidated Data - Static'!$H:$AJ,20,FALSE)&lt;&gt;VLOOKUP($H23,'Consolidated Data - Dynamic'!$B:$AD,20,FALSE),"Stage Mismatch",IF(VLOOKUP($H23,'Consolidated Data - Static'!$H:$AJ,21,FALSE)&lt;&gt;VLOOKUP($H23,'Consolidated Data - Dynamic'!$B:$AD,21,FALSE),"Primary Color Mismatch",IF(VLOOKUP($H23,'Consolidated Data - Static'!$H:$AJ,22,FALSE)&lt;&gt;VLOOKUP($H23,'Consolidated Data - Dynamic'!$B:$AD,22,FALSE),"Location Mismatch",IF(VLOOKUP($H23,'Consolidated Data - Static'!$H:$AJ,23,FALSE)&lt;&gt;VLOOKUP($H23,'Consolidated Data - Dynamic'!$B:$AD,23,FALSE),"Intake Type Mismatch",IF(VLOOKUP($H23,'Consolidated Data - Static'!$H:$AJ,24,FALSE)&lt;&gt;VLOOKUP($H23,'Consolidated Data - Dynamic'!$B:$AD,24,FALSE),"Emancipation Date Mismatch",IF(VLOOKUP($H23,'Consolidated Data - Static'!$H:$AJ,25,FALSE)&lt;&gt;VLOOKUP($H23,'Consolidated Data - Dynamic'!$B:$AD,25,FALSE),"Intake Date Mismatch",IF(VLOOKUP($H23,'Consolidated Data - Static'!$H:$AJ,26,FALSE)&lt;&gt;VLOOKUP($H23,'Consolidated Data - Dynamic'!$B:$AD,26,FALSE),"LOS Days Mismatch",IF(VLOOKUP($H23,'Consolidated Data - Static'!$H:$AJ,27,FALSE)&lt;&gt;VLOOKUP($H23,'Consolidated Data - Dynamic'!$B:$AD,27,FALSE),"Stage Change Mismatch",IF(VLOOKUP($H23,'Consolidated Data - Static'!$H:$AJ,28,FALSE)&lt;&gt;VLOOKUP($H23,'Consolidated Data - Dynamic'!$B:$AD,28,FALSE),"Animal Weight Mismatch",IF(VLOOKUP($H23,'Consolidated Data - Static'!$H:$AJ,29,FALSE)&lt;&gt;VLOOKUP($H23,'Consolidated Data - Dynamic'!$B:$AD,29,FALSE),"Number of Pictures Mismatch", "Record Match"))))))))))))))))))))))))))))</f>
        <v>Record Match</v>
      </c>
      <c r="G23">
        <v>44937909</v>
      </c>
      <c r="H23" t="s">
        <v>148</v>
      </c>
      <c r="I23" t="s">
        <v>149</v>
      </c>
      <c r="J23" t="s">
        <v>149</v>
      </c>
      <c r="K23" t="s">
        <v>149</v>
      </c>
      <c r="L23" t="s">
        <v>151</v>
      </c>
      <c r="M23">
        <v>0</v>
      </c>
      <c r="N23" t="s">
        <v>152</v>
      </c>
      <c r="O23" t="s">
        <v>50</v>
      </c>
      <c r="P23" t="s">
        <v>51</v>
      </c>
      <c r="Q23" t="s">
        <v>96</v>
      </c>
      <c r="R23" t="s">
        <v>40</v>
      </c>
      <c r="S23" t="s">
        <v>40</v>
      </c>
      <c r="T23" t="s">
        <v>40</v>
      </c>
      <c r="U23" t="s">
        <v>42</v>
      </c>
      <c r="V23" t="s">
        <v>42</v>
      </c>
      <c r="W23" t="s">
        <v>40</v>
      </c>
      <c r="X23" t="s">
        <v>40</v>
      </c>
      <c r="Y23" t="s">
        <v>41</v>
      </c>
      <c r="Z23" t="s">
        <v>42</v>
      </c>
      <c r="AA23" t="s">
        <v>790</v>
      </c>
      <c r="AB23" t="s">
        <v>152</v>
      </c>
      <c r="AC23" t="s">
        <v>838</v>
      </c>
      <c r="AD23" t="s">
        <v>1862</v>
      </c>
      <c r="AE23" s="25">
        <v>0</v>
      </c>
      <c r="AF23" s="25">
        <v>45708.541666666664</v>
      </c>
      <c r="AG23">
        <v>227.1</v>
      </c>
      <c r="AH23">
        <v>0</v>
      </c>
      <c r="AI23" t="s">
        <v>1845</v>
      </c>
      <c r="AJ23">
        <v>3</v>
      </c>
    </row>
    <row r="24" spans="6:36" x14ac:dyDescent="0.2">
      <c r="F24" t="str">
        <f>IF(VLOOKUP($H24,'Consolidated Data - Static'!$H:$AJ,2,FALSE)&lt;&gt;VLOOKUP($H24,'Consolidated Data - Dynamic'!$B:$AD,2,FALSE),"Name-AdoptAPet Mismatch",IF(VLOOKUP($H24,'Consolidated Data - Static'!$H:$AJ,3,FALSE)&lt;&gt;VLOOKUP($H24,'Consolidated Data - Dynamic'!$B:$AD,3,FALSE),"Name-PetPoint Mismatch",IF(VLOOKUP($H24,'Consolidated Data - Static'!$H:$AJ,4,FALSE)&lt;&gt;VLOOKUP($H24,'Consolidated Data - Dynamic'!$B:$AD,4,FALSE),"Name-Inventory Mismatch", IF(VLOOKUP($H24,'Consolidated Data - Static'!$H:$AJ,5,FALSE)&lt;&gt;VLOOKUP($H24,'Consolidated Data - Dynamic'!$B:$AD,5,FALSE),"Primary Breed Mismatch",IF(VLOOKUP($H24,'Consolidated Data - Static'!$H:$AJ,6,FALSE)&lt;&gt;VLOOKUP($H24,'Consolidated Data - Dynamic'!$B:$AD,6,FALSE),"Secondary Breed Mismatch", IF(VLOOKUP($H24,'Consolidated Data - Static'!$H:$AJ,7,FALSE)&lt;&gt;VLOOKUP($H24,'Consolidated Data - Dynamic'!$B:$AD,7,FALSE),"Color Mismatch",IF(VLOOKUP($H24,'Consolidated Data - Static'!$H:$AJ,8,FALSE)&lt;&gt;VLOOKUP($H24,'Consolidated Data - Dynamic'!$B:$AD,8,FALSE),"Sex Mismatch",IF(VLOOKUP($H24,'Consolidated Data - Static'!$H:$AJ,9,FALSE)&lt;&gt;VLOOKUP($H24,'Consolidated Data - Dynamic'!$B:$AD,9,FALSE),"Age Mismatch",IF(VLOOKUP($H24,'Consolidated Data - Static'!$H:$AJ,10,FALSE)&lt;&gt;VLOOKUP($H24,'Consolidated Data - Dynamic'!$B:$AD,10,FALSE),"Size Mismatch",IF(VLOOKUP($H24,'Consolidated Data - Static'!$H:$AJ,11,FALSE)&lt;&gt;VLOOKUP($H24,'Consolidated Data - Dynamic'!$B:$AD,11,FALSE),"Mixed Mismatch",IF(VLOOKUP($H24,'Consolidated Data - Static'!$H:$AJ,12,FALSE)&lt;&gt;VLOOKUP($H24,'Consolidated Data - Dynamic'!$B:$AD,12,FALSE),"Altered Mismatch",IF(VLOOKUP($H24,'Consolidated Data - Static'!$H:$AJ,13,FALSE)&lt;&gt;VLOOKUP($H24,'Consolidated Data - Dynamic'!$B:$AD,13,FALSE),"Shots Current Mismatch",IF(VLOOKUP($H24,'Consolidated Data - Static'!$H:$AJ,14,FALSE)&lt;&gt;VLOOKUP($H24,'Consolidated Data - Dynamic'!$B:$AD,14,FALSE),"Housebroken Mismatch",IF(VLOOKUP($H24,'Consolidated Data - Static'!$H:$AJ,15,FALSE)&lt;&gt;VLOOKUP($H24,'Consolidated Data - Dynamic'!$B:$AD,15,FALSE),"Special Needs Mismatch",IF(VLOOKUP($H24,'Consolidated Data - Static'!$H:$AJ,16,FALSE)&lt;&gt;VLOOKUP($H24,'Consolidated Data - Dynamic'!$B:$AD,16,FALSE),"OK w/kids Mismatch",IF(VLOOKUP($H24,'Consolidated Data - Static'!$H:$AJ,17,FALSE)&lt;&gt;VLOOKUP($H24,'Consolidated Data - Dynamic'!$B:$AD,17,FALSE),"OK w/dogs Mismatch",IF(VLOOKUP($H24,'Consolidated Data - Static'!$H:$AJ,18,FALSE)&lt;&gt;VLOOKUP($H24,'Consolidated Data - Dynamic'!$B:$AD,18,FALSE),"OK w/cats Mismatch",IF(VLOOKUP($H24,'Consolidated Data - Static'!$H:$AJ,19,FALSE)&lt;&gt;VLOOKUP($H24,'Consolidated Data - Dynamic'!$B:$AD,19,FALSE),"Pre Treatment Description Mismatch",IF(VLOOKUP($H24,'Consolidated Data - Static'!$H:$AJ,20,FALSE)&lt;&gt;VLOOKUP($H24,'Consolidated Data - Dynamic'!$B:$AD,20,FALSE),"Stage Mismatch",IF(VLOOKUP($H24,'Consolidated Data - Static'!$H:$AJ,21,FALSE)&lt;&gt;VLOOKUP($H24,'Consolidated Data - Dynamic'!$B:$AD,21,FALSE),"Primary Color Mismatch",IF(VLOOKUP($H24,'Consolidated Data - Static'!$H:$AJ,22,FALSE)&lt;&gt;VLOOKUP($H24,'Consolidated Data - Dynamic'!$B:$AD,22,FALSE),"Location Mismatch",IF(VLOOKUP($H24,'Consolidated Data - Static'!$H:$AJ,23,FALSE)&lt;&gt;VLOOKUP($H24,'Consolidated Data - Dynamic'!$B:$AD,23,FALSE),"Intake Type Mismatch",IF(VLOOKUP($H24,'Consolidated Data - Static'!$H:$AJ,24,FALSE)&lt;&gt;VLOOKUP($H24,'Consolidated Data - Dynamic'!$B:$AD,24,FALSE),"Emancipation Date Mismatch",IF(VLOOKUP($H24,'Consolidated Data - Static'!$H:$AJ,25,FALSE)&lt;&gt;VLOOKUP($H24,'Consolidated Data - Dynamic'!$B:$AD,25,FALSE),"Intake Date Mismatch",IF(VLOOKUP($H24,'Consolidated Data - Static'!$H:$AJ,26,FALSE)&lt;&gt;VLOOKUP($H24,'Consolidated Data - Dynamic'!$B:$AD,26,FALSE),"LOS Days Mismatch",IF(VLOOKUP($H24,'Consolidated Data - Static'!$H:$AJ,27,FALSE)&lt;&gt;VLOOKUP($H24,'Consolidated Data - Dynamic'!$B:$AD,27,FALSE),"Stage Change Mismatch",IF(VLOOKUP($H24,'Consolidated Data - Static'!$H:$AJ,28,FALSE)&lt;&gt;VLOOKUP($H24,'Consolidated Data - Dynamic'!$B:$AD,28,FALSE),"Animal Weight Mismatch",IF(VLOOKUP($H24,'Consolidated Data - Static'!$H:$AJ,29,FALSE)&lt;&gt;VLOOKUP($H24,'Consolidated Data - Dynamic'!$B:$AD,29,FALSE),"Number of Pictures Mismatch", "Record Match"))))))))))))))))))))))))))))</f>
        <v>Record Match</v>
      </c>
      <c r="G24">
        <v>45472627</v>
      </c>
      <c r="H24" t="s">
        <v>367</v>
      </c>
      <c r="I24" t="s">
        <v>368</v>
      </c>
      <c r="J24" t="s">
        <v>368</v>
      </c>
      <c r="K24" t="s">
        <v>368</v>
      </c>
      <c r="L24" t="s">
        <v>116</v>
      </c>
      <c r="M24" t="s">
        <v>115</v>
      </c>
      <c r="N24" t="s">
        <v>106</v>
      </c>
      <c r="O24" t="s">
        <v>37</v>
      </c>
      <c r="P24" t="s">
        <v>51</v>
      </c>
      <c r="Q24" t="s">
        <v>96</v>
      </c>
      <c r="R24" t="s">
        <v>40</v>
      </c>
      <c r="S24" t="s">
        <v>40</v>
      </c>
      <c r="T24" t="s">
        <v>40</v>
      </c>
      <c r="U24" t="s">
        <v>42</v>
      </c>
      <c r="V24" t="s">
        <v>42</v>
      </c>
      <c r="W24" t="s">
        <v>40</v>
      </c>
      <c r="X24" t="s">
        <v>40</v>
      </c>
      <c r="Y24" t="s">
        <v>41</v>
      </c>
      <c r="Z24" t="s">
        <v>40</v>
      </c>
      <c r="AA24" t="s">
        <v>790</v>
      </c>
      <c r="AB24" t="s">
        <v>814</v>
      </c>
      <c r="AC24" t="s">
        <v>1147</v>
      </c>
      <c r="AD24" t="s">
        <v>1772</v>
      </c>
      <c r="AE24" s="25">
        <v>0</v>
      </c>
      <c r="AF24" s="25">
        <v>45830.550694444442</v>
      </c>
      <c r="AG24">
        <v>105.1</v>
      </c>
      <c r="AH24">
        <v>0</v>
      </c>
      <c r="AI24" t="s">
        <v>1770</v>
      </c>
      <c r="AJ24">
        <v>3</v>
      </c>
    </row>
    <row r="25" spans="6:36" x14ac:dyDescent="0.2">
      <c r="F25" t="str">
        <f>IF(VLOOKUP($H25,'Consolidated Data - Static'!$H:$AJ,2,FALSE)&lt;&gt;VLOOKUP($H25,'Consolidated Data - Dynamic'!$B:$AD,2,FALSE),"Name-AdoptAPet Mismatch",IF(VLOOKUP($H25,'Consolidated Data - Static'!$H:$AJ,3,FALSE)&lt;&gt;VLOOKUP($H25,'Consolidated Data - Dynamic'!$B:$AD,3,FALSE),"Name-PetPoint Mismatch",IF(VLOOKUP($H25,'Consolidated Data - Static'!$H:$AJ,4,FALSE)&lt;&gt;VLOOKUP($H25,'Consolidated Data - Dynamic'!$B:$AD,4,FALSE),"Name-Inventory Mismatch", IF(VLOOKUP($H25,'Consolidated Data - Static'!$H:$AJ,5,FALSE)&lt;&gt;VLOOKUP($H25,'Consolidated Data - Dynamic'!$B:$AD,5,FALSE),"Primary Breed Mismatch",IF(VLOOKUP($H25,'Consolidated Data - Static'!$H:$AJ,6,FALSE)&lt;&gt;VLOOKUP($H25,'Consolidated Data - Dynamic'!$B:$AD,6,FALSE),"Secondary Breed Mismatch", IF(VLOOKUP($H25,'Consolidated Data - Static'!$H:$AJ,7,FALSE)&lt;&gt;VLOOKUP($H25,'Consolidated Data - Dynamic'!$B:$AD,7,FALSE),"Color Mismatch",IF(VLOOKUP($H25,'Consolidated Data - Static'!$H:$AJ,8,FALSE)&lt;&gt;VLOOKUP($H25,'Consolidated Data - Dynamic'!$B:$AD,8,FALSE),"Sex Mismatch",IF(VLOOKUP($H25,'Consolidated Data - Static'!$H:$AJ,9,FALSE)&lt;&gt;VLOOKUP($H25,'Consolidated Data - Dynamic'!$B:$AD,9,FALSE),"Age Mismatch",IF(VLOOKUP($H25,'Consolidated Data - Static'!$H:$AJ,10,FALSE)&lt;&gt;VLOOKUP($H25,'Consolidated Data - Dynamic'!$B:$AD,10,FALSE),"Size Mismatch",IF(VLOOKUP($H25,'Consolidated Data - Static'!$H:$AJ,11,FALSE)&lt;&gt;VLOOKUP($H25,'Consolidated Data - Dynamic'!$B:$AD,11,FALSE),"Mixed Mismatch",IF(VLOOKUP($H25,'Consolidated Data - Static'!$H:$AJ,12,FALSE)&lt;&gt;VLOOKUP($H25,'Consolidated Data - Dynamic'!$B:$AD,12,FALSE),"Altered Mismatch",IF(VLOOKUP($H25,'Consolidated Data - Static'!$H:$AJ,13,FALSE)&lt;&gt;VLOOKUP($H25,'Consolidated Data - Dynamic'!$B:$AD,13,FALSE),"Shots Current Mismatch",IF(VLOOKUP($H25,'Consolidated Data - Static'!$H:$AJ,14,FALSE)&lt;&gt;VLOOKUP($H25,'Consolidated Data - Dynamic'!$B:$AD,14,FALSE),"Housebroken Mismatch",IF(VLOOKUP($H25,'Consolidated Data - Static'!$H:$AJ,15,FALSE)&lt;&gt;VLOOKUP($H25,'Consolidated Data - Dynamic'!$B:$AD,15,FALSE),"Special Needs Mismatch",IF(VLOOKUP($H25,'Consolidated Data - Static'!$H:$AJ,16,FALSE)&lt;&gt;VLOOKUP($H25,'Consolidated Data - Dynamic'!$B:$AD,16,FALSE),"OK w/kids Mismatch",IF(VLOOKUP($H25,'Consolidated Data - Static'!$H:$AJ,17,FALSE)&lt;&gt;VLOOKUP($H25,'Consolidated Data - Dynamic'!$B:$AD,17,FALSE),"OK w/dogs Mismatch",IF(VLOOKUP($H25,'Consolidated Data - Static'!$H:$AJ,18,FALSE)&lt;&gt;VLOOKUP($H25,'Consolidated Data - Dynamic'!$B:$AD,18,FALSE),"OK w/cats Mismatch",IF(VLOOKUP($H25,'Consolidated Data - Static'!$H:$AJ,19,FALSE)&lt;&gt;VLOOKUP($H25,'Consolidated Data - Dynamic'!$B:$AD,19,FALSE),"Pre Treatment Description Mismatch",IF(VLOOKUP($H25,'Consolidated Data - Static'!$H:$AJ,20,FALSE)&lt;&gt;VLOOKUP($H25,'Consolidated Data - Dynamic'!$B:$AD,20,FALSE),"Stage Mismatch",IF(VLOOKUP($H25,'Consolidated Data - Static'!$H:$AJ,21,FALSE)&lt;&gt;VLOOKUP($H25,'Consolidated Data - Dynamic'!$B:$AD,21,FALSE),"Primary Color Mismatch",IF(VLOOKUP($H25,'Consolidated Data - Static'!$H:$AJ,22,FALSE)&lt;&gt;VLOOKUP($H25,'Consolidated Data - Dynamic'!$B:$AD,22,FALSE),"Location Mismatch",IF(VLOOKUP($H25,'Consolidated Data - Static'!$H:$AJ,23,FALSE)&lt;&gt;VLOOKUP($H25,'Consolidated Data - Dynamic'!$B:$AD,23,FALSE),"Intake Type Mismatch",IF(VLOOKUP($H25,'Consolidated Data - Static'!$H:$AJ,24,FALSE)&lt;&gt;VLOOKUP($H25,'Consolidated Data - Dynamic'!$B:$AD,24,FALSE),"Emancipation Date Mismatch",IF(VLOOKUP($H25,'Consolidated Data - Static'!$H:$AJ,25,FALSE)&lt;&gt;VLOOKUP($H25,'Consolidated Data - Dynamic'!$B:$AD,25,FALSE),"Intake Date Mismatch",IF(VLOOKUP($H25,'Consolidated Data - Static'!$H:$AJ,26,FALSE)&lt;&gt;VLOOKUP($H25,'Consolidated Data - Dynamic'!$B:$AD,26,FALSE),"LOS Days Mismatch",IF(VLOOKUP($H25,'Consolidated Data - Static'!$H:$AJ,27,FALSE)&lt;&gt;VLOOKUP($H25,'Consolidated Data - Dynamic'!$B:$AD,27,FALSE),"Stage Change Mismatch",IF(VLOOKUP($H25,'Consolidated Data - Static'!$H:$AJ,28,FALSE)&lt;&gt;VLOOKUP($H25,'Consolidated Data - Dynamic'!$B:$AD,28,FALSE),"Animal Weight Mismatch",IF(VLOOKUP($H25,'Consolidated Data - Static'!$H:$AJ,29,FALSE)&lt;&gt;VLOOKUP($H25,'Consolidated Data - Dynamic'!$B:$AD,29,FALSE),"Number of Pictures Mismatch", "Record Match"))))))))))))))))))))))))))))</f>
        <v>Record Match</v>
      </c>
      <c r="G25">
        <v>44937100</v>
      </c>
      <c r="H25" t="s">
        <v>157</v>
      </c>
      <c r="I25" t="s">
        <v>158</v>
      </c>
      <c r="J25" t="s">
        <v>942</v>
      </c>
      <c r="K25" t="s">
        <v>942</v>
      </c>
      <c r="L25" t="s">
        <v>48</v>
      </c>
      <c r="M25">
        <v>0</v>
      </c>
      <c r="N25" t="s">
        <v>159</v>
      </c>
      <c r="O25" t="s">
        <v>50</v>
      </c>
      <c r="P25" t="s">
        <v>51</v>
      </c>
      <c r="Q25" t="s">
        <v>52</v>
      </c>
      <c r="R25" t="s">
        <v>40</v>
      </c>
      <c r="S25" t="s">
        <v>40</v>
      </c>
      <c r="T25" t="s">
        <v>40</v>
      </c>
      <c r="U25" t="s">
        <v>40</v>
      </c>
      <c r="V25" t="s">
        <v>42</v>
      </c>
      <c r="W25" t="s">
        <v>40</v>
      </c>
      <c r="X25" t="s">
        <v>40</v>
      </c>
      <c r="Y25" t="s">
        <v>40</v>
      </c>
      <c r="Z25" t="s">
        <v>40</v>
      </c>
      <c r="AA25" t="s">
        <v>790</v>
      </c>
      <c r="AB25" t="s">
        <v>427</v>
      </c>
      <c r="AC25" t="s">
        <v>772</v>
      </c>
      <c r="AD25" t="s">
        <v>1760</v>
      </c>
      <c r="AE25" s="25">
        <v>45773.615972222222</v>
      </c>
      <c r="AF25" s="25">
        <v>45768.615972222222</v>
      </c>
      <c r="AG25">
        <v>167.1</v>
      </c>
      <c r="AH25">
        <v>0</v>
      </c>
      <c r="AI25" t="s">
        <v>1785</v>
      </c>
      <c r="AJ25">
        <v>2</v>
      </c>
    </row>
    <row r="26" spans="6:36" x14ac:dyDescent="0.2">
      <c r="F26" t="str">
        <f>IF(VLOOKUP($H26,'Consolidated Data - Static'!$H:$AJ,2,FALSE)&lt;&gt;VLOOKUP($H26,'Consolidated Data - Dynamic'!$B:$AD,2,FALSE),"Name-AdoptAPet Mismatch",IF(VLOOKUP($H26,'Consolidated Data - Static'!$H:$AJ,3,FALSE)&lt;&gt;VLOOKUP($H26,'Consolidated Data - Dynamic'!$B:$AD,3,FALSE),"Name-PetPoint Mismatch",IF(VLOOKUP($H26,'Consolidated Data - Static'!$H:$AJ,4,FALSE)&lt;&gt;VLOOKUP($H26,'Consolidated Data - Dynamic'!$B:$AD,4,FALSE),"Name-Inventory Mismatch", IF(VLOOKUP($H26,'Consolidated Data - Static'!$H:$AJ,5,FALSE)&lt;&gt;VLOOKUP($H26,'Consolidated Data - Dynamic'!$B:$AD,5,FALSE),"Primary Breed Mismatch",IF(VLOOKUP($H26,'Consolidated Data - Static'!$H:$AJ,6,FALSE)&lt;&gt;VLOOKUP($H26,'Consolidated Data - Dynamic'!$B:$AD,6,FALSE),"Secondary Breed Mismatch", IF(VLOOKUP($H26,'Consolidated Data - Static'!$H:$AJ,7,FALSE)&lt;&gt;VLOOKUP($H26,'Consolidated Data - Dynamic'!$B:$AD,7,FALSE),"Color Mismatch",IF(VLOOKUP($H26,'Consolidated Data - Static'!$H:$AJ,8,FALSE)&lt;&gt;VLOOKUP($H26,'Consolidated Data - Dynamic'!$B:$AD,8,FALSE),"Sex Mismatch",IF(VLOOKUP($H26,'Consolidated Data - Static'!$H:$AJ,9,FALSE)&lt;&gt;VLOOKUP($H26,'Consolidated Data - Dynamic'!$B:$AD,9,FALSE),"Age Mismatch",IF(VLOOKUP($H26,'Consolidated Data - Static'!$H:$AJ,10,FALSE)&lt;&gt;VLOOKUP($H26,'Consolidated Data - Dynamic'!$B:$AD,10,FALSE),"Size Mismatch",IF(VLOOKUP($H26,'Consolidated Data - Static'!$H:$AJ,11,FALSE)&lt;&gt;VLOOKUP($H26,'Consolidated Data - Dynamic'!$B:$AD,11,FALSE),"Mixed Mismatch",IF(VLOOKUP($H26,'Consolidated Data - Static'!$H:$AJ,12,FALSE)&lt;&gt;VLOOKUP($H26,'Consolidated Data - Dynamic'!$B:$AD,12,FALSE),"Altered Mismatch",IF(VLOOKUP($H26,'Consolidated Data - Static'!$H:$AJ,13,FALSE)&lt;&gt;VLOOKUP($H26,'Consolidated Data - Dynamic'!$B:$AD,13,FALSE),"Shots Current Mismatch",IF(VLOOKUP($H26,'Consolidated Data - Static'!$H:$AJ,14,FALSE)&lt;&gt;VLOOKUP($H26,'Consolidated Data - Dynamic'!$B:$AD,14,FALSE),"Housebroken Mismatch",IF(VLOOKUP($H26,'Consolidated Data - Static'!$H:$AJ,15,FALSE)&lt;&gt;VLOOKUP($H26,'Consolidated Data - Dynamic'!$B:$AD,15,FALSE),"Special Needs Mismatch",IF(VLOOKUP($H26,'Consolidated Data - Static'!$H:$AJ,16,FALSE)&lt;&gt;VLOOKUP($H26,'Consolidated Data - Dynamic'!$B:$AD,16,FALSE),"OK w/kids Mismatch",IF(VLOOKUP($H26,'Consolidated Data - Static'!$H:$AJ,17,FALSE)&lt;&gt;VLOOKUP($H26,'Consolidated Data - Dynamic'!$B:$AD,17,FALSE),"OK w/dogs Mismatch",IF(VLOOKUP($H26,'Consolidated Data - Static'!$H:$AJ,18,FALSE)&lt;&gt;VLOOKUP($H26,'Consolidated Data - Dynamic'!$B:$AD,18,FALSE),"OK w/cats Mismatch",IF(VLOOKUP($H26,'Consolidated Data - Static'!$H:$AJ,19,FALSE)&lt;&gt;VLOOKUP($H26,'Consolidated Data - Dynamic'!$B:$AD,19,FALSE),"Pre Treatment Description Mismatch",IF(VLOOKUP($H26,'Consolidated Data - Static'!$H:$AJ,20,FALSE)&lt;&gt;VLOOKUP($H26,'Consolidated Data - Dynamic'!$B:$AD,20,FALSE),"Stage Mismatch",IF(VLOOKUP($H26,'Consolidated Data - Static'!$H:$AJ,21,FALSE)&lt;&gt;VLOOKUP($H26,'Consolidated Data - Dynamic'!$B:$AD,21,FALSE),"Primary Color Mismatch",IF(VLOOKUP($H26,'Consolidated Data - Static'!$H:$AJ,22,FALSE)&lt;&gt;VLOOKUP($H26,'Consolidated Data - Dynamic'!$B:$AD,22,FALSE),"Location Mismatch",IF(VLOOKUP($H26,'Consolidated Data - Static'!$H:$AJ,23,FALSE)&lt;&gt;VLOOKUP($H26,'Consolidated Data - Dynamic'!$B:$AD,23,FALSE),"Intake Type Mismatch",IF(VLOOKUP($H26,'Consolidated Data - Static'!$H:$AJ,24,FALSE)&lt;&gt;VLOOKUP($H26,'Consolidated Data - Dynamic'!$B:$AD,24,FALSE),"Emancipation Date Mismatch",IF(VLOOKUP($H26,'Consolidated Data - Static'!$H:$AJ,25,FALSE)&lt;&gt;VLOOKUP($H26,'Consolidated Data - Dynamic'!$B:$AD,25,FALSE),"Intake Date Mismatch",IF(VLOOKUP($H26,'Consolidated Data - Static'!$H:$AJ,26,FALSE)&lt;&gt;VLOOKUP($H26,'Consolidated Data - Dynamic'!$B:$AD,26,FALSE),"LOS Days Mismatch",IF(VLOOKUP($H26,'Consolidated Data - Static'!$H:$AJ,27,FALSE)&lt;&gt;VLOOKUP($H26,'Consolidated Data - Dynamic'!$B:$AD,27,FALSE),"Stage Change Mismatch",IF(VLOOKUP($H26,'Consolidated Data - Static'!$H:$AJ,28,FALSE)&lt;&gt;VLOOKUP($H26,'Consolidated Data - Dynamic'!$B:$AD,28,FALSE),"Animal Weight Mismatch",IF(VLOOKUP($H26,'Consolidated Data - Static'!$H:$AJ,29,FALSE)&lt;&gt;VLOOKUP($H26,'Consolidated Data - Dynamic'!$B:$AD,29,FALSE),"Number of Pictures Mismatch", "Record Match"))))))))))))))))))))))))))))</f>
        <v>Record Match</v>
      </c>
      <c r="G26">
        <v>45472786</v>
      </c>
      <c r="H26" t="s">
        <v>374</v>
      </c>
      <c r="I26" t="s">
        <v>375</v>
      </c>
      <c r="J26" t="s">
        <v>1202</v>
      </c>
      <c r="K26" t="s">
        <v>1202</v>
      </c>
      <c r="L26" t="s">
        <v>48</v>
      </c>
      <c r="M26" t="s">
        <v>61</v>
      </c>
      <c r="N26" t="s">
        <v>106</v>
      </c>
      <c r="O26" t="s">
        <v>37</v>
      </c>
      <c r="P26" t="s">
        <v>38</v>
      </c>
      <c r="Q26" t="s">
        <v>52</v>
      </c>
      <c r="R26" t="s">
        <v>40</v>
      </c>
      <c r="S26" t="s">
        <v>40</v>
      </c>
      <c r="T26" t="s">
        <v>40</v>
      </c>
      <c r="U26" t="s">
        <v>42</v>
      </c>
      <c r="V26" t="s">
        <v>42</v>
      </c>
      <c r="W26" t="s">
        <v>40</v>
      </c>
      <c r="X26" t="s">
        <v>40</v>
      </c>
      <c r="Y26" t="s">
        <v>41</v>
      </c>
      <c r="Z26" t="s">
        <v>42</v>
      </c>
      <c r="AA26" t="s">
        <v>790</v>
      </c>
      <c r="AB26" t="s">
        <v>814</v>
      </c>
      <c r="AC26" t="s">
        <v>801</v>
      </c>
      <c r="AD26" t="s">
        <v>1809</v>
      </c>
      <c r="AE26" s="25">
        <v>45852.512499999997</v>
      </c>
      <c r="AF26" s="25">
        <v>45847.512499999997</v>
      </c>
      <c r="AG26">
        <v>88.2</v>
      </c>
      <c r="AH26" t="s">
        <v>1949</v>
      </c>
      <c r="AI26" t="s">
        <v>1833</v>
      </c>
      <c r="AJ26">
        <v>1</v>
      </c>
    </row>
    <row r="27" spans="6:36" x14ac:dyDescent="0.2">
      <c r="F27" t="str">
        <f>IF(VLOOKUP($H27,'Consolidated Data - Static'!$H:$AJ,2,FALSE)&lt;&gt;VLOOKUP($H27,'Consolidated Data - Dynamic'!$B:$AD,2,FALSE),"Name-AdoptAPet Mismatch",IF(VLOOKUP($H27,'Consolidated Data - Static'!$H:$AJ,3,FALSE)&lt;&gt;VLOOKUP($H27,'Consolidated Data - Dynamic'!$B:$AD,3,FALSE),"Name-PetPoint Mismatch",IF(VLOOKUP($H27,'Consolidated Data - Static'!$H:$AJ,4,FALSE)&lt;&gt;VLOOKUP($H27,'Consolidated Data - Dynamic'!$B:$AD,4,FALSE),"Name-Inventory Mismatch", IF(VLOOKUP($H27,'Consolidated Data - Static'!$H:$AJ,5,FALSE)&lt;&gt;VLOOKUP($H27,'Consolidated Data - Dynamic'!$B:$AD,5,FALSE),"Primary Breed Mismatch",IF(VLOOKUP($H27,'Consolidated Data - Static'!$H:$AJ,6,FALSE)&lt;&gt;VLOOKUP($H27,'Consolidated Data - Dynamic'!$B:$AD,6,FALSE),"Secondary Breed Mismatch", IF(VLOOKUP($H27,'Consolidated Data - Static'!$H:$AJ,7,FALSE)&lt;&gt;VLOOKUP($H27,'Consolidated Data - Dynamic'!$B:$AD,7,FALSE),"Color Mismatch",IF(VLOOKUP($H27,'Consolidated Data - Static'!$H:$AJ,8,FALSE)&lt;&gt;VLOOKUP($H27,'Consolidated Data - Dynamic'!$B:$AD,8,FALSE),"Sex Mismatch",IF(VLOOKUP($H27,'Consolidated Data - Static'!$H:$AJ,9,FALSE)&lt;&gt;VLOOKUP($H27,'Consolidated Data - Dynamic'!$B:$AD,9,FALSE),"Age Mismatch",IF(VLOOKUP($H27,'Consolidated Data - Static'!$H:$AJ,10,FALSE)&lt;&gt;VLOOKUP($H27,'Consolidated Data - Dynamic'!$B:$AD,10,FALSE),"Size Mismatch",IF(VLOOKUP($H27,'Consolidated Data - Static'!$H:$AJ,11,FALSE)&lt;&gt;VLOOKUP($H27,'Consolidated Data - Dynamic'!$B:$AD,11,FALSE),"Mixed Mismatch",IF(VLOOKUP($H27,'Consolidated Data - Static'!$H:$AJ,12,FALSE)&lt;&gt;VLOOKUP($H27,'Consolidated Data - Dynamic'!$B:$AD,12,FALSE),"Altered Mismatch",IF(VLOOKUP($H27,'Consolidated Data - Static'!$H:$AJ,13,FALSE)&lt;&gt;VLOOKUP($H27,'Consolidated Data - Dynamic'!$B:$AD,13,FALSE),"Shots Current Mismatch",IF(VLOOKUP($H27,'Consolidated Data - Static'!$H:$AJ,14,FALSE)&lt;&gt;VLOOKUP($H27,'Consolidated Data - Dynamic'!$B:$AD,14,FALSE),"Housebroken Mismatch",IF(VLOOKUP($H27,'Consolidated Data - Static'!$H:$AJ,15,FALSE)&lt;&gt;VLOOKUP($H27,'Consolidated Data - Dynamic'!$B:$AD,15,FALSE),"Special Needs Mismatch",IF(VLOOKUP($H27,'Consolidated Data - Static'!$H:$AJ,16,FALSE)&lt;&gt;VLOOKUP($H27,'Consolidated Data - Dynamic'!$B:$AD,16,FALSE),"OK w/kids Mismatch",IF(VLOOKUP($H27,'Consolidated Data - Static'!$H:$AJ,17,FALSE)&lt;&gt;VLOOKUP($H27,'Consolidated Data - Dynamic'!$B:$AD,17,FALSE),"OK w/dogs Mismatch",IF(VLOOKUP($H27,'Consolidated Data - Static'!$H:$AJ,18,FALSE)&lt;&gt;VLOOKUP($H27,'Consolidated Data - Dynamic'!$B:$AD,18,FALSE),"OK w/cats Mismatch",IF(VLOOKUP($H27,'Consolidated Data - Static'!$H:$AJ,19,FALSE)&lt;&gt;VLOOKUP($H27,'Consolidated Data - Dynamic'!$B:$AD,19,FALSE),"Pre Treatment Description Mismatch",IF(VLOOKUP($H27,'Consolidated Data - Static'!$H:$AJ,20,FALSE)&lt;&gt;VLOOKUP($H27,'Consolidated Data - Dynamic'!$B:$AD,20,FALSE),"Stage Mismatch",IF(VLOOKUP($H27,'Consolidated Data - Static'!$H:$AJ,21,FALSE)&lt;&gt;VLOOKUP($H27,'Consolidated Data - Dynamic'!$B:$AD,21,FALSE),"Primary Color Mismatch",IF(VLOOKUP($H27,'Consolidated Data - Static'!$H:$AJ,22,FALSE)&lt;&gt;VLOOKUP($H27,'Consolidated Data - Dynamic'!$B:$AD,22,FALSE),"Location Mismatch",IF(VLOOKUP($H27,'Consolidated Data - Static'!$H:$AJ,23,FALSE)&lt;&gt;VLOOKUP($H27,'Consolidated Data - Dynamic'!$B:$AD,23,FALSE),"Intake Type Mismatch",IF(VLOOKUP($H27,'Consolidated Data - Static'!$H:$AJ,24,FALSE)&lt;&gt;VLOOKUP($H27,'Consolidated Data - Dynamic'!$B:$AD,24,FALSE),"Emancipation Date Mismatch",IF(VLOOKUP($H27,'Consolidated Data - Static'!$H:$AJ,25,FALSE)&lt;&gt;VLOOKUP($H27,'Consolidated Data - Dynamic'!$B:$AD,25,FALSE),"Intake Date Mismatch",IF(VLOOKUP($H27,'Consolidated Data - Static'!$H:$AJ,26,FALSE)&lt;&gt;VLOOKUP($H27,'Consolidated Data - Dynamic'!$B:$AD,26,FALSE),"LOS Days Mismatch",IF(VLOOKUP($H27,'Consolidated Data - Static'!$H:$AJ,27,FALSE)&lt;&gt;VLOOKUP($H27,'Consolidated Data - Dynamic'!$B:$AD,27,FALSE),"Stage Change Mismatch",IF(VLOOKUP($H27,'Consolidated Data - Static'!$H:$AJ,28,FALSE)&lt;&gt;VLOOKUP($H27,'Consolidated Data - Dynamic'!$B:$AD,28,FALSE),"Animal Weight Mismatch",IF(VLOOKUP($H27,'Consolidated Data - Static'!$H:$AJ,29,FALSE)&lt;&gt;VLOOKUP($H27,'Consolidated Data - Dynamic'!$B:$AD,29,FALSE),"Number of Pictures Mismatch", "Record Match"))))))))))))))))))))))))))))</f>
        <v>Record Match</v>
      </c>
      <c r="G27">
        <v>45794015</v>
      </c>
      <c r="H27" t="s">
        <v>563</v>
      </c>
      <c r="I27" t="s">
        <v>564</v>
      </c>
      <c r="J27" t="s">
        <v>564</v>
      </c>
      <c r="K27" t="s">
        <v>564</v>
      </c>
      <c r="L27" t="s">
        <v>382</v>
      </c>
      <c r="M27" t="s">
        <v>383</v>
      </c>
      <c r="N27" t="s">
        <v>384</v>
      </c>
      <c r="O27" t="s">
        <v>50</v>
      </c>
      <c r="P27" t="s">
        <v>51</v>
      </c>
      <c r="Q27" t="s">
        <v>52</v>
      </c>
      <c r="R27" t="s">
        <v>40</v>
      </c>
      <c r="S27" t="s">
        <v>40</v>
      </c>
      <c r="T27" t="s">
        <v>40</v>
      </c>
      <c r="U27" t="s">
        <v>42</v>
      </c>
      <c r="V27" t="s">
        <v>42</v>
      </c>
      <c r="W27" t="s">
        <v>40</v>
      </c>
      <c r="X27" t="s">
        <v>40</v>
      </c>
      <c r="Y27" t="s">
        <v>41</v>
      </c>
      <c r="Z27" t="s">
        <v>42</v>
      </c>
      <c r="AA27" t="s">
        <v>790</v>
      </c>
      <c r="AB27" t="s">
        <v>427</v>
      </c>
      <c r="AC27" t="s">
        <v>785</v>
      </c>
      <c r="AD27" t="s">
        <v>1809</v>
      </c>
      <c r="AE27" s="25">
        <v>45899.46875</v>
      </c>
      <c r="AF27" s="25">
        <v>45894.46875</v>
      </c>
      <c r="AG27">
        <v>41.2</v>
      </c>
      <c r="AH27">
        <v>0</v>
      </c>
      <c r="AI27" t="s">
        <v>1843</v>
      </c>
      <c r="AJ27">
        <v>2</v>
      </c>
    </row>
    <row r="28" spans="6:36" x14ac:dyDescent="0.2">
      <c r="F28" t="str">
        <f>IF(VLOOKUP($H28,'Consolidated Data - Static'!$H:$AJ,2,FALSE)&lt;&gt;VLOOKUP($H28,'Consolidated Data - Dynamic'!$B:$AD,2,FALSE),"Name-AdoptAPet Mismatch",IF(VLOOKUP($H28,'Consolidated Data - Static'!$H:$AJ,3,FALSE)&lt;&gt;VLOOKUP($H28,'Consolidated Data - Dynamic'!$B:$AD,3,FALSE),"Name-PetPoint Mismatch",IF(VLOOKUP($H28,'Consolidated Data - Static'!$H:$AJ,4,FALSE)&lt;&gt;VLOOKUP($H28,'Consolidated Data - Dynamic'!$B:$AD,4,FALSE),"Name-Inventory Mismatch", IF(VLOOKUP($H28,'Consolidated Data - Static'!$H:$AJ,5,FALSE)&lt;&gt;VLOOKUP($H28,'Consolidated Data - Dynamic'!$B:$AD,5,FALSE),"Primary Breed Mismatch",IF(VLOOKUP($H28,'Consolidated Data - Static'!$H:$AJ,6,FALSE)&lt;&gt;VLOOKUP($H28,'Consolidated Data - Dynamic'!$B:$AD,6,FALSE),"Secondary Breed Mismatch", IF(VLOOKUP($H28,'Consolidated Data - Static'!$H:$AJ,7,FALSE)&lt;&gt;VLOOKUP($H28,'Consolidated Data - Dynamic'!$B:$AD,7,FALSE),"Color Mismatch",IF(VLOOKUP($H28,'Consolidated Data - Static'!$H:$AJ,8,FALSE)&lt;&gt;VLOOKUP($H28,'Consolidated Data - Dynamic'!$B:$AD,8,FALSE),"Sex Mismatch",IF(VLOOKUP($H28,'Consolidated Data - Static'!$H:$AJ,9,FALSE)&lt;&gt;VLOOKUP($H28,'Consolidated Data - Dynamic'!$B:$AD,9,FALSE),"Age Mismatch",IF(VLOOKUP($H28,'Consolidated Data - Static'!$H:$AJ,10,FALSE)&lt;&gt;VLOOKUP($H28,'Consolidated Data - Dynamic'!$B:$AD,10,FALSE),"Size Mismatch",IF(VLOOKUP($H28,'Consolidated Data - Static'!$H:$AJ,11,FALSE)&lt;&gt;VLOOKUP($H28,'Consolidated Data - Dynamic'!$B:$AD,11,FALSE),"Mixed Mismatch",IF(VLOOKUP($H28,'Consolidated Data - Static'!$H:$AJ,12,FALSE)&lt;&gt;VLOOKUP($H28,'Consolidated Data - Dynamic'!$B:$AD,12,FALSE),"Altered Mismatch",IF(VLOOKUP($H28,'Consolidated Data - Static'!$H:$AJ,13,FALSE)&lt;&gt;VLOOKUP($H28,'Consolidated Data - Dynamic'!$B:$AD,13,FALSE),"Shots Current Mismatch",IF(VLOOKUP($H28,'Consolidated Data - Static'!$H:$AJ,14,FALSE)&lt;&gt;VLOOKUP($H28,'Consolidated Data - Dynamic'!$B:$AD,14,FALSE),"Housebroken Mismatch",IF(VLOOKUP($H28,'Consolidated Data - Static'!$H:$AJ,15,FALSE)&lt;&gt;VLOOKUP($H28,'Consolidated Data - Dynamic'!$B:$AD,15,FALSE),"Special Needs Mismatch",IF(VLOOKUP($H28,'Consolidated Data - Static'!$H:$AJ,16,FALSE)&lt;&gt;VLOOKUP($H28,'Consolidated Data - Dynamic'!$B:$AD,16,FALSE),"OK w/kids Mismatch",IF(VLOOKUP($H28,'Consolidated Data - Static'!$H:$AJ,17,FALSE)&lt;&gt;VLOOKUP($H28,'Consolidated Data - Dynamic'!$B:$AD,17,FALSE),"OK w/dogs Mismatch",IF(VLOOKUP($H28,'Consolidated Data - Static'!$H:$AJ,18,FALSE)&lt;&gt;VLOOKUP($H28,'Consolidated Data - Dynamic'!$B:$AD,18,FALSE),"OK w/cats Mismatch",IF(VLOOKUP($H28,'Consolidated Data - Static'!$H:$AJ,19,FALSE)&lt;&gt;VLOOKUP($H28,'Consolidated Data - Dynamic'!$B:$AD,19,FALSE),"Pre Treatment Description Mismatch",IF(VLOOKUP($H28,'Consolidated Data - Static'!$H:$AJ,20,FALSE)&lt;&gt;VLOOKUP($H28,'Consolidated Data - Dynamic'!$B:$AD,20,FALSE),"Stage Mismatch",IF(VLOOKUP($H28,'Consolidated Data - Static'!$H:$AJ,21,FALSE)&lt;&gt;VLOOKUP($H28,'Consolidated Data - Dynamic'!$B:$AD,21,FALSE),"Primary Color Mismatch",IF(VLOOKUP($H28,'Consolidated Data - Static'!$H:$AJ,22,FALSE)&lt;&gt;VLOOKUP($H28,'Consolidated Data - Dynamic'!$B:$AD,22,FALSE),"Location Mismatch",IF(VLOOKUP($H28,'Consolidated Data - Static'!$H:$AJ,23,FALSE)&lt;&gt;VLOOKUP($H28,'Consolidated Data - Dynamic'!$B:$AD,23,FALSE),"Intake Type Mismatch",IF(VLOOKUP($H28,'Consolidated Data - Static'!$H:$AJ,24,FALSE)&lt;&gt;VLOOKUP($H28,'Consolidated Data - Dynamic'!$B:$AD,24,FALSE),"Emancipation Date Mismatch",IF(VLOOKUP($H28,'Consolidated Data - Static'!$H:$AJ,25,FALSE)&lt;&gt;VLOOKUP($H28,'Consolidated Data - Dynamic'!$B:$AD,25,FALSE),"Intake Date Mismatch",IF(VLOOKUP($H28,'Consolidated Data - Static'!$H:$AJ,26,FALSE)&lt;&gt;VLOOKUP($H28,'Consolidated Data - Dynamic'!$B:$AD,26,FALSE),"LOS Days Mismatch",IF(VLOOKUP($H28,'Consolidated Data - Static'!$H:$AJ,27,FALSE)&lt;&gt;VLOOKUP($H28,'Consolidated Data - Dynamic'!$B:$AD,27,FALSE),"Stage Change Mismatch",IF(VLOOKUP($H28,'Consolidated Data - Static'!$H:$AJ,28,FALSE)&lt;&gt;VLOOKUP($H28,'Consolidated Data - Dynamic'!$B:$AD,28,FALSE),"Animal Weight Mismatch",IF(VLOOKUP($H28,'Consolidated Data - Static'!$H:$AJ,29,FALSE)&lt;&gt;VLOOKUP($H28,'Consolidated Data - Dynamic'!$B:$AD,29,FALSE),"Number of Pictures Mismatch", "Record Match"))))))))))))))))))))))))))))</f>
        <v>Record Match</v>
      </c>
      <c r="G28">
        <v>45970275</v>
      </c>
      <c r="H28" t="s">
        <v>607</v>
      </c>
      <c r="I28" t="s">
        <v>608</v>
      </c>
      <c r="J28" t="s">
        <v>608</v>
      </c>
      <c r="K28" t="s">
        <v>608</v>
      </c>
      <c r="L28" t="s">
        <v>590</v>
      </c>
      <c r="M28" t="s">
        <v>609</v>
      </c>
      <c r="N28" t="s">
        <v>126</v>
      </c>
      <c r="O28" t="s">
        <v>50</v>
      </c>
      <c r="P28" t="s">
        <v>610</v>
      </c>
      <c r="Q28" t="s">
        <v>52</v>
      </c>
      <c r="R28" t="s">
        <v>40</v>
      </c>
      <c r="S28" t="s">
        <v>40</v>
      </c>
      <c r="T28" t="s">
        <v>40</v>
      </c>
      <c r="U28" t="s">
        <v>42</v>
      </c>
      <c r="V28" t="s">
        <v>42</v>
      </c>
      <c r="W28" t="s">
        <v>40</v>
      </c>
      <c r="X28" t="s">
        <v>40</v>
      </c>
      <c r="Y28" t="s">
        <v>40</v>
      </c>
      <c r="Z28" t="s">
        <v>42</v>
      </c>
      <c r="AA28" t="s">
        <v>790</v>
      </c>
      <c r="AB28" t="s">
        <v>774</v>
      </c>
      <c r="AC28" t="s">
        <v>902</v>
      </c>
      <c r="AD28" t="s">
        <v>1760</v>
      </c>
      <c r="AE28" s="25">
        <v>45917.61041666667</v>
      </c>
      <c r="AF28" s="25">
        <v>45912.61041666667</v>
      </c>
      <c r="AG28">
        <v>23.1</v>
      </c>
      <c r="AH28">
        <v>0</v>
      </c>
      <c r="AI28" t="s">
        <v>1843</v>
      </c>
      <c r="AJ28">
        <v>3</v>
      </c>
    </row>
    <row r="29" spans="6:36" x14ac:dyDescent="0.2">
      <c r="F29" t="str">
        <f>IF(VLOOKUP($H29,'Consolidated Data - Static'!$H:$AJ,2,FALSE)&lt;&gt;VLOOKUP($H29,'Consolidated Data - Dynamic'!$B:$AD,2,FALSE),"Name-AdoptAPet Mismatch",IF(VLOOKUP($H29,'Consolidated Data - Static'!$H:$AJ,3,FALSE)&lt;&gt;VLOOKUP($H29,'Consolidated Data - Dynamic'!$B:$AD,3,FALSE),"Name-PetPoint Mismatch",IF(VLOOKUP($H29,'Consolidated Data - Static'!$H:$AJ,4,FALSE)&lt;&gt;VLOOKUP($H29,'Consolidated Data - Dynamic'!$B:$AD,4,FALSE),"Name-Inventory Mismatch", IF(VLOOKUP($H29,'Consolidated Data - Static'!$H:$AJ,5,FALSE)&lt;&gt;VLOOKUP($H29,'Consolidated Data - Dynamic'!$B:$AD,5,FALSE),"Primary Breed Mismatch",IF(VLOOKUP($H29,'Consolidated Data - Static'!$H:$AJ,6,FALSE)&lt;&gt;VLOOKUP($H29,'Consolidated Data - Dynamic'!$B:$AD,6,FALSE),"Secondary Breed Mismatch", IF(VLOOKUP($H29,'Consolidated Data - Static'!$H:$AJ,7,FALSE)&lt;&gt;VLOOKUP($H29,'Consolidated Data - Dynamic'!$B:$AD,7,FALSE),"Color Mismatch",IF(VLOOKUP($H29,'Consolidated Data - Static'!$H:$AJ,8,FALSE)&lt;&gt;VLOOKUP($H29,'Consolidated Data - Dynamic'!$B:$AD,8,FALSE),"Sex Mismatch",IF(VLOOKUP($H29,'Consolidated Data - Static'!$H:$AJ,9,FALSE)&lt;&gt;VLOOKUP($H29,'Consolidated Data - Dynamic'!$B:$AD,9,FALSE),"Age Mismatch",IF(VLOOKUP($H29,'Consolidated Data - Static'!$H:$AJ,10,FALSE)&lt;&gt;VLOOKUP($H29,'Consolidated Data - Dynamic'!$B:$AD,10,FALSE),"Size Mismatch",IF(VLOOKUP($H29,'Consolidated Data - Static'!$H:$AJ,11,FALSE)&lt;&gt;VLOOKUP($H29,'Consolidated Data - Dynamic'!$B:$AD,11,FALSE),"Mixed Mismatch",IF(VLOOKUP($H29,'Consolidated Data - Static'!$H:$AJ,12,FALSE)&lt;&gt;VLOOKUP($H29,'Consolidated Data - Dynamic'!$B:$AD,12,FALSE),"Altered Mismatch",IF(VLOOKUP($H29,'Consolidated Data - Static'!$H:$AJ,13,FALSE)&lt;&gt;VLOOKUP($H29,'Consolidated Data - Dynamic'!$B:$AD,13,FALSE),"Shots Current Mismatch",IF(VLOOKUP($H29,'Consolidated Data - Static'!$H:$AJ,14,FALSE)&lt;&gt;VLOOKUP($H29,'Consolidated Data - Dynamic'!$B:$AD,14,FALSE),"Housebroken Mismatch",IF(VLOOKUP($H29,'Consolidated Data - Static'!$H:$AJ,15,FALSE)&lt;&gt;VLOOKUP($H29,'Consolidated Data - Dynamic'!$B:$AD,15,FALSE),"Special Needs Mismatch",IF(VLOOKUP($H29,'Consolidated Data - Static'!$H:$AJ,16,FALSE)&lt;&gt;VLOOKUP($H29,'Consolidated Data - Dynamic'!$B:$AD,16,FALSE),"OK w/kids Mismatch",IF(VLOOKUP($H29,'Consolidated Data - Static'!$H:$AJ,17,FALSE)&lt;&gt;VLOOKUP($H29,'Consolidated Data - Dynamic'!$B:$AD,17,FALSE),"OK w/dogs Mismatch",IF(VLOOKUP($H29,'Consolidated Data - Static'!$H:$AJ,18,FALSE)&lt;&gt;VLOOKUP($H29,'Consolidated Data - Dynamic'!$B:$AD,18,FALSE),"OK w/cats Mismatch",IF(VLOOKUP($H29,'Consolidated Data - Static'!$H:$AJ,19,FALSE)&lt;&gt;VLOOKUP($H29,'Consolidated Data - Dynamic'!$B:$AD,19,FALSE),"Pre Treatment Description Mismatch",IF(VLOOKUP($H29,'Consolidated Data - Static'!$H:$AJ,20,FALSE)&lt;&gt;VLOOKUP($H29,'Consolidated Data - Dynamic'!$B:$AD,20,FALSE),"Stage Mismatch",IF(VLOOKUP($H29,'Consolidated Data - Static'!$H:$AJ,21,FALSE)&lt;&gt;VLOOKUP($H29,'Consolidated Data - Dynamic'!$B:$AD,21,FALSE),"Primary Color Mismatch",IF(VLOOKUP($H29,'Consolidated Data - Static'!$H:$AJ,22,FALSE)&lt;&gt;VLOOKUP($H29,'Consolidated Data - Dynamic'!$B:$AD,22,FALSE),"Location Mismatch",IF(VLOOKUP($H29,'Consolidated Data - Static'!$H:$AJ,23,FALSE)&lt;&gt;VLOOKUP($H29,'Consolidated Data - Dynamic'!$B:$AD,23,FALSE),"Intake Type Mismatch",IF(VLOOKUP($H29,'Consolidated Data - Static'!$H:$AJ,24,FALSE)&lt;&gt;VLOOKUP($H29,'Consolidated Data - Dynamic'!$B:$AD,24,FALSE),"Emancipation Date Mismatch",IF(VLOOKUP($H29,'Consolidated Data - Static'!$H:$AJ,25,FALSE)&lt;&gt;VLOOKUP($H29,'Consolidated Data - Dynamic'!$B:$AD,25,FALSE),"Intake Date Mismatch",IF(VLOOKUP($H29,'Consolidated Data - Static'!$H:$AJ,26,FALSE)&lt;&gt;VLOOKUP($H29,'Consolidated Data - Dynamic'!$B:$AD,26,FALSE),"LOS Days Mismatch",IF(VLOOKUP($H29,'Consolidated Data - Static'!$H:$AJ,27,FALSE)&lt;&gt;VLOOKUP($H29,'Consolidated Data - Dynamic'!$B:$AD,27,FALSE),"Stage Change Mismatch",IF(VLOOKUP($H29,'Consolidated Data - Static'!$H:$AJ,28,FALSE)&lt;&gt;VLOOKUP($H29,'Consolidated Data - Dynamic'!$B:$AD,28,FALSE),"Animal Weight Mismatch",IF(VLOOKUP($H29,'Consolidated Data - Static'!$H:$AJ,29,FALSE)&lt;&gt;VLOOKUP($H29,'Consolidated Data - Dynamic'!$B:$AD,29,FALSE),"Number of Pictures Mismatch", "Record Match"))))))))))))))))))))))))))))</f>
        <v>Record Match</v>
      </c>
      <c r="G29">
        <v>44936854</v>
      </c>
      <c r="H29" t="s">
        <v>165</v>
      </c>
      <c r="I29" t="s">
        <v>166</v>
      </c>
      <c r="J29" t="s">
        <v>166</v>
      </c>
      <c r="K29" t="s">
        <v>166</v>
      </c>
      <c r="L29" t="s">
        <v>167</v>
      </c>
      <c r="M29" t="s">
        <v>48</v>
      </c>
      <c r="N29" t="s">
        <v>168</v>
      </c>
      <c r="O29" t="s">
        <v>50</v>
      </c>
      <c r="P29" t="s">
        <v>51</v>
      </c>
      <c r="Q29" t="s">
        <v>52</v>
      </c>
      <c r="R29" t="s">
        <v>40</v>
      </c>
      <c r="S29" t="s">
        <v>40</v>
      </c>
      <c r="T29" t="s">
        <v>40</v>
      </c>
      <c r="U29" t="s">
        <v>42</v>
      </c>
      <c r="V29" t="s">
        <v>42</v>
      </c>
      <c r="W29" t="s">
        <v>40</v>
      </c>
      <c r="X29" t="s">
        <v>40</v>
      </c>
      <c r="Y29" t="s">
        <v>41</v>
      </c>
      <c r="Z29" t="s">
        <v>40</v>
      </c>
      <c r="AA29" t="s">
        <v>790</v>
      </c>
      <c r="AB29" t="s">
        <v>774</v>
      </c>
      <c r="AC29" t="s">
        <v>785</v>
      </c>
      <c r="AD29" t="s">
        <v>1760</v>
      </c>
      <c r="AE29" s="25">
        <v>45755.588888888888</v>
      </c>
      <c r="AF29" s="25">
        <v>45750.588888888888</v>
      </c>
      <c r="AG29">
        <v>185.1</v>
      </c>
      <c r="AH29">
        <v>0</v>
      </c>
      <c r="AI29" t="s">
        <v>1859</v>
      </c>
      <c r="AJ29">
        <v>3</v>
      </c>
    </row>
    <row r="30" spans="6:36" x14ac:dyDescent="0.2">
      <c r="F30" t="str">
        <f>IF(VLOOKUP($H30,'Consolidated Data - Static'!$H:$AJ,2,FALSE)&lt;&gt;VLOOKUP($H30,'Consolidated Data - Dynamic'!$B:$AD,2,FALSE),"Name-AdoptAPet Mismatch",IF(VLOOKUP($H30,'Consolidated Data - Static'!$H:$AJ,3,FALSE)&lt;&gt;VLOOKUP($H30,'Consolidated Data - Dynamic'!$B:$AD,3,FALSE),"Name-PetPoint Mismatch",IF(VLOOKUP($H30,'Consolidated Data - Static'!$H:$AJ,4,FALSE)&lt;&gt;VLOOKUP($H30,'Consolidated Data - Dynamic'!$B:$AD,4,FALSE),"Name-Inventory Mismatch", IF(VLOOKUP($H30,'Consolidated Data - Static'!$H:$AJ,5,FALSE)&lt;&gt;VLOOKUP($H30,'Consolidated Data - Dynamic'!$B:$AD,5,FALSE),"Primary Breed Mismatch",IF(VLOOKUP($H30,'Consolidated Data - Static'!$H:$AJ,6,FALSE)&lt;&gt;VLOOKUP($H30,'Consolidated Data - Dynamic'!$B:$AD,6,FALSE),"Secondary Breed Mismatch", IF(VLOOKUP($H30,'Consolidated Data - Static'!$H:$AJ,7,FALSE)&lt;&gt;VLOOKUP($H30,'Consolidated Data - Dynamic'!$B:$AD,7,FALSE),"Color Mismatch",IF(VLOOKUP($H30,'Consolidated Data - Static'!$H:$AJ,8,FALSE)&lt;&gt;VLOOKUP($H30,'Consolidated Data - Dynamic'!$B:$AD,8,FALSE),"Sex Mismatch",IF(VLOOKUP($H30,'Consolidated Data - Static'!$H:$AJ,9,FALSE)&lt;&gt;VLOOKUP($H30,'Consolidated Data - Dynamic'!$B:$AD,9,FALSE),"Age Mismatch",IF(VLOOKUP($H30,'Consolidated Data - Static'!$H:$AJ,10,FALSE)&lt;&gt;VLOOKUP($H30,'Consolidated Data - Dynamic'!$B:$AD,10,FALSE),"Size Mismatch",IF(VLOOKUP($H30,'Consolidated Data - Static'!$H:$AJ,11,FALSE)&lt;&gt;VLOOKUP($H30,'Consolidated Data - Dynamic'!$B:$AD,11,FALSE),"Mixed Mismatch",IF(VLOOKUP($H30,'Consolidated Data - Static'!$H:$AJ,12,FALSE)&lt;&gt;VLOOKUP($H30,'Consolidated Data - Dynamic'!$B:$AD,12,FALSE),"Altered Mismatch",IF(VLOOKUP($H30,'Consolidated Data - Static'!$H:$AJ,13,FALSE)&lt;&gt;VLOOKUP($H30,'Consolidated Data - Dynamic'!$B:$AD,13,FALSE),"Shots Current Mismatch",IF(VLOOKUP($H30,'Consolidated Data - Static'!$H:$AJ,14,FALSE)&lt;&gt;VLOOKUP($H30,'Consolidated Data - Dynamic'!$B:$AD,14,FALSE),"Housebroken Mismatch",IF(VLOOKUP($H30,'Consolidated Data - Static'!$H:$AJ,15,FALSE)&lt;&gt;VLOOKUP($H30,'Consolidated Data - Dynamic'!$B:$AD,15,FALSE),"Special Needs Mismatch",IF(VLOOKUP($H30,'Consolidated Data - Static'!$H:$AJ,16,FALSE)&lt;&gt;VLOOKUP($H30,'Consolidated Data - Dynamic'!$B:$AD,16,FALSE),"OK w/kids Mismatch",IF(VLOOKUP($H30,'Consolidated Data - Static'!$H:$AJ,17,FALSE)&lt;&gt;VLOOKUP($H30,'Consolidated Data - Dynamic'!$B:$AD,17,FALSE),"OK w/dogs Mismatch",IF(VLOOKUP($H30,'Consolidated Data - Static'!$H:$AJ,18,FALSE)&lt;&gt;VLOOKUP($H30,'Consolidated Data - Dynamic'!$B:$AD,18,FALSE),"OK w/cats Mismatch",IF(VLOOKUP($H30,'Consolidated Data - Static'!$H:$AJ,19,FALSE)&lt;&gt;VLOOKUP($H30,'Consolidated Data - Dynamic'!$B:$AD,19,FALSE),"Pre Treatment Description Mismatch",IF(VLOOKUP($H30,'Consolidated Data - Static'!$H:$AJ,20,FALSE)&lt;&gt;VLOOKUP($H30,'Consolidated Data - Dynamic'!$B:$AD,20,FALSE),"Stage Mismatch",IF(VLOOKUP($H30,'Consolidated Data - Static'!$H:$AJ,21,FALSE)&lt;&gt;VLOOKUP($H30,'Consolidated Data - Dynamic'!$B:$AD,21,FALSE),"Primary Color Mismatch",IF(VLOOKUP($H30,'Consolidated Data - Static'!$H:$AJ,22,FALSE)&lt;&gt;VLOOKUP($H30,'Consolidated Data - Dynamic'!$B:$AD,22,FALSE),"Location Mismatch",IF(VLOOKUP($H30,'Consolidated Data - Static'!$H:$AJ,23,FALSE)&lt;&gt;VLOOKUP($H30,'Consolidated Data - Dynamic'!$B:$AD,23,FALSE),"Intake Type Mismatch",IF(VLOOKUP($H30,'Consolidated Data - Static'!$H:$AJ,24,FALSE)&lt;&gt;VLOOKUP($H30,'Consolidated Data - Dynamic'!$B:$AD,24,FALSE),"Emancipation Date Mismatch",IF(VLOOKUP($H30,'Consolidated Data - Static'!$H:$AJ,25,FALSE)&lt;&gt;VLOOKUP($H30,'Consolidated Data - Dynamic'!$B:$AD,25,FALSE),"Intake Date Mismatch",IF(VLOOKUP($H30,'Consolidated Data - Static'!$H:$AJ,26,FALSE)&lt;&gt;VLOOKUP($H30,'Consolidated Data - Dynamic'!$B:$AD,26,FALSE),"LOS Days Mismatch",IF(VLOOKUP($H30,'Consolidated Data - Static'!$H:$AJ,27,FALSE)&lt;&gt;VLOOKUP($H30,'Consolidated Data - Dynamic'!$B:$AD,27,FALSE),"Stage Change Mismatch",IF(VLOOKUP($H30,'Consolidated Data - Static'!$H:$AJ,28,FALSE)&lt;&gt;VLOOKUP($H30,'Consolidated Data - Dynamic'!$B:$AD,28,FALSE),"Animal Weight Mismatch",IF(VLOOKUP($H30,'Consolidated Data - Static'!$H:$AJ,29,FALSE)&lt;&gt;VLOOKUP($H30,'Consolidated Data - Dynamic'!$B:$AD,29,FALSE),"Number of Pictures Mismatch", "Record Match"))))))))))))))))))))))))))))</f>
        <v>Record Match</v>
      </c>
      <c r="G30">
        <v>45472762</v>
      </c>
      <c r="H30" t="s">
        <v>380</v>
      </c>
      <c r="I30" t="s">
        <v>381</v>
      </c>
      <c r="J30" t="s">
        <v>1214</v>
      </c>
      <c r="K30" t="s">
        <v>1214</v>
      </c>
      <c r="L30" t="s">
        <v>382</v>
      </c>
      <c r="M30" t="s">
        <v>383</v>
      </c>
      <c r="N30" t="s">
        <v>384</v>
      </c>
      <c r="O30" t="s">
        <v>50</v>
      </c>
      <c r="P30" t="s">
        <v>51</v>
      </c>
      <c r="Q30" t="s">
        <v>96</v>
      </c>
      <c r="R30" t="s">
        <v>40</v>
      </c>
      <c r="S30" t="s">
        <v>40</v>
      </c>
      <c r="T30" t="s">
        <v>40</v>
      </c>
      <c r="U30" t="s">
        <v>42</v>
      </c>
      <c r="V30" t="s">
        <v>42</v>
      </c>
      <c r="W30" t="s">
        <v>40</v>
      </c>
      <c r="X30" t="s">
        <v>40</v>
      </c>
      <c r="Y30" t="s">
        <v>41</v>
      </c>
      <c r="Z30" t="s">
        <v>42</v>
      </c>
      <c r="AA30" t="s">
        <v>790</v>
      </c>
      <c r="AB30" t="s">
        <v>197</v>
      </c>
      <c r="AC30" t="s">
        <v>772</v>
      </c>
      <c r="AD30" t="s">
        <v>1809</v>
      </c>
      <c r="AE30" s="25">
        <v>45853.550694444442</v>
      </c>
      <c r="AF30" s="25">
        <v>45848.550694444442</v>
      </c>
      <c r="AG30">
        <v>87.1</v>
      </c>
      <c r="AH30">
        <v>0</v>
      </c>
      <c r="AI30" t="s">
        <v>1919</v>
      </c>
      <c r="AJ30">
        <v>1</v>
      </c>
    </row>
    <row r="31" spans="6:36" x14ac:dyDescent="0.2">
      <c r="F31" t="str">
        <f>IF(VLOOKUP($H31,'Consolidated Data - Static'!$H:$AJ,2,FALSE)&lt;&gt;VLOOKUP($H31,'Consolidated Data - Dynamic'!$B:$AD,2,FALSE),"Name-AdoptAPet Mismatch",IF(VLOOKUP($H31,'Consolidated Data - Static'!$H:$AJ,3,FALSE)&lt;&gt;VLOOKUP($H31,'Consolidated Data - Dynamic'!$B:$AD,3,FALSE),"Name-PetPoint Mismatch",IF(VLOOKUP($H31,'Consolidated Data - Static'!$H:$AJ,4,FALSE)&lt;&gt;VLOOKUP($H31,'Consolidated Data - Dynamic'!$B:$AD,4,FALSE),"Name-Inventory Mismatch", IF(VLOOKUP($H31,'Consolidated Data - Static'!$H:$AJ,5,FALSE)&lt;&gt;VLOOKUP($H31,'Consolidated Data - Dynamic'!$B:$AD,5,FALSE),"Primary Breed Mismatch",IF(VLOOKUP($H31,'Consolidated Data - Static'!$H:$AJ,6,FALSE)&lt;&gt;VLOOKUP($H31,'Consolidated Data - Dynamic'!$B:$AD,6,FALSE),"Secondary Breed Mismatch", IF(VLOOKUP($H31,'Consolidated Data - Static'!$H:$AJ,7,FALSE)&lt;&gt;VLOOKUP($H31,'Consolidated Data - Dynamic'!$B:$AD,7,FALSE),"Color Mismatch",IF(VLOOKUP($H31,'Consolidated Data - Static'!$H:$AJ,8,FALSE)&lt;&gt;VLOOKUP($H31,'Consolidated Data - Dynamic'!$B:$AD,8,FALSE),"Sex Mismatch",IF(VLOOKUP($H31,'Consolidated Data - Static'!$H:$AJ,9,FALSE)&lt;&gt;VLOOKUP($H31,'Consolidated Data - Dynamic'!$B:$AD,9,FALSE),"Age Mismatch",IF(VLOOKUP($H31,'Consolidated Data - Static'!$H:$AJ,10,FALSE)&lt;&gt;VLOOKUP($H31,'Consolidated Data - Dynamic'!$B:$AD,10,FALSE),"Size Mismatch",IF(VLOOKUP($H31,'Consolidated Data - Static'!$H:$AJ,11,FALSE)&lt;&gt;VLOOKUP($H31,'Consolidated Data - Dynamic'!$B:$AD,11,FALSE),"Mixed Mismatch",IF(VLOOKUP($H31,'Consolidated Data - Static'!$H:$AJ,12,FALSE)&lt;&gt;VLOOKUP($H31,'Consolidated Data - Dynamic'!$B:$AD,12,FALSE),"Altered Mismatch",IF(VLOOKUP($H31,'Consolidated Data - Static'!$H:$AJ,13,FALSE)&lt;&gt;VLOOKUP($H31,'Consolidated Data - Dynamic'!$B:$AD,13,FALSE),"Shots Current Mismatch",IF(VLOOKUP($H31,'Consolidated Data - Static'!$H:$AJ,14,FALSE)&lt;&gt;VLOOKUP($H31,'Consolidated Data - Dynamic'!$B:$AD,14,FALSE),"Housebroken Mismatch",IF(VLOOKUP($H31,'Consolidated Data - Static'!$H:$AJ,15,FALSE)&lt;&gt;VLOOKUP($H31,'Consolidated Data - Dynamic'!$B:$AD,15,FALSE),"Special Needs Mismatch",IF(VLOOKUP($H31,'Consolidated Data - Static'!$H:$AJ,16,FALSE)&lt;&gt;VLOOKUP($H31,'Consolidated Data - Dynamic'!$B:$AD,16,FALSE),"OK w/kids Mismatch",IF(VLOOKUP($H31,'Consolidated Data - Static'!$H:$AJ,17,FALSE)&lt;&gt;VLOOKUP($H31,'Consolidated Data - Dynamic'!$B:$AD,17,FALSE),"OK w/dogs Mismatch",IF(VLOOKUP($H31,'Consolidated Data - Static'!$H:$AJ,18,FALSE)&lt;&gt;VLOOKUP($H31,'Consolidated Data - Dynamic'!$B:$AD,18,FALSE),"OK w/cats Mismatch",IF(VLOOKUP($H31,'Consolidated Data - Static'!$H:$AJ,19,FALSE)&lt;&gt;VLOOKUP($H31,'Consolidated Data - Dynamic'!$B:$AD,19,FALSE),"Pre Treatment Description Mismatch",IF(VLOOKUP($H31,'Consolidated Data - Static'!$H:$AJ,20,FALSE)&lt;&gt;VLOOKUP($H31,'Consolidated Data - Dynamic'!$B:$AD,20,FALSE),"Stage Mismatch",IF(VLOOKUP($H31,'Consolidated Data - Static'!$H:$AJ,21,FALSE)&lt;&gt;VLOOKUP($H31,'Consolidated Data - Dynamic'!$B:$AD,21,FALSE),"Primary Color Mismatch",IF(VLOOKUP($H31,'Consolidated Data - Static'!$H:$AJ,22,FALSE)&lt;&gt;VLOOKUP($H31,'Consolidated Data - Dynamic'!$B:$AD,22,FALSE),"Location Mismatch",IF(VLOOKUP($H31,'Consolidated Data - Static'!$H:$AJ,23,FALSE)&lt;&gt;VLOOKUP($H31,'Consolidated Data - Dynamic'!$B:$AD,23,FALSE),"Intake Type Mismatch",IF(VLOOKUP($H31,'Consolidated Data - Static'!$H:$AJ,24,FALSE)&lt;&gt;VLOOKUP($H31,'Consolidated Data - Dynamic'!$B:$AD,24,FALSE),"Emancipation Date Mismatch",IF(VLOOKUP($H31,'Consolidated Data - Static'!$H:$AJ,25,FALSE)&lt;&gt;VLOOKUP($H31,'Consolidated Data - Dynamic'!$B:$AD,25,FALSE),"Intake Date Mismatch",IF(VLOOKUP($H31,'Consolidated Data - Static'!$H:$AJ,26,FALSE)&lt;&gt;VLOOKUP($H31,'Consolidated Data - Dynamic'!$B:$AD,26,FALSE),"LOS Days Mismatch",IF(VLOOKUP($H31,'Consolidated Data - Static'!$H:$AJ,27,FALSE)&lt;&gt;VLOOKUP($H31,'Consolidated Data - Dynamic'!$B:$AD,27,FALSE),"Stage Change Mismatch",IF(VLOOKUP($H31,'Consolidated Data - Static'!$H:$AJ,28,FALSE)&lt;&gt;VLOOKUP($H31,'Consolidated Data - Dynamic'!$B:$AD,28,FALSE),"Animal Weight Mismatch",IF(VLOOKUP($H31,'Consolidated Data - Static'!$H:$AJ,29,FALSE)&lt;&gt;VLOOKUP($H31,'Consolidated Data - Dynamic'!$B:$AD,29,FALSE),"Number of Pictures Mismatch", "Record Match"))))))))))))))))))))))))))))</f>
        <v>Record Match</v>
      </c>
      <c r="G31">
        <v>45968028</v>
      </c>
      <c r="H31" t="s">
        <v>615</v>
      </c>
      <c r="I31" t="s">
        <v>616</v>
      </c>
      <c r="J31" t="s">
        <v>616</v>
      </c>
      <c r="K31" t="s">
        <v>616</v>
      </c>
      <c r="L31" t="s">
        <v>104</v>
      </c>
      <c r="M31">
        <v>0</v>
      </c>
      <c r="N31" t="s">
        <v>307</v>
      </c>
      <c r="O31" t="s">
        <v>37</v>
      </c>
      <c r="P31" t="s">
        <v>51</v>
      </c>
      <c r="Q31" t="s">
        <v>52</v>
      </c>
      <c r="R31" t="s">
        <v>40</v>
      </c>
      <c r="S31" t="s">
        <v>42</v>
      </c>
      <c r="T31" t="s">
        <v>40</v>
      </c>
      <c r="U31" t="s">
        <v>42</v>
      </c>
      <c r="V31" t="s">
        <v>42</v>
      </c>
      <c r="W31" t="s">
        <v>40</v>
      </c>
      <c r="X31" t="s">
        <v>40</v>
      </c>
      <c r="Y31" t="s">
        <v>41</v>
      </c>
      <c r="Z31" t="s">
        <v>42</v>
      </c>
      <c r="AA31" t="s">
        <v>843</v>
      </c>
      <c r="AB31" t="s">
        <v>197</v>
      </c>
      <c r="AC31" t="s">
        <v>1228</v>
      </c>
      <c r="AD31" t="s">
        <v>1760</v>
      </c>
      <c r="AE31" s="25">
        <v>45860.586805555555</v>
      </c>
      <c r="AF31" s="25">
        <v>45855.586805555555</v>
      </c>
      <c r="AG31">
        <v>80.099999999999994</v>
      </c>
      <c r="AH31">
        <v>0</v>
      </c>
      <c r="AI31" t="s">
        <v>1799</v>
      </c>
      <c r="AJ31">
        <v>1</v>
      </c>
    </row>
    <row r="32" spans="6:36" x14ac:dyDescent="0.2">
      <c r="F32" t="str">
        <f>IF(VLOOKUP($H32,'Consolidated Data - Static'!$H:$AJ,2,FALSE)&lt;&gt;VLOOKUP($H32,'Consolidated Data - Dynamic'!$B:$AD,2,FALSE),"Name-AdoptAPet Mismatch",IF(VLOOKUP($H32,'Consolidated Data - Static'!$H:$AJ,3,FALSE)&lt;&gt;VLOOKUP($H32,'Consolidated Data - Dynamic'!$B:$AD,3,FALSE),"Name-PetPoint Mismatch",IF(VLOOKUP($H32,'Consolidated Data - Static'!$H:$AJ,4,FALSE)&lt;&gt;VLOOKUP($H32,'Consolidated Data - Dynamic'!$B:$AD,4,FALSE),"Name-Inventory Mismatch", IF(VLOOKUP($H32,'Consolidated Data - Static'!$H:$AJ,5,FALSE)&lt;&gt;VLOOKUP($H32,'Consolidated Data - Dynamic'!$B:$AD,5,FALSE),"Primary Breed Mismatch",IF(VLOOKUP($H32,'Consolidated Data - Static'!$H:$AJ,6,FALSE)&lt;&gt;VLOOKUP($H32,'Consolidated Data - Dynamic'!$B:$AD,6,FALSE),"Secondary Breed Mismatch", IF(VLOOKUP($H32,'Consolidated Data - Static'!$H:$AJ,7,FALSE)&lt;&gt;VLOOKUP($H32,'Consolidated Data - Dynamic'!$B:$AD,7,FALSE),"Color Mismatch",IF(VLOOKUP($H32,'Consolidated Data - Static'!$H:$AJ,8,FALSE)&lt;&gt;VLOOKUP($H32,'Consolidated Data - Dynamic'!$B:$AD,8,FALSE),"Sex Mismatch",IF(VLOOKUP($H32,'Consolidated Data - Static'!$H:$AJ,9,FALSE)&lt;&gt;VLOOKUP($H32,'Consolidated Data - Dynamic'!$B:$AD,9,FALSE),"Age Mismatch",IF(VLOOKUP($H32,'Consolidated Data - Static'!$H:$AJ,10,FALSE)&lt;&gt;VLOOKUP($H32,'Consolidated Data - Dynamic'!$B:$AD,10,FALSE),"Size Mismatch",IF(VLOOKUP($H32,'Consolidated Data - Static'!$H:$AJ,11,FALSE)&lt;&gt;VLOOKUP($H32,'Consolidated Data - Dynamic'!$B:$AD,11,FALSE),"Mixed Mismatch",IF(VLOOKUP($H32,'Consolidated Data - Static'!$H:$AJ,12,FALSE)&lt;&gt;VLOOKUP($H32,'Consolidated Data - Dynamic'!$B:$AD,12,FALSE),"Altered Mismatch",IF(VLOOKUP($H32,'Consolidated Data - Static'!$H:$AJ,13,FALSE)&lt;&gt;VLOOKUP($H32,'Consolidated Data - Dynamic'!$B:$AD,13,FALSE),"Shots Current Mismatch",IF(VLOOKUP($H32,'Consolidated Data - Static'!$H:$AJ,14,FALSE)&lt;&gt;VLOOKUP($H32,'Consolidated Data - Dynamic'!$B:$AD,14,FALSE),"Housebroken Mismatch",IF(VLOOKUP($H32,'Consolidated Data - Static'!$H:$AJ,15,FALSE)&lt;&gt;VLOOKUP($H32,'Consolidated Data - Dynamic'!$B:$AD,15,FALSE),"Special Needs Mismatch",IF(VLOOKUP($H32,'Consolidated Data - Static'!$H:$AJ,16,FALSE)&lt;&gt;VLOOKUP($H32,'Consolidated Data - Dynamic'!$B:$AD,16,FALSE),"OK w/kids Mismatch",IF(VLOOKUP($H32,'Consolidated Data - Static'!$H:$AJ,17,FALSE)&lt;&gt;VLOOKUP($H32,'Consolidated Data - Dynamic'!$B:$AD,17,FALSE),"OK w/dogs Mismatch",IF(VLOOKUP($H32,'Consolidated Data - Static'!$H:$AJ,18,FALSE)&lt;&gt;VLOOKUP($H32,'Consolidated Data - Dynamic'!$B:$AD,18,FALSE),"OK w/cats Mismatch",IF(VLOOKUP($H32,'Consolidated Data - Static'!$H:$AJ,19,FALSE)&lt;&gt;VLOOKUP($H32,'Consolidated Data - Dynamic'!$B:$AD,19,FALSE),"Pre Treatment Description Mismatch",IF(VLOOKUP($H32,'Consolidated Data - Static'!$H:$AJ,20,FALSE)&lt;&gt;VLOOKUP($H32,'Consolidated Data - Dynamic'!$B:$AD,20,FALSE),"Stage Mismatch",IF(VLOOKUP($H32,'Consolidated Data - Static'!$H:$AJ,21,FALSE)&lt;&gt;VLOOKUP($H32,'Consolidated Data - Dynamic'!$B:$AD,21,FALSE),"Primary Color Mismatch",IF(VLOOKUP($H32,'Consolidated Data - Static'!$H:$AJ,22,FALSE)&lt;&gt;VLOOKUP($H32,'Consolidated Data - Dynamic'!$B:$AD,22,FALSE),"Location Mismatch",IF(VLOOKUP($H32,'Consolidated Data - Static'!$H:$AJ,23,FALSE)&lt;&gt;VLOOKUP($H32,'Consolidated Data - Dynamic'!$B:$AD,23,FALSE),"Intake Type Mismatch",IF(VLOOKUP($H32,'Consolidated Data - Static'!$H:$AJ,24,FALSE)&lt;&gt;VLOOKUP($H32,'Consolidated Data - Dynamic'!$B:$AD,24,FALSE),"Emancipation Date Mismatch",IF(VLOOKUP($H32,'Consolidated Data - Static'!$H:$AJ,25,FALSE)&lt;&gt;VLOOKUP($H32,'Consolidated Data - Dynamic'!$B:$AD,25,FALSE),"Intake Date Mismatch",IF(VLOOKUP($H32,'Consolidated Data - Static'!$H:$AJ,26,FALSE)&lt;&gt;VLOOKUP($H32,'Consolidated Data - Dynamic'!$B:$AD,26,FALSE),"LOS Days Mismatch",IF(VLOOKUP($H32,'Consolidated Data - Static'!$H:$AJ,27,FALSE)&lt;&gt;VLOOKUP($H32,'Consolidated Data - Dynamic'!$B:$AD,27,FALSE),"Stage Change Mismatch",IF(VLOOKUP($H32,'Consolidated Data - Static'!$H:$AJ,28,FALSE)&lt;&gt;VLOOKUP($H32,'Consolidated Data - Dynamic'!$B:$AD,28,FALSE),"Animal Weight Mismatch",IF(VLOOKUP($H32,'Consolidated Data - Static'!$H:$AJ,29,FALSE)&lt;&gt;VLOOKUP($H32,'Consolidated Data - Dynamic'!$B:$AD,29,FALSE),"Number of Pictures Mismatch", "Record Match"))))))))))))))))))))))))))))</f>
        <v>Record Match</v>
      </c>
      <c r="G32">
        <v>45190824</v>
      </c>
      <c r="H32" t="s">
        <v>272</v>
      </c>
      <c r="I32" t="s">
        <v>273</v>
      </c>
      <c r="J32" t="s">
        <v>273</v>
      </c>
      <c r="K32" t="s">
        <v>273</v>
      </c>
      <c r="L32" t="s">
        <v>104</v>
      </c>
      <c r="M32" t="s">
        <v>138</v>
      </c>
      <c r="N32" t="s">
        <v>152</v>
      </c>
      <c r="O32" t="s">
        <v>50</v>
      </c>
      <c r="P32" t="s">
        <v>51</v>
      </c>
      <c r="Q32" t="s">
        <v>52</v>
      </c>
      <c r="R32" t="s">
        <v>40</v>
      </c>
      <c r="S32" t="s">
        <v>40</v>
      </c>
      <c r="T32" t="s">
        <v>40</v>
      </c>
      <c r="U32" t="s">
        <v>42</v>
      </c>
      <c r="V32" t="s">
        <v>42</v>
      </c>
      <c r="W32" t="s">
        <v>40</v>
      </c>
      <c r="X32" t="s">
        <v>40</v>
      </c>
      <c r="Y32" t="s">
        <v>40</v>
      </c>
      <c r="Z32" t="s">
        <v>40</v>
      </c>
      <c r="AA32" t="s">
        <v>790</v>
      </c>
      <c r="AB32" t="s">
        <v>197</v>
      </c>
      <c r="AC32" t="s">
        <v>785</v>
      </c>
      <c r="AD32" t="s">
        <v>1760</v>
      </c>
      <c r="AE32" s="25">
        <v>45824.569444444445</v>
      </c>
      <c r="AF32" s="25">
        <v>45819.569444444445</v>
      </c>
      <c r="AG32">
        <v>116.1</v>
      </c>
      <c r="AH32">
        <v>0</v>
      </c>
      <c r="AI32" t="s">
        <v>1957</v>
      </c>
      <c r="AJ32">
        <v>3</v>
      </c>
    </row>
    <row r="33" spans="6:36" x14ac:dyDescent="0.2">
      <c r="F33" t="str">
        <f>IF(VLOOKUP($H33,'Consolidated Data - Static'!$H:$AJ,2,FALSE)&lt;&gt;VLOOKUP($H33,'Consolidated Data - Dynamic'!$B:$AD,2,FALSE),"Name-AdoptAPet Mismatch",IF(VLOOKUP($H33,'Consolidated Data - Static'!$H:$AJ,3,FALSE)&lt;&gt;VLOOKUP($H33,'Consolidated Data - Dynamic'!$B:$AD,3,FALSE),"Name-PetPoint Mismatch",IF(VLOOKUP($H33,'Consolidated Data - Static'!$H:$AJ,4,FALSE)&lt;&gt;VLOOKUP($H33,'Consolidated Data - Dynamic'!$B:$AD,4,FALSE),"Name-Inventory Mismatch", IF(VLOOKUP($H33,'Consolidated Data - Static'!$H:$AJ,5,FALSE)&lt;&gt;VLOOKUP($H33,'Consolidated Data - Dynamic'!$B:$AD,5,FALSE),"Primary Breed Mismatch",IF(VLOOKUP($H33,'Consolidated Data - Static'!$H:$AJ,6,FALSE)&lt;&gt;VLOOKUP($H33,'Consolidated Data - Dynamic'!$B:$AD,6,FALSE),"Secondary Breed Mismatch", IF(VLOOKUP($H33,'Consolidated Data - Static'!$H:$AJ,7,FALSE)&lt;&gt;VLOOKUP($H33,'Consolidated Data - Dynamic'!$B:$AD,7,FALSE),"Color Mismatch",IF(VLOOKUP($H33,'Consolidated Data - Static'!$H:$AJ,8,FALSE)&lt;&gt;VLOOKUP($H33,'Consolidated Data - Dynamic'!$B:$AD,8,FALSE),"Sex Mismatch",IF(VLOOKUP($H33,'Consolidated Data - Static'!$H:$AJ,9,FALSE)&lt;&gt;VLOOKUP($H33,'Consolidated Data - Dynamic'!$B:$AD,9,FALSE),"Age Mismatch",IF(VLOOKUP($H33,'Consolidated Data - Static'!$H:$AJ,10,FALSE)&lt;&gt;VLOOKUP($H33,'Consolidated Data - Dynamic'!$B:$AD,10,FALSE),"Size Mismatch",IF(VLOOKUP($H33,'Consolidated Data - Static'!$H:$AJ,11,FALSE)&lt;&gt;VLOOKUP($H33,'Consolidated Data - Dynamic'!$B:$AD,11,FALSE),"Mixed Mismatch",IF(VLOOKUP($H33,'Consolidated Data - Static'!$H:$AJ,12,FALSE)&lt;&gt;VLOOKUP($H33,'Consolidated Data - Dynamic'!$B:$AD,12,FALSE),"Altered Mismatch",IF(VLOOKUP($H33,'Consolidated Data - Static'!$H:$AJ,13,FALSE)&lt;&gt;VLOOKUP($H33,'Consolidated Data - Dynamic'!$B:$AD,13,FALSE),"Shots Current Mismatch",IF(VLOOKUP($H33,'Consolidated Data - Static'!$H:$AJ,14,FALSE)&lt;&gt;VLOOKUP($H33,'Consolidated Data - Dynamic'!$B:$AD,14,FALSE),"Housebroken Mismatch",IF(VLOOKUP($H33,'Consolidated Data - Static'!$H:$AJ,15,FALSE)&lt;&gt;VLOOKUP($H33,'Consolidated Data - Dynamic'!$B:$AD,15,FALSE),"Special Needs Mismatch",IF(VLOOKUP($H33,'Consolidated Data - Static'!$H:$AJ,16,FALSE)&lt;&gt;VLOOKUP($H33,'Consolidated Data - Dynamic'!$B:$AD,16,FALSE),"OK w/kids Mismatch",IF(VLOOKUP($H33,'Consolidated Data - Static'!$H:$AJ,17,FALSE)&lt;&gt;VLOOKUP($H33,'Consolidated Data - Dynamic'!$B:$AD,17,FALSE),"OK w/dogs Mismatch",IF(VLOOKUP($H33,'Consolidated Data - Static'!$H:$AJ,18,FALSE)&lt;&gt;VLOOKUP($H33,'Consolidated Data - Dynamic'!$B:$AD,18,FALSE),"OK w/cats Mismatch",IF(VLOOKUP($H33,'Consolidated Data - Static'!$H:$AJ,19,FALSE)&lt;&gt;VLOOKUP($H33,'Consolidated Data - Dynamic'!$B:$AD,19,FALSE),"Pre Treatment Description Mismatch",IF(VLOOKUP($H33,'Consolidated Data - Static'!$H:$AJ,20,FALSE)&lt;&gt;VLOOKUP($H33,'Consolidated Data - Dynamic'!$B:$AD,20,FALSE),"Stage Mismatch",IF(VLOOKUP($H33,'Consolidated Data - Static'!$H:$AJ,21,FALSE)&lt;&gt;VLOOKUP($H33,'Consolidated Data - Dynamic'!$B:$AD,21,FALSE),"Primary Color Mismatch",IF(VLOOKUP($H33,'Consolidated Data - Static'!$H:$AJ,22,FALSE)&lt;&gt;VLOOKUP($H33,'Consolidated Data - Dynamic'!$B:$AD,22,FALSE),"Location Mismatch",IF(VLOOKUP($H33,'Consolidated Data - Static'!$H:$AJ,23,FALSE)&lt;&gt;VLOOKUP($H33,'Consolidated Data - Dynamic'!$B:$AD,23,FALSE),"Intake Type Mismatch",IF(VLOOKUP($H33,'Consolidated Data - Static'!$H:$AJ,24,FALSE)&lt;&gt;VLOOKUP($H33,'Consolidated Data - Dynamic'!$B:$AD,24,FALSE),"Emancipation Date Mismatch",IF(VLOOKUP($H33,'Consolidated Data - Static'!$H:$AJ,25,FALSE)&lt;&gt;VLOOKUP($H33,'Consolidated Data - Dynamic'!$B:$AD,25,FALSE),"Intake Date Mismatch",IF(VLOOKUP($H33,'Consolidated Data - Static'!$H:$AJ,26,FALSE)&lt;&gt;VLOOKUP($H33,'Consolidated Data - Dynamic'!$B:$AD,26,FALSE),"LOS Days Mismatch",IF(VLOOKUP($H33,'Consolidated Data - Static'!$H:$AJ,27,FALSE)&lt;&gt;VLOOKUP($H33,'Consolidated Data - Dynamic'!$B:$AD,27,FALSE),"Stage Change Mismatch",IF(VLOOKUP($H33,'Consolidated Data - Static'!$H:$AJ,28,FALSE)&lt;&gt;VLOOKUP($H33,'Consolidated Data - Dynamic'!$B:$AD,28,FALSE),"Animal Weight Mismatch",IF(VLOOKUP($H33,'Consolidated Data - Static'!$H:$AJ,29,FALSE)&lt;&gt;VLOOKUP($H33,'Consolidated Data - Dynamic'!$B:$AD,29,FALSE),"Number of Pictures Mismatch", "Record Match"))))))))))))))))))))))))))))</f>
        <v>Record Match</v>
      </c>
      <c r="G33">
        <v>45190904</v>
      </c>
      <c r="H33" t="s">
        <v>278</v>
      </c>
      <c r="I33" t="s">
        <v>279</v>
      </c>
      <c r="J33" t="s">
        <v>1143</v>
      </c>
      <c r="K33" t="s">
        <v>1143</v>
      </c>
      <c r="L33" t="s">
        <v>116</v>
      </c>
      <c r="M33" t="s">
        <v>115</v>
      </c>
      <c r="N33" t="s">
        <v>62</v>
      </c>
      <c r="O33" t="s">
        <v>37</v>
      </c>
      <c r="P33" t="s">
        <v>51</v>
      </c>
      <c r="Q33" t="s">
        <v>52</v>
      </c>
      <c r="R33" t="s">
        <v>40</v>
      </c>
      <c r="S33" t="s">
        <v>40</v>
      </c>
      <c r="T33" t="s">
        <v>40</v>
      </c>
      <c r="U33" t="s">
        <v>40</v>
      </c>
      <c r="V33" t="s">
        <v>42</v>
      </c>
      <c r="W33" t="s">
        <v>40</v>
      </c>
      <c r="X33" t="s">
        <v>40</v>
      </c>
      <c r="Y33" t="s">
        <v>40</v>
      </c>
      <c r="Z33" t="s">
        <v>40</v>
      </c>
      <c r="AA33" t="s">
        <v>790</v>
      </c>
      <c r="AB33" t="s">
        <v>814</v>
      </c>
      <c r="AC33" t="s">
        <v>772</v>
      </c>
      <c r="AD33" t="s">
        <v>1809</v>
      </c>
      <c r="AE33" s="25">
        <v>45833.45208333333</v>
      </c>
      <c r="AF33" s="25">
        <v>45828.45208333333</v>
      </c>
      <c r="AG33">
        <v>107.3</v>
      </c>
      <c r="AH33">
        <v>0</v>
      </c>
      <c r="AI33" t="s">
        <v>1925</v>
      </c>
      <c r="AJ33">
        <v>3</v>
      </c>
    </row>
    <row r="34" spans="6:36" x14ac:dyDescent="0.2">
      <c r="F34" t="str">
        <f>IF(VLOOKUP($H34,'Consolidated Data - Static'!$H:$AJ,2,FALSE)&lt;&gt;VLOOKUP($H34,'Consolidated Data - Dynamic'!$B:$AD,2,FALSE),"Name-AdoptAPet Mismatch",IF(VLOOKUP($H34,'Consolidated Data - Static'!$H:$AJ,3,FALSE)&lt;&gt;VLOOKUP($H34,'Consolidated Data - Dynamic'!$B:$AD,3,FALSE),"Name-PetPoint Mismatch",IF(VLOOKUP($H34,'Consolidated Data - Static'!$H:$AJ,4,FALSE)&lt;&gt;VLOOKUP($H34,'Consolidated Data - Dynamic'!$B:$AD,4,FALSE),"Name-Inventory Mismatch", IF(VLOOKUP($H34,'Consolidated Data - Static'!$H:$AJ,5,FALSE)&lt;&gt;VLOOKUP($H34,'Consolidated Data - Dynamic'!$B:$AD,5,FALSE),"Primary Breed Mismatch",IF(VLOOKUP($H34,'Consolidated Data - Static'!$H:$AJ,6,FALSE)&lt;&gt;VLOOKUP($H34,'Consolidated Data - Dynamic'!$B:$AD,6,FALSE),"Secondary Breed Mismatch", IF(VLOOKUP($H34,'Consolidated Data - Static'!$H:$AJ,7,FALSE)&lt;&gt;VLOOKUP($H34,'Consolidated Data - Dynamic'!$B:$AD,7,FALSE),"Color Mismatch",IF(VLOOKUP($H34,'Consolidated Data - Static'!$H:$AJ,8,FALSE)&lt;&gt;VLOOKUP($H34,'Consolidated Data - Dynamic'!$B:$AD,8,FALSE),"Sex Mismatch",IF(VLOOKUP($H34,'Consolidated Data - Static'!$H:$AJ,9,FALSE)&lt;&gt;VLOOKUP($H34,'Consolidated Data - Dynamic'!$B:$AD,9,FALSE),"Age Mismatch",IF(VLOOKUP($H34,'Consolidated Data - Static'!$H:$AJ,10,FALSE)&lt;&gt;VLOOKUP($H34,'Consolidated Data - Dynamic'!$B:$AD,10,FALSE),"Size Mismatch",IF(VLOOKUP($H34,'Consolidated Data - Static'!$H:$AJ,11,FALSE)&lt;&gt;VLOOKUP($H34,'Consolidated Data - Dynamic'!$B:$AD,11,FALSE),"Mixed Mismatch",IF(VLOOKUP($H34,'Consolidated Data - Static'!$H:$AJ,12,FALSE)&lt;&gt;VLOOKUP($H34,'Consolidated Data - Dynamic'!$B:$AD,12,FALSE),"Altered Mismatch",IF(VLOOKUP($H34,'Consolidated Data - Static'!$H:$AJ,13,FALSE)&lt;&gt;VLOOKUP($H34,'Consolidated Data - Dynamic'!$B:$AD,13,FALSE),"Shots Current Mismatch",IF(VLOOKUP($H34,'Consolidated Data - Static'!$H:$AJ,14,FALSE)&lt;&gt;VLOOKUP($H34,'Consolidated Data - Dynamic'!$B:$AD,14,FALSE),"Housebroken Mismatch",IF(VLOOKUP($H34,'Consolidated Data - Static'!$H:$AJ,15,FALSE)&lt;&gt;VLOOKUP($H34,'Consolidated Data - Dynamic'!$B:$AD,15,FALSE),"Special Needs Mismatch",IF(VLOOKUP($H34,'Consolidated Data - Static'!$H:$AJ,16,FALSE)&lt;&gt;VLOOKUP($H34,'Consolidated Data - Dynamic'!$B:$AD,16,FALSE),"OK w/kids Mismatch",IF(VLOOKUP($H34,'Consolidated Data - Static'!$H:$AJ,17,FALSE)&lt;&gt;VLOOKUP($H34,'Consolidated Data - Dynamic'!$B:$AD,17,FALSE),"OK w/dogs Mismatch",IF(VLOOKUP($H34,'Consolidated Data - Static'!$H:$AJ,18,FALSE)&lt;&gt;VLOOKUP($H34,'Consolidated Data - Dynamic'!$B:$AD,18,FALSE),"OK w/cats Mismatch",IF(VLOOKUP($H34,'Consolidated Data - Static'!$H:$AJ,19,FALSE)&lt;&gt;VLOOKUP($H34,'Consolidated Data - Dynamic'!$B:$AD,19,FALSE),"Pre Treatment Description Mismatch",IF(VLOOKUP($H34,'Consolidated Data - Static'!$H:$AJ,20,FALSE)&lt;&gt;VLOOKUP($H34,'Consolidated Data - Dynamic'!$B:$AD,20,FALSE),"Stage Mismatch",IF(VLOOKUP($H34,'Consolidated Data - Static'!$H:$AJ,21,FALSE)&lt;&gt;VLOOKUP($H34,'Consolidated Data - Dynamic'!$B:$AD,21,FALSE),"Primary Color Mismatch",IF(VLOOKUP($H34,'Consolidated Data - Static'!$H:$AJ,22,FALSE)&lt;&gt;VLOOKUP($H34,'Consolidated Data - Dynamic'!$B:$AD,22,FALSE),"Location Mismatch",IF(VLOOKUP($H34,'Consolidated Data - Static'!$H:$AJ,23,FALSE)&lt;&gt;VLOOKUP($H34,'Consolidated Data - Dynamic'!$B:$AD,23,FALSE),"Intake Type Mismatch",IF(VLOOKUP($H34,'Consolidated Data - Static'!$H:$AJ,24,FALSE)&lt;&gt;VLOOKUP($H34,'Consolidated Data - Dynamic'!$B:$AD,24,FALSE),"Emancipation Date Mismatch",IF(VLOOKUP($H34,'Consolidated Data - Static'!$H:$AJ,25,FALSE)&lt;&gt;VLOOKUP($H34,'Consolidated Data - Dynamic'!$B:$AD,25,FALSE),"Intake Date Mismatch",IF(VLOOKUP($H34,'Consolidated Data - Static'!$H:$AJ,26,FALSE)&lt;&gt;VLOOKUP($H34,'Consolidated Data - Dynamic'!$B:$AD,26,FALSE),"LOS Days Mismatch",IF(VLOOKUP($H34,'Consolidated Data - Static'!$H:$AJ,27,FALSE)&lt;&gt;VLOOKUP($H34,'Consolidated Data - Dynamic'!$B:$AD,27,FALSE),"Stage Change Mismatch",IF(VLOOKUP($H34,'Consolidated Data - Static'!$H:$AJ,28,FALSE)&lt;&gt;VLOOKUP($H34,'Consolidated Data - Dynamic'!$B:$AD,28,FALSE),"Animal Weight Mismatch",IF(VLOOKUP($H34,'Consolidated Data - Static'!$H:$AJ,29,FALSE)&lt;&gt;VLOOKUP($H34,'Consolidated Data - Dynamic'!$B:$AD,29,FALSE),"Number of Pictures Mismatch", "Record Match"))))))))))))))))))))))))))))</f>
        <v>Record Match</v>
      </c>
      <c r="G34">
        <v>45190901</v>
      </c>
      <c r="H34" t="s">
        <v>284</v>
      </c>
      <c r="I34" t="s">
        <v>285</v>
      </c>
      <c r="J34" t="s">
        <v>285</v>
      </c>
      <c r="K34" t="s">
        <v>285</v>
      </c>
      <c r="L34" t="s">
        <v>116</v>
      </c>
      <c r="M34" t="s">
        <v>48</v>
      </c>
      <c r="N34" t="s">
        <v>197</v>
      </c>
      <c r="O34" t="s">
        <v>37</v>
      </c>
      <c r="P34" t="s">
        <v>51</v>
      </c>
      <c r="Q34" t="s">
        <v>52</v>
      </c>
      <c r="R34" t="s">
        <v>40</v>
      </c>
      <c r="S34" t="s">
        <v>40</v>
      </c>
      <c r="T34" t="s">
        <v>40</v>
      </c>
      <c r="U34" t="s">
        <v>42</v>
      </c>
      <c r="V34" t="s">
        <v>42</v>
      </c>
      <c r="W34" t="s">
        <v>40</v>
      </c>
      <c r="X34" t="s">
        <v>40</v>
      </c>
      <c r="Y34" t="s">
        <v>41</v>
      </c>
      <c r="Z34" t="s">
        <v>42</v>
      </c>
      <c r="AA34" t="s">
        <v>790</v>
      </c>
      <c r="AB34" t="s">
        <v>197</v>
      </c>
      <c r="AC34" t="s">
        <v>902</v>
      </c>
      <c r="AD34" t="s">
        <v>1836</v>
      </c>
      <c r="AE34" s="25">
        <v>45830.703472222223</v>
      </c>
      <c r="AF34" s="25">
        <v>45825.703472222223</v>
      </c>
      <c r="AG34">
        <v>110</v>
      </c>
      <c r="AH34">
        <v>0</v>
      </c>
      <c r="AI34" t="s">
        <v>1785</v>
      </c>
      <c r="AJ34">
        <v>3</v>
      </c>
    </row>
    <row r="35" spans="6:36" x14ac:dyDescent="0.2">
      <c r="F35" t="str">
        <f>IF(VLOOKUP($H35,'Consolidated Data - Static'!$H:$AJ,2,FALSE)&lt;&gt;VLOOKUP($H35,'Consolidated Data - Dynamic'!$B:$AD,2,FALSE),"Name-AdoptAPet Mismatch",IF(VLOOKUP($H35,'Consolidated Data - Static'!$H:$AJ,3,FALSE)&lt;&gt;VLOOKUP($H35,'Consolidated Data - Dynamic'!$B:$AD,3,FALSE),"Name-PetPoint Mismatch",IF(VLOOKUP($H35,'Consolidated Data - Static'!$H:$AJ,4,FALSE)&lt;&gt;VLOOKUP($H35,'Consolidated Data - Dynamic'!$B:$AD,4,FALSE),"Name-Inventory Mismatch", IF(VLOOKUP($H35,'Consolidated Data - Static'!$H:$AJ,5,FALSE)&lt;&gt;VLOOKUP($H35,'Consolidated Data - Dynamic'!$B:$AD,5,FALSE),"Primary Breed Mismatch",IF(VLOOKUP($H35,'Consolidated Data - Static'!$H:$AJ,6,FALSE)&lt;&gt;VLOOKUP($H35,'Consolidated Data - Dynamic'!$B:$AD,6,FALSE),"Secondary Breed Mismatch", IF(VLOOKUP($H35,'Consolidated Data - Static'!$H:$AJ,7,FALSE)&lt;&gt;VLOOKUP($H35,'Consolidated Data - Dynamic'!$B:$AD,7,FALSE),"Color Mismatch",IF(VLOOKUP($H35,'Consolidated Data - Static'!$H:$AJ,8,FALSE)&lt;&gt;VLOOKUP($H35,'Consolidated Data - Dynamic'!$B:$AD,8,FALSE),"Sex Mismatch",IF(VLOOKUP($H35,'Consolidated Data - Static'!$H:$AJ,9,FALSE)&lt;&gt;VLOOKUP($H35,'Consolidated Data - Dynamic'!$B:$AD,9,FALSE),"Age Mismatch",IF(VLOOKUP($H35,'Consolidated Data - Static'!$H:$AJ,10,FALSE)&lt;&gt;VLOOKUP($H35,'Consolidated Data - Dynamic'!$B:$AD,10,FALSE),"Size Mismatch",IF(VLOOKUP($H35,'Consolidated Data - Static'!$H:$AJ,11,FALSE)&lt;&gt;VLOOKUP($H35,'Consolidated Data - Dynamic'!$B:$AD,11,FALSE),"Mixed Mismatch",IF(VLOOKUP($H35,'Consolidated Data - Static'!$H:$AJ,12,FALSE)&lt;&gt;VLOOKUP($H35,'Consolidated Data - Dynamic'!$B:$AD,12,FALSE),"Altered Mismatch",IF(VLOOKUP($H35,'Consolidated Data - Static'!$H:$AJ,13,FALSE)&lt;&gt;VLOOKUP($H35,'Consolidated Data - Dynamic'!$B:$AD,13,FALSE),"Shots Current Mismatch",IF(VLOOKUP($H35,'Consolidated Data - Static'!$H:$AJ,14,FALSE)&lt;&gt;VLOOKUP($H35,'Consolidated Data - Dynamic'!$B:$AD,14,FALSE),"Housebroken Mismatch",IF(VLOOKUP($H35,'Consolidated Data - Static'!$H:$AJ,15,FALSE)&lt;&gt;VLOOKUP($H35,'Consolidated Data - Dynamic'!$B:$AD,15,FALSE),"Special Needs Mismatch",IF(VLOOKUP($H35,'Consolidated Data - Static'!$H:$AJ,16,FALSE)&lt;&gt;VLOOKUP($H35,'Consolidated Data - Dynamic'!$B:$AD,16,FALSE),"OK w/kids Mismatch",IF(VLOOKUP($H35,'Consolidated Data - Static'!$H:$AJ,17,FALSE)&lt;&gt;VLOOKUP($H35,'Consolidated Data - Dynamic'!$B:$AD,17,FALSE),"OK w/dogs Mismatch",IF(VLOOKUP($H35,'Consolidated Data - Static'!$H:$AJ,18,FALSE)&lt;&gt;VLOOKUP($H35,'Consolidated Data - Dynamic'!$B:$AD,18,FALSE),"OK w/cats Mismatch",IF(VLOOKUP($H35,'Consolidated Data - Static'!$H:$AJ,19,FALSE)&lt;&gt;VLOOKUP($H35,'Consolidated Data - Dynamic'!$B:$AD,19,FALSE),"Pre Treatment Description Mismatch",IF(VLOOKUP($H35,'Consolidated Data - Static'!$H:$AJ,20,FALSE)&lt;&gt;VLOOKUP($H35,'Consolidated Data - Dynamic'!$B:$AD,20,FALSE),"Stage Mismatch",IF(VLOOKUP($H35,'Consolidated Data - Static'!$H:$AJ,21,FALSE)&lt;&gt;VLOOKUP($H35,'Consolidated Data - Dynamic'!$B:$AD,21,FALSE),"Primary Color Mismatch",IF(VLOOKUP($H35,'Consolidated Data - Static'!$H:$AJ,22,FALSE)&lt;&gt;VLOOKUP($H35,'Consolidated Data - Dynamic'!$B:$AD,22,FALSE),"Location Mismatch",IF(VLOOKUP($H35,'Consolidated Data - Static'!$H:$AJ,23,FALSE)&lt;&gt;VLOOKUP($H35,'Consolidated Data - Dynamic'!$B:$AD,23,FALSE),"Intake Type Mismatch",IF(VLOOKUP($H35,'Consolidated Data - Static'!$H:$AJ,24,FALSE)&lt;&gt;VLOOKUP($H35,'Consolidated Data - Dynamic'!$B:$AD,24,FALSE),"Emancipation Date Mismatch",IF(VLOOKUP($H35,'Consolidated Data - Static'!$H:$AJ,25,FALSE)&lt;&gt;VLOOKUP($H35,'Consolidated Data - Dynamic'!$B:$AD,25,FALSE),"Intake Date Mismatch",IF(VLOOKUP($H35,'Consolidated Data - Static'!$H:$AJ,26,FALSE)&lt;&gt;VLOOKUP($H35,'Consolidated Data - Dynamic'!$B:$AD,26,FALSE),"LOS Days Mismatch",IF(VLOOKUP($H35,'Consolidated Data - Static'!$H:$AJ,27,FALSE)&lt;&gt;VLOOKUP($H35,'Consolidated Data - Dynamic'!$B:$AD,27,FALSE),"Stage Change Mismatch",IF(VLOOKUP($H35,'Consolidated Data - Static'!$H:$AJ,28,FALSE)&lt;&gt;VLOOKUP($H35,'Consolidated Data - Dynamic'!$B:$AD,28,FALSE),"Animal Weight Mismatch",IF(VLOOKUP($H35,'Consolidated Data - Static'!$H:$AJ,29,FALSE)&lt;&gt;VLOOKUP($H35,'Consolidated Data - Dynamic'!$B:$AD,29,FALSE),"Number of Pictures Mismatch", "Record Match"))))))))))))))))))))))))))))</f>
        <v>Record Match</v>
      </c>
      <c r="G35">
        <v>44476162</v>
      </c>
      <c r="H35" t="s">
        <v>121</v>
      </c>
      <c r="I35" t="s">
        <v>122</v>
      </c>
      <c r="J35" t="s">
        <v>122</v>
      </c>
      <c r="K35" t="s">
        <v>122</v>
      </c>
      <c r="L35" t="s">
        <v>124</v>
      </c>
      <c r="M35" t="s">
        <v>125</v>
      </c>
      <c r="N35" t="s">
        <v>126</v>
      </c>
      <c r="O35" t="s">
        <v>37</v>
      </c>
      <c r="P35" t="s">
        <v>51</v>
      </c>
      <c r="Q35" t="s">
        <v>52</v>
      </c>
      <c r="R35" t="s">
        <v>40</v>
      </c>
      <c r="S35" t="s">
        <v>40</v>
      </c>
      <c r="T35" t="s">
        <v>40</v>
      </c>
      <c r="U35" t="s">
        <v>42</v>
      </c>
      <c r="V35" t="s">
        <v>42</v>
      </c>
      <c r="W35" t="s">
        <v>40</v>
      </c>
      <c r="X35" t="s">
        <v>40</v>
      </c>
      <c r="Y35" t="s">
        <v>41</v>
      </c>
      <c r="Z35" t="s">
        <v>40</v>
      </c>
      <c r="AA35" t="s">
        <v>790</v>
      </c>
      <c r="AB35" t="s">
        <v>774</v>
      </c>
      <c r="AC35" t="s">
        <v>785</v>
      </c>
      <c r="AD35" t="s">
        <v>1809</v>
      </c>
      <c r="AE35" s="25">
        <v>45742.468055555553</v>
      </c>
      <c r="AF35" s="25">
        <v>45737.468055555553</v>
      </c>
      <c r="AG35">
        <v>198.2</v>
      </c>
      <c r="AH35">
        <v>0</v>
      </c>
      <c r="AI35" t="s">
        <v>1958</v>
      </c>
      <c r="AJ35">
        <v>3</v>
      </c>
    </row>
    <row r="36" spans="6:36" x14ac:dyDescent="0.2">
      <c r="F36" t="str">
        <f>IF(VLOOKUP($H36,'Consolidated Data - Static'!$H:$AJ,2,FALSE)&lt;&gt;VLOOKUP($H36,'Consolidated Data - Dynamic'!$B:$AD,2,FALSE),"Name-AdoptAPet Mismatch",IF(VLOOKUP($H36,'Consolidated Data - Static'!$H:$AJ,3,FALSE)&lt;&gt;VLOOKUP($H36,'Consolidated Data - Dynamic'!$B:$AD,3,FALSE),"Name-PetPoint Mismatch",IF(VLOOKUP($H36,'Consolidated Data - Static'!$H:$AJ,4,FALSE)&lt;&gt;VLOOKUP($H36,'Consolidated Data - Dynamic'!$B:$AD,4,FALSE),"Name-Inventory Mismatch", IF(VLOOKUP($H36,'Consolidated Data - Static'!$H:$AJ,5,FALSE)&lt;&gt;VLOOKUP($H36,'Consolidated Data - Dynamic'!$B:$AD,5,FALSE),"Primary Breed Mismatch",IF(VLOOKUP($H36,'Consolidated Data - Static'!$H:$AJ,6,FALSE)&lt;&gt;VLOOKUP($H36,'Consolidated Data - Dynamic'!$B:$AD,6,FALSE),"Secondary Breed Mismatch", IF(VLOOKUP($H36,'Consolidated Data - Static'!$H:$AJ,7,FALSE)&lt;&gt;VLOOKUP($H36,'Consolidated Data - Dynamic'!$B:$AD,7,FALSE),"Color Mismatch",IF(VLOOKUP($H36,'Consolidated Data - Static'!$H:$AJ,8,FALSE)&lt;&gt;VLOOKUP($H36,'Consolidated Data - Dynamic'!$B:$AD,8,FALSE),"Sex Mismatch",IF(VLOOKUP($H36,'Consolidated Data - Static'!$H:$AJ,9,FALSE)&lt;&gt;VLOOKUP($H36,'Consolidated Data - Dynamic'!$B:$AD,9,FALSE),"Age Mismatch",IF(VLOOKUP($H36,'Consolidated Data - Static'!$H:$AJ,10,FALSE)&lt;&gt;VLOOKUP($H36,'Consolidated Data - Dynamic'!$B:$AD,10,FALSE),"Size Mismatch",IF(VLOOKUP($H36,'Consolidated Data - Static'!$H:$AJ,11,FALSE)&lt;&gt;VLOOKUP($H36,'Consolidated Data - Dynamic'!$B:$AD,11,FALSE),"Mixed Mismatch",IF(VLOOKUP($H36,'Consolidated Data - Static'!$H:$AJ,12,FALSE)&lt;&gt;VLOOKUP($H36,'Consolidated Data - Dynamic'!$B:$AD,12,FALSE),"Altered Mismatch",IF(VLOOKUP($H36,'Consolidated Data - Static'!$H:$AJ,13,FALSE)&lt;&gt;VLOOKUP($H36,'Consolidated Data - Dynamic'!$B:$AD,13,FALSE),"Shots Current Mismatch",IF(VLOOKUP($H36,'Consolidated Data - Static'!$H:$AJ,14,FALSE)&lt;&gt;VLOOKUP($H36,'Consolidated Data - Dynamic'!$B:$AD,14,FALSE),"Housebroken Mismatch",IF(VLOOKUP($H36,'Consolidated Data - Static'!$H:$AJ,15,FALSE)&lt;&gt;VLOOKUP($H36,'Consolidated Data - Dynamic'!$B:$AD,15,FALSE),"Special Needs Mismatch",IF(VLOOKUP($H36,'Consolidated Data - Static'!$H:$AJ,16,FALSE)&lt;&gt;VLOOKUP($H36,'Consolidated Data - Dynamic'!$B:$AD,16,FALSE),"OK w/kids Mismatch",IF(VLOOKUP($H36,'Consolidated Data - Static'!$H:$AJ,17,FALSE)&lt;&gt;VLOOKUP($H36,'Consolidated Data - Dynamic'!$B:$AD,17,FALSE),"OK w/dogs Mismatch",IF(VLOOKUP($H36,'Consolidated Data - Static'!$H:$AJ,18,FALSE)&lt;&gt;VLOOKUP($H36,'Consolidated Data - Dynamic'!$B:$AD,18,FALSE),"OK w/cats Mismatch",IF(VLOOKUP($H36,'Consolidated Data - Static'!$H:$AJ,19,FALSE)&lt;&gt;VLOOKUP($H36,'Consolidated Data - Dynamic'!$B:$AD,19,FALSE),"Pre Treatment Description Mismatch",IF(VLOOKUP($H36,'Consolidated Data - Static'!$H:$AJ,20,FALSE)&lt;&gt;VLOOKUP($H36,'Consolidated Data - Dynamic'!$B:$AD,20,FALSE),"Stage Mismatch",IF(VLOOKUP($H36,'Consolidated Data - Static'!$H:$AJ,21,FALSE)&lt;&gt;VLOOKUP($H36,'Consolidated Data - Dynamic'!$B:$AD,21,FALSE),"Primary Color Mismatch",IF(VLOOKUP($H36,'Consolidated Data - Static'!$H:$AJ,22,FALSE)&lt;&gt;VLOOKUP($H36,'Consolidated Data - Dynamic'!$B:$AD,22,FALSE),"Location Mismatch",IF(VLOOKUP($H36,'Consolidated Data - Static'!$H:$AJ,23,FALSE)&lt;&gt;VLOOKUP($H36,'Consolidated Data - Dynamic'!$B:$AD,23,FALSE),"Intake Type Mismatch",IF(VLOOKUP($H36,'Consolidated Data - Static'!$H:$AJ,24,FALSE)&lt;&gt;VLOOKUP($H36,'Consolidated Data - Dynamic'!$B:$AD,24,FALSE),"Emancipation Date Mismatch",IF(VLOOKUP($H36,'Consolidated Data - Static'!$H:$AJ,25,FALSE)&lt;&gt;VLOOKUP($H36,'Consolidated Data - Dynamic'!$B:$AD,25,FALSE),"Intake Date Mismatch",IF(VLOOKUP($H36,'Consolidated Data - Static'!$H:$AJ,26,FALSE)&lt;&gt;VLOOKUP($H36,'Consolidated Data - Dynamic'!$B:$AD,26,FALSE),"LOS Days Mismatch",IF(VLOOKUP($H36,'Consolidated Data - Static'!$H:$AJ,27,FALSE)&lt;&gt;VLOOKUP($H36,'Consolidated Data - Dynamic'!$B:$AD,27,FALSE),"Stage Change Mismatch",IF(VLOOKUP($H36,'Consolidated Data - Static'!$H:$AJ,28,FALSE)&lt;&gt;VLOOKUP($H36,'Consolidated Data - Dynamic'!$B:$AD,28,FALSE),"Animal Weight Mismatch",IF(VLOOKUP($H36,'Consolidated Data - Static'!$H:$AJ,29,FALSE)&lt;&gt;VLOOKUP($H36,'Consolidated Data - Dynamic'!$B:$AD,29,FALSE),"Number of Pictures Mismatch", "Record Match"))))))))))))))))))))))))))))</f>
        <v>Record Match</v>
      </c>
      <c r="G36">
        <v>44940352</v>
      </c>
      <c r="H36" t="s">
        <v>173</v>
      </c>
      <c r="I36" t="s">
        <v>174</v>
      </c>
      <c r="J36" t="s">
        <v>174</v>
      </c>
      <c r="K36" t="s">
        <v>174</v>
      </c>
      <c r="L36" t="s">
        <v>48</v>
      </c>
      <c r="M36">
        <v>0</v>
      </c>
      <c r="N36" t="s">
        <v>62</v>
      </c>
      <c r="O36" t="s">
        <v>37</v>
      </c>
      <c r="P36" t="s">
        <v>51</v>
      </c>
      <c r="Q36" t="s">
        <v>52</v>
      </c>
      <c r="R36" t="s">
        <v>40</v>
      </c>
      <c r="S36" t="s">
        <v>40</v>
      </c>
      <c r="T36" t="s">
        <v>40</v>
      </c>
      <c r="U36" t="s">
        <v>42</v>
      </c>
      <c r="V36" t="s">
        <v>42</v>
      </c>
      <c r="W36" t="s">
        <v>40</v>
      </c>
      <c r="X36" t="s">
        <v>40</v>
      </c>
      <c r="Y36" t="s">
        <v>40</v>
      </c>
      <c r="Z36" t="s">
        <v>40</v>
      </c>
      <c r="AA36" t="s">
        <v>790</v>
      </c>
      <c r="AB36" t="s">
        <v>814</v>
      </c>
      <c r="AC36" t="s">
        <v>785</v>
      </c>
      <c r="AD36" t="s">
        <v>1760</v>
      </c>
      <c r="AE36" s="25">
        <v>45794.433333333334</v>
      </c>
      <c r="AF36" s="25">
        <v>45789.433333333334</v>
      </c>
      <c r="AG36">
        <v>146.30000000000001</v>
      </c>
      <c r="AH36">
        <v>0</v>
      </c>
      <c r="AI36" t="s">
        <v>1936</v>
      </c>
      <c r="AJ36">
        <v>3</v>
      </c>
    </row>
    <row r="37" spans="6:36" x14ac:dyDescent="0.2">
      <c r="F37" t="str">
        <f>IF(VLOOKUP($H37,'Consolidated Data - Static'!$H:$AJ,2,FALSE)&lt;&gt;VLOOKUP($H37,'Consolidated Data - Dynamic'!$B:$AD,2,FALSE),"Name-AdoptAPet Mismatch",IF(VLOOKUP($H37,'Consolidated Data - Static'!$H:$AJ,3,FALSE)&lt;&gt;VLOOKUP($H37,'Consolidated Data - Dynamic'!$B:$AD,3,FALSE),"Name-PetPoint Mismatch",IF(VLOOKUP($H37,'Consolidated Data - Static'!$H:$AJ,4,FALSE)&lt;&gt;VLOOKUP($H37,'Consolidated Data - Dynamic'!$B:$AD,4,FALSE),"Name-Inventory Mismatch", IF(VLOOKUP($H37,'Consolidated Data - Static'!$H:$AJ,5,FALSE)&lt;&gt;VLOOKUP($H37,'Consolidated Data - Dynamic'!$B:$AD,5,FALSE),"Primary Breed Mismatch",IF(VLOOKUP($H37,'Consolidated Data - Static'!$H:$AJ,6,FALSE)&lt;&gt;VLOOKUP($H37,'Consolidated Data - Dynamic'!$B:$AD,6,FALSE),"Secondary Breed Mismatch", IF(VLOOKUP($H37,'Consolidated Data - Static'!$H:$AJ,7,FALSE)&lt;&gt;VLOOKUP($H37,'Consolidated Data - Dynamic'!$B:$AD,7,FALSE),"Color Mismatch",IF(VLOOKUP($H37,'Consolidated Data - Static'!$H:$AJ,8,FALSE)&lt;&gt;VLOOKUP($H37,'Consolidated Data - Dynamic'!$B:$AD,8,FALSE),"Sex Mismatch",IF(VLOOKUP($H37,'Consolidated Data - Static'!$H:$AJ,9,FALSE)&lt;&gt;VLOOKUP($H37,'Consolidated Data - Dynamic'!$B:$AD,9,FALSE),"Age Mismatch",IF(VLOOKUP($H37,'Consolidated Data - Static'!$H:$AJ,10,FALSE)&lt;&gt;VLOOKUP($H37,'Consolidated Data - Dynamic'!$B:$AD,10,FALSE),"Size Mismatch",IF(VLOOKUP($H37,'Consolidated Data - Static'!$H:$AJ,11,FALSE)&lt;&gt;VLOOKUP($H37,'Consolidated Data - Dynamic'!$B:$AD,11,FALSE),"Mixed Mismatch",IF(VLOOKUP($H37,'Consolidated Data - Static'!$H:$AJ,12,FALSE)&lt;&gt;VLOOKUP($H37,'Consolidated Data - Dynamic'!$B:$AD,12,FALSE),"Altered Mismatch",IF(VLOOKUP($H37,'Consolidated Data - Static'!$H:$AJ,13,FALSE)&lt;&gt;VLOOKUP($H37,'Consolidated Data - Dynamic'!$B:$AD,13,FALSE),"Shots Current Mismatch",IF(VLOOKUP($H37,'Consolidated Data - Static'!$H:$AJ,14,FALSE)&lt;&gt;VLOOKUP($H37,'Consolidated Data - Dynamic'!$B:$AD,14,FALSE),"Housebroken Mismatch",IF(VLOOKUP($H37,'Consolidated Data - Static'!$H:$AJ,15,FALSE)&lt;&gt;VLOOKUP($H37,'Consolidated Data - Dynamic'!$B:$AD,15,FALSE),"Special Needs Mismatch",IF(VLOOKUP($H37,'Consolidated Data - Static'!$H:$AJ,16,FALSE)&lt;&gt;VLOOKUP($H37,'Consolidated Data - Dynamic'!$B:$AD,16,FALSE),"OK w/kids Mismatch",IF(VLOOKUP($H37,'Consolidated Data - Static'!$H:$AJ,17,FALSE)&lt;&gt;VLOOKUP($H37,'Consolidated Data - Dynamic'!$B:$AD,17,FALSE),"OK w/dogs Mismatch",IF(VLOOKUP($H37,'Consolidated Data - Static'!$H:$AJ,18,FALSE)&lt;&gt;VLOOKUP($H37,'Consolidated Data - Dynamic'!$B:$AD,18,FALSE),"OK w/cats Mismatch",IF(VLOOKUP($H37,'Consolidated Data - Static'!$H:$AJ,19,FALSE)&lt;&gt;VLOOKUP($H37,'Consolidated Data - Dynamic'!$B:$AD,19,FALSE),"Pre Treatment Description Mismatch",IF(VLOOKUP($H37,'Consolidated Data - Static'!$H:$AJ,20,FALSE)&lt;&gt;VLOOKUP($H37,'Consolidated Data - Dynamic'!$B:$AD,20,FALSE),"Stage Mismatch",IF(VLOOKUP($H37,'Consolidated Data - Static'!$H:$AJ,21,FALSE)&lt;&gt;VLOOKUP($H37,'Consolidated Data - Dynamic'!$B:$AD,21,FALSE),"Primary Color Mismatch",IF(VLOOKUP($H37,'Consolidated Data - Static'!$H:$AJ,22,FALSE)&lt;&gt;VLOOKUP($H37,'Consolidated Data - Dynamic'!$B:$AD,22,FALSE),"Location Mismatch",IF(VLOOKUP($H37,'Consolidated Data - Static'!$H:$AJ,23,FALSE)&lt;&gt;VLOOKUP($H37,'Consolidated Data - Dynamic'!$B:$AD,23,FALSE),"Intake Type Mismatch",IF(VLOOKUP($H37,'Consolidated Data - Static'!$H:$AJ,24,FALSE)&lt;&gt;VLOOKUP($H37,'Consolidated Data - Dynamic'!$B:$AD,24,FALSE),"Emancipation Date Mismatch",IF(VLOOKUP($H37,'Consolidated Data - Static'!$H:$AJ,25,FALSE)&lt;&gt;VLOOKUP($H37,'Consolidated Data - Dynamic'!$B:$AD,25,FALSE),"Intake Date Mismatch",IF(VLOOKUP($H37,'Consolidated Data - Static'!$H:$AJ,26,FALSE)&lt;&gt;VLOOKUP($H37,'Consolidated Data - Dynamic'!$B:$AD,26,FALSE),"LOS Days Mismatch",IF(VLOOKUP($H37,'Consolidated Data - Static'!$H:$AJ,27,FALSE)&lt;&gt;VLOOKUP($H37,'Consolidated Data - Dynamic'!$B:$AD,27,FALSE),"Stage Change Mismatch",IF(VLOOKUP($H37,'Consolidated Data - Static'!$H:$AJ,28,FALSE)&lt;&gt;VLOOKUP($H37,'Consolidated Data - Dynamic'!$B:$AD,28,FALSE),"Animal Weight Mismatch",IF(VLOOKUP($H37,'Consolidated Data - Static'!$H:$AJ,29,FALSE)&lt;&gt;VLOOKUP($H37,'Consolidated Data - Dynamic'!$B:$AD,29,FALSE),"Number of Pictures Mismatch", "Record Match"))))))))))))))))))))))))))))</f>
        <v>Record Match</v>
      </c>
      <c r="G37">
        <v>45472546</v>
      </c>
      <c r="H37" t="s">
        <v>388</v>
      </c>
      <c r="I37" t="s">
        <v>389</v>
      </c>
      <c r="J37" t="s">
        <v>389</v>
      </c>
      <c r="K37" t="s">
        <v>389</v>
      </c>
      <c r="L37" t="s">
        <v>94</v>
      </c>
      <c r="M37" t="s">
        <v>256</v>
      </c>
      <c r="N37" t="s">
        <v>62</v>
      </c>
      <c r="O37" t="s">
        <v>50</v>
      </c>
      <c r="P37" t="s">
        <v>51</v>
      </c>
      <c r="Q37" t="s">
        <v>96</v>
      </c>
      <c r="R37" t="s">
        <v>40</v>
      </c>
      <c r="S37" t="s">
        <v>40</v>
      </c>
      <c r="T37" t="s">
        <v>40</v>
      </c>
      <c r="U37" t="s">
        <v>42</v>
      </c>
      <c r="V37" t="s">
        <v>42</v>
      </c>
      <c r="W37" t="s">
        <v>40</v>
      </c>
      <c r="X37" t="s">
        <v>40</v>
      </c>
      <c r="Y37" t="s">
        <v>41</v>
      </c>
      <c r="Z37" t="s">
        <v>42</v>
      </c>
      <c r="AA37" t="s">
        <v>790</v>
      </c>
      <c r="AB37" t="s">
        <v>814</v>
      </c>
      <c r="AC37" t="s">
        <v>785</v>
      </c>
      <c r="AD37" t="s">
        <v>1775</v>
      </c>
      <c r="AE37" s="25">
        <v>0</v>
      </c>
      <c r="AF37" s="25">
        <v>45830.546527777777</v>
      </c>
      <c r="AG37">
        <v>105.1</v>
      </c>
      <c r="AH37">
        <v>0</v>
      </c>
      <c r="AI37" t="s">
        <v>1964</v>
      </c>
      <c r="AJ37">
        <v>3</v>
      </c>
    </row>
    <row r="38" spans="6:36" x14ac:dyDescent="0.2">
      <c r="F38" t="str">
        <f>IF(VLOOKUP($H38,'Consolidated Data - Static'!$H:$AJ,2,FALSE)&lt;&gt;VLOOKUP($H38,'Consolidated Data - Dynamic'!$B:$AD,2,FALSE),"Name-AdoptAPet Mismatch",IF(VLOOKUP($H38,'Consolidated Data - Static'!$H:$AJ,3,FALSE)&lt;&gt;VLOOKUP($H38,'Consolidated Data - Dynamic'!$B:$AD,3,FALSE),"Name-PetPoint Mismatch",IF(VLOOKUP($H38,'Consolidated Data - Static'!$H:$AJ,4,FALSE)&lt;&gt;VLOOKUP($H38,'Consolidated Data - Dynamic'!$B:$AD,4,FALSE),"Name-Inventory Mismatch", IF(VLOOKUP($H38,'Consolidated Data - Static'!$H:$AJ,5,FALSE)&lt;&gt;VLOOKUP($H38,'Consolidated Data - Dynamic'!$B:$AD,5,FALSE),"Primary Breed Mismatch",IF(VLOOKUP($H38,'Consolidated Data - Static'!$H:$AJ,6,FALSE)&lt;&gt;VLOOKUP($H38,'Consolidated Data - Dynamic'!$B:$AD,6,FALSE),"Secondary Breed Mismatch", IF(VLOOKUP($H38,'Consolidated Data - Static'!$H:$AJ,7,FALSE)&lt;&gt;VLOOKUP($H38,'Consolidated Data - Dynamic'!$B:$AD,7,FALSE),"Color Mismatch",IF(VLOOKUP($H38,'Consolidated Data - Static'!$H:$AJ,8,FALSE)&lt;&gt;VLOOKUP($H38,'Consolidated Data - Dynamic'!$B:$AD,8,FALSE),"Sex Mismatch",IF(VLOOKUP($H38,'Consolidated Data - Static'!$H:$AJ,9,FALSE)&lt;&gt;VLOOKUP($H38,'Consolidated Data - Dynamic'!$B:$AD,9,FALSE),"Age Mismatch",IF(VLOOKUP($H38,'Consolidated Data - Static'!$H:$AJ,10,FALSE)&lt;&gt;VLOOKUP($H38,'Consolidated Data - Dynamic'!$B:$AD,10,FALSE),"Size Mismatch",IF(VLOOKUP($H38,'Consolidated Data - Static'!$H:$AJ,11,FALSE)&lt;&gt;VLOOKUP($H38,'Consolidated Data - Dynamic'!$B:$AD,11,FALSE),"Mixed Mismatch",IF(VLOOKUP($H38,'Consolidated Data - Static'!$H:$AJ,12,FALSE)&lt;&gt;VLOOKUP($H38,'Consolidated Data - Dynamic'!$B:$AD,12,FALSE),"Altered Mismatch",IF(VLOOKUP($H38,'Consolidated Data - Static'!$H:$AJ,13,FALSE)&lt;&gt;VLOOKUP($H38,'Consolidated Data - Dynamic'!$B:$AD,13,FALSE),"Shots Current Mismatch",IF(VLOOKUP($H38,'Consolidated Data - Static'!$H:$AJ,14,FALSE)&lt;&gt;VLOOKUP($H38,'Consolidated Data - Dynamic'!$B:$AD,14,FALSE),"Housebroken Mismatch",IF(VLOOKUP($H38,'Consolidated Data - Static'!$H:$AJ,15,FALSE)&lt;&gt;VLOOKUP($H38,'Consolidated Data - Dynamic'!$B:$AD,15,FALSE),"Special Needs Mismatch",IF(VLOOKUP($H38,'Consolidated Data - Static'!$H:$AJ,16,FALSE)&lt;&gt;VLOOKUP($H38,'Consolidated Data - Dynamic'!$B:$AD,16,FALSE),"OK w/kids Mismatch",IF(VLOOKUP($H38,'Consolidated Data - Static'!$H:$AJ,17,FALSE)&lt;&gt;VLOOKUP($H38,'Consolidated Data - Dynamic'!$B:$AD,17,FALSE),"OK w/dogs Mismatch",IF(VLOOKUP($H38,'Consolidated Data - Static'!$H:$AJ,18,FALSE)&lt;&gt;VLOOKUP($H38,'Consolidated Data - Dynamic'!$B:$AD,18,FALSE),"OK w/cats Mismatch",IF(VLOOKUP($H38,'Consolidated Data - Static'!$H:$AJ,19,FALSE)&lt;&gt;VLOOKUP($H38,'Consolidated Data - Dynamic'!$B:$AD,19,FALSE),"Pre Treatment Description Mismatch",IF(VLOOKUP($H38,'Consolidated Data - Static'!$H:$AJ,20,FALSE)&lt;&gt;VLOOKUP($H38,'Consolidated Data - Dynamic'!$B:$AD,20,FALSE),"Stage Mismatch",IF(VLOOKUP($H38,'Consolidated Data - Static'!$H:$AJ,21,FALSE)&lt;&gt;VLOOKUP($H38,'Consolidated Data - Dynamic'!$B:$AD,21,FALSE),"Primary Color Mismatch",IF(VLOOKUP($H38,'Consolidated Data - Static'!$H:$AJ,22,FALSE)&lt;&gt;VLOOKUP($H38,'Consolidated Data - Dynamic'!$B:$AD,22,FALSE),"Location Mismatch",IF(VLOOKUP($H38,'Consolidated Data - Static'!$H:$AJ,23,FALSE)&lt;&gt;VLOOKUP($H38,'Consolidated Data - Dynamic'!$B:$AD,23,FALSE),"Intake Type Mismatch",IF(VLOOKUP($H38,'Consolidated Data - Static'!$H:$AJ,24,FALSE)&lt;&gt;VLOOKUP($H38,'Consolidated Data - Dynamic'!$B:$AD,24,FALSE),"Emancipation Date Mismatch",IF(VLOOKUP($H38,'Consolidated Data - Static'!$H:$AJ,25,FALSE)&lt;&gt;VLOOKUP($H38,'Consolidated Data - Dynamic'!$B:$AD,25,FALSE),"Intake Date Mismatch",IF(VLOOKUP($H38,'Consolidated Data - Static'!$H:$AJ,26,FALSE)&lt;&gt;VLOOKUP($H38,'Consolidated Data - Dynamic'!$B:$AD,26,FALSE),"LOS Days Mismatch",IF(VLOOKUP($H38,'Consolidated Data - Static'!$H:$AJ,27,FALSE)&lt;&gt;VLOOKUP($H38,'Consolidated Data - Dynamic'!$B:$AD,27,FALSE),"Stage Change Mismatch",IF(VLOOKUP($H38,'Consolidated Data - Static'!$H:$AJ,28,FALSE)&lt;&gt;VLOOKUP($H38,'Consolidated Data - Dynamic'!$B:$AD,28,FALSE),"Animal Weight Mismatch",IF(VLOOKUP($H38,'Consolidated Data - Static'!$H:$AJ,29,FALSE)&lt;&gt;VLOOKUP($H38,'Consolidated Data - Dynamic'!$B:$AD,29,FALSE),"Number of Pictures Mismatch", "Record Match"))))))))))))))))))))))))))))</f>
        <v>Record Match</v>
      </c>
      <c r="G38">
        <v>44938825</v>
      </c>
      <c r="H38" t="s">
        <v>180</v>
      </c>
      <c r="I38" t="s">
        <v>181</v>
      </c>
      <c r="J38" t="s">
        <v>181</v>
      </c>
      <c r="K38" t="s">
        <v>181</v>
      </c>
      <c r="L38" t="s">
        <v>48</v>
      </c>
      <c r="M38">
        <v>0</v>
      </c>
      <c r="N38" t="s">
        <v>106</v>
      </c>
      <c r="O38" t="s">
        <v>37</v>
      </c>
      <c r="P38" t="s">
        <v>51</v>
      </c>
      <c r="Q38" t="s">
        <v>52</v>
      </c>
      <c r="R38" t="s">
        <v>40</v>
      </c>
      <c r="S38" t="s">
        <v>40</v>
      </c>
      <c r="T38" t="s">
        <v>40</v>
      </c>
      <c r="U38" t="s">
        <v>42</v>
      </c>
      <c r="V38" t="s">
        <v>42</v>
      </c>
      <c r="W38" t="s">
        <v>40</v>
      </c>
      <c r="X38" t="s">
        <v>40</v>
      </c>
      <c r="Y38" t="s">
        <v>41</v>
      </c>
      <c r="Z38" t="s">
        <v>42</v>
      </c>
      <c r="AA38" t="s">
        <v>790</v>
      </c>
      <c r="AB38" t="s">
        <v>810</v>
      </c>
      <c r="AC38" t="s">
        <v>838</v>
      </c>
      <c r="AD38" t="s">
        <v>1760</v>
      </c>
      <c r="AE38" s="25">
        <v>45761.606249999997</v>
      </c>
      <c r="AF38" s="25">
        <v>45756.606249999997</v>
      </c>
      <c r="AG38">
        <v>179.1</v>
      </c>
      <c r="AH38">
        <v>0</v>
      </c>
      <c r="AI38" t="s">
        <v>1800</v>
      </c>
      <c r="AJ38">
        <v>3</v>
      </c>
    </row>
    <row r="39" spans="6:36" x14ac:dyDescent="0.2">
      <c r="F39" t="str">
        <f>IF(VLOOKUP($H39,'Consolidated Data - Static'!$H:$AJ,2,FALSE)&lt;&gt;VLOOKUP($H39,'Consolidated Data - Dynamic'!$B:$AD,2,FALSE),"Name-AdoptAPet Mismatch",IF(VLOOKUP($H39,'Consolidated Data - Static'!$H:$AJ,3,FALSE)&lt;&gt;VLOOKUP($H39,'Consolidated Data - Dynamic'!$B:$AD,3,FALSE),"Name-PetPoint Mismatch",IF(VLOOKUP($H39,'Consolidated Data - Static'!$H:$AJ,4,FALSE)&lt;&gt;VLOOKUP($H39,'Consolidated Data - Dynamic'!$B:$AD,4,FALSE),"Name-Inventory Mismatch", IF(VLOOKUP($H39,'Consolidated Data - Static'!$H:$AJ,5,FALSE)&lt;&gt;VLOOKUP($H39,'Consolidated Data - Dynamic'!$B:$AD,5,FALSE),"Primary Breed Mismatch",IF(VLOOKUP($H39,'Consolidated Data - Static'!$H:$AJ,6,FALSE)&lt;&gt;VLOOKUP($H39,'Consolidated Data - Dynamic'!$B:$AD,6,FALSE),"Secondary Breed Mismatch", IF(VLOOKUP($H39,'Consolidated Data - Static'!$H:$AJ,7,FALSE)&lt;&gt;VLOOKUP($H39,'Consolidated Data - Dynamic'!$B:$AD,7,FALSE),"Color Mismatch",IF(VLOOKUP($H39,'Consolidated Data - Static'!$H:$AJ,8,FALSE)&lt;&gt;VLOOKUP($H39,'Consolidated Data - Dynamic'!$B:$AD,8,FALSE),"Sex Mismatch",IF(VLOOKUP($H39,'Consolidated Data - Static'!$H:$AJ,9,FALSE)&lt;&gt;VLOOKUP($H39,'Consolidated Data - Dynamic'!$B:$AD,9,FALSE),"Age Mismatch",IF(VLOOKUP($H39,'Consolidated Data - Static'!$H:$AJ,10,FALSE)&lt;&gt;VLOOKUP($H39,'Consolidated Data - Dynamic'!$B:$AD,10,FALSE),"Size Mismatch",IF(VLOOKUP($H39,'Consolidated Data - Static'!$H:$AJ,11,FALSE)&lt;&gt;VLOOKUP($H39,'Consolidated Data - Dynamic'!$B:$AD,11,FALSE),"Mixed Mismatch",IF(VLOOKUP($H39,'Consolidated Data - Static'!$H:$AJ,12,FALSE)&lt;&gt;VLOOKUP($H39,'Consolidated Data - Dynamic'!$B:$AD,12,FALSE),"Altered Mismatch",IF(VLOOKUP($H39,'Consolidated Data - Static'!$H:$AJ,13,FALSE)&lt;&gt;VLOOKUP($H39,'Consolidated Data - Dynamic'!$B:$AD,13,FALSE),"Shots Current Mismatch",IF(VLOOKUP($H39,'Consolidated Data - Static'!$H:$AJ,14,FALSE)&lt;&gt;VLOOKUP($H39,'Consolidated Data - Dynamic'!$B:$AD,14,FALSE),"Housebroken Mismatch",IF(VLOOKUP($H39,'Consolidated Data - Static'!$H:$AJ,15,FALSE)&lt;&gt;VLOOKUP($H39,'Consolidated Data - Dynamic'!$B:$AD,15,FALSE),"Special Needs Mismatch",IF(VLOOKUP($H39,'Consolidated Data - Static'!$H:$AJ,16,FALSE)&lt;&gt;VLOOKUP($H39,'Consolidated Data - Dynamic'!$B:$AD,16,FALSE),"OK w/kids Mismatch",IF(VLOOKUP($H39,'Consolidated Data - Static'!$H:$AJ,17,FALSE)&lt;&gt;VLOOKUP($H39,'Consolidated Data - Dynamic'!$B:$AD,17,FALSE),"OK w/dogs Mismatch",IF(VLOOKUP($H39,'Consolidated Data - Static'!$H:$AJ,18,FALSE)&lt;&gt;VLOOKUP($H39,'Consolidated Data - Dynamic'!$B:$AD,18,FALSE),"OK w/cats Mismatch",IF(VLOOKUP($H39,'Consolidated Data - Static'!$H:$AJ,19,FALSE)&lt;&gt;VLOOKUP($H39,'Consolidated Data - Dynamic'!$B:$AD,19,FALSE),"Pre Treatment Description Mismatch",IF(VLOOKUP($H39,'Consolidated Data - Static'!$H:$AJ,20,FALSE)&lt;&gt;VLOOKUP($H39,'Consolidated Data - Dynamic'!$B:$AD,20,FALSE),"Stage Mismatch",IF(VLOOKUP($H39,'Consolidated Data - Static'!$H:$AJ,21,FALSE)&lt;&gt;VLOOKUP($H39,'Consolidated Data - Dynamic'!$B:$AD,21,FALSE),"Primary Color Mismatch",IF(VLOOKUP($H39,'Consolidated Data - Static'!$H:$AJ,22,FALSE)&lt;&gt;VLOOKUP($H39,'Consolidated Data - Dynamic'!$B:$AD,22,FALSE),"Location Mismatch",IF(VLOOKUP($H39,'Consolidated Data - Static'!$H:$AJ,23,FALSE)&lt;&gt;VLOOKUP($H39,'Consolidated Data - Dynamic'!$B:$AD,23,FALSE),"Intake Type Mismatch",IF(VLOOKUP($H39,'Consolidated Data - Static'!$H:$AJ,24,FALSE)&lt;&gt;VLOOKUP($H39,'Consolidated Data - Dynamic'!$B:$AD,24,FALSE),"Emancipation Date Mismatch",IF(VLOOKUP($H39,'Consolidated Data - Static'!$H:$AJ,25,FALSE)&lt;&gt;VLOOKUP($H39,'Consolidated Data - Dynamic'!$B:$AD,25,FALSE),"Intake Date Mismatch",IF(VLOOKUP($H39,'Consolidated Data - Static'!$H:$AJ,26,FALSE)&lt;&gt;VLOOKUP($H39,'Consolidated Data - Dynamic'!$B:$AD,26,FALSE),"LOS Days Mismatch",IF(VLOOKUP($H39,'Consolidated Data - Static'!$H:$AJ,27,FALSE)&lt;&gt;VLOOKUP($H39,'Consolidated Data - Dynamic'!$B:$AD,27,FALSE),"Stage Change Mismatch",IF(VLOOKUP($H39,'Consolidated Data - Static'!$H:$AJ,28,FALSE)&lt;&gt;VLOOKUP($H39,'Consolidated Data - Dynamic'!$B:$AD,28,FALSE),"Animal Weight Mismatch",IF(VLOOKUP($H39,'Consolidated Data - Static'!$H:$AJ,29,FALSE)&lt;&gt;VLOOKUP($H39,'Consolidated Data - Dynamic'!$B:$AD,29,FALSE),"Number of Pictures Mismatch", "Record Match"))))))))))))))))))))))))))))</f>
        <v>Record Match</v>
      </c>
      <c r="G39">
        <v>45969544</v>
      </c>
      <c r="H39" t="s">
        <v>621</v>
      </c>
      <c r="I39" t="s">
        <v>622</v>
      </c>
      <c r="J39" t="s">
        <v>622</v>
      </c>
      <c r="K39" t="s">
        <v>622</v>
      </c>
      <c r="L39" t="s">
        <v>48</v>
      </c>
      <c r="M39" t="s">
        <v>61</v>
      </c>
      <c r="N39" t="s">
        <v>209</v>
      </c>
      <c r="O39" t="s">
        <v>37</v>
      </c>
      <c r="P39" t="s">
        <v>38</v>
      </c>
      <c r="Q39" t="s">
        <v>435</v>
      </c>
      <c r="R39" t="s">
        <v>40</v>
      </c>
      <c r="S39" t="s">
        <v>42</v>
      </c>
      <c r="T39" t="s">
        <v>40</v>
      </c>
      <c r="U39" t="s">
        <v>42</v>
      </c>
      <c r="V39" t="s">
        <v>42</v>
      </c>
      <c r="W39" t="s">
        <v>40</v>
      </c>
      <c r="X39" t="s">
        <v>40</v>
      </c>
      <c r="Y39" t="s">
        <v>40</v>
      </c>
      <c r="Z39" t="s">
        <v>42</v>
      </c>
      <c r="AA39" t="s">
        <v>843</v>
      </c>
      <c r="AB39" t="s">
        <v>774</v>
      </c>
      <c r="AC39" t="s">
        <v>902</v>
      </c>
      <c r="AD39" t="s">
        <v>1809</v>
      </c>
      <c r="AE39" s="25">
        <v>45908.617361111108</v>
      </c>
      <c r="AF39" s="25">
        <v>45903.617361111108</v>
      </c>
      <c r="AG39">
        <v>32.1</v>
      </c>
      <c r="AH39">
        <v>0</v>
      </c>
      <c r="AI39" t="s">
        <v>1842</v>
      </c>
      <c r="AJ39">
        <v>3</v>
      </c>
    </row>
    <row r="40" spans="6:36" x14ac:dyDescent="0.2">
      <c r="F40" t="str">
        <f>IF(VLOOKUP($H40,'Consolidated Data - Static'!$H:$AJ,2,FALSE)&lt;&gt;VLOOKUP($H40,'Consolidated Data - Dynamic'!$B:$AD,2,FALSE),"Name-AdoptAPet Mismatch",IF(VLOOKUP($H40,'Consolidated Data - Static'!$H:$AJ,3,FALSE)&lt;&gt;VLOOKUP($H40,'Consolidated Data - Dynamic'!$B:$AD,3,FALSE),"Name-PetPoint Mismatch",IF(VLOOKUP($H40,'Consolidated Data - Static'!$H:$AJ,4,FALSE)&lt;&gt;VLOOKUP($H40,'Consolidated Data - Dynamic'!$B:$AD,4,FALSE),"Name-Inventory Mismatch", IF(VLOOKUP($H40,'Consolidated Data - Static'!$H:$AJ,5,FALSE)&lt;&gt;VLOOKUP($H40,'Consolidated Data - Dynamic'!$B:$AD,5,FALSE),"Primary Breed Mismatch",IF(VLOOKUP($H40,'Consolidated Data - Static'!$H:$AJ,6,FALSE)&lt;&gt;VLOOKUP($H40,'Consolidated Data - Dynamic'!$B:$AD,6,FALSE),"Secondary Breed Mismatch", IF(VLOOKUP($H40,'Consolidated Data - Static'!$H:$AJ,7,FALSE)&lt;&gt;VLOOKUP($H40,'Consolidated Data - Dynamic'!$B:$AD,7,FALSE),"Color Mismatch",IF(VLOOKUP($H40,'Consolidated Data - Static'!$H:$AJ,8,FALSE)&lt;&gt;VLOOKUP($H40,'Consolidated Data - Dynamic'!$B:$AD,8,FALSE),"Sex Mismatch",IF(VLOOKUP($H40,'Consolidated Data - Static'!$H:$AJ,9,FALSE)&lt;&gt;VLOOKUP($H40,'Consolidated Data - Dynamic'!$B:$AD,9,FALSE),"Age Mismatch",IF(VLOOKUP($H40,'Consolidated Data - Static'!$H:$AJ,10,FALSE)&lt;&gt;VLOOKUP($H40,'Consolidated Data - Dynamic'!$B:$AD,10,FALSE),"Size Mismatch",IF(VLOOKUP($H40,'Consolidated Data - Static'!$H:$AJ,11,FALSE)&lt;&gt;VLOOKUP($H40,'Consolidated Data - Dynamic'!$B:$AD,11,FALSE),"Mixed Mismatch",IF(VLOOKUP($H40,'Consolidated Data - Static'!$H:$AJ,12,FALSE)&lt;&gt;VLOOKUP($H40,'Consolidated Data - Dynamic'!$B:$AD,12,FALSE),"Altered Mismatch",IF(VLOOKUP($H40,'Consolidated Data - Static'!$H:$AJ,13,FALSE)&lt;&gt;VLOOKUP($H40,'Consolidated Data - Dynamic'!$B:$AD,13,FALSE),"Shots Current Mismatch",IF(VLOOKUP($H40,'Consolidated Data - Static'!$H:$AJ,14,FALSE)&lt;&gt;VLOOKUP($H40,'Consolidated Data - Dynamic'!$B:$AD,14,FALSE),"Housebroken Mismatch",IF(VLOOKUP($H40,'Consolidated Data - Static'!$H:$AJ,15,FALSE)&lt;&gt;VLOOKUP($H40,'Consolidated Data - Dynamic'!$B:$AD,15,FALSE),"Special Needs Mismatch",IF(VLOOKUP($H40,'Consolidated Data - Static'!$H:$AJ,16,FALSE)&lt;&gt;VLOOKUP($H40,'Consolidated Data - Dynamic'!$B:$AD,16,FALSE),"OK w/kids Mismatch",IF(VLOOKUP($H40,'Consolidated Data - Static'!$H:$AJ,17,FALSE)&lt;&gt;VLOOKUP($H40,'Consolidated Data - Dynamic'!$B:$AD,17,FALSE),"OK w/dogs Mismatch",IF(VLOOKUP($H40,'Consolidated Data - Static'!$H:$AJ,18,FALSE)&lt;&gt;VLOOKUP($H40,'Consolidated Data - Dynamic'!$B:$AD,18,FALSE),"OK w/cats Mismatch",IF(VLOOKUP($H40,'Consolidated Data - Static'!$H:$AJ,19,FALSE)&lt;&gt;VLOOKUP($H40,'Consolidated Data - Dynamic'!$B:$AD,19,FALSE),"Pre Treatment Description Mismatch",IF(VLOOKUP($H40,'Consolidated Data - Static'!$H:$AJ,20,FALSE)&lt;&gt;VLOOKUP($H40,'Consolidated Data - Dynamic'!$B:$AD,20,FALSE),"Stage Mismatch",IF(VLOOKUP($H40,'Consolidated Data - Static'!$H:$AJ,21,FALSE)&lt;&gt;VLOOKUP($H40,'Consolidated Data - Dynamic'!$B:$AD,21,FALSE),"Primary Color Mismatch",IF(VLOOKUP($H40,'Consolidated Data - Static'!$H:$AJ,22,FALSE)&lt;&gt;VLOOKUP($H40,'Consolidated Data - Dynamic'!$B:$AD,22,FALSE),"Location Mismatch",IF(VLOOKUP($H40,'Consolidated Data - Static'!$H:$AJ,23,FALSE)&lt;&gt;VLOOKUP($H40,'Consolidated Data - Dynamic'!$B:$AD,23,FALSE),"Intake Type Mismatch",IF(VLOOKUP($H40,'Consolidated Data - Static'!$H:$AJ,24,FALSE)&lt;&gt;VLOOKUP($H40,'Consolidated Data - Dynamic'!$B:$AD,24,FALSE),"Emancipation Date Mismatch",IF(VLOOKUP($H40,'Consolidated Data - Static'!$H:$AJ,25,FALSE)&lt;&gt;VLOOKUP($H40,'Consolidated Data - Dynamic'!$B:$AD,25,FALSE),"Intake Date Mismatch",IF(VLOOKUP($H40,'Consolidated Data - Static'!$H:$AJ,26,FALSE)&lt;&gt;VLOOKUP($H40,'Consolidated Data - Dynamic'!$B:$AD,26,FALSE),"LOS Days Mismatch",IF(VLOOKUP($H40,'Consolidated Data - Static'!$H:$AJ,27,FALSE)&lt;&gt;VLOOKUP($H40,'Consolidated Data - Dynamic'!$B:$AD,27,FALSE),"Stage Change Mismatch",IF(VLOOKUP($H40,'Consolidated Data - Static'!$H:$AJ,28,FALSE)&lt;&gt;VLOOKUP($H40,'Consolidated Data - Dynamic'!$B:$AD,28,FALSE),"Animal Weight Mismatch",IF(VLOOKUP($H40,'Consolidated Data - Static'!$H:$AJ,29,FALSE)&lt;&gt;VLOOKUP($H40,'Consolidated Data - Dynamic'!$B:$AD,29,FALSE),"Number of Pictures Mismatch", "Record Match"))))))))))))))))))))))))))))</f>
        <v>Record Match</v>
      </c>
      <c r="G40">
        <v>45472971</v>
      </c>
      <c r="H40" t="s">
        <v>393</v>
      </c>
      <c r="I40" t="s">
        <v>394</v>
      </c>
      <c r="J40" t="s">
        <v>394</v>
      </c>
      <c r="K40" t="s">
        <v>394</v>
      </c>
      <c r="L40" t="s">
        <v>84</v>
      </c>
      <c r="M40" t="s">
        <v>48</v>
      </c>
      <c r="N40" t="s">
        <v>70</v>
      </c>
      <c r="O40" t="s">
        <v>50</v>
      </c>
      <c r="P40" t="s">
        <v>51</v>
      </c>
      <c r="Q40" t="s">
        <v>52</v>
      </c>
      <c r="R40" t="s">
        <v>40</v>
      </c>
      <c r="S40" t="s">
        <v>40</v>
      </c>
      <c r="T40" t="s">
        <v>40</v>
      </c>
      <c r="U40" t="s">
        <v>42</v>
      </c>
      <c r="V40" t="s">
        <v>42</v>
      </c>
      <c r="W40" t="s">
        <v>40</v>
      </c>
      <c r="X40" t="s">
        <v>40</v>
      </c>
      <c r="Y40" t="s">
        <v>41</v>
      </c>
      <c r="Z40" t="s">
        <v>42</v>
      </c>
      <c r="AA40" t="s">
        <v>790</v>
      </c>
      <c r="AB40" t="s">
        <v>1224</v>
      </c>
      <c r="AC40" t="s">
        <v>838</v>
      </c>
      <c r="AD40" t="s">
        <v>1760</v>
      </c>
      <c r="AE40" s="25">
        <v>45859.652083333334</v>
      </c>
      <c r="AF40" s="25">
        <v>45854.652083333334</v>
      </c>
      <c r="AG40">
        <v>81</v>
      </c>
      <c r="AH40">
        <v>0</v>
      </c>
      <c r="AI40" t="s">
        <v>1867</v>
      </c>
      <c r="AJ40">
        <v>3</v>
      </c>
    </row>
    <row r="41" spans="6:36" x14ac:dyDescent="0.2">
      <c r="F41" t="str">
        <f>IF(VLOOKUP($H41,'Consolidated Data - Static'!$H:$AJ,2,FALSE)&lt;&gt;VLOOKUP($H41,'Consolidated Data - Dynamic'!$B:$AD,2,FALSE),"Name-AdoptAPet Mismatch",IF(VLOOKUP($H41,'Consolidated Data - Static'!$H:$AJ,3,FALSE)&lt;&gt;VLOOKUP($H41,'Consolidated Data - Dynamic'!$B:$AD,3,FALSE),"Name-PetPoint Mismatch",IF(VLOOKUP($H41,'Consolidated Data - Static'!$H:$AJ,4,FALSE)&lt;&gt;VLOOKUP($H41,'Consolidated Data - Dynamic'!$B:$AD,4,FALSE),"Name-Inventory Mismatch", IF(VLOOKUP($H41,'Consolidated Data - Static'!$H:$AJ,5,FALSE)&lt;&gt;VLOOKUP($H41,'Consolidated Data - Dynamic'!$B:$AD,5,FALSE),"Primary Breed Mismatch",IF(VLOOKUP($H41,'Consolidated Data - Static'!$H:$AJ,6,FALSE)&lt;&gt;VLOOKUP($H41,'Consolidated Data - Dynamic'!$B:$AD,6,FALSE),"Secondary Breed Mismatch", IF(VLOOKUP($H41,'Consolidated Data - Static'!$H:$AJ,7,FALSE)&lt;&gt;VLOOKUP($H41,'Consolidated Data - Dynamic'!$B:$AD,7,FALSE),"Color Mismatch",IF(VLOOKUP($H41,'Consolidated Data - Static'!$H:$AJ,8,FALSE)&lt;&gt;VLOOKUP($H41,'Consolidated Data - Dynamic'!$B:$AD,8,FALSE),"Sex Mismatch",IF(VLOOKUP($H41,'Consolidated Data - Static'!$H:$AJ,9,FALSE)&lt;&gt;VLOOKUP($H41,'Consolidated Data - Dynamic'!$B:$AD,9,FALSE),"Age Mismatch",IF(VLOOKUP($H41,'Consolidated Data - Static'!$H:$AJ,10,FALSE)&lt;&gt;VLOOKUP($H41,'Consolidated Data - Dynamic'!$B:$AD,10,FALSE),"Size Mismatch",IF(VLOOKUP($H41,'Consolidated Data - Static'!$H:$AJ,11,FALSE)&lt;&gt;VLOOKUP($H41,'Consolidated Data - Dynamic'!$B:$AD,11,FALSE),"Mixed Mismatch",IF(VLOOKUP($H41,'Consolidated Data - Static'!$H:$AJ,12,FALSE)&lt;&gt;VLOOKUP($H41,'Consolidated Data - Dynamic'!$B:$AD,12,FALSE),"Altered Mismatch",IF(VLOOKUP($H41,'Consolidated Data - Static'!$H:$AJ,13,FALSE)&lt;&gt;VLOOKUP($H41,'Consolidated Data - Dynamic'!$B:$AD,13,FALSE),"Shots Current Mismatch",IF(VLOOKUP($H41,'Consolidated Data - Static'!$H:$AJ,14,FALSE)&lt;&gt;VLOOKUP($H41,'Consolidated Data - Dynamic'!$B:$AD,14,FALSE),"Housebroken Mismatch",IF(VLOOKUP($H41,'Consolidated Data - Static'!$H:$AJ,15,FALSE)&lt;&gt;VLOOKUP($H41,'Consolidated Data - Dynamic'!$B:$AD,15,FALSE),"Special Needs Mismatch",IF(VLOOKUP($H41,'Consolidated Data - Static'!$H:$AJ,16,FALSE)&lt;&gt;VLOOKUP($H41,'Consolidated Data - Dynamic'!$B:$AD,16,FALSE),"OK w/kids Mismatch",IF(VLOOKUP($H41,'Consolidated Data - Static'!$H:$AJ,17,FALSE)&lt;&gt;VLOOKUP($H41,'Consolidated Data - Dynamic'!$B:$AD,17,FALSE),"OK w/dogs Mismatch",IF(VLOOKUP($H41,'Consolidated Data - Static'!$H:$AJ,18,FALSE)&lt;&gt;VLOOKUP($H41,'Consolidated Data - Dynamic'!$B:$AD,18,FALSE),"OK w/cats Mismatch",IF(VLOOKUP($H41,'Consolidated Data - Static'!$H:$AJ,19,FALSE)&lt;&gt;VLOOKUP($H41,'Consolidated Data - Dynamic'!$B:$AD,19,FALSE),"Pre Treatment Description Mismatch",IF(VLOOKUP($H41,'Consolidated Data - Static'!$H:$AJ,20,FALSE)&lt;&gt;VLOOKUP($H41,'Consolidated Data - Dynamic'!$B:$AD,20,FALSE),"Stage Mismatch",IF(VLOOKUP($H41,'Consolidated Data - Static'!$H:$AJ,21,FALSE)&lt;&gt;VLOOKUP($H41,'Consolidated Data - Dynamic'!$B:$AD,21,FALSE),"Primary Color Mismatch",IF(VLOOKUP($H41,'Consolidated Data - Static'!$H:$AJ,22,FALSE)&lt;&gt;VLOOKUP($H41,'Consolidated Data - Dynamic'!$B:$AD,22,FALSE),"Location Mismatch",IF(VLOOKUP($H41,'Consolidated Data - Static'!$H:$AJ,23,FALSE)&lt;&gt;VLOOKUP($H41,'Consolidated Data - Dynamic'!$B:$AD,23,FALSE),"Intake Type Mismatch",IF(VLOOKUP($H41,'Consolidated Data - Static'!$H:$AJ,24,FALSE)&lt;&gt;VLOOKUP($H41,'Consolidated Data - Dynamic'!$B:$AD,24,FALSE),"Emancipation Date Mismatch",IF(VLOOKUP($H41,'Consolidated Data - Static'!$H:$AJ,25,FALSE)&lt;&gt;VLOOKUP($H41,'Consolidated Data - Dynamic'!$B:$AD,25,FALSE),"Intake Date Mismatch",IF(VLOOKUP($H41,'Consolidated Data - Static'!$H:$AJ,26,FALSE)&lt;&gt;VLOOKUP($H41,'Consolidated Data - Dynamic'!$B:$AD,26,FALSE),"LOS Days Mismatch",IF(VLOOKUP($H41,'Consolidated Data - Static'!$H:$AJ,27,FALSE)&lt;&gt;VLOOKUP($H41,'Consolidated Data - Dynamic'!$B:$AD,27,FALSE),"Stage Change Mismatch",IF(VLOOKUP($H41,'Consolidated Data - Static'!$H:$AJ,28,FALSE)&lt;&gt;VLOOKUP($H41,'Consolidated Data - Dynamic'!$B:$AD,28,FALSE),"Animal Weight Mismatch",IF(VLOOKUP($H41,'Consolidated Data - Static'!$H:$AJ,29,FALSE)&lt;&gt;VLOOKUP($H41,'Consolidated Data - Dynamic'!$B:$AD,29,FALSE),"Number of Pictures Mismatch", "Record Match"))))))))))))))))))))))))))))</f>
        <v>Record Match</v>
      </c>
      <c r="G41">
        <v>43830374</v>
      </c>
      <c r="H41" t="s">
        <v>101</v>
      </c>
      <c r="I41" t="s">
        <v>102</v>
      </c>
      <c r="J41" t="s">
        <v>877</v>
      </c>
      <c r="K41" t="s">
        <v>877</v>
      </c>
      <c r="L41" t="s">
        <v>104</v>
      </c>
      <c r="M41" t="s">
        <v>105</v>
      </c>
      <c r="N41" t="s">
        <v>106</v>
      </c>
      <c r="O41" t="s">
        <v>50</v>
      </c>
      <c r="P41" t="s">
        <v>51</v>
      </c>
      <c r="Q41" t="s">
        <v>52</v>
      </c>
      <c r="R41" t="s">
        <v>40</v>
      </c>
      <c r="S41" t="s">
        <v>40</v>
      </c>
      <c r="T41" t="s">
        <v>40</v>
      </c>
      <c r="U41" t="s">
        <v>42</v>
      </c>
      <c r="V41" t="s">
        <v>42</v>
      </c>
      <c r="W41" t="s">
        <v>40</v>
      </c>
      <c r="X41" t="s">
        <v>40</v>
      </c>
      <c r="Y41" t="s">
        <v>41</v>
      </c>
      <c r="Z41" t="s">
        <v>40</v>
      </c>
      <c r="AA41" t="s">
        <v>790</v>
      </c>
      <c r="AB41" t="s">
        <v>197</v>
      </c>
      <c r="AC41" t="s">
        <v>772</v>
      </c>
      <c r="AD41" t="s">
        <v>1760</v>
      </c>
      <c r="AE41" s="25">
        <v>45623.710416666669</v>
      </c>
      <c r="AF41" s="25">
        <v>45618.710416666669</v>
      </c>
      <c r="AG41">
        <v>317</v>
      </c>
      <c r="AH41">
        <v>0</v>
      </c>
      <c r="AI41" t="s">
        <v>1930</v>
      </c>
      <c r="AJ41">
        <v>3</v>
      </c>
    </row>
    <row r="42" spans="6:36" x14ac:dyDescent="0.2">
      <c r="F42" t="str">
        <f>IF(VLOOKUP($H42,'Consolidated Data - Static'!$H:$AJ,2,FALSE)&lt;&gt;VLOOKUP($H42,'Consolidated Data - Dynamic'!$B:$AD,2,FALSE),"Name-AdoptAPet Mismatch",IF(VLOOKUP($H42,'Consolidated Data - Static'!$H:$AJ,3,FALSE)&lt;&gt;VLOOKUP($H42,'Consolidated Data - Dynamic'!$B:$AD,3,FALSE),"Name-PetPoint Mismatch",IF(VLOOKUP($H42,'Consolidated Data - Static'!$H:$AJ,4,FALSE)&lt;&gt;VLOOKUP($H42,'Consolidated Data - Dynamic'!$B:$AD,4,FALSE),"Name-Inventory Mismatch", IF(VLOOKUP($H42,'Consolidated Data - Static'!$H:$AJ,5,FALSE)&lt;&gt;VLOOKUP($H42,'Consolidated Data - Dynamic'!$B:$AD,5,FALSE),"Primary Breed Mismatch",IF(VLOOKUP($H42,'Consolidated Data - Static'!$H:$AJ,6,FALSE)&lt;&gt;VLOOKUP($H42,'Consolidated Data - Dynamic'!$B:$AD,6,FALSE),"Secondary Breed Mismatch", IF(VLOOKUP($H42,'Consolidated Data - Static'!$H:$AJ,7,FALSE)&lt;&gt;VLOOKUP($H42,'Consolidated Data - Dynamic'!$B:$AD,7,FALSE),"Color Mismatch",IF(VLOOKUP($H42,'Consolidated Data - Static'!$H:$AJ,8,FALSE)&lt;&gt;VLOOKUP($H42,'Consolidated Data - Dynamic'!$B:$AD,8,FALSE),"Sex Mismatch",IF(VLOOKUP($H42,'Consolidated Data - Static'!$H:$AJ,9,FALSE)&lt;&gt;VLOOKUP($H42,'Consolidated Data - Dynamic'!$B:$AD,9,FALSE),"Age Mismatch",IF(VLOOKUP($H42,'Consolidated Data - Static'!$H:$AJ,10,FALSE)&lt;&gt;VLOOKUP($H42,'Consolidated Data - Dynamic'!$B:$AD,10,FALSE),"Size Mismatch",IF(VLOOKUP($H42,'Consolidated Data - Static'!$H:$AJ,11,FALSE)&lt;&gt;VLOOKUP($H42,'Consolidated Data - Dynamic'!$B:$AD,11,FALSE),"Mixed Mismatch",IF(VLOOKUP($H42,'Consolidated Data - Static'!$H:$AJ,12,FALSE)&lt;&gt;VLOOKUP($H42,'Consolidated Data - Dynamic'!$B:$AD,12,FALSE),"Altered Mismatch",IF(VLOOKUP($H42,'Consolidated Data - Static'!$H:$AJ,13,FALSE)&lt;&gt;VLOOKUP($H42,'Consolidated Data - Dynamic'!$B:$AD,13,FALSE),"Shots Current Mismatch",IF(VLOOKUP($H42,'Consolidated Data - Static'!$H:$AJ,14,FALSE)&lt;&gt;VLOOKUP($H42,'Consolidated Data - Dynamic'!$B:$AD,14,FALSE),"Housebroken Mismatch",IF(VLOOKUP($H42,'Consolidated Data - Static'!$H:$AJ,15,FALSE)&lt;&gt;VLOOKUP($H42,'Consolidated Data - Dynamic'!$B:$AD,15,FALSE),"Special Needs Mismatch",IF(VLOOKUP($H42,'Consolidated Data - Static'!$H:$AJ,16,FALSE)&lt;&gt;VLOOKUP($H42,'Consolidated Data - Dynamic'!$B:$AD,16,FALSE),"OK w/kids Mismatch",IF(VLOOKUP($H42,'Consolidated Data - Static'!$H:$AJ,17,FALSE)&lt;&gt;VLOOKUP($H42,'Consolidated Data - Dynamic'!$B:$AD,17,FALSE),"OK w/dogs Mismatch",IF(VLOOKUP($H42,'Consolidated Data - Static'!$H:$AJ,18,FALSE)&lt;&gt;VLOOKUP($H42,'Consolidated Data - Dynamic'!$B:$AD,18,FALSE),"OK w/cats Mismatch",IF(VLOOKUP($H42,'Consolidated Data - Static'!$H:$AJ,19,FALSE)&lt;&gt;VLOOKUP($H42,'Consolidated Data - Dynamic'!$B:$AD,19,FALSE),"Pre Treatment Description Mismatch",IF(VLOOKUP($H42,'Consolidated Data - Static'!$H:$AJ,20,FALSE)&lt;&gt;VLOOKUP($H42,'Consolidated Data - Dynamic'!$B:$AD,20,FALSE),"Stage Mismatch",IF(VLOOKUP($H42,'Consolidated Data - Static'!$H:$AJ,21,FALSE)&lt;&gt;VLOOKUP($H42,'Consolidated Data - Dynamic'!$B:$AD,21,FALSE),"Primary Color Mismatch",IF(VLOOKUP($H42,'Consolidated Data - Static'!$H:$AJ,22,FALSE)&lt;&gt;VLOOKUP($H42,'Consolidated Data - Dynamic'!$B:$AD,22,FALSE),"Location Mismatch",IF(VLOOKUP($H42,'Consolidated Data - Static'!$H:$AJ,23,FALSE)&lt;&gt;VLOOKUP($H42,'Consolidated Data - Dynamic'!$B:$AD,23,FALSE),"Intake Type Mismatch",IF(VLOOKUP($H42,'Consolidated Data - Static'!$H:$AJ,24,FALSE)&lt;&gt;VLOOKUP($H42,'Consolidated Data - Dynamic'!$B:$AD,24,FALSE),"Emancipation Date Mismatch",IF(VLOOKUP($H42,'Consolidated Data - Static'!$H:$AJ,25,FALSE)&lt;&gt;VLOOKUP($H42,'Consolidated Data - Dynamic'!$B:$AD,25,FALSE),"Intake Date Mismatch",IF(VLOOKUP($H42,'Consolidated Data - Static'!$H:$AJ,26,FALSE)&lt;&gt;VLOOKUP($H42,'Consolidated Data - Dynamic'!$B:$AD,26,FALSE),"LOS Days Mismatch",IF(VLOOKUP($H42,'Consolidated Data - Static'!$H:$AJ,27,FALSE)&lt;&gt;VLOOKUP($H42,'Consolidated Data - Dynamic'!$B:$AD,27,FALSE),"Stage Change Mismatch",IF(VLOOKUP($H42,'Consolidated Data - Static'!$H:$AJ,28,FALSE)&lt;&gt;VLOOKUP($H42,'Consolidated Data - Dynamic'!$B:$AD,28,FALSE),"Animal Weight Mismatch",IF(VLOOKUP($H42,'Consolidated Data - Static'!$H:$AJ,29,FALSE)&lt;&gt;VLOOKUP($H42,'Consolidated Data - Dynamic'!$B:$AD,29,FALSE),"Number of Pictures Mismatch", "Record Match"))))))))))))))))))))))))))))</f>
        <v>Record Match</v>
      </c>
      <c r="G42">
        <v>45606729</v>
      </c>
      <c r="H42" t="s">
        <v>446</v>
      </c>
      <c r="I42" t="s">
        <v>447</v>
      </c>
      <c r="J42" t="s">
        <v>1277</v>
      </c>
      <c r="K42" t="s">
        <v>1277</v>
      </c>
      <c r="L42" t="s">
        <v>61</v>
      </c>
      <c r="M42">
        <v>0</v>
      </c>
      <c r="N42" t="s">
        <v>209</v>
      </c>
      <c r="O42" t="s">
        <v>50</v>
      </c>
      <c r="P42" t="s">
        <v>38</v>
      </c>
      <c r="Q42" t="s">
        <v>52</v>
      </c>
      <c r="R42" t="s">
        <v>40</v>
      </c>
      <c r="S42" t="s">
        <v>40</v>
      </c>
      <c r="T42" t="s">
        <v>40</v>
      </c>
      <c r="U42" t="s">
        <v>42</v>
      </c>
      <c r="V42" t="s">
        <v>42</v>
      </c>
      <c r="W42" t="s">
        <v>40</v>
      </c>
      <c r="X42" t="s">
        <v>40</v>
      </c>
      <c r="Y42" t="s">
        <v>41</v>
      </c>
      <c r="Z42" t="s">
        <v>42</v>
      </c>
      <c r="AA42" t="s">
        <v>790</v>
      </c>
      <c r="AB42" t="s">
        <v>774</v>
      </c>
      <c r="AC42" t="s">
        <v>772</v>
      </c>
      <c r="AD42" t="s">
        <v>1809</v>
      </c>
      <c r="AE42" s="25">
        <v>45875.531944444447</v>
      </c>
      <c r="AF42" s="25">
        <v>45870.531944444447</v>
      </c>
      <c r="AG42">
        <v>65.2</v>
      </c>
      <c r="AH42">
        <v>0</v>
      </c>
      <c r="AI42" t="s">
        <v>1918</v>
      </c>
      <c r="AJ42">
        <v>3</v>
      </c>
    </row>
    <row r="43" spans="6:36" x14ac:dyDescent="0.2">
      <c r="F43" t="str">
        <f>IF(VLOOKUP($H43,'Consolidated Data - Static'!$H:$AJ,2,FALSE)&lt;&gt;VLOOKUP($H43,'Consolidated Data - Dynamic'!$B:$AD,2,FALSE),"Name-AdoptAPet Mismatch",IF(VLOOKUP($H43,'Consolidated Data - Static'!$H:$AJ,3,FALSE)&lt;&gt;VLOOKUP($H43,'Consolidated Data - Dynamic'!$B:$AD,3,FALSE),"Name-PetPoint Mismatch",IF(VLOOKUP($H43,'Consolidated Data - Static'!$H:$AJ,4,FALSE)&lt;&gt;VLOOKUP($H43,'Consolidated Data - Dynamic'!$B:$AD,4,FALSE),"Name-Inventory Mismatch", IF(VLOOKUP($H43,'Consolidated Data - Static'!$H:$AJ,5,FALSE)&lt;&gt;VLOOKUP($H43,'Consolidated Data - Dynamic'!$B:$AD,5,FALSE),"Primary Breed Mismatch",IF(VLOOKUP($H43,'Consolidated Data - Static'!$H:$AJ,6,FALSE)&lt;&gt;VLOOKUP($H43,'Consolidated Data - Dynamic'!$B:$AD,6,FALSE),"Secondary Breed Mismatch", IF(VLOOKUP($H43,'Consolidated Data - Static'!$H:$AJ,7,FALSE)&lt;&gt;VLOOKUP($H43,'Consolidated Data - Dynamic'!$B:$AD,7,FALSE),"Color Mismatch",IF(VLOOKUP($H43,'Consolidated Data - Static'!$H:$AJ,8,FALSE)&lt;&gt;VLOOKUP($H43,'Consolidated Data - Dynamic'!$B:$AD,8,FALSE),"Sex Mismatch",IF(VLOOKUP($H43,'Consolidated Data - Static'!$H:$AJ,9,FALSE)&lt;&gt;VLOOKUP($H43,'Consolidated Data - Dynamic'!$B:$AD,9,FALSE),"Age Mismatch",IF(VLOOKUP($H43,'Consolidated Data - Static'!$H:$AJ,10,FALSE)&lt;&gt;VLOOKUP($H43,'Consolidated Data - Dynamic'!$B:$AD,10,FALSE),"Size Mismatch",IF(VLOOKUP($H43,'Consolidated Data - Static'!$H:$AJ,11,FALSE)&lt;&gt;VLOOKUP($H43,'Consolidated Data - Dynamic'!$B:$AD,11,FALSE),"Mixed Mismatch",IF(VLOOKUP($H43,'Consolidated Data - Static'!$H:$AJ,12,FALSE)&lt;&gt;VLOOKUP($H43,'Consolidated Data - Dynamic'!$B:$AD,12,FALSE),"Altered Mismatch",IF(VLOOKUP($H43,'Consolidated Data - Static'!$H:$AJ,13,FALSE)&lt;&gt;VLOOKUP($H43,'Consolidated Data - Dynamic'!$B:$AD,13,FALSE),"Shots Current Mismatch",IF(VLOOKUP($H43,'Consolidated Data - Static'!$H:$AJ,14,FALSE)&lt;&gt;VLOOKUP($H43,'Consolidated Data - Dynamic'!$B:$AD,14,FALSE),"Housebroken Mismatch",IF(VLOOKUP($H43,'Consolidated Data - Static'!$H:$AJ,15,FALSE)&lt;&gt;VLOOKUP($H43,'Consolidated Data - Dynamic'!$B:$AD,15,FALSE),"Special Needs Mismatch",IF(VLOOKUP($H43,'Consolidated Data - Static'!$H:$AJ,16,FALSE)&lt;&gt;VLOOKUP($H43,'Consolidated Data - Dynamic'!$B:$AD,16,FALSE),"OK w/kids Mismatch",IF(VLOOKUP($H43,'Consolidated Data - Static'!$H:$AJ,17,FALSE)&lt;&gt;VLOOKUP($H43,'Consolidated Data - Dynamic'!$B:$AD,17,FALSE),"OK w/dogs Mismatch",IF(VLOOKUP($H43,'Consolidated Data - Static'!$H:$AJ,18,FALSE)&lt;&gt;VLOOKUP($H43,'Consolidated Data - Dynamic'!$B:$AD,18,FALSE),"OK w/cats Mismatch",IF(VLOOKUP($H43,'Consolidated Data - Static'!$H:$AJ,19,FALSE)&lt;&gt;VLOOKUP($H43,'Consolidated Data - Dynamic'!$B:$AD,19,FALSE),"Pre Treatment Description Mismatch",IF(VLOOKUP($H43,'Consolidated Data - Static'!$H:$AJ,20,FALSE)&lt;&gt;VLOOKUP($H43,'Consolidated Data - Dynamic'!$B:$AD,20,FALSE),"Stage Mismatch",IF(VLOOKUP($H43,'Consolidated Data - Static'!$H:$AJ,21,FALSE)&lt;&gt;VLOOKUP($H43,'Consolidated Data - Dynamic'!$B:$AD,21,FALSE),"Primary Color Mismatch",IF(VLOOKUP($H43,'Consolidated Data - Static'!$H:$AJ,22,FALSE)&lt;&gt;VLOOKUP($H43,'Consolidated Data - Dynamic'!$B:$AD,22,FALSE),"Location Mismatch",IF(VLOOKUP($H43,'Consolidated Data - Static'!$H:$AJ,23,FALSE)&lt;&gt;VLOOKUP($H43,'Consolidated Data - Dynamic'!$B:$AD,23,FALSE),"Intake Type Mismatch",IF(VLOOKUP($H43,'Consolidated Data - Static'!$H:$AJ,24,FALSE)&lt;&gt;VLOOKUP($H43,'Consolidated Data - Dynamic'!$B:$AD,24,FALSE),"Emancipation Date Mismatch",IF(VLOOKUP($H43,'Consolidated Data - Static'!$H:$AJ,25,FALSE)&lt;&gt;VLOOKUP($H43,'Consolidated Data - Dynamic'!$B:$AD,25,FALSE),"Intake Date Mismatch",IF(VLOOKUP($H43,'Consolidated Data - Static'!$H:$AJ,26,FALSE)&lt;&gt;VLOOKUP($H43,'Consolidated Data - Dynamic'!$B:$AD,26,FALSE),"LOS Days Mismatch",IF(VLOOKUP($H43,'Consolidated Data - Static'!$H:$AJ,27,FALSE)&lt;&gt;VLOOKUP($H43,'Consolidated Data - Dynamic'!$B:$AD,27,FALSE),"Stage Change Mismatch",IF(VLOOKUP($H43,'Consolidated Data - Static'!$H:$AJ,28,FALSE)&lt;&gt;VLOOKUP($H43,'Consolidated Data - Dynamic'!$B:$AD,28,FALSE),"Animal Weight Mismatch",IF(VLOOKUP($H43,'Consolidated Data - Static'!$H:$AJ,29,FALSE)&lt;&gt;VLOOKUP($H43,'Consolidated Data - Dynamic'!$B:$AD,29,FALSE),"Number of Pictures Mismatch", "Record Match"))))))))))))))))))))))))))))</f>
        <v>Record Match</v>
      </c>
      <c r="G43">
        <v>45969286</v>
      </c>
      <c r="H43" t="s">
        <v>627</v>
      </c>
      <c r="I43" t="s">
        <v>628</v>
      </c>
      <c r="J43" t="s">
        <v>1198</v>
      </c>
      <c r="K43" t="s">
        <v>1198</v>
      </c>
      <c r="L43" t="s">
        <v>629</v>
      </c>
      <c r="M43" t="s">
        <v>630</v>
      </c>
      <c r="N43" t="s">
        <v>189</v>
      </c>
      <c r="O43" t="s">
        <v>50</v>
      </c>
      <c r="P43" t="s">
        <v>51</v>
      </c>
      <c r="Q43" t="s">
        <v>52</v>
      </c>
      <c r="R43" t="s">
        <v>40</v>
      </c>
      <c r="S43" t="s">
        <v>40</v>
      </c>
      <c r="T43" t="s">
        <v>40</v>
      </c>
      <c r="U43" t="s">
        <v>42</v>
      </c>
      <c r="V43" t="s">
        <v>42</v>
      </c>
      <c r="W43" t="s">
        <v>40</v>
      </c>
      <c r="X43" t="s">
        <v>40</v>
      </c>
      <c r="Y43" t="s">
        <v>41</v>
      </c>
      <c r="Z43" t="s">
        <v>42</v>
      </c>
      <c r="AA43" t="s">
        <v>790</v>
      </c>
      <c r="AB43" t="s">
        <v>1196</v>
      </c>
      <c r="AC43" t="s">
        <v>772</v>
      </c>
      <c r="AD43" t="s">
        <v>1781</v>
      </c>
      <c r="AE43" s="25">
        <v>0</v>
      </c>
      <c r="AF43" s="25">
        <v>45923.441666666666</v>
      </c>
      <c r="AG43">
        <v>12.3</v>
      </c>
      <c r="AH43">
        <v>0</v>
      </c>
      <c r="AI43" t="s">
        <v>1829</v>
      </c>
      <c r="AJ43">
        <v>2</v>
      </c>
    </row>
    <row r="44" spans="6:36" x14ac:dyDescent="0.2">
      <c r="F44" t="str">
        <f>IF(VLOOKUP($H44,'Consolidated Data - Static'!$H:$AJ,2,FALSE)&lt;&gt;VLOOKUP($H44,'Consolidated Data - Dynamic'!$B:$AD,2,FALSE),"Name-AdoptAPet Mismatch",IF(VLOOKUP($H44,'Consolidated Data - Static'!$H:$AJ,3,FALSE)&lt;&gt;VLOOKUP($H44,'Consolidated Data - Dynamic'!$B:$AD,3,FALSE),"Name-PetPoint Mismatch",IF(VLOOKUP($H44,'Consolidated Data - Static'!$H:$AJ,4,FALSE)&lt;&gt;VLOOKUP($H44,'Consolidated Data - Dynamic'!$B:$AD,4,FALSE),"Name-Inventory Mismatch", IF(VLOOKUP($H44,'Consolidated Data - Static'!$H:$AJ,5,FALSE)&lt;&gt;VLOOKUP($H44,'Consolidated Data - Dynamic'!$B:$AD,5,FALSE),"Primary Breed Mismatch",IF(VLOOKUP($H44,'Consolidated Data - Static'!$H:$AJ,6,FALSE)&lt;&gt;VLOOKUP($H44,'Consolidated Data - Dynamic'!$B:$AD,6,FALSE),"Secondary Breed Mismatch", IF(VLOOKUP($H44,'Consolidated Data - Static'!$H:$AJ,7,FALSE)&lt;&gt;VLOOKUP($H44,'Consolidated Data - Dynamic'!$B:$AD,7,FALSE),"Color Mismatch",IF(VLOOKUP($H44,'Consolidated Data - Static'!$H:$AJ,8,FALSE)&lt;&gt;VLOOKUP($H44,'Consolidated Data - Dynamic'!$B:$AD,8,FALSE),"Sex Mismatch",IF(VLOOKUP($H44,'Consolidated Data - Static'!$H:$AJ,9,FALSE)&lt;&gt;VLOOKUP($H44,'Consolidated Data - Dynamic'!$B:$AD,9,FALSE),"Age Mismatch",IF(VLOOKUP($H44,'Consolidated Data - Static'!$H:$AJ,10,FALSE)&lt;&gt;VLOOKUP($H44,'Consolidated Data - Dynamic'!$B:$AD,10,FALSE),"Size Mismatch",IF(VLOOKUP($H44,'Consolidated Data - Static'!$H:$AJ,11,FALSE)&lt;&gt;VLOOKUP($H44,'Consolidated Data - Dynamic'!$B:$AD,11,FALSE),"Mixed Mismatch",IF(VLOOKUP($H44,'Consolidated Data - Static'!$H:$AJ,12,FALSE)&lt;&gt;VLOOKUP($H44,'Consolidated Data - Dynamic'!$B:$AD,12,FALSE),"Altered Mismatch",IF(VLOOKUP($H44,'Consolidated Data - Static'!$H:$AJ,13,FALSE)&lt;&gt;VLOOKUP($H44,'Consolidated Data - Dynamic'!$B:$AD,13,FALSE),"Shots Current Mismatch",IF(VLOOKUP($H44,'Consolidated Data - Static'!$H:$AJ,14,FALSE)&lt;&gt;VLOOKUP($H44,'Consolidated Data - Dynamic'!$B:$AD,14,FALSE),"Housebroken Mismatch",IF(VLOOKUP($H44,'Consolidated Data - Static'!$H:$AJ,15,FALSE)&lt;&gt;VLOOKUP($H44,'Consolidated Data - Dynamic'!$B:$AD,15,FALSE),"Special Needs Mismatch",IF(VLOOKUP($H44,'Consolidated Data - Static'!$H:$AJ,16,FALSE)&lt;&gt;VLOOKUP($H44,'Consolidated Data - Dynamic'!$B:$AD,16,FALSE),"OK w/kids Mismatch",IF(VLOOKUP($H44,'Consolidated Data - Static'!$H:$AJ,17,FALSE)&lt;&gt;VLOOKUP($H44,'Consolidated Data - Dynamic'!$B:$AD,17,FALSE),"OK w/dogs Mismatch",IF(VLOOKUP($H44,'Consolidated Data - Static'!$H:$AJ,18,FALSE)&lt;&gt;VLOOKUP($H44,'Consolidated Data - Dynamic'!$B:$AD,18,FALSE),"OK w/cats Mismatch",IF(VLOOKUP($H44,'Consolidated Data - Static'!$H:$AJ,19,FALSE)&lt;&gt;VLOOKUP($H44,'Consolidated Data - Dynamic'!$B:$AD,19,FALSE),"Pre Treatment Description Mismatch",IF(VLOOKUP($H44,'Consolidated Data - Static'!$H:$AJ,20,FALSE)&lt;&gt;VLOOKUP($H44,'Consolidated Data - Dynamic'!$B:$AD,20,FALSE),"Stage Mismatch",IF(VLOOKUP($H44,'Consolidated Data - Static'!$H:$AJ,21,FALSE)&lt;&gt;VLOOKUP($H44,'Consolidated Data - Dynamic'!$B:$AD,21,FALSE),"Primary Color Mismatch",IF(VLOOKUP($H44,'Consolidated Data - Static'!$H:$AJ,22,FALSE)&lt;&gt;VLOOKUP($H44,'Consolidated Data - Dynamic'!$B:$AD,22,FALSE),"Location Mismatch",IF(VLOOKUP($H44,'Consolidated Data - Static'!$H:$AJ,23,FALSE)&lt;&gt;VLOOKUP($H44,'Consolidated Data - Dynamic'!$B:$AD,23,FALSE),"Intake Type Mismatch",IF(VLOOKUP($H44,'Consolidated Data - Static'!$H:$AJ,24,FALSE)&lt;&gt;VLOOKUP($H44,'Consolidated Data - Dynamic'!$B:$AD,24,FALSE),"Emancipation Date Mismatch",IF(VLOOKUP($H44,'Consolidated Data - Static'!$H:$AJ,25,FALSE)&lt;&gt;VLOOKUP($H44,'Consolidated Data - Dynamic'!$B:$AD,25,FALSE),"Intake Date Mismatch",IF(VLOOKUP($H44,'Consolidated Data - Static'!$H:$AJ,26,FALSE)&lt;&gt;VLOOKUP($H44,'Consolidated Data - Dynamic'!$B:$AD,26,FALSE),"LOS Days Mismatch",IF(VLOOKUP($H44,'Consolidated Data - Static'!$H:$AJ,27,FALSE)&lt;&gt;VLOOKUP($H44,'Consolidated Data - Dynamic'!$B:$AD,27,FALSE),"Stage Change Mismatch",IF(VLOOKUP($H44,'Consolidated Data - Static'!$H:$AJ,28,FALSE)&lt;&gt;VLOOKUP($H44,'Consolidated Data - Dynamic'!$B:$AD,28,FALSE),"Animal Weight Mismatch",IF(VLOOKUP($H44,'Consolidated Data - Static'!$H:$AJ,29,FALSE)&lt;&gt;VLOOKUP($H44,'Consolidated Data - Dynamic'!$B:$AD,29,FALSE),"Number of Pictures Mismatch", "Record Match"))))))))))))))))))))))))))))</f>
        <v>Record Match</v>
      </c>
      <c r="G44">
        <v>44938981</v>
      </c>
      <c r="H44" t="s">
        <v>186</v>
      </c>
      <c r="I44" t="s">
        <v>187</v>
      </c>
      <c r="J44" t="s">
        <v>187</v>
      </c>
      <c r="K44" t="s">
        <v>187</v>
      </c>
      <c r="L44" t="s">
        <v>104</v>
      </c>
      <c r="M44" t="s">
        <v>188</v>
      </c>
      <c r="N44" t="s">
        <v>189</v>
      </c>
      <c r="O44" t="s">
        <v>50</v>
      </c>
      <c r="P44" t="s">
        <v>51</v>
      </c>
      <c r="Q44" t="s">
        <v>52</v>
      </c>
      <c r="R44" t="s">
        <v>40</v>
      </c>
      <c r="S44" t="s">
        <v>40</v>
      </c>
      <c r="T44" t="s">
        <v>40</v>
      </c>
      <c r="U44" t="s">
        <v>42</v>
      </c>
      <c r="V44" t="s">
        <v>42</v>
      </c>
      <c r="W44" t="s">
        <v>40</v>
      </c>
      <c r="X44" t="s">
        <v>40</v>
      </c>
      <c r="Y44" t="s">
        <v>41</v>
      </c>
      <c r="Z44" t="s">
        <v>40</v>
      </c>
      <c r="AA44" t="s">
        <v>790</v>
      </c>
      <c r="AB44" t="s">
        <v>774</v>
      </c>
      <c r="AC44" t="s">
        <v>785</v>
      </c>
      <c r="AD44" t="s">
        <v>1760</v>
      </c>
      <c r="AE44" s="25">
        <v>45764.78125</v>
      </c>
      <c r="AF44" s="25">
        <v>45759.78125</v>
      </c>
      <c r="AG44">
        <v>175.9</v>
      </c>
      <c r="AH44">
        <v>0</v>
      </c>
      <c r="AI44" t="s">
        <v>1962</v>
      </c>
      <c r="AJ44">
        <v>3</v>
      </c>
    </row>
    <row r="45" spans="6:36" x14ac:dyDescent="0.2">
      <c r="F45" t="str">
        <f>IF(VLOOKUP($H45,'Consolidated Data - Static'!$H:$AJ,2,FALSE)&lt;&gt;VLOOKUP($H45,'Consolidated Data - Dynamic'!$B:$AD,2,FALSE),"Name-AdoptAPet Mismatch",IF(VLOOKUP($H45,'Consolidated Data - Static'!$H:$AJ,3,FALSE)&lt;&gt;VLOOKUP($H45,'Consolidated Data - Dynamic'!$B:$AD,3,FALSE),"Name-PetPoint Mismatch",IF(VLOOKUP($H45,'Consolidated Data - Static'!$H:$AJ,4,FALSE)&lt;&gt;VLOOKUP($H45,'Consolidated Data - Dynamic'!$B:$AD,4,FALSE),"Name-Inventory Mismatch", IF(VLOOKUP($H45,'Consolidated Data - Static'!$H:$AJ,5,FALSE)&lt;&gt;VLOOKUP($H45,'Consolidated Data - Dynamic'!$B:$AD,5,FALSE),"Primary Breed Mismatch",IF(VLOOKUP($H45,'Consolidated Data - Static'!$H:$AJ,6,FALSE)&lt;&gt;VLOOKUP($H45,'Consolidated Data - Dynamic'!$B:$AD,6,FALSE),"Secondary Breed Mismatch", IF(VLOOKUP($H45,'Consolidated Data - Static'!$H:$AJ,7,FALSE)&lt;&gt;VLOOKUP($H45,'Consolidated Data - Dynamic'!$B:$AD,7,FALSE),"Color Mismatch",IF(VLOOKUP($H45,'Consolidated Data - Static'!$H:$AJ,8,FALSE)&lt;&gt;VLOOKUP($H45,'Consolidated Data - Dynamic'!$B:$AD,8,FALSE),"Sex Mismatch",IF(VLOOKUP($H45,'Consolidated Data - Static'!$H:$AJ,9,FALSE)&lt;&gt;VLOOKUP($H45,'Consolidated Data - Dynamic'!$B:$AD,9,FALSE),"Age Mismatch",IF(VLOOKUP($H45,'Consolidated Data - Static'!$H:$AJ,10,FALSE)&lt;&gt;VLOOKUP($H45,'Consolidated Data - Dynamic'!$B:$AD,10,FALSE),"Size Mismatch",IF(VLOOKUP($H45,'Consolidated Data - Static'!$H:$AJ,11,FALSE)&lt;&gt;VLOOKUP($H45,'Consolidated Data - Dynamic'!$B:$AD,11,FALSE),"Mixed Mismatch",IF(VLOOKUP($H45,'Consolidated Data - Static'!$H:$AJ,12,FALSE)&lt;&gt;VLOOKUP($H45,'Consolidated Data - Dynamic'!$B:$AD,12,FALSE),"Altered Mismatch",IF(VLOOKUP($H45,'Consolidated Data - Static'!$H:$AJ,13,FALSE)&lt;&gt;VLOOKUP($H45,'Consolidated Data - Dynamic'!$B:$AD,13,FALSE),"Shots Current Mismatch",IF(VLOOKUP($H45,'Consolidated Data - Static'!$H:$AJ,14,FALSE)&lt;&gt;VLOOKUP($H45,'Consolidated Data - Dynamic'!$B:$AD,14,FALSE),"Housebroken Mismatch",IF(VLOOKUP($H45,'Consolidated Data - Static'!$H:$AJ,15,FALSE)&lt;&gt;VLOOKUP($H45,'Consolidated Data - Dynamic'!$B:$AD,15,FALSE),"Special Needs Mismatch",IF(VLOOKUP($H45,'Consolidated Data - Static'!$H:$AJ,16,FALSE)&lt;&gt;VLOOKUP($H45,'Consolidated Data - Dynamic'!$B:$AD,16,FALSE),"OK w/kids Mismatch",IF(VLOOKUP($H45,'Consolidated Data - Static'!$H:$AJ,17,FALSE)&lt;&gt;VLOOKUP($H45,'Consolidated Data - Dynamic'!$B:$AD,17,FALSE),"OK w/dogs Mismatch",IF(VLOOKUP($H45,'Consolidated Data - Static'!$H:$AJ,18,FALSE)&lt;&gt;VLOOKUP($H45,'Consolidated Data - Dynamic'!$B:$AD,18,FALSE),"OK w/cats Mismatch",IF(VLOOKUP($H45,'Consolidated Data - Static'!$H:$AJ,19,FALSE)&lt;&gt;VLOOKUP($H45,'Consolidated Data - Dynamic'!$B:$AD,19,FALSE),"Pre Treatment Description Mismatch",IF(VLOOKUP($H45,'Consolidated Data - Static'!$H:$AJ,20,FALSE)&lt;&gt;VLOOKUP($H45,'Consolidated Data - Dynamic'!$B:$AD,20,FALSE),"Stage Mismatch",IF(VLOOKUP($H45,'Consolidated Data - Static'!$H:$AJ,21,FALSE)&lt;&gt;VLOOKUP($H45,'Consolidated Data - Dynamic'!$B:$AD,21,FALSE),"Primary Color Mismatch",IF(VLOOKUP($H45,'Consolidated Data - Static'!$H:$AJ,22,FALSE)&lt;&gt;VLOOKUP($H45,'Consolidated Data - Dynamic'!$B:$AD,22,FALSE),"Location Mismatch",IF(VLOOKUP($H45,'Consolidated Data - Static'!$H:$AJ,23,FALSE)&lt;&gt;VLOOKUP($H45,'Consolidated Data - Dynamic'!$B:$AD,23,FALSE),"Intake Type Mismatch",IF(VLOOKUP($H45,'Consolidated Data - Static'!$H:$AJ,24,FALSE)&lt;&gt;VLOOKUP($H45,'Consolidated Data - Dynamic'!$B:$AD,24,FALSE),"Emancipation Date Mismatch",IF(VLOOKUP($H45,'Consolidated Data - Static'!$H:$AJ,25,FALSE)&lt;&gt;VLOOKUP($H45,'Consolidated Data - Dynamic'!$B:$AD,25,FALSE),"Intake Date Mismatch",IF(VLOOKUP($H45,'Consolidated Data - Static'!$H:$AJ,26,FALSE)&lt;&gt;VLOOKUP($H45,'Consolidated Data - Dynamic'!$B:$AD,26,FALSE),"LOS Days Mismatch",IF(VLOOKUP($H45,'Consolidated Data - Static'!$H:$AJ,27,FALSE)&lt;&gt;VLOOKUP($H45,'Consolidated Data - Dynamic'!$B:$AD,27,FALSE),"Stage Change Mismatch",IF(VLOOKUP($H45,'Consolidated Data - Static'!$H:$AJ,28,FALSE)&lt;&gt;VLOOKUP($H45,'Consolidated Data - Dynamic'!$B:$AD,28,FALSE),"Animal Weight Mismatch",IF(VLOOKUP($H45,'Consolidated Data - Static'!$H:$AJ,29,FALSE)&lt;&gt;VLOOKUP($H45,'Consolidated Data - Dynamic'!$B:$AD,29,FALSE),"Number of Pictures Mismatch", "Record Match"))))))))))))))))))))))))))))</f>
        <v>Record Match</v>
      </c>
      <c r="G45">
        <v>45969536</v>
      </c>
      <c r="H45" t="s">
        <v>634</v>
      </c>
      <c r="I45" t="s">
        <v>635</v>
      </c>
      <c r="J45" t="s">
        <v>1472</v>
      </c>
      <c r="K45" t="s">
        <v>1472</v>
      </c>
      <c r="L45" t="s">
        <v>69</v>
      </c>
      <c r="M45" t="s">
        <v>61</v>
      </c>
      <c r="N45" t="s">
        <v>219</v>
      </c>
      <c r="O45" t="s">
        <v>37</v>
      </c>
      <c r="P45" t="s">
        <v>51</v>
      </c>
      <c r="Q45" t="s">
        <v>52</v>
      </c>
      <c r="R45" t="s">
        <v>40</v>
      </c>
      <c r="S45" t="s">
        <v>42</v>
      </c>
      <c r="T45" t="s">
        <v>40</v>
      </c>
      <c r="U45" t="s">
        <v>42</v>
      </c>
      <c r="V45" t="s">
        <v>42</v>
      </c>
      <c r="W45" t="s">
        <v>40</v>
      </c>
      <c r="X45" t="s">
        <v>40</v>
      </c>
      <c r="Y45" t="s">
        <v>41</v>
      </c>
      <c r="Z45" t="s">
        <v>42</v>
      </c>
      <c r="AA45" t="s">
        <v>843</v>
      </c>
      <c r="AB45" t="s">
        <v>197</v>
      </c>
      <c r="AC45" t="s">
        <v>772</v>
      </c>
      <c r="AD45" t="s">
        <v>1760</v>
      </c>
      <c r="AE45" s="25">
        <v>45903.352777777778</v>
      </c>
      <c r="AF45" s="25">
        <v>45898.352777777778</v>
      </c>
      <c r="AG45">
        <v>37.299999999999997</v>
      </c>
      <c r="AH45">
        <v>0</v>
      </c>
      <c r="AI45" t="s">
        <v>1784</v>
      </c>
      <c r="AJ45">
        <v>1</v>
      </c>
    </row>
    <row r="46" spans="6:36" x14ac:dyDescent="0.2">
      <c r="F46" t="str">
        <f>IF(VLOOKUP($H46,'Consolidated Data - Static'!$H:$AJ,2,FALSE)&lt;&gt;VLOOKUP($H46,'Consolidated Data - Dynamic'!$B:$AD,2,FALSE),"Name-AdoptAPet Mismatch",IF(VLOOKUP($H46,'Consolidated Data - Static'!$H:$AJ,3,FALSE)&lt;&gt;VLOOKUP($H46,'Consolidated Data - Dynamic'!$B:$AD,3,FALSE),"Name-PetPoint Mismatch",IF(VLOOKUP($H46,'Consolidated Data - Static'!$H:$AJ,4,FALSE)&lt;&gt;VLOOKUP($H46,'Consolidated Data - Dynamic'!$B:$AD,4,FALSE),"Name-Inventory Mismatch", IF(VLOOKUP($H46,'Consolidated Data - Static'!$H:$AJ,5,FALSE)&lt;&gt;VLOOKUP($H46,'Consolidated Data - Dynamic'!$B:$AD,5,FALSE),"Primary Breed Mismatch",IF(VLOOKUP($H46,'Consolidated Data - Static'!$H:$AJ,6,FALSE)&lt;&gt;VLOOKUP($H46,'Consolidated Data - Dynamic'!$B:$AD,6,FALSE),"Secondary Breed Mismatch", IF(VLOOKUP($H46,'Consolidated Data - Static'!$H:$AJ,7,FALSE)&lt;&gt;VLOOKUP($H46,'Consolidated Data - Dynamic'!$B:$AD,7,FALSE),"Color Mismatch",IF(VLOOKUP($H46,'Consolidated Data - Static'!$H:$AJ,8,FALSE)&lt;&gt;VLOOKUP($H46,'Consolidated Data - Dynamic'!$B:$AD,8,FALSE),"Sex Mismatch",IF(VLOOKUP($H46,'Consolidated Data - Static'!$H:$AJ,9,FALSE)&lt;&gt;VLOOKUP($H46,'Consolidated Data - Dynamic'!$B:$AD,9,FALSE),"Age Mismatch",IF(VLOOKUP($H46,'Consolidated Data - Static'!$H:$AJ,10,FALSE)&lt;&gt;VLOOKUP($H46,'Consolidated Data - Dynamic'!$B:$AD,10,FALSE),"Size Mismatch",IF(VLOOKUP($H46,'Consolidated Data - Static'!$H:$AJ,11,FALSE)&lt;&gt;VLOOKUP($H46,'Consolidated Data - Dynamic'!$B:$AD,11,FALSE),"Mixed Mismatch",IF(VLOOKUP($H46,'Consolidated Data - Static'!$H:$AJ,12,FALSE)&lt;&gt;VLOOKUP($H46,'Consolidated Data - Dynamic'!$B:$AD,12,FALSE),"Altered Mismatch",IF(VLOOKUP($H46,'Consolidated Data - Static'!$H:$AJ,13,FALSE)&lt;&gt;VLOOKUP($H46,'Consolidated Data - Dynamic'!$B:$AD,13,FALSE),"Shots Current Mismatch",IF(VLOOKUP($H46,'Consolidated Data - Static'!$H:$AJ,14,FALSE)&lt;&gt;VLOOKUP($H46,'Consolidated Data - Dynamic'!$B:$AD,14,FALSE),"Housebroken Mismatch",IF(VLOOKUP($H46,'Consolidated Data - Static'!$H:$AJ,15,FALSE)&lt;&gt;VLOOKUP($H46,'Consolidated Data - Dynamic'!$B:$AD,15,FALSE),"Special Needs Mismatch",IF(VLOOKUP($H46,'Consolidated Data - Static'!$H:$AJ,16,FALSE)&lt;&gt;VLOOKUP($H46,'Consolidated Data - Dynamic'!$B:$AD,16,FALSE),"OK w/kids Mismatch",IF(VLOOKUP($H46,'Consolidated Data - Static'!$H:$AJ,17,FALSE)&lt;&gt;VLOOKUP($H46,'Consolidated Data - Dynamic'!$B:$AD,17,FALSE),"OK w/dogs Mismatch",IF(VLOOKUP($H46,'Consolidated Data - Static'!$H:$AJ,18,FALSE)&lt;&gt;VLOOKUP($H46,'Consolidated Data - Dynamic'!$B:$AD,18,FALSE),"OK w/cats Mismatch",IF(VLOOKUP($H46,'Consolidated Data - Static'!$H:$AJ,19,FALSE)&lt;&gt;VLOOKUP($H46,'Consolidated Data - Dynamic'!$B:$AD,19,FALSE),"Pre Treatment Description Mismatch",IF(VLOOKUP($H46,'Consolidated Data - Static'!$H:$AJ,20,FALSE)&lt;&gt;VLOOKUP($H46,'Consolidated Data - Dynamic'!$B:$AD,20,FALSE),"Stage Mismatch",IF(VLOOKUP($H46,'Consolidated Data - Static'!$H:$AJ,21,FALSE)&lt;&gt;VLOOKUP($H46,'Consolidated Data - Dynamic'!$B:$AD,21,FALSE),"Primary Color Mismatch",IF(VLOOKUP($H46,'Consolidated Data - Static'!$H:$AJ,22,FALSE)&lt;&gt;VLOOKUP($H46,'Consolidated Data - Dynamic'!$B:$AD,22,FALSE),"Location Mismatch",IF(VLOOKUP($H46,'Consolidated Data - Static'!$H:$AJ,23,FALSE)&lt;&gt;VLOOKUP($H46,'Consolidated Data - Dynamic'!$B:$AD,23,FALSE),"Intake Type Mismatch",IF(VLOOKUP($H46,'Consolidated Data - Static'!$H:$AJ,24,FALSE)&lt;&gt;VLOOKUP($H46,'Consolidated Data - Dynamic'!$B:$AD,24,FALSE),"Emancipation Date Mismatch",IF(VLOOKUP($H46,'Consolidated Data - Static'!$H:$AJ,25,FALSE)&lt;&gt;VLOOKUP($H46,'Consolidated Data - Dynamic'!$B:$AD,25,FALSE),"Intake Date Mismatch",IF(VLOOKUP($H46,'Consolidated Data - Static'!$H:$AJ,26,FALSE)&lt;&gt;VLOOKUP($H46,'Consolidated Data - Dynamic'!$B:$AD,26,FALSE),"LOS Days Mismatch",IF(VLOOKUP($H46,'Consolidated Data - Static'!$H:$AJ,27,FALSE)&lt;&gt;VLOOKUP($H46,'Consolidated Data - Dynamic'!$B:$AD,27,FALSE),"Stage Change Mismatch",IF(VLOOKUP($H46,'Consolidated Data - Static'!$H:$AJ,28,FALSE)&lt;&gt;VLOOKUP($H46,'Consolidated Data - Dynamic'!$B:$AD,28,FALSE),"Animal Weight Mismatch",IF(VLOOKUP($H46,'Consolidated Data - Static'!$H:$AJ,29,FALSE)&lt;&gt;VLOOKUP($H46,'Consolidated Data - Dynamic'!$B:$AD,29,FALSE),"Number of Pictures Mismatch", "Record Match"))))))))))))))))))))))))))))</f>
        <v>Record Match</v>
      </c>
      <c r="G46">
        <v>45970242</v>
      </c>
      <c r="H46" t="s">
        <v>640</v>
      </c>
      <c r="I46" t="s">
        <v>641</v>
      </c>
      <c r="J46" t="s">
        <v>641</v>
      </c>
      <c r="K46" t="s">
        <v>641</v>
      </c>
      <c r="L46" t="s">
        <v>590</v>
      </c>
      <c r="M46" t="s">
        <v>609</v>
      </c>
      <c r="N46" t="s">
        <v>126</v>
      </c>
      <c r="O46" t="s">
        <v>50</v>
      </c>
      <c r="P46" t="s">
        <v>610</v>
      </c>
      <c r="Q46" t="s">
        <v>52</v>
      </c>
      <c r="R46" t="s">
        <v>40</v>
      </c>
      <c r="S46" t="s">
        <v>40</v>
      </c>
      <c r="T46" t="s">
        <v>40</v>
      </c>
      <c r="U46" t="s">
        <v>42</v>
      </c>
      <c r="V46" t="s">
        <v>42</v>
      </c>
      <c r="W46" t="s">
        <v>40</v>
      </c>
      <c r="X46" t="s">
        <v>40</v>
      </c>
      <c r="Y46" t="s">
        <v>40</v>
      </c>
      <c r="Z46" t="s">
        <v>42</v>
      </c>
      <c r="AA46" t="s">
        <v>790</v>
      </c>
      <c r="AB46" t="s">
        <v>774</v>
      </c>
      <c r="AC46" t="s">
        <v>902</v>
      </c>
      <c r="AD46" t="s">
        <v>1760</v>
      </c>
      <c r="AE46" s="25">
        <v>45917.61041666667</v>
      </c>
      <c r="AF46" s="25">
        <v>45912.61041666667</v>
      </c>
      <c r="AG46">
        <v>23.1</v>
      </c>
      <c r="AH46">
        <v>0</v>
      </c>
      <c r="AI46" t="s">
        <v>1808</v>
      </c>
      <c r="AJ46">
        <v>3</v>
      </c>
    </row>
    <row r="47" spans="6:36" x14ac:dyDescent="0.2">
      <c r="F47" t="str">
        <f>IF(VLOOKUP($H47,'Consolidated Data - Static'!$H:$AJ,2,FALSE)&lt;&gt;VLOOKUP($H47,'Consolidated Data - Dynamic'!$B:$AD,2,FALSE),"Name-AdoptAPet Mismatch",IF(VLOOKUP($H47,'Consolidated Data - Static'!$H:$AJ,3,FALSE)&lt;&gt;VLOOKUP($H47,'Consolidated Data - Dynamic'!$B:$AD,3,FALSE),"Name-PetPoint Mismatch",IF(VLOOKUP($H47,'Consolidated Data - Static'!$H:$AJ,4,FALSE)&lt;&gt;VLOOKUP($H47,'Consolidated Data - Dynamic'!$B:$AD,4,FALSE),"Name-Inventory Mismatch", IF(VLOOKUP($H47,'Consolidated Data - Static'!$H:$AJ,5,FALSE)&lt;&gt;VLOOKUP($H47,'Consolidated Data - Dynamic'!$B:$AD,5,FALSE),"Primary Breed Mismatch",IF(VLOOKUP($H47,'Consolidated Data - Static'!$H:$AJ,6,FALSE)&lt;&gt;VLOOKUP($H47,'Consolidated Data - Dynamic'!$B:$AD,6,FALSE),"Secondary Breed Mismatch", IF(VLOOKUP($H47,'Consolidated Data - Static'!$H:$AJ,7,FALSE)&lt;&gt;VLOOKUP($H47,'Consolidated Data - Dynamic'!$B:$AD,7,FALSE),"Color Mismatch",IF(VLOOKUP($H47,'Consolidated Data - Static'!$H:$AJ,8,FALSE)&lt;&gt;VLOOKUP($H47,'Consolidated Data - Dynamic'!$B:$AD,8,FALSE),"Sex Mismatch",IF(VLOOKUP($H47,'Consolidated Data - Static'!$H:$AJ,9,FALSE)&lt;&gt;VLOOKUP($H47,'Consolidated Data - Dynamic'!$B:$AD,9,FALSE),"Age Mismatch",IF(VLOOKUP($H47,'Consolidated Data - Static'!$H:$AJ,10,FALSE)&lt;&gt;VLOOKUP($H47,'Consolidated Data - Dynamic'!$B:$AD,10,FALSE),"Size Mismatch",IF(VLOOKUP($H47,'Consolidated Data - Static'!$H:$AJ,11,FALSE)&lt;&gt;VLOOKUP($H47,'Consolidated Data - Dynamic'!$B:$AD,11,FALSE),"Mixed Mismatch",IF(VLOOKUP($H47,'Consolidated Data - Static'!$H:$AJ,12,FALSE)&lt;&gt;VLOOKUP($H47,'Consolidated Data - Dynamic'!$B:$AD,12,FALSE),"Altered Mismatch",IF(VLOOKUP($H47,'Consolidated Data - Static'!$H:$AJ,13,FALSE)&lt;&gt;VLOOKUP($H47,'Consolidated Data - Dynamic'!$B:$AD,13,FALSE),"Shots Current Mismatch",IF(VLOOKUP($H47,'Consolidated Data - Static'!$H:$AJ,14,FALSE)&lt;&gt;VLOOKUP($H47,'Consolidated Data - Dynamic'!$B:$AD,14,FALSE),"Housebroken Mismatch",IF(VLOOKUP($H47,'Consolidated Data - Static'!$H:$AJ,15,FALSE)&lt;&gt;VLOOKUP($H47,'Consolidated Data - Dynamic'!$B:$AD,15,FALSE),"Special Needs Mismatch",IF(VLOOKUP($H47,'Consolidated Data - Static'!$H:$AJ,16,FALSE)&lt;&gt;VLOOKUP($H47,'Consolidated Data - Dynamic'!$B:$AD,16,FALSE),"OK w/kids Mismatch",IF(VLOOKUP($H47,'Consolidated Data - Static'!$H:$AJ,17,FALSE)&lt;&gt;VLOOKUP($H47,'Consolidated Data - Dynamic'!$B:$AD,17,FALSE),"OK w/dogs Mismatch",IF(VLOOKUP($H47,'Consolidated Data - Static'!$H:$AJ,18,FALSE)&lt;&gt;VLOOKUP($H47,'Consolidated Data - Dynamic'!$B:$AD,18,FALSE),"OK w/cats Mismatch",IF(VLOOKUP($H47,'Consolidated Data - Static'!$H:$AJ,19,FALSE)&lt;&gt;VLOOKUP($H47,'Consolidated Data - Dynamic'!$B:$AD,19,FALSE),"Pre Treatment Description Mismatch",IF(VLOOKUP($H47,'Consolidated Data - Static'!$H:$AJ,20,FALSE)&lt;&gt;VLOOKUP($H47,'Consolidated Data - Dynamic'!$B:$AD,20,FALSE),"Stage Mismatch",IF(VLOOKUP($H47,'Consolidated Data - Static'!$H:$AJ,21,FALSE)&lt;&gt;VLOOKUP($H47,'Consolidated Data - Dynamic'!$B:$AD,21,FALSE),"Primary Color Mismatch",IF(VLOOKUP($H47,'Consolidated Data - Static'!$H:$AJ,22,FALSE)&lt;&gt;VLOOKUP($H47,'Consolidated Data - Dynamic'!$B:$AD,22,FALSE),"Location Mismatch",IF(VLOOKUP($H47,'Consolidated Data - Static'!$H:$AJ,23,FALSE)&lt;&gt;VLOOKUP($H47,'Consolidated Data - Dynamic'!$B:$AD,23,FALSE),"Intake Type Mismatch",IF(VLOOKUP($H47,'Consolidated Data - Static'!$H:$AJ,24,FALSE)&lt;&gt;VLOOKUP($H47,'Consolidated Data - Dynamic'!$B:$AD,24,FALSE),"Emancipation Date Mismatch",IF(VLOOKUP($H47,'Consolidated Data - Static'!$H:$AJ,25,FALSE)&lt;&gt;VLOOKUP($H47,'Consolidated Data - Dynamic'!$B:$AD,25,FALSE),"Intake Date Mismatch",IF(VLOOKUP($H47,'Consolidated Data - Static'!$H:$AJ,26,FALSE)&lt;&gt;VLOOKUP($H47,'Consolidated Data - Dynamic'!$B:$AD,26,FALSE),"LOS Days Mismatch",IF(VLOOKUP($H47,'Consolidated Data - Static'!$H:$AJ,27,FALSE)&lt;&gt;VLOOKUP($H47,'Consolidated Data - Dynamic'!$B:$AD,27,FALSE),"Stage Change Mismatch",IF(VLOOKUP($H47,'Consolidated Data - Static'!$H:$AJ,28,FALSE)&lt;&gt;VLOOKUP($H47,'Consolidated Data - Dynamic'!$B:$AD,28,FALSE),"Animal Weight Mismatch",IF(VLOOKUP($H47,'Consolidated Data - Static'!$H:$AJ,29,FALSE)&lt;&gt;VLOOKUP($H47,'Consolidated Data - Dynamic'!$B:$AD,29,FALSE),"Number of Pictures Mismatch", "Record Match"))))))))))))))))))))))))))))</f>
        <v>Record Match</v>
      </c>
      <c r="G47">
        <v>44938871</v>
      </c>
      <c r="H47" t="s">
        <v>195</v>
      </c>
      <c r="I47" t="s">
        <v>196</v>
      </c>
      <c r="J47" t="s">
        <v>196</v>
      </c>
      <c r="K47" t="s">
        <v>196</v>
      </c>
      <c r="L47" t="s">
        <v>116</v>
      </c>
      <c r="M47">
        <v>0</v>
      </c>
      <c r="N47" t="s">
        <v>197</v>
      </c>
      <c r="O47" t="s">
        <v>50</v>
      </c>
      <c r="P47" t="s">
        <v>51</v>
      </c>
      <c r="Q47" t="s">
        <v>52</v>
      </c>
      <c r="R47" t="s">
        <v>40</v>
      </c>
      <c r="S47" t="s">
        <v>42</v>
      </c>
      <c r="T47" t="s">
        <v>40</v>
      </c>
      <c r="U47" t="s">
        <v>42</v>
      </c>
      <c r="V47" t="s">
        <v>42</v>
      </c>
      <c r="W47" t="s">
        <v>40</v>
      </c>
      <c r="X47" t="s">
        <v>40</v>
      </c>
      <c r="Y47" t="s">
        <v>41</v>
      </c>
      <c r="Z47" t="s">
        <v>42</v>
      </c>
      <c r="AA47" t="s">
        <v>790</v>
      </c>
      <c r="AB47" t="s">
        <v>197</v>
      </c>
      <c r="AC47" t="s">
        <v>838</v>
      </c>
      <c r="AD47" t="s">
        <v>1836</v>
      </c>
      <c r="AE47" s="25">
        <v>45762.524305555555</v>
      </c>
      <c r="AF47" s="25">
        <v>45757.524305555555</v>
      </c>
      <c r="AG47">
        <v>178.2</v>
      </c>
      <c r="AH47">
        <v>0</v>
      </c>
      <c r="AI47" t="s">
        <v>1784</v>
      </c>
      <c r="AJ47">
        <v>3</v>
      </c>
    </row>
    <row r="48" spans="6:36" x14ac:dyDescent="0.2">
      <c r="F48" t="str">
        <f>IF(VLOOKUP($H48,'Consolidated Data - Static'!$H:$AJ,2,FALSE)&lt;&gt;VLOOKUP($H48,'Consolidated Data - Dynamic'!$B:$AD,2,FALSE),"Name-AdoptAPet Mismatch",IF(VLOOKUP($H48,'Consolidated Data - Static'!$H:$AJ,3,FALSE)&lt;&gt;VLOOKUP($H48,'Consolidated Data - Dynamic'!$B:$AD,3,FALSE),"Name-PetPoint Mismatch",IF(VLOOKUP($H48,'Consolidated Data - Static'!$H:$AJ,4,FALSE)&lt;&gt;VLOOKUP($H48,'Consolidated Data - Dynamic'!$B:$AD,4,FALSE),"Name-Inventory Mismatch", IF(VLOOKUP($H48,'Consolidated Data - Static'!$H:$AJ,5,FALSE)&lt;&gt;VLOOKUP($H48,'Consolidated Data - Dynamic'!$B:$AD,5,FALSE),"Primary Breed Mismatch",IF(VLOOKUP($H48,'Consolidated Data - Static'!$H:$AJ,6,FALSE)&lt;&gt;VLOOKUP($H48,'Consolidated Data - Dynamic'!$B:$AD,6,FALSE),"Secondary Breed Mismatch", IF(VLOOKUP($H48,'Consolidated Data - Static'!$H:$AJ,7,FALSE)&lt;&gt;VLOOKUP($H48,'Consolidated Data - Dynamic'!$B:$AD,7,FALSE),"Color Mismatch",IF(VLOOKUP($H48,'Consolidated Data - Static'!$H:$AJ,8,FALSE)&lt;&gt;VLOOKUP($H48,'Consolidated Data - Dynamic'!$B:$AD,8,FALSE),"Sex Mismatch",IF(VLOOKUP($H48,'Consolidated Data - Static'!$H:$AJ,9,FALSE)&lt;&gt;VLOOKUP($H48,'Consolidated Data - Dynamic'!$B:$AD,9,FALSE),"Age Mismatch",IF(VLOOKUP($H48,'Consolidated Data - Static'!$H:$AJ,10,FALSE)&lt;&gt;VLOOKUP($H48,'Consolidated Data - Dynamic'!$B:$AD,10,FALSE),"Size Mismatch",IF(VLOOKUP($H48,'Consolidated Data - Static'!$H:$AJ,11,FALSE)&lt;&gt;VLOOKUP($H48,'Consolidated Data - Dynamic'!$B:$AD,11,FALSE),"Mixed Mismatch",IF(VLOOKUP($H48,'Consolidated Data - Static'!$H:$AJ,12,FALSE)&lt;&gt;VLOOKUP($H48,'Consolidated Data - Dynamic'!$B:$AD,12,FALSE),"Altered Mismatch",IF(VLOOKUP($H48,'Consolidated Data - Static'!$H:$AJ,13,FALSE)&lt;&gt;VLOOKUP($H48,'Consolidated Data - Dynamic'!$B:$AD,13,FALSE),"Shots Current Mismatch",IF(VLOOKUP($H48,'Consolidated Data - Static'!$H:$AJ,14,FALSE)&lt;&gt;VLOOKUP($H48,'Consolidated Data - Dynamic'!$B:$AD,14,FALSE),"Housebroken Mismatch",IF(VLOOKUP($H48,'Consolidated Data - Static'!$H:$AJ,15,FALSE)&lt;&gt;VLOOKUP($H48,'Consolidated Data - Dynamic'!$B:$AD,15,FALSE),"Special Needs Mismatch",IF(VLOOKUP($H48,'Consolidated Data - Static'!$H:$AJ,16,FALSE)&lt;&gt;VLOOKUP($H48,'Consolidated Data - Dynamic'!$B:$AD,16,FALSE),"OK w/kids Mismatch",IF(VLOOKUP($H48,'Consolidated Data - Static'!$H:$AJ,17,FALSE)&lt;&gt;VLOOKUP($H48,'Consolidated Data - Dynamic'!$B:$AD,17,FALSE),"OK w/dogs Mismatch",IF(VLOOKUP($H48,'Consolidated Data - Static'!$H:$AJ,18,FALSE)&lt;&gt;VLOOKUP($H48,'Consolidated Data - Dynamic'!$B:$AD,18,FALSE),"OK w/cats Mismatch",IF(VLOOKUP($H48,'Consolidated Data - Static'!$H:$AJ,19,FALSE)&lt;&gt;VLOOKUP($H48,'Consolidated Data - Dynamic'!$B:$AD,19,FALSE),"Pre Treatment Description Mismatch",IF(VLOOKUP($H48,'Consolidated Data - Static'!$H:$AJ,20,FALSE)&lt;&gt;VLOOKUP($H48,'Consolidated Data - Dynamic'!$B:$AD,20,FALSE),"Stage Mismatch",IF(VLOOKUP($H48,'Consolidated Data - Static'!$H:$AJ,21,FALSE)&lt;&gt;VLOOKUP($H48,'Consolidated Data - Dynamic'!$B:$AD,21,FALSE),"Primary Color Mismatch",IF(VLOOKUP($H48,'Consolidated Data - Static'!$H:$AJ,22,FALSE)&lt;&gt;VLOOKUP($H48,'Consolidated Data - Dynamic'!$B:$AD,22,FALSE),"Location Mismatch",IF(VLOOKUP($H48,'Consolidated Data - Static'!$H:$AJ,23,FALSE)&lt;&gt;VLOOKUP($H48,'Consolidated Data - Dynamic'!$B:$AD,23,FALSE),"Intake Type Mismatch",IF(VLOOKUP($H48,'Consolidated Data - Static'!$H:$AJ,24,FALSE)&lt;&gt;VLOOKUP($H48,'Consolidated Data - Dynamic'!$B:$AD,24,FALSE),"Emancipation Date Mismatch",IF(VLOOKUP($H48,'Consolidated Data - Static'!$H:$AJ,25,FALSE)&lt;&gt;VLOOKUP($H48,'Consolidated Data - Dynamic'!$B:$AD,25,FALSE),"Intake Date Mismatch",IF(VLOOKUP($H48,'Consolidated Data - Static'!$H:$AJ,26,FALSE)&lt;&gt;VLOOKUP($H48,'Consolidated Data - Dynamic'!$B:$AD,26,FALSE),"LOS Days Mismatch",IF(VLOOKUP($H48,'Consolidated Data - Static'!$H:$AJ,27,FALSE)&lt;&gt;VLOOKUP($H48,'Consolidated Data - Dynamic'!$B:$AD,27,FALSE),"Stage Change Mismatch",IF(VLOOKUP($H48,'Consolidated Data - Static'!$H:$AJ,28,FALSE)&lt;&gt;VLOOKUP($H48,'Consolidated Data - Dynamic'!$B:$AD,28,FALSE),"Animal Weight Mismatch",IF(VLOOKUP($H48,'Consolidated Data - Static'!$H:$AJ,29,FALSE)&lt;&gt;VLOOKUP($H48,'Consolidated Data - Dynamic'!$B:$AD,29,FALSE),"Number of Pictures Mismatch", "Record Match"))))))))))))))))))))))))))))</f>
        <v>Record Match</v>
      </c>
      <c r="G48">
        <v>45969485</v>
      </c>
      <c r="H48" t="s">
        <v>646</v>
      </c>
      <c r="I48" t="s">
        <v>647</v>
      </c>
      <c r="J48" t="s">
        <v>647</v>
      </c>
      <c r="K48" t="s">
        <v>647</v>
      </c>
      <c r="L48" t="s">
        <v>48</v>
      </c>
      <c r="M48" t="s">
        <v>61</v>
      </c>
      <c r="N48" t="s">
        <v>427</v>
      </c>
      <c r="O48" t="s">
        <v>37</v>
      </c>
      <c r="P48" t="s">
        <v>38</v>
      </c>
      <c r="Q48" t="s">
        <v>52</v>
      </c>
      <c r="R48" t="s">
        <v>40</v>
      </c>
      <c r="S48" t="s">
        <v>42</v>
      </c>
      <c r="T48" t="s">
        <v>40</v>
      </c>
      <c r="U48" t="s">
        <v>42</v>
      </c>
      <c r="V48" t="s">
        <v>42</v>
      </c>
      <c r="W48" t="s">
        <v>40</v>
      </c>
      <c r="X48" t="s">
        <v>40</v>
      </c>
      <c r="Y48" t="s">
        <v>40</v>
      </c>
      <c r="Z48" t="s">
        <v>42</v>
      </c>
      <c r="AA48" t="s">
        <v>843</v>
      </c>
      <c r="AB48" t="s">
        <v>427</v>
      </c>
      <c r="AC48" t="s">
        <v>902</v>
      </c>
      <c r="AD48" t="s">
        <v>1760</v>
      </c>
      <c r="AE48" s="25">
        <v>45901.598611111112</v>
      </c>
      <c r="AF48" s="25">
        <v>45896.598611111112</v>
      </c>
      <c r="AG48">
        <v>39.1</v>
      </c>
      <c r="AH48">
        <v>0</v>
      </c>
      <c r="AI48" t="s">
        <v>1792</v>
      </c>
      <c r="AJ48">
        <v>1</v>
      </c>
    </row>
    <row r="49" spans="6:36" x14ac:dyDescent="0.2">
      <c r="F49" t="str">
        <f>IF(VLOOKUP($H49,'Consolidated Data - Static'!$H:$AJ,2,FALSE)&lt;&gt;VLOOKUP($H49,'Consolidated Data - Dynamic'!$B:$AD,2,FALSE),"Name-AdoptAPet Mismatch",IF(VLOOKUP($H49,'Consolidated Data - Static'!$H:$AJ,3,FALSE)&lt;&gt;VLOOKUP($H49,'Consolidated Data - Dynamic'!$B:$AD,3,FALSE),"Name-PetPoint Mismatch",IF(VLOOKUP($H49,'Consolidated Data - Static'!$H:$AJ,4,FALSE)&lt;&gt;VLOOKUP($H49,'Consolidated Data - Dynamic'!$B:$AD,4,FALSE),"Name-Inventory Mismatch", IF(VLOOKUP($H49,'Consolidated Data - Static'!$H:$AJ,5,FALSE)&lt;&gt;VLOOKUP($H49,'Consolidated Data - Dynamic'!$B:$AD,5,FALSE),"Primary Breed Mismatch",IF(VLOOKUP($H49,'Consolidated Data - Static'!$H:$AJ,6,FALSE)&lt;&gt;VLOOKUP($H49,'Consolidated Data - Dynamic'!$B:$AD,6,FALSE),"Secondary Breed Mismatch", IF(VLOOKUP($H49,'Consolidated Data - Static'!$H:$AJ,7,FALSE)&lt;&gt;VLOOKUP($H49,'Consolidated Data - Dynamic'!$B:$AD,7,FALSE),"Color Mismatch",IF(VLOOKUP($H49,'Consolidated Data - Static'!$H:$AJ,8,FALSE)&lt;&gt;VLOOKUP($H49,'Consolidated Data - Dynamic'!$B:$AD,8,FALSE),"Sex Mismatch",IF(VLOOKUP($H49,'Consolidated Data - Static'!$H:$AJ,9,FALSE)&lt;&gt;VLOOKUP($H49,'Consolidated Data - Dynamic'!$B:$AD,9,FALSE),"Age Mismatch",IF(VLOOKUP($H49,'Consolidated Data - Static'!$H:$AJ,10,FALSE)&lt;&gt;VLOOKUP($H49,'Consolidated Data - Dynamic'!$B:$AD,10,FALSE),"Size Mismatch",IF(VLOOKUP($H49,'Consolidated Data - Static'!$H:$AJ,11,FALSE)&lt;&gt;VLOOKUP($H49,'Consolidated Data - Dynamic'!$B:$AD,11,FALSE),"Mixed Mismatch",IF(VLOOKUP($H49,'Consolidated Data - Static'!$H:$AJ,12,FALSE)&lt;&gt;VLOOKUP($H49,'Consolidated Data - Dynamic'!$B:$AD,12,FALSE),"Altered Mismatch",IF(VLOOKUP($H49,'Consolidated Data - Static'!$H:$AJ,13,FALSE)&lt;&gt;VLOOKUP($H49,'Consolidated Data - Dynamic'!$B:$AD,13,FALSE),"Shots Current Mismatch",IF(VLOOKUP($H49,'Consolidated Data - Static'!$H:$AJ,14,FALSE)&lt;&gt;VLOOKUP($H49,'Consolidated Data - Dynamic'!$B:$AD,14,FALSE),"Housebroken Mismatch",IF(VLOOKUP($H49,'Consolidated Data - Static'!$H:$AJ,15,FALSE)&lt;&gt;VLOOKUP($H49,'Consolidated Data - Dynamic'!$B:$AD,15,FALSE),"Special Needs Mismatch",IF(VLOOKUP($H49,'Consolidated Data - Static'!$H:$AJ,16,FALSE)&lt;&gt;VLOOKUP($H49,'Consolidated Data - Dynamic'!$B:$AD,16,FALSE),"OK w/kids Mismatch",IF(VLOOKUP($H49,'Consolidated Data - Static'!$H:$AJ,17,FALSE)&lt;&gt;VLOOKUP($H49,'Consolidated Data - Dynamic'!$B:$AD,17,FALSE),"OK w/dogs Mismatch",IF(VLOOKUP($H49,'Consolidated Data - Static'!$H:$AJ,18,FALSE)&lt;&gt;VLOOKUP($H49,'Consolidated Data - Dynamic'!$B:$AD,18,FALSE),"OK w/cats Mismatch",IF(VLOOKUP($H49,'Consolidated Data - Static'!$H:$AJ,19,FALSE)&lt;&gt;VLOOKUP($H49,'Consolidated Data - Dynamic'!$B:$AD,19,FALSE),"Pre Treatment Description Mismatch",IF(VLOOKUP($H49,'Consolidated Data - Static'!$H:$AJ,20,FALSE)&lt;&gt;VLOOKUP($H49,'Consolidated Data - Dynamic'!$B:$AD,20,FALSE),"Stage Mismatch",IF(VLOOKUP($H49,'Consolidated Data - Static'!$H:$AJ,21,FALSE)&lt;&gt;VLOOKUP($H49,'Consolidated Data - Dynamic'!$B:$AD,21,FALSE),"Primary Color Mismatch",IF(VLOOKUP($H49,'Consolidated Data - Static'!$H:$AJ,22,FALSE)&lt;&gt;VLOOKUP($H49,'Consolidated Data - Dynamic'!$B:$AD,22,FALSE),"Location Mismatch",IF(VLOOKUP($H49,'Consolidated Data - Static'!$H:$AJ,23,FALSE)&lt;&gt;VLOOKUP($H49,'Consolidated Data - Dynamic'!$B:$AD,23,FALSE),"Intake Type Mismatch",IF(VLOOKUP($H49,'Consolidated Data - Static'!$H:$AJ,24,FALSE)&lt;&gt;VLOOKUP($H49,'Consolidated Data - Dynamic'!$B:$AD,24,FALSE),"Emancipation Date Mismatch",IF(VLOOKUP($H49,'Consolidated Data - Static'!$H:$AJ,25,FALSE)&lt;&gt;VLOOKUP($H49,'Consolidated Data - Dynamic'!$B:$AD,25,FALSE),"Intake Date Mismatch",IF(VLOOKUP($H49,'Consolidated Data - Static'!$H:$AJ,26,FALSE)&lt;&gt;VLOOKUP($H49,'Consolidated Data - Dynamic'!$B:$AD,26,FALSE),"LOS Days Mismatch",IF(VLOOKUP($H49,'Consolidated Data - Static'!$H:$AJ,27,FALSE)&lt;&gt;VLOOKUP($H49,'Consolidated Data - Dynamic'!$B:$AD,27,FALSE),"Stage Change Mismatch",IF(VLOOKUP($H49,'Consolidated Data - Static'!$H:$AJ,28,FALSE)&lt;&gt;VLOOKUP($H49,'Consolidated Data - Dynamic'!$B:$AD,28,FALSE),"Animal Weight Mismatch",IF(VLOOKUP($H49,'Consolidated Data - Static'!$H:$AJ,29,FALSE)&lt;&gt;VLOOKUP($H49,'Consolidated Data - Dynamic'!$B:$AD,29,FALSE),"Number of Pictures Mismatch", "Record Match"))))))))))))))))))))))))))))</f>
        <v>Record Match</v>
      </c>
      <c r="G49">
        <v>45968036</v>
      </c>
      <c r="H49" t="s">
        <v>652</v>
      </c>
      <c r="I49" t="s">
        <v>653</v>
      </c>
      <c r="J49" t="s">
        <v>653</v>
      </c>
      <c r="K49" t="s">
        <v>653</v>
      </c>
      <c r="L49" t="s">
        <v>104</v>
      </c>
      <c r="M49" t="s">
        <v>94</v>
      </c>
      <c r="N49" t="s">
        <v>307</v>
      </c>
      <c r="O49" t="s">
        <v>50</v>
      </c>
      <c r="P49" t="s">
        <v>51</v>
      </c>
      <c r="Q49" t="s">
        <v>96</v>
      </c>
      <c r="R49" t="s">
        <v>40</v>
      </c>
      <c r="S49" t="s">
        <v>42</v>
      </c>
      <c r="T49" t="s">
        <v>40</v>
      </c>
      <c r="U49" t="s">
        <v>42</v>
      </c>
      <c r="V49" t="s">
        <v>42</v>
      </c>
      <c r="W49" t="s">
        <v>40</v>
      </c>
      <c r="X49" t="s">
        <v>40</v>
      </c>
      <c r="Y49" t="s">
        <v>41</v>
      </c>
      <c r="Z49" t="s">
        <v>42</v>
      </c>
      <c r="AA49" t="s">
        <v>843</v>
      </c>
      <c r="AB49" t="s">
        <v>197</v>
      </c>
      <c r="AC49" t="s">
        <v>1228</v>
      </c>
      <c r="AD49" t="s">
        <v>1760</v>
      </c>
      <c r="AE49" s="25">
        <v>45860.632638888892</v>
      </c>
      <c r="AF49" s="25">
        <v>45855.632638888892</v>
      </c>
      <c r="AG49">
        <v>80</v>
      </c>
      <c r="AH49">
        <v>0</v>
      </c>
      <c r="AI49" t="s">
        <v>1798</v>
      </c>
      <c r="AJ49">
        <v>1</v>
      </c>
    </row>
    <row r="50" spans="6:36" x14ac:dyDescent="0.2">
      <c r="F50" t="str">
        <f>IF(VLOOKUP($H50,'Consolidated Data - Static'!$H:$AJ,2,FALSE)&lt;&gt;VLOOKUP($H50,'Consolidated Data - Dynamic'!$B:$AD,2,FALSE),"Name-AdoptAPet Mismatch",IF(VLOOKUP($H50,'Consolidated Data - Static'!$H:$AJ,3,FALSE)&lt;&gt;VLOOKUP($H50,'Consolidated Data - Dynamic'!$B:$AD,3,FALSE),"Name-PetPoint Mismatch",IF(VLOOKUP($H50,'Consolidated Data - Static'!$H:$AJ,4,FALSE)&lt;&gt;VLOOKUP($H50,'Consolidated Data - Dynamic'!$B:$AD,4,FALSE),"Name-Inventory Mismatch", IF(VLOOKUP($H50,'Consolidated Data - Static'!$H:$AJ,5,FALSE)&lt;&gt;VLOOKUP($H50,'Consolidated Data - Dynamic'!$B:$AD,5,FALSE),"Primary Breed Mismatch",IF(VLOOKUP($H50,'Consolidated Data - Static'!$H:$AJ,6,FALSE)&lt;&gt;VLOOKUP($H50,'Consolidated Data - Dynamic'!$B:$AD,6,FALSE),"Secondary Breed Mismatch", IF(VLOOKUP($H50,'Consolidated Data - Static'!$H:$AJ,7,FALSE)&lt;&gt;VLOOKUP($H50,'Consolidated Data - Dynamic'!$B:$AD,7,FALSE),"Color Mismatch",IF(VLOOKUP($H50,'Consolidated Data - Static'!$H:$AJ,8,FALSE)&lt;&gt;VLOOKUP($H50,'Consolidated Data - Dynamic'!$B:$AD,8,FALSE),"Sex Mismatch",IF(VLOOKUP($H50,'Consolidated Data - Static'!$H:$AJ,9,FALSE)&lt;&gt;VLOOKUP($H50,'Consolidated Data - Dynamic'!$B:$AD,9,FALSE),"Age Mismatch",IF(VLOOKUP($H50,'Consolidated Data - Static'!$H:$AJ,10,FALSE)&lt;&gt;VLOOKUP($H50,'Consolidated Data - Dynamic'!$B:$AD,10,FALSE),"Size Mismatch",IF(VLOOKUP($H50,'Consolidated Data - Static'!$H:$AJ,11,FALSE)&lt;&gt;VLOOKUP($H50,'Consolidated Data - Dynamic'!$B:$AD,11,FALSE),"Mixed Mismatch",IF(VLOOKUP($H50,'Consolidated Data - Static'!$H:$AJ,12,FALSE)&lt;&gt;VLOOKUP($H50,'Consolidated Data - Dynamic'!$B:$AD,12,FALSE),"Altered Mismatch",IF(VLOOKUP($H50,'Consolidated Data - Static'!$H:$AJ,13,FALSE)&lt;&gt;VLOOKUP($H50,'Consolidated Data - Dynamic'!$B:$AD,13,FALSE),"Shots Current Mismatch",IF(VLOOKUP($H50,'Consolidated Data - Static'!$H:$AJ,14,FALSE)&lt;&gt;VLOOKUP($H50,'Consolidated Data - Dynamic'!$B:$AD,14,FALSE),"Housebroken Mismatch",IF(VLOOKUP($H50,'Consolidated Data - Static'!$H:$AJ,15,FALSE)&lt;&gt;VLOOKUP($H50,'Consolidated Data - Dynamic'!$B:$AD,15,FALSE),"Special Needs Mismatch",IF(VLOOKUP($H50,'Consolidated Data - Static'!$H:$AJ,16,FALSE)&lt;&gt;VLOOKUP($H50,'Consolidated Data - Dynamic'!$B:$AD,16,FALSE),"OK w/kids Mismatch",IF(VLOOKUP($H50,'Consolidated Data - Static'!$H:$AJ,17,FALSE)&lt;&gt;VLOOKUP($H50,'Consolidated Data - Dynamic'!$B:$AD,17,FALSE),"OK w/dogs Mismatch",IF(VLOOKUP($H50,'Consolidated Data - Static'!$H:$AJ,18,FALSE)&lt;&gt;VLOOKUP($H50,'Consolidated Data - Dynamic'!$B:$AD,18,FALSE),"OK w/cats Mismatch",IF(VLOOKUP($H50,'Consolidated Data - Static'!$H:$AJ,19,FALSE)&lt;&gt;VLOOKUP($H50,'Consolidated Data - Dynamic'!$B:$AD,19,FALSE),"Pre Treatment Description Mismatch",IF(VLOOKUP($H50,'Consolidated Data - Static'!$H:$AJ,20,FALSE)&lt;&gt;VLOOKUP($H50,'Consolidated Data - Dynamic'!$B:$AD,20,FALSE),"Stage Mismatch",IF(VLOOKUP($H50,'Consolidated Data - Static'!$H:$AJ,21,FALSE)&lt;&gt;VLOOKUP($H50,'Consolidated Data - Dynamic'!$B:$AD,21,FALSE),"Primary Color Mismatch",IF(VLOOKUP($H50,'Consolidated Data - Static'!$H:$AJ,22,FALSE)&lt;&gt;VLOOKUP($H50,'Consolidated Data - Dynamic'!$B:$AD,22,FALSE),"Location Mismatch",IF(VLOOKUP($H50,'Consolidated Data - Static'!$H:$AJ,23,FALSE)&lt;&gt;VLOOKUP($H50,'Consolidated Data - Dynamic'!$B:$AD,23,FALSE),"Intake Type Mismatch",IF(VLOOKUP($H50,'Consolidated Data - Static'!$H:$AJ,24,FALSE)&lt;&gt;VLOOKUP($H50,'Consolidated Data - Dynamic'!$B:$AD,24,FALSE),"Emancipation Date Mismatch",IF(VLOOKUP($H50,'Consolidated Data - Static'!$H:$AJ,25,FALSE)&lt;&gt;VLOOKUP($H50,'Consolidated Data - Dynamic'!$B:$AD,25,FALSE),"Intake Date Mismatch",IF(VLOOKUP($H50,'Consolidated Data - Static'!$H:$AJ,26,FALSE)&lt;&gt;VLOOKUP($H50,'Consolidated Data - Dynamic'!$B:$AD,26,FALSE),"LOS Days Mismatch",IF(VLOOKUP($H50,'Consolidated Data - Static'!$H:$AJ,27,FALSE)&lt;&gt;VLOOKUP($H50,'Consolidated Data - Dynamic'!$B:$AD,27,FALSE),"Stage Change Mismatch",IF(VLOOKUP($H50,'Consolidated Data - Static'!$H:$AJ,28,FALSE)&lt;&gt;VLOOKUP($H50,'Consolidated Data - Dynamic'!$B:$AD,28,FALSE),"Animal Weight Mismatch",IF(VLOOKUP($H50,'Consolidated Data - Static'!$H:$AJ,29,FALSE)&lt;&gt;VLOOKUP($H50,'Consolidated Data - Dynamic'!$B:$AD,29,FALSE),"Number of Pictures Mismatch", "Record Match"))))))))))))))))))))))))))))</f>
        <v>Record Match</v>
      </c>
      <c r="G50">
        <v>45969340</v>
      </c>
      <c r="H50" t="s">
        <v>658</v>
      </c>
      <c r="I50" t="s">
        <v>659</v>
      </c>
      <c r="J50" t="s">
        <v>659</v>
      </c>
      <c r="K50" t="s">
        <v>659</v>
      </c>
      <c r="L50" t="s">
        <v>48</v>
      </c>
      <c r="M50" t="s">
        <v>61</v>
      </c>
      <c r="N50" t="s">
        <v>85</v>
      </c>
      <c r="O50" t="s">
        <v>37</v>
      </c>
      <c r="P50" t="s">
        <v>38</v>
      </c>
      <c r="Q50" t="s">
        <v>52</v>
      </c>
      <c r="R50" t="s">
        <v>40</v>
      </c>
      <c r="S50" t="s">
        <v>42</v>
      </c>
      <c r="T50" t="s">
        <v>40</v>
      </c>
      <c r="U50" t="s">
        <v>42</v>
      </c>
      <c r="V50" t="s">
        <v>42</v>
      </c>
      <c r="W50" t="s">
        <v>40</v>
      </c>
      <c r="X50" t="s">
        <v>40</v>
      </c>
      <c r="Y50" t="s">
        <v>40</v>
      </c>
      <c r="Z50" t="s">
        <v>42</v>
      </c>
      <c r="AA50" t="s">
        <v>843</v>
      </c>
      <c r="AB50" t="s">
        <v>152</v>
      </c>
      <c r="AC50" t="s">
        <v>902</v>
      </c>
      <c r="AD50" t="s">
        <v>1760</v>
      </c>
      <c r="AE50" s="25">
        <v>45901.598611111112</v>
      </c>
      <c r="AF50" s="25">
        <v>45896.598611111112</v>
      </c>
      <c r="AG50">
        <v>39.1</v>
      </c>
      <c r="AH50">
        <v>0</v>
      </c>
      <c r="AI50" t="s">
        <v>1792</v>
      </c>
      <c r="AJ50">
        <v>2</v>
      </c>
    </row>
    <row r="51" spans="6:36" x14ac:dyDescent="0.2">
      <c r="F51" t="str">
        <f>IF(VLOOKUP($H51,'Consolidated Data - Static'!$H:$AJ,2,FALSE)&lt;&gt;VLOOKUP($H51,'Consolidated Data - Dynamic'!$B:$AD,2,FALSE),"Name-AdoptAPet Mismatch",IF(VLOOKUP($H51,'Consolidated Data - Static'!$H:$AJ,3,FALSE)&lt;&gt;VLOOKUP($H51,'Consolidated Data - Dynamic'!$B:$AD,3,FALSE),"Name-PetPoint Mismatch",IF(VLOOKUP($H51,'Consolidated Data - Static'!$H:$AJ,4,FALSE)&lt;&gt;VLOOKUP($H51,'Consolidated Data - Dynamic'!$B:$AD,4,FALSE),"Name-Inventory Mismatch", IF(VLOOKUP($H51,'Consolidated Data - Static'!$H:$AJ,5,FALSE)&lt;&gt;VLOOKUP($H51,'Consolidated Data - Dynamic'!$B:$AD,5,FALSE),"Primary Breed Mismatch",IF(VLOOKUP($H51,'Consolidated Data - Static'!$H:$AJ,6,FALSE)&lt;&gt;VLOOKUP($H51,'Consolidated Data - Dynamic'!$B:$AD,6,FALSE),"Secondary Breed Mismatch", IF(VLOOKUP($H51,'Consolidated Data - Static'!$H:$AJ,7,FALSE)&lt;&gt;VLOOKUP($H51,'Consolidated Data - Dynamic'!$B:$AD,7,FALSE),"Color Mismatch",IF(VLOOKUP($H51,'Consolidated Data - Static'!$H:$AJ,8,FALSE)&lt;&gt;VLOOKUP($H51,'Consolidated Data - Dynamic'!$B:$AD,8,FALSE),"Sex Mismatch",IF(VLOOKUP($H51,'Consolidated Data - Static'!$H:$AJ,9,FALSE)&lt;&gt;VLOOKUP($H51,'Consolidated Data - Dynamic'!$B:$AD,9,FALSE),"Age Mismatch",IF(VLOOKUP($H51,'Consolidated Data - Static'!$H:$AJ,10,FALSE)&lt;&gt;VLOOKUP($H51,'Consolidated Data - Dynamic'!$B:$AD,10,FALSE),"Size Mismatch",IF(VLOOKUP($H51,'Consolidated Data - Static'!$H:$AJ,11,FALSE)&lt;&gt;VLOOKUP($H51,'Consolidated Data - Dynamic'!$B:$AD,11,FALSE),"Mixed Mismatch",IF(VLOOKUP($H51,'Consolidated Data - Static'!$H:$AJ,12,FALSE)&lt;&gt;VLOOKUP($H51,'Consolidated Data - Dynamic'!$B:$AD,12,FALSE),"Altered Mismatch",IF(VLOOKUP($H51,'Consolidated Data - Static'!$H:$AJ,13,FALSE)&lt;&gt;VLOOKUP($H51,'Consolidated Data - Dynamic'!$B:$AD,13,FALSE),"Shots Current Mismatch",IF(VLOOKUP($H51,'Consolidated Data - Static'!$H:$AJ,14,FALSE)&lt;&gt;VLOOKUP($H51,'Consolidated Data - Dynamic'!$B:$AD,14,FALSE),"Housebroken Mismatch",IF(VLOOKUP($H51,'Consolidated Data - Static'!$H:$AJ,15,FALSE)&lt;&gt;VLOOKUP($H51,'Consolidated Data - Dynamic'!$B:$AD,15,FALSE),"Special Needs Mismatch",IF(VLOOKUP($H51,'Consolidated Data - Static'!$H:$AJ,16,FALSE)&lt;&gt;VLOOKUP($H51,'Consolidated Data - Dynamic'!$B:$AD,16,FALSE),"OK w/kids Mismatch",IF(VLOOKUP($H51,'Consolidated Data - Static'!$H:$AJ,17,FALSE)&lt;&gt;VLOOKUP($H51,'Consolidated Data - Dynamic'!$B:$AD,17,FALSE),"OK w/dogs Mismatch",IF(VLOOKUP($H51,'Consolidated Data - Static'!$H:$AJ,18,FALSE)&lt;&gt;VLOOKUP($H51,'Consolidated Data - Dynamic'!$B:$AD,18,FALSE),"OK w/cats Mismatch",IF(VLOOKUP($H51,'Consolidated Data - Static'!$H:$AJ,19,FALSE)&lt;&gt;VLOOKUP($H51,'Consolidated Data - Dynamic'!$B:$AD,19,FALSE),"Pre Treatment Description Mismatch",IF(VLOOKUP($H51,'Consolidated Data - Static'!$H:$AJ,20,FALSE)&lt;&gt;VLOOKUP($H51,'Consolidated Data - Dynamic'!$B:$AD,20,FALSE),"Stage Mismatch",IF(VLOOKUP($H51,'Consolidated Data - Static'!$H:$AJ,21,FALSE)&lt;&gt;VLOOKUP($H51,'Consolidated Data - Dynamic'!$B:$AD,21,FALSE),"Primary Color Mismatch",IF(VLOOKUP($H51,'Consolidated Data - Static'!$H:$AJ,22,FALSE)&lt;&gt;VLOOKUP($H51,'Consolidated Data - Dynamic'!$B:$AD,22,FALSE),"Location Mismatch",IF(VLOOKUP($H51,'Consolidated Data - Static'!$H:$AJ,23,FALSE)&lt;&gt;VLOOKUP($H51,'Consolidated Data - Dynamic'!$B:$AD,23,FALSE),"Intake Type Mismatch",IF(VLOOKUP($H51,'Consolidated Data - Static'!$H:$AJ,24,FALSE)&lt;&gt;VLOOKUP($H51,'Consolidated Data - Dynamic'!$B:$AD,24,FALSE),"Emancipation Date Mismatch",IF(VLOOKUP($H51,'Consolidated Data - Static'!$H:$AJ,25,FALSE)&lt;&gt;VLOOKUP($H51,'Consolidated Data - Dynamic'!$B:$AD,25,FALSE),"Intake Date Mismatch",IF(VLOOKUP($H51,'Consolidated Data - Static'!$H:$AJ,26,FALSE)&lt;&gt;VLOOKUP($H51,'Consolidated Data - Dynamic'!$B:$AD,26,FALSE),"LOS Days Mismatch",IF(VLOOKUP($H51,'Consolidated Data - Static'!$H:$AJ,27,FALSE)&lt;&gt;VLOOKUP($H51,'Consolidated Data - Dynamic'!$B:$AD,27,FALSE),"Stage Change Mismatch",IF(VLOOKUP($H51,'Consolidated Data - Static'!$H:$AJ,28,FALSE)&lt;&gt;VLOOKUP($H51,'Consolidated Data - Dynamic'!$B:$AD,28,FALSE),"Animal Weight Mismatch",IF(VLOOKUP($H51,'Consolidated Data - Static'!$H:$AJ,29,FALSE)&lt;&gt;VLOOKUP($H51,'Consolidated Data - Dynamic'!$B:$AD,29,FALSE),"Number of Pictures Mismatch", "Record Match"))))))))))))))))))))))))))))</f>
        <v>Record Match</v>
      </c>
      <c r="G51">
        <v>44941336</v>
      </c>
      <c r="H51" t="s">
        <v>201</v>
      </c>
      <c r="I51" t="s">
        <v>202</v>
      </c>
      <c r="J51" t="s">
        <v>1046</v>
      </c>
      <c r="K51" t="s">
        <v>1046</v>
      </c>
      <c r="L51" t="s">
        <v>48</v>
      </c>
      <c r="M51" t="s">
        <v>116</v>
      </c>
      <c r="N51" t="s">
        <v>159</v>
      </c>
      <c r="O51" t="s">
        <v>37</v>
      </c>
      <c r="P51" t="s">
        <v>38</v>
      </c>
      <c r="Q51" t="s">
        <v>52</v>
      </c>
      <c r="R51" t="s">
        <v>40</v>
      </c>
      <c r="S51" t="s">
        <v>40</v>
      </c>
      <c r="T51" t="s">
        <v>40</v>
      </c>
      <c r="U51" t="s">
        <v>42</v>
      </c>
      <c r="V51" t="s">
        <v>42</v>
      </c>
      <c r="W51" t="s">
        <v>40</v>
      </c>
      <c r="X51" t="s">
        <v>40</v>
      </c>
      <c r="Y51" t="s">
        <v>40</v>
      </c>
      <c r="Z51" t="s">
        <v>40</v>
      </c>
      <c r="AA51" t="s">
        <v>779</v>
      </c>
      <c r="AB51" t="s">
        <v>427</v>
      </c>
      <c r="AC51" t="s">
        <v>772</v>
      </c>
      <c r="AD51" t="s">
        <v>1760</v>
      </c>
      <c r="AE51" s="25">
        <v>45804.612500000003</v>
      </c>
      <c r="AF51" s="25">
        <v>45799.612500000003</v>
      </c>
      <c r="AG51">
        <v>136.1</v>
      </c>
      <c r="AH51">
        <v>0</v>
      </c>
      <c r="AI51" t="s">
        <v>1833</v>
      </c>
      <c r="AJ51">
        <v>3</v>
      </c>
    </row>
    <row r="52" spans="6:36" x14ac:dyDescent="0.2">
      <c r="F52" t="str">
        <f>IF(VLOOKUP($H52,'Consolidated Data - Static'!$H:$AJ,2,FALSE)&lt;&gt;VLOOKUP($H52,'Consolidated Data - Dynamic'!$B:$AD,2,FALSE),"Name-AdoptAPet Mismatch",IF(VLOOKUP($H52,'Consolidated Data - Static'!$H:$AJ,3,FALSE)&lt;&gt;VLOOKUP($H52,'Consolidated Data - Dynamic'!$B:$AD,3,FALSE),"Name-PetPoint Mismatch",IF(VLOOKUP($H52,'Consolidated Data - Static'!$H:$AJ,4,FALSE)&lt;&gt;VLOOKUP($H52,'Consolidated Data - Dynamic'!$B:$AD,4,FALSE),"Name-Inventory Mismatch", IF(VLOOKUP($H52,'Consolidated Data - Static'!$H:$AJ,5,FALSE)&lt;&gt;VLOOKUP($H52,'Consolidated Data - Dynamic'!$B:$AD,5,FALSE),"Primary Breed Mismatch",IF(VLOOKUP($H52,'Consolidated Data - Static'!$H:$AJ,6,FALSE)&lt;&gt;VLOOKUP($H52,'Consolidated Data - Dynamic'!$B:$AD,6,FALSE),"Secondary Breed Mismatch", IF(VLOOKUP($H52,'Consolidated Data - Static'!$H:$AJ,7,FALSE)&lt;&gt;VLOOKUP($H52,'Consolidated Data - Dynamic'!$B:$AD,7,FALSE),"Color Mismatch",IF(VLOOKUP($H52,'Consolidated Data - Static'!$H:$AJ,8,FALSE)&lt;&gt;VLOOKUP($H52,'Consolidated Data - Dynamic'!$B:$AD,8,FALSE),"Sex Mismatch",IF(VLOOKUP($H52,'Consolidated Data - Static'!$H:$AJ,9,FALSE)&lt;&gt;VLOOKUP($H52,'Consolidated Data - Dynamic'!$B:$AD,9,FALSE),"Age Mismatch",IF(VLOOKUP($H52,'Consolidated Data - Static'!$H:$AJ,10,FALSE)&lt;&gt;VLOOKUP($H52,'Consolidated Data - Dynamic'!$B:$AD,10,FALSE),"Size Mismatch",IF(VLOOKUP($H52,'Consolidated Data - Static'!$H:$AJ,11,FALSE)&lt;&gt;VLOOKUP($H52,'Consolidated Data - Dynamic'!$B:$AD,11,FALSE),"Mixed Mismatch",IF(VLOOKUP($H52,'Consolidated Data - Static'!$H:$AJ,12,FALSE)&lt;&gt;VLOOKUP($H52,'Consolidated Data - Dynamic'!$B:$AD,12,FALSE),"Altered Mismatch",IF(VLOOKUP($H52,'Consolidated Data - Static'!$H:$AJ,13,FALSE)&lt;&gt;VLOOKUP($H52,'Consolidated Data - Dynamic'!$B:$AD,13,FALSE),"Shots Current Mismatch",IF(VLOOKUP($H52,'Consolidated Data - Static'!$H:$AJ,14,FALSE)&lt;&gt;VLOOKUP($H52,'Consolidated Data - Dynamic'!$B:$AD,14,FALSE),"Housebroken Mismatch",IF(VLOOKUP($H52,'Consolidated Data - Static'!$H:$AJ,15,FALSE)&lt;&gt;VLOOKUP($H52,'Consolidated Data - Dynamic'!$B:$AD,15,FALSE),"Special Needs Mismatch",IF(VLOOKUP($H52,'Consolidated Data - Static'!$H:$AJ,16,FALSE)&lt;&gt;VLOOKUP($H52,'Consolidated Data - Dynamic'!$B:$AD,16,FALSE),"OK w/kids Mismatch",IF(VLOOKUP($H52,'Consolidated Data - Static'!$H:$AJ,17,FALSE)&lt;&gt;VLOOKUP($H52,'Consolidated Data - Dynamic'!$B:$AD,17,FALSE),"OK w/dogs Mismatch",IF(VLOOKUP($H52,'Consolidated Data - Static'!$H:$AJ,18,FALSE)&lt;&gt;VLOOKUP($H52,'Consolidated Data - Dynamic'!$B:$AD,18,FALSE),"OK w/cats Mismatch",IF(VLOOKUP($H52,'Consolidated Data - Static'!$H:$AJ,19,FALSE)&lt;&gt;VLOOKUP($H52,'Consolidated Data - Dynamic'!$B:$AD,19,FALSE),"Pre Treatment Description Mismatch",IF(VLOOKUP($H52,'Consolidated Data - Static'!$H:$AJ,20,FALSE)&lt;&gt;VLOOKUP($H52,'Consolidated Data - Dynamic'!$B:$AD,20,FALSE),"Stage Mismatch",IF(VLOOKUP($H52,'Consolidated Data - Static'!$H:$AJ,21,FALSE)&lt;&gt;VLOOKUP($H52,'Consolidated Data - Dynamic'!$B:$AD,21,FALSE),"Primary Color Mismatch",IF(VLOOKUP($H52,'Consolidated Data - Static'!$H:$AJ,22,FALSE)&lt;&gt;VLOOKUP($H52,'Consolidated Data - Dynamic'!$B:$AD,22,FALSE),"Location Mismatch",IF(VLOOKUP($H52,'Consolidated Data - Static'!$H:$AJ,23,FALSE)&lt;&gt;VLOOKUP($H52,'Consolidated Data - Dynamic'!$B:$AD,23,FALSE),"Intake Type Mismatch",IF(VLOOKUP($H52,'Consolidated Data - Static'!$H:$AJ,24,FALSE)&lt;&gt;VLOOKUP($H52,'Consolidated Data - Dynamic'!$B:$AD,24,FALSE),"Emancipation Date Mismatch",IF(VLOOKUP($H52,'Consolidated Data - Static'!$H:$AJ,25,FALSE)&lt;&gt;VLOOKUP($H52,'Consolidated Data - Dynamic'!$B:$AD,25,FALSE),"Intake Date Mismatch",IF(VLOOKUP($H52,'Consolidated Data - Static'!$H:$AJ,26,FALSE)&lt;&gt;VLOOKUP($H52,'Consolidated Data - Dynamic'!$B:$AD,26,FALSE),"LOS Days Mismatch",IF(VLOOKUP($H52,'Consolidated Data - Static'!$H:$AJ,27,FALSE)&lt;&gt;VLOOKUP($H52,'Consolidated Data - Dynamic'!$B:$AD,27,FALSE),"Stage Change Mismatch",IF(VLOOKUP($H52,'Consolidated Data - Static'!$H:$AJ,28,FALSE)&lt;&gt;VLOOKUP($H52,'Consolidated Data - Dynamic'!$B:$AD,28,FALSE),"Animal Weight Mismatch",IF(VLOOKUP($H52,'Consolidated Data - Static'!$H:$AJ,29,FALSE)&lt;&gt;VLOOKUP($H52,'Consolidated Data - Dynamic'!$B:$AD,29,FALSE),"Number of Pictures Mismatch", "Record Match"))))))))))))))))))))))))))))</f>
        <v>Record Match</v>
      </c>
      <c r="G52">
        <v>44941030</v>
      </c>
      <c r="H52" t="s">
        <v>207</v>
      </c>
      <c r="I52" t="s">
        <v>208</v>
      </c>
      <c r="J52" t="s">
        <v>208</v>
      </c>
      <c r="K52" t="s">
        <v>208</v>
      </c>
      <c r="L52" t="s">
        <v>116</v>
      </c>
      <c r="M52" t="s">
        <v>48</v>
      </c>
      <c r="N52" t="s">
        <v>209</v>
      </c>
      <c r="O52" t="s">
        <v>50</v>
      </c>
      <c r="P52" t="s">
        <v>51</v>
      </c>
      <c r="Q52" t="s">
        <v>52</v>
      </c>
      <c r="R52" t="s">
        <v>40</v>
      </c>
      <c r="S52" t="s">
        <v>40</v>
      </c>
      <c r="T52" t="s">
        <v>40</v>
      </c>
      <c r="U52" t="s">
        <v>42</v>
      </c>
      <c r="V52" t="s">
        <v>42</v>
      </c>
      <c r="W52" t="s">
        <v>40</v>
      </c>
      <c r="X52" t="s">
        <v>40</v>
      </c>
      <c r="Y52" t="s">
        <v>41</v>
      </c>
      <c r="Z52" t="s">
        <v>40</v>
      </c>
      <c r="AA52" t="s">
        <v>790</v>
      </c>
      <c r="AB52" t="s">
        <v>774</v>
      </c>
      <c r="AC52" t="s">
        <v>785</v>
      </c>
      <c r="AD52" t="s">
        <v>1760</v>
      </c>
      <c r="AE52" s="25">
        <v>45802.638194444444</v>
      </c>
      <c r="AF52" s="25">
        <v>45797.638194444444</v>
      </c>
      <c r="AG52">
        <v>138</v>
      </c>
      <c r="AH52">
        <v>0</v>
      </c>
      <c r="AI52" t="s">
        <v>1953</v>
      </c>
      <c r="AJ52">
        <v>3</v>
      </c>
    </row>
    <row r="53" spans="6:36" x14ac:dyDescent="0.2">
      <c r="F53" t="str">
        <f>IF(VLOOKUP($H53,'Consolidated Data - Static'!$H:$AJ,2,FALSE)&lt;&gt;VLOOKUP($H53,'Consolidated Data - Dynamic'!$B:$AD,2,FALSE),"Name-AdoptAPet Mismatch",IF(VLOOKUP($H53,'Consolidated Data - Static'!$H:$AJ,3,FALSE)&lt;&gt;VLOOKUP($H53,'Consolidated Data - Dynamic'!$B:$AD,3,FALSE),"Name-PetPoint Mismatch",IF(VLOOKUP($H53,'Consolidated Data - Static'!$H:$AJ,4,FALSE)&lt;&gt;VLOOKUP($H53,'Consolidated Data - Dynamic'!$B:$AD,4,FALSE),"Name-Inventory Mismatch", IF(VLOOKUP($H53,'Consolidated Data - Static'!$H:$AJ,5,FALSE)&lt;&gt;VLOOKUP($H53,'Consolidated Data - Dynamic'!$B:$AD,5,FALSE),"Primary Breed Mismatch",IF(VLOOKUP($H53,'Consolidated Data - Static'!$H:$AJ,6,FALSE)&lt;&gt;VLOOKUP($H53,'Consolidated Data - Dynamic'!$B:$AD,6,FALSE),"Secondary Breed Mismatch", IF(VLOOKUP($H53,'Consolidated Data - Static'!$H:$AJ,7,FALSE)&lt;&gt;VLOOKUP($H53,'Consolidated Data - Dynamic'!$B:$AD,7,FALSE),"Color Mismatch",IF(VLOOKUP($H53,'Consolidated Data - Static'!$H:$AJ,8,FALSE)&lt;&gt;VLOOKUP($H53,'Consolidated Data - Dynamic'!$B:$AD,8,FALSE),"Sex Mismatch",IF(VLOOKUP($H53,'Consolidated Data - Static'!$H:$AJ,9,FALSE)&lt;&gt;VLOOKUP($H53,'Consolidated Data - Dynamic'!$B:$AD,9,FALSE),"Age Mismatch",IF(VLOOKUP($H53,'Consolidated Data - Static'!$H:$AJ,10,FALSE)&lt;&gt;VLOOKUP($H53,'Consolidated Data - Dynamic'!$B:$AD,10,FALSE),"Size Mismatch",IF(VLOOKUP($H53,'Consolidated Data - Static'!$H:$AJ,11,FALSE)&lt;&gt;VLOOKUP($H53,'Consolidated Data - Dynamic'!$B:$AD,11,FALSE),"Mixed Mismatch",IF(VLOOKUP($H53,'Consolidated Data - Static'!$H:$AJ,12,FALSE)&lt;&gt;VLOOKUP($H53,'Consolidated Data - Dynamic'!$B:$AD,12,FALSE),"Altered Mismatch",IF(VLOOKUP($H53,'Consolidated Data - Static'!$H:$AJ,13,FALSE)&lt;&gt;VLOOKUP($H53,'Consolidated Data - Dynamic'!$B:$AD,13,FALSE),"Shots Current Mismatch",IF(VLOOKUP($H53,'Consolidated Data - Static'!$H:$AJ,14,FALSE)&lt;&gt;VLOOKUP($H53,'Consolidated Data - Dynamic'!$B:$AD,14,FALSE),"Housebroken Mismatch",IF(VLOOKUP($H53,'Consolidated Data - Static'!$H:$AJ,15,FALSE)&lt;&gt;VLOOKUP($H53,'Consolidated Data - Dynamic'!$B:$AD,15,FALSE),"Special Needs Mismatch",IF(VLOOKUP($H53,'Consolidated Data - Static'!$H:$AJ,16,FALSE)&lt;&gt;VLOOKUP($H53,'Consolidated Data - Dynamic'!$B:$AD,16,FALSE),"OK w/kids Mismatch",IF(VLOOKUP($H53,'Consolidated Data - Static'!$H:$AJ,17,FALSE)&lt;&gt;VLOOKUP($H53,'Consolidated Data - Dynamic'!$B:$AD,17,FALSE),"OK w/dogs Mismatch",IF(VLOOKUP($H53,'Consolidated Data - Static'!$H:$AJ,18,FALSE)&lt;&gt;VLOOKUP($H53,'Consolidated Data - Dynamic'!$B:$AD,18,FALSE),"OK w/cats Mismatch",IF(VLOOKUP($H53,'Consolidated Data - Static'!$H:$AJ,19,FALSE)&lt;&gt;VLOOKUP($H53,'Consolidated Data - Dynamic'!$B:$AD,19,FALSE),"Pre Treatment Description Mismatch",IF(VLOOKUP($H53,'Consolidated Data - Static'!$H:$AJ,20,FALSE)&lt;&gt;VLOOKUP($H53,'Consolidated Data - Dynamic'!$B:$AD,20,FALSE),"Stage Mismatch",IF(VLOOKUP($H53,'Consolidated Data - Static'!$H:$AJ,21,FALSE)&lt;&gt;VLOOKUP($H53,'Consolidated Data - Dynamic'!$B:$AD,21,FALSE),"Primary Color Mismatch",IF(VLOOKUP($H53,'Consolidated Data - Static'!$H:$AJ,22,FALSE)&lt;&gt;VLOOKUP($H53,'Consolidated Data - Dynamic'!$B:$AD,22,FALSE),"Location Mismatch",IF(VLOOKUP($H53,'Consolidated Data - Static'!$H:$AJ,23,FALSE)&lt;&gt;VLOOKUP($H53,'Consolidated Data - Dynamic'!$B:$AD,23,FALSE),"Intake Type Mismatch",IF(VLOOKUP($H53,'Consolidated Data - Static'!$H:$AJ,24,FALSE)&lt;&gt;VLOOKUP($H53,'Consolidated Data - Dynamic'!$B:$AD,24,FALSE),"Emancipation Date Mismatch",IF(VLOOKUP($H53,'Consolidated Data - Static'!$H:$AJ,25,FALSE)&lt;&gt;VLOOKUP($H53,'Consolidated Data - Dynamic'!$B:$AD,25,FALSE),"Intake Date Mismatch",IF(VLOOKUP($H53,'Consolidated Data - Static'!$H:$AJ,26,FALSE)&lt;&gt;VLOOKUP($H53,'Consolidated Data - Dynamic'!$B:$AD,26,FALSE),"LOS Days Mismatch",IF(VLOOKUP($H53,'Consolidated Data - Static'!$H:$AJ,27,FALSE)&lt;&gt;VLOOKUP($H53,'Consolidated Data - Dynamic'!$B:$AD,27,FALSE),"Stage Change Mismatch",IF(VLOOKUP($H53,'Consolidated Data - Static'!$H:$AJ,28,FALSE)&lt;&gt;VLOOKUP($H53,'Consolidated Data - Dynamic'!$B:$AD,28,FALSE),"Animal Weight Mismatch",IF(VLOOKUP($H53,'Consolidated Data - Static'!$H:$AJ,29,FALSE)&lt;&gt;VLOOKUP($H53,'Consolidated Data - Dynamic'!$B:$AD,29,FALSE),"Number of Pictures Mismatch", "Record Match"))))))))))))))))))))))))))))</f>
        <v>Record Match</v>
      </c>
      <c r="G53">
        <v>45204856</v>
      </c>
      <c r="H53" t="s">
        <v>304</v>
      </c>
      <c r="I53" t="s">
        <v>305</v>
      </c>
      <c r="J53" t="s">
        <v>921</v>
      </c>
      <c r="K53" t="s">
        <v>921</v>
      </c>
      <c r="L53" t="s">
        <v>124</v>
      </c>
      <c r="M53">
        <v>0</v>
      </c>
      <c r="N53" t="s">
        <v>307</v>
      </c>
      <c r="O53" t="s">
        <v>50</v>
      </c>
      <c r="P53" t="s">
        <v>51</v>
      </c>
      <c r="Q53" t="s">
        <v>52</v>
      </c>
      <c r="R53" t="s">
        <v>40</v>
      </c>
      <c r="S53" t="s">
        <v>40</v>
      </c>
      <c r="T53" t="s">
        <v>40</v>
      </c>
      <c r="U53" t="s">
        <v>40</v>
      </c>
      <c r="V53" t="s">
        <v>42</v>
      </c>
      <c r="W53" t="s">
        <v>40</v>
      </c>
      <c r="X53" t="s">
        <v>40</v>
      </c>
      <c r="Y53" t="s">
        <v>41</v>
      </c>
      <c r="Z53" t="s">
        <v>40</v>
      </c>
      <c r="AA53" t="s">
        <v>790</v>
      </c>
      <c r="AB53" t="s">
        <v>919</v>
      </c>
      <c r="AC53" t="s">
        <v>772</v>
      </c>
      <c r="AD53" t="s">
        <v>1760</v>
      </c>
      <c r="AE53" s="25">
        <v>45762.424305555556</v>
      </c>
      <c r="AF53" s="25">
        <v>45757.424305555556</v>
      </c>
      <c r="AG53">
        <v>178.3</v>
      </c>
      <c r="AH53">
        <v>0</v>
      </c>
      <c r="AI53" t="s">
        <v>1784</v>
      </c>
      <c r="AJ53">
        <v>1</v>
      </c>
    </row>
    <row r="54" spans="6:36" x14ac:dyDescent="0.2">
      <c r="F54" t="str">
        <f>IF(VLOOKUP($H54,'Consolidated Data - Static'!$H:$AJ,2,FALSE)&lt;&gt;VLOOKUP($H54,'Consolidated Data - Dynamic'!$B:$AD,2,FALSE),"Name-AdoptAPet Mismatch",IF(VLOOKUP($H54,'Consolidated Data - Static'!$H:$AJ,3,FALSE)&lt;&gt;VLOOKUP($H54,'Consolidated Data - Dynamic'!$B:$AD,3,FALSE),"Name-PetPoint Mismatch",IF(VLOOKUP($H54,'Consolidated Data - Static'!$H:$AJ,4,FALSE)&lt;&gt;VLOOKUP($H54,'Consolidated Data - Dynamic'!$B:$AD,4,FALSE),"Name-Inventory Mismatch", IF(VLOOKUP($H54,'Consolidated Data - Static'!$H:$AJ,5,FALSE)&lt;&gt;VLOOKUP($H54,'Consolidated Data - Dynamic'!$B:$AD,5,FALSE),"Primary Breed Mismatch",IF(VLOOKUP($H54,'Consolidated Data - Static'!$H:$AJ,6,FALSE)&lt;&gt;VLOOKUP($H54,'Consolidated Data - Dynamic'!$B:$AD,6,FALSE),"Secondary Breed Mismatch", IF(VLOOKUP($H54,'Consolidated Data - Static'!$H:$AJ,7,FALSE)&lt;&gt;VLOOKUP($H54,'Consolidated Data - Dynamic'!$B:$AD,7,FALSE),"Color Mismatch",IF(VLOOKUP($H54,'Consolidated Data - Static'!$H:$AJ,8,FALSE)&lt;&gt;VLOOKUP($H54,'Consolidated Data - Dynamic'!$B:$AD,8,FALSE),"Sex Mismatch",IF(VLOOKUP($H54,'Consolidated Data - Static'!$H:$AJ,9,FALSE)&lt;&gt;VLOOKUP($H54,'Consolidated Data - Dynamic'!$B:$AD,9,FALSE),"Age Mismatch",IF(VLOOKUP($H54,'Consolidated Data - Static'!$H:$AJ,10,FALSE)&lt;&gt;VLOOKUP($H54,'Consolidated Data - Dynamic'!$B:$AD,10,FALSE),"Size Mismatch",IF(VLOOKUP($H54,'Consolidated Data - Static'!$H:$AJ,11,FALSE)&lt;&gt;VLOOKUP($H54,'Consolidated Data - Dynamic'!$B:$AD,11,FALSE),"Mixed Mismatch",IF(VLOOKUP($H54,'Consolidated Data - Static'!$H:$AJ,12,FALSE)&lt;&gt;VLOOKUP($H54,'Consolidated Data - Dynamic'!$B:$AD,12,FALSE),"Altered Mismatch",IF(VLOOKUP($H54,'Consolidated Data - Static'!$H:$AJ,13,FALSE)&lt;&gt;VLOOKUP($H54,'Consolidated Data - Dynamic'!$B:$AD,13,FALSE),"Shots Current Mismatch",IF(VLOOKUP($H54,'Consolidated Data - Static'!$H:$AJ,14,FALSE)&lt;&gt;VLOOKUP($H54,'Consolidated Data - Dynamic'!$B:$AD,14,FALSE),"Housebroken Mismatch",IF(VLOOKUP($H54,'Consolidated Data - Static'!$H:$AJ,15,FALSE)&lt;&gt;VLOOKUP($H54,'Consolidated Data - Dynamic'!$B:$AD,15,FALSE),"Special Needs Mismatch",IF(VLOOKUP($H54,'Consolidated Data - Static'!$H:$AJ,16,FALSE)&lt;&gt;VLOOKUP($H54,'Consolidated Data - Dynamic'!$B:$AD,16,FALSE),"OK w/kids Mismatch",IF(VLOOKUP($H54,'Consolidated Data - Static'!$H:$AJ,17,FALSE)&lt;&gt;VLOOKUP($H54,'Consolidated Data - Dynamic'!$B:$AD,17,FALSE),"OK w/dogs Mismatch",IF(VLOOKUP($H54,'Consolidated Data - Static'!$H:$AJ,18,FALSE)&lt;&gt;VLOOKUP($H54,'Consolidated Data - Dynamic'!$B:$AD,18,FALSE),"OK w/cats Mismatch",IF(VLOOKUP($H54,'Consolidated Data - Static'!$H:$AJ,19,FALSE)&lt;&gt;VLOOKUP($H54,'Consolidated Data - Dynamic'!$B:$AD,19,FALSE),"Pre Treatment Description Mismatch",IF(VLOOKUP($H54,'Consolidated Data - Static'!$H:$AJ,20,FALSE)&lt;&gt;VLOOKUP($H54,'Consolidated Data - Dynamic'!$B:$AD,20,FALSE),"Stage Mismatch",IF(VLOOKUP($H54,'Consolidated Data - Static'!$H:$AJ,21,FALSE)&lt;&gt;VLOOKUP($H54,'Consolidated Data - Dynamic'!$B:$AD,21,FALSE),"Primary Color Mismatch",IF(VLOOKUP($H54,'Consolidated Data - Static'!$H:$AJ,22,FALSE)&lt;&gt;VLOOKUP($H54,'Consolidated Data - Dynamic'!$B:$AD,22,FALSE),"Location Mismatch",IF(VLOOKUP($H54,'Consolidated Data - Static'!$H:$AJ,23,FALSE)&lt;&gt;VLOOKUP($H54,'Consolidated Data - Dynamic'!$B:$AD,23,FALSE),"Intake Type Mismatch",IF(VLOOKUP($H54,'Consolidated Data - Static'!$H:$AJ,24,FALSE)&lt;&gt;VLOOKUP($H54,'Consolidated Data - Dynamic'!$B:$AD,24,FALSE),"Emancipation Date Mismatch",IF(VLOOKUP($H54,'Consolidated Data - Static'!$H:$AJ,25,FALSE)&lt;&gt;VLOOKUP($H54,'Consolidated Data - Dynamic'!$B:$AD,25,FALSE),"Intake Date Mismatch",IF(VLOOKUP($H54,'Consolidated Data - Static'!$H:$AJ,26,FALSE)&lt;&gt;VLOOKUP($H54,'Consolidated Data - Dynamic'!$B:$AD,26,FALSE),"LOS Days Mismatch",IF(VLOOKUP($H54,'Consolidated Data - Static'!$H:$AJ,27,FALSE)&lt;&gt;VLOOKUP($H54,'Consolidated Data - Dynamic'!$B:$AD,27,FALSE),"Stage Change Mismatch",IF(VLOOKUP($H54,'Consolidated Data - Static'!$H:$AJ,28,FALSE)&lt;&gt;VLOOKUP($H54,'Consolidated Data - Dynamic'!$B:$AD,28,FALSE),"Animal Weight Mismatch",IF(VLOOKUP($H54,'Consolidated Data - Static'!$H:$AJ,29,FALSE)&lt;&gt;VLOOKUP($H54,'Consolidated Data - Dynamic'!$B:$AD,29,FALSE),"Number of Pictures Mismatch", "Record Match"))))))))))))))))))))))))))))</f>
        <v>Record Match</v>
      </c>
      <c r="G54">
        <v>45500251</v>
      </c>
      <c r="H54" t="s">
        <v>423</v>
      </c>
      <c r="I54" t="s">
        <v>424</v>
      </c>
      <c r="J54" t="s">
        <v>1168</v>
      </c>
      <c r="K54" t="s">
        <v>1168</v>
      </c>
      <c r="L54" t="s">
        <v>48</v>
      </c>
      <c r="M54" t="s">
        <v>426</v>
      </c>
      <c r="N54" t="s">
        <v>427</v>
      </c>
      <c r="O54" t="s">
        <v>50</v>
      </c>
      <c r="P54" t="s">
        <v>51</v>
      </c>
      <c r="Q54" t="s">
        <v>52</v>
      </c>
      <c r="R54" t="s">
        <v>40</v>
      </c>
      <c r="S54" t="s">
        <v>40</v>
      </c>
      <c r="T54" t="s">
        <v>40</v>
      </c>
      <c r="U54" t="s">
        <v>40</v>
      </c>
      <c r="V54" t="s">
        <v>42</v>
      </c>
      <c r="W54" t="s">
        <v>40</v>
      </c>
      <c r="X54" t="s">
        <v>40</v>
      </c>
      <c r="Y54" t="s">
        <v>40</v>
      </c>
      <c r="Z54" t="s">
        <v>40</v>
      </c>
      <c r="AA54" t="s">
        <v>790</v>
      </c>
      <c r="AB54" t="s">
        <v>427</v>
      </c>
      <c r="AC54" t="s">
        <v>772</v>
      </c>
      <c r="AD54" t="s">
        <v>1834</v>
      </c>
      <c r="AE54" s="25">
        <v>0</v>
      </c>
      <c r="AF54" s="25">
        <v>45848.702777777777</v>
      </c>
      <c r="AG54">
        <v>87</v>
      </c>
      <c r="AH54">
        <v>0</v>
      </c>
      <c r="AI54" t="s">
        <v>1923</v>
      </c>
      <c r="AJ54">
        <v>2</v>
      </c>
    </row>
    <row r="55" spans="6:36" x14ac:dyDescent="0.2">
      <c r="F55" t="str">
        <f>IF(VLOOKUP($H55,'Consolidated Data - Static'!$H:$AJ,2,FALSE)&lt;&gt;VLOOKUP($H55,'Consolidated Data - Dynamic'!$B:$AD,2,FALSE),"Name-AdoptAPet Mismatch",IF(VLOOKUP($H55,'Consolidated Data - Static'!$H:$AJ,3,FALSE)&lt;&gt;VLOOKUP($H55,'Consolidated Data - Dynamic'!$B:$AD,3,FALSE),"Name-PetPoint Mismatch",IF(VLOOKUP($H55,'Consolidated Data - Static'!$H:$AJ,4,FALSE)&lt;&gt;VLOOKUP($H55,'Consolidated Data - Dynamic'!$B:$AD,4,FALSE),"Name-Inventory Mismatch", IF(VLOOKUP($H55,'Consolidated Data - Static'!$H:$AJ,5,FALSE)&lt;&gt;VLOOKUP($H55,'Consolidated Data - Dynamic'!$B:$AD,5,FALSE),"Primary Breed Mismatch",IF(VLOOKUP($H55,'Consolidated Data - Static'!$H:$AJ,6,FALSE)&lt;&gt;VLOOKUP($H55,'Consolidated Data - Dynamic'!$B:$AD,6,FALSE),"Secondary Breed Mismatch", IF(VLOOKUP($H55,'Consolidated Data - Static'!$H:$AJ,7,FALSE)&lt;&gt;VLOOKUP($H55,'Consolidated Data - Dynamic'!$B:$AD,7,FALSE),"Color Mismatch",IF(VLOOKUP($H55,'Consolidated Data - Static'!$H:$AJ,8,FALSE)&lt;&gt;VLOOKUP($H55,'Consolidated Data - Dynamic'!$B:$AD,8,FALSE),"Sex Mismatch",IF(VLOOKUP($H55,'Consolidated Data - Static'!$H:$AJ,9,FALSE)&lt;&gt;VLOOKUP($H55,'Consolidated Data - Dynamic'!$B:$AD,9,FALSE),"Age Mismatch",IF(VLOOKUP($H55,'Consolidated Data - Static'!$H:$AJ,10,FALSE)&lt;&gt;VLOOKUP($H55,'Consolidated Data - Dynamic'!$B:$AD,10,FALSE),"Size Mismatch",IF(VLOOKUP($H55,'Consolidated Data - Static'!$H:$AJ,11,FALSE)&lt;&gt;VLOOKUP($H55,'Consolidated Data - Dynamic'!$B:$AD,11,FALSE),"Mixed Mismatch",IF(VLOOKUP($H55,'Consolidated Data - Static'!$H:$AJ,12,FALSE)&lt;&gt;VLOOKUP($H55,'Consolidated Data - Dynamic'!$B:$AD,12,FALSE),"Altered Mismatch",IF(VLOOKUP($H55,'Consolidated Data - Static'!$H:$AJ,13,FALSE)&lt;&gt;VLOOKUP($H55,'Consolidated Data - Dynamic'!$B:$AD,13,FALSE),"Shots Current Mismatch",IF(VLOOKUP($H55,'Consolidated Data - Static'!$H:$AJ,14,FALSE)&lt;&gt;VLOOKUP($H55,'Consolidated Data - Dynamic'!$B:$AD,14,FALSE),"Housebroken Mismatch",IF(VLOOKUP($H55,'Consolidated Data - Static'!$H:$AJ,15,FALSE)&lt;&gt;VLOOKUP($H55,'Consolidated Data - Dynamic'!$B:$AD,15,FALSE),"Special Needs Mismatch",IF(VLOOKUP($H55,'Consolidated Data - Static'!$H:$AJ,16,FALSE)&lt;&gt;VLOOKUP($H55,'Consolidated Data - Dynamic'!$B:$AD,16,FALSE),"OK w/kids Mismatch",IF(VLOOKUP($H55,'Consolidated Data - Static'!$H:$AJ,17,FALSE)&lt;&gt;VLOOKUP($H55,'Consolidated Data - Dynamic'!$B:$AD,17,FALSE),"OK w/dogs Mismatch",IF(VLOOKUP($H55,'Consolidated Data - Static'!$H:$AJ,18,FALSE)&lt;&gt;VLOOKUP($H55,'Consolidated Data - Dynamic'!$B:$AD,18,FALSE),"OK w/cats Mismatch",IF(VLOOKUP($H55,'Consolidated Data - Static'!$H:$AJ,19,FALSE)&lt;&gt;VLOOKUP($H55,'Consolidated Data - Dynamic'!$B:$AD,19,FALSE),"Pre Treatment Description Mismatch",IF(VLOOKUP($H55,'Consolidated Data - Static'!$H:$AJ,20,FALSE)&lt;&gt;VLOOKUP($H55,'Consolidated Data - Dynamic'!$B:$AD,20,FALSE),"Stage Mismatch",IF(VLOOKUP($H55,'Consolidated Data - Static'!$H:$AJ,21,FALSE)&lt;&gt;VLOOKUP($H55,'Consolidated Data - Dynamic'!$B:$AD,21,FALSE),"Primary Color Mismatch",IF(VLOOKUP($H55,'Consolidated Data - Static'!$H:$AJ,22,FALSE)&lt;&gt;VLOOKUP($H55,'Consolidated Data - Dynamic'!$B:$AD,22,FALSE),"Location Mismatch",IF(VLOOKUP($H55,'Consolidated Data - Static'!$H:$AJ,23,FALSE)&lt;&gt;VLOOKUP($H55,'Consolidated Data - Dynamic'!$B:$AD,23,FALSE),"Intake Type Mismatch",IF(VLOOKUP($H55,'Consolidated Data - Static'!$H:$AJ,24,FALSE)&lt;&gt;VLOOKUP($H55,'Consolidated Data - Dynamic'!$B:$AD,24,FALSE),"Emancipation Date Mismatch",IF(VLOOKUP($H55,'Consolidated Data - Static'!$H:$AJ,25,FALSE)&lt;&gt;VLOOKUP($H55,'Consolidated Data - Dynamic'!$B:$AD,25,FALSE),"Intake Date Mismatch",IF(VLOOKUP($H55,'Consolidated Data - Static'!$H:$AJ,26,FALSE)&lt;&gt;VLOOKUP($H55,'Consolidated Data - Dynamic'!$B:$AD,26,FALSE),"LOS Days Mismatch",IF(VLOOKUP($H55,'Consolidated Data - Static'!$H:$AJ,27,FALSE)&lt;&gt;VLOOKUP($H55,'Consolidated Data - Dynamic'!$B:$AD,27,FALSE),"Stage Change Mismatch",IF(VLOOKUP($H55,'Consolidated Data - Static'!$H:$AJ,28,FALSE)&lt;&gt;VLOOKUP($H55,'Consolidated Data - Dynamic'!$B:$AD,28,FALSE),"Animal Weight Mismatch",IF(VLOOKUP($H55,'Consolidated Data - Static'!$H:$AJ,29,FALSE)&lt;&gt;VLOOKUP($H55,'Consolidated Data - Dynamic'!$B:$AD,29,FALSE),"Number of Pictures Mismatch", "Record Match"))))))))))))))))))))))))))))</f>
        <v>Record Match</v>
      </c>
      <c r="G55">
        <v>45764063</v>
      </c>
      <c r="H55" t="s">
        <v>535</v>
      </c>
      <c r="I55" t="s">
        <v>536</v>
      </c>
      <c r="J55" t="s">
        <v>536</v>
      </c>
      <c r="K55" t="s">
        <v>536</v>
      </c>
      <c r="L55" t="s">
        <v>116</v>
      </c>
      <c r="M55" t="s">
        <v>124</v>
      </c>
      <c r="N55" t="s">
        <v>168</v>
      </c>
      <c r="O55" t="s">
        <v>37</v>
      </c>
      <c r="P55" t="s">
        <v>51</v>
      </c>
      <c r="Q55" t="s">
        <v>96</v>
      </c>
      <c r="R55" t="s">
        <v>40</v>
      </c>
      <c r="S55" t="s">
        <v>40</v>
      </c>
      <c r="T55" t="s">
        <v>40</v>
      </c>
      <c r="U55" t="s">
        <v>42</v>
      </c>
      <c r="V55" t="s">
        <v>42</v>
      </c>
      <c r="W55" t="s">
        <v>40</v>
      </c>
      <c r="X55" t="s">
        <v>40</v>
      </c>
      <c r="Y55" t="s">
        <v>41</v>
      </c>
      <c r="Z55" t="s">
        <v>42</v>
      </c>
      <c r="AA55" t="s">
        <v>790</v>
      </c>
      <c r="AB55" t="s">
        <v>774</v>
      </c>
      <c r="AC55" t="s">
        <v>785</v>
      </c>
      <c r="AD55" t="s">
        <v>1809</v>
      </c>
      <c r="AE55" s="25">
        <v>45895.481944444444</v>
      </c>
      <c r="AF55" s="25">
        <v>45890.481944444444</v>
      </c>
      <c r="AG55">
        <v>45.2</v>
      </c>
      <c r="AH55">
        <v>0</v>
      </c>
      <c r="AI55" t="s">
        <v>1965</v>
      </c>
      <c r="AJ55">
        <v>2</v>
      </c>
    </row>
    <row r="56" spans="6:36" x14ac:dyDescent="0.2">
      <c r="F56" t="str">
        <f>IF(VLOOKUP($H56,'Consolidated Data - Static'!$H:$AJ,2,FALSE)&lt;&gt;VLOOKUP($H56,'Consolidated Data - Dynamic'!$B:$AD,2,FALSE),"Name-AdoptAPet Mismatch",IF(VLOOKUP($H56,'Consolidated Data - Static'!$H:$AJ,3,FALSE)&lt;&gt;VLOOKUP($H56,'Consolidated Data - Dynamic'!$B:$AD,3,FALSE),"Name-PetPoint Mismatch",IF(VLOOKUP($H56,'Consolidated Data - Static'!$H:$AJ,4,FALSE)&lt;&gt;VLOOKUP($H56,'Consolidated Data - Dynamic'!$B:$AD,4,FALSE),"Name-Inventory Mismatch", IF(VLOOKUP($H56,'Consolidated Data - Static'!$H:$AJ,5,FALSE)&lt;&gt;VLOOKUP($H56,'Consolidated Data - Dynamic'!$B:$AD,5,FALSE),"Primary Breed Mismatch",IF(VLOOKUP($H56,'Consolidated Data - Static'!$H:$AJ,6,FALSE)&lt;&gt;VLOOKUP($H56,'Consolidated Data - Dynamic'!$B:$AD,6,FALSE),"Secondary Breed Mismatch", IF(VLOOKUP($H56,'Consolidated Data - Static'!$H:$AJ,7,FALSE)&lt;&gt;VLOOKUP($H56,'Consolidated Data - Dynamic'!$B:$AD,7,FALSE),"Color Mismatch",IF(VLOOKUP($H56,'Consolidated Data - Static'!$H:$AJ,8,FALSE)&lt;&gt;VLOOKUP($H56,'Consolidated Data - Dynamic'!$B:$AD,8,FALSE),"Sex Mismatch",IF(VLOOKUP($H56,'Consolidated Data - Static'!$H:$AJ,9,FALSE)&lt;&gt;VLOOKUP($H56,'Consolidated Data - Dynamic'!$B:$AD,9,FALSE),"Age Mismatch",IF(VLOOKUP($H56,'Consolidated Data - Static'!$H:$AJ,10,FALSE)&lt;&gt;VLOOKUP($H56,'Consolidated Data - Dynamic'!$B:$AD,10,FALSE),"Size Mismatch",IF(VLOOKUP($H56,'Consolidated Data - Static'!$H:$AJ,11,FALSE)&lt;&gt;VLOOKUP($H56,'Consolidated Data - Dynamic'!$B:$AD,11,FALSE),"Mixed Mismatch",IF(VLOOKUP($H56,'Consolidated Data - Static'!$H:$AJ,12,FALSE)&lt;&gt;VLOOKUP($H56,'Consolidated Data - Dynamic'!$B:$AD,12,FALSE),"Altered Mismatch",IF(VLOOKUP($H56,'Consolidated Data - Static'!$H:$AJ,13,FALSE)&lt;&gt;VLOOKUP($H56,'Consolidated Data - Dynamic'!$B:$AD,13,FALSE),"Shots Current Mismatch",IF(VLOOKUP($H56,'Consolidated Data - Static'!$H:$AJ,14,FALSE)&lt;&gt;VLOOKUP($H56,'Consolidated Data - Dynamic'!$B:$AD,14,FALSE),"Housebroken Mismatch",IF(VLOOKUP($H56,'Consolidated Data - Static'!$H:$AJ,15,FALSE)&lt;&gt;VLOOKUP($H56,'Consolidated Data - Dynamic'!$B:$AD,15,FALSE),"Special Needs Mismatch",IF(VLOOKUP($H56,'Consolidated Data - Static'!$H:$AJ,16,FALSE)&lt;&gt;VLOOKUP($H56,'Consolidated Data - Dynamic'!$B:$AD,16,FALSE),"OK w/kids Mismatch",IF(VLOOKUP($H56,'Consolidated Data - Static'!$H:$AJ,17,FALSE)&lt;&gt;VLOOKUP($H56,'Consolidated Data - Dynamic'!$B:$AD,17,FALSE),"OK w/dogs Mismatch",IF(VLOOKUP($H56,'Consolidated Data - Static'!$H:$AJ,18,FALSE)&lt;&gt;VLOOKUP($H56,'Consolidated Data - Dynamic'!$B:$AD,18,FALSE),"OK w/cats Mismatch",IF(VLOOKUP($H56,'Consolidated Data - Static'!$H:$AJ,19,FALSE)&lt;&gt;VLOOKUP($H56,'Consolidated Data - Dynamic'!$B:$AD,19,FALSE),"Pre Treatment Description Mismatch",IF(VLOOKUP($H56,'Consolidated Data - Static'!$H:$AJ,20,FALSE)&lt;&gt;VLOOKUP($H56,'Consolidated Data - Dynamic'!$B:$AD,20,FALSE),"Stage Mismatch",IF(VLOOKUP($H56,'Consolidated Data - Static'!$H:$AJ,21,FALSE)&lt;&gt;VLOOKUP($H56,'Consolidated Data - Dynamic'!$B:$AD,21,FALSE),"Primary Color Mismatch",IF(VLOOKUP($H56,'Consolidated Data - Static'!$H:$AJ,22,FALSE)&lt;&gt;VLOOKUP($H56,'Consolidated Data - Dynamic'!$B:$AD,22,FALSE),"Location Mismatch",IF(VLOOKUP($H56,'Consolidated Data - Static'!$H:$AJ,23,FALSE)&lt;&gt;VLOOKUP($H56,'Consolidated Data - Dynamic'!$B:$AD,23,FALSE),"Intake Type Mismatch",IF(VLOOKUP($H56,'Consolidated Data - Static'!$H:$AJ,24,FALSE)&lt;&gt;VLOOKUP($H56,'Consolidated Data - Dynamic'!$B:$AD,24,FALSE),"Emancipation Date Mismatch",IF(VLOOKUP($H56,'Consolidated Data - Static'!$H:$AJ,25,FALSE)&lt;&gt;VLOOKUP($H56,'Consolidated Data - Dynamic'!$B:$AD,25,FALSE),"Intake Date Mismatch",IF(VLOOKUP($H56,'Consolidated Data - Static'!$H:$AJ,26,FALSE)&lt;&gt;VLOOKUP($H56,'Consolidated Data - Dynamic'!$B:$AD,26,FALSE),"LOS Days Mismatch",IF(VLOOKUP($H56,'Consolidated Data - Static'!$H:$AJ,27,FALSE)&lt;&gt;VLOOKUP($H56,'Consolidated Data - Dynamic'!$B:$AD,27,FALSE),"Stage Change Mismatch",IF(VLOOKUP($H56,'Consolidated Data - Static'!$H:$AJ,28,FALSE)&lt;&gt;VLOOKUP($H56,'Consolidated Data - Dynamic'!$B:$AD,28,FALSE),"Animal Weight Mismatch",IF(VLOOKUP($H56,'Consolidated Data - Static'!$H:$AJ,29,FALSE)&lt;&gt;VLOOKUP($H56,'Consolidated Data - Dynamic'!$B:$AD,29,FALSE),"Number of Pictures Mismatch", "Record Match"))))))))))))))))))))))))))))</f>
        <v>Record Match</v>
      </c>
      <c r="G56">
        <v>45472755</v>
      </c>
      <c r="H56" t="s">
        <v>399</v>
      </c>
      <c r="I56" t="s">
        <v>400</v>
      </c>
      <c r="J56" t="s">
        <v>1194</v>
      </c>
      <c r="K56" t="s">
        <v>1194</v>
      </c>
      <c r="L56" t="s">
        <v>104</v>
      </c>
      <c r="M56" t="s">
        <v>124</v>
      </c>
      <c r="N56" t="s">
        <v>307</v>
      </c>
      <c r="O56" t="s">
        <v>50</v>
      </c>
      <c r="P56" t="s">
        <v>51</v>
      </c>
      <c r="Q56" t="s">
        <v>96</v>
      </c>
      <c r="R56" t="s">
        <v>40</v>
      </c>
      <c r="S56" t="s">
        <v>40</v>
      </c>
      <c r="T56" t="s">
        <v>40</v>
      </c>
      <c r="U56" t="s">
        <v>42</v>
      </c>
      <c r="V56" t="s">
        <v>42</v>
      </c>
      <c r="W56" t="s">
        <v>40</v>
      </c>
      <c r="X56" t="s">
        <v>40</v>
      </c>
      <c r="Y56" t="s">
        <v>41</v>
      </c>
      <c r="Z56" t="s">
        <v>42</v>
      </c>
      <c r="AA56" t="s">
        <v>834</v>
      </c>
      <c r="AB56" t="s">
        <v>197</v>
      </c>
      <c r="AC56" t="s">
        <v>772</v>
      </c>
      <c r="AD56" t="s">
        <v>1760</v>
      </c>
      <c r="AE56" s="25">
        <v>45851.338888888888</v>
      </c>
      <c r="AF56" s="25">
        <v>45846.338888888888</v>
      </c>
      <c r="AG56">
        <v>89.3</v>
      </c>
      <c r="AH56">
        <v>0</v>
      </c>
      <c r="AI56" t="s">
        <v>1891</v>
      </c>
      <c r="AJ56">
        <v>2</v>
      </c>
    </row>
    <row r="57" spans="6:36" x14ac:dyDescent="0.2">
      <c r="F57" t="str">
        <f>IF(VLOOKUP($H57,'Consolidated Data - Static'!$H:$AJ,2,FALSE)&lt;&gt;VLOOKUP($H57,'Consolidated Data - Dynamic'!$B:$AD,2,FALSE),"Name-AdoptAPet Mismatch",IF(VLOOKUP($H57,'Consolidated Data - Static'!$H:$AJ,3,FALSE)&lt;&gt;VLOOKUP($H57,'Consolidated Data - Dynamic'!$B:$AD,3,FALSE),"Name-PetPoint Mismatch",IF(VLOOKUP($H57,'Consolidated Data - Static'!$H:$AJ,4,FALSE)&lt;&gt;VLOOKUP($H57,'Consolidated Data - Dynamic'!$B:$AD,4,FALSE),"Name-Inventory Mismatch", IF(VLOOKUP($H57,'Consolidated Data - Static'!$H:$AJ,5,FALSE)&lt;&gt;VLOOKUP($H57,'Consolidated Data - Dynamic'!$B:$AD,5,FALSE),"Primary Breed Mismatch",IF(VLOOKUP($H57,'Consolidated Data - Static'!$H:$AJ,6,FALSE)&lt;&gt;VLOOKUP($H57,'Consolidated Data - Dynamic'!$B:$AD,6,FALSE),"Secondary Breed Mismatch", IF(VLOOKUP($H57,'Consolidated Data - Static'!$H:$AJ,7,FALSE)&lt;&gt;VLOOKUP($H57,'Consolidated Data - Dynamic'!$B:$AD,7,FALSE),"Color Mismatch",IF(VLOOKUP($H57,'Consolidated Data - Static'!$H:$AJ,8,FALSE)&lt;&gt;VLOOKUP($H57,'Consolidated Data - Dynamic'!$B:$AD,8,FALSE),"Sex Mismatch",IF(VLOOKUP($H57,'Consolidated Data - Static'!$H:$AJ,9,FALSE)&lt;&gt;VLOOKUP($H57,'Consolidated Data - Dynamic'!$B:$AD,9,FALSE),"Age Mismatch",IF(VLOOKUP($H57,'Consolidated Data - Static'!$H:$AJ,10,FALSE)&lt;&gt;VLOOKUP($H57,'Consolidated Data - Dynamic'!$B:$AD,10,FALSE),"Size Mismatch",IF(VLOOKUP($H57,'Consolidated Data - Static'!$H:$AJ,11,FALSE)&lt;&gt;VLOOKUP($H57,'Consolidated Data - Dynamic'!$B:$AD,11,FALSE),"Mixed Mismatch",IF(VLOOKUP($H57,'Consolidated Data - Static'!$H:$AJ,12,FALSE)&lt;&gt;VLOOKUP($H57,'Consolidated Data - Dynamic'!$B:$AD,12,FALSE),"Altered Mismatch",IF(VLOOKUP($H57,'Consolidated Data - Static'!$H:$AJ,13,FALSE)&lt;&gt;VLOOKUP($H57,'Consolidated Data - Dynamic'!$B:$AD,13,FALSE),"Shots Current Mismatch",IF(VLOOKUP($H57,'Consolidated Data - Static'!$H:$AJ,14,FALSE)&lt;&gt;VLOOKUP($H57,'Consolidated Data - Dynamic'!$B:$AD,14,FALSE),"Housebroken Mismatch",IF(VLOOKUP($H57,'Consolidated Data - Static'!$H:$AJ,15,FALSE)&lt;&gt;VLOOKUP($H57,'Consolidated Data - Dynamic'!$B:$AD,15,FALSE),"Special Needs Mismatch",IF(VLOOKUP($H57,'Consolidated Data - Static'!$H:$AJ,16,FALSE)&lt;&gt;VLOOKUP($H57,'Consolidated Data - Dynamic'!$B:$AD,16,FALSE),"OK w/kids Mismatch",IF(VLOOKUP($H57,'Consolidated Data - Static'!$H:$AJ,17,FALSE)&lt;&gt;VLOOKUP($H57,'Consolidated Data - Dynamic'!$B:$AD,17,FALSE),"OK w/dogs Mismatch",IF(VLOOKUP($H57,'Consolidated Data - Static'!$H:$AJ,18,FALSE)&lt;&gt;VLOOKUP($H57,'Consolidated Data - Dynamic'!$B:$AD,18,FALSE),"OK w/cats Mismatch",IF(VLOOKUP($H57,'Consolidated Data - Static'!$H:$AJ,19,FALSE)&lt;&gt;VLOOKUP($H57,'Consolidated Data - Dynamic'!$B:$AD,19,FALSE),"Pre Treatment Description Mismatch",IF(VLOOKUP($H57,'Consolidated Data - Static'!$H:$AJ,20,FALSE)&lt;&gt;VLOOKUP($H57,'Consolidated Data - Dynamic'!$B:$AD,20,FALSE),"Stage Mismatch",IF(VLOOKUP($H57,'Consolidated Data - Static'!$H:$AJ,21,FALSE)&lt;&gt;VLOOKUP($H57,'Consolidated Data - Dynamic'!$B:$AD,21,FALSE),"Primary Color Mismatch",IF(VLOOKUP($H57,'Consolidated Data - Static'!$H:$AJ,22,FALSE)&lt;&gt;VLOOKUP($H57,'Consolidated Data - Dynamic'!$B:$AD,22,FALSE),"Location Mismatch",IF(VLOOKUP($H57,'Consolidated Data - Static'!$H:$AJ,23,FALSE)&lt;&gt;VLOOKUP($H57,'Consolidated Data - Dynamic'!$B:$AD,23,FALSE),"Intake Type Mismatch",IF(VLOOKUP($H57,'Consolidated Data - Static'!$H:$AJ,24,FALSE)&lt;&gt;VLOOKUP($H57,'Consolidated Data - Dynamic'!$B:$AD,24,FALSE),"Emancipation Date Mismatch",IF(VLOOKUP($H57,'Consolidated Data - Static'!$H:$AJ,25,FALSE)&lt;&gt;VLOOKUP($H57,'Consolidated Data - Dynamic'!$B:$AD,25,FALSE),"Intake Date Mismatch",IF(VLOOKUP($H57,'Consolidated Data - Static'!$H:$AJ,26,FALSE)&lt;&gt;VLOOKUP($H57,'Consolidated Data - Dynamic'!$B:$AD,26,FALSE),"LOS Days Mismatch",IF(VLOOKUP($H57,'Consolidated Data - Static'!$H:$AJ,27,FALSE)&lt;&gt;VLOOKUP($H57,'Consolidated Data - Dynamic'!$B:$AD,27,FALSE),"Stage Change Mismatch",IF(VLOOKUP($H57,'Consolidated Data - Static'!$H:$AJ,28,FALSE)&lt;&gt;VLOOKUP($H57,'Consolidated Data - Dynamic'!$B:$AD,28,FALSE),"Animal Weight Mismatch",IF(VLOOKUP($H57,'Consolidated Data - Static'!$H:$AJ,29,FALSE)&lt;&gt;VLOOKUP($H57,'Consolidated Data - Dynamic'!$B:$AD,29,FALSE),"Number of Pictures Mismatch", "Record Match"))))))))))))))))))))))))))))</f>
        <v>Record Match</v>
      </c>
      <c r="G57">
        <v>45190195</v>
      </c>
      <c r="H57" t="s">
        <v>290</v>
      </c>
      <c r="I57" t="s">
        <v>291</v>
      </c>
      <c r="J57" t="s">
        <v>291</v>
      </c>
      <c r="K57" t="s">
        <v>291</v>
      </c>
      <c r="L57" t="s">
        <v>61</v>
      </c>
      <c r="M57" t="s">
        <v>256</v>
      </c>
      <c r="N57" t="s">
        <v>197</v>
      </c>
      <c r="O57" t="s">
        <v>50</v>
      </c>
      <c r="P57" t="s">
        <v>51</v>
      </c>
      <c r="Q57" t="s">
        <v>96</v>
      </c>
      <c r="R57" t="s">
        <v>40</v>
      </c>
      <c r="S57" t="s">
        <v>40</v>
      </c>
      <c r="T57" t="s">
        <v>40</v>
      </c>
      <c r="U57" t="s">
        <v>42</v>
      </c>
      <c r="V57" t="s">
        <v>42</v>
      </c>
      <c r="W57" t="s">
        <v>40</v>
      </c>
      <c r="X57" t="s">
        <v>40</v>
      </c>
      <c r="Y57" t="s">
        <v>41</v>
      </c>
      <c r="Z57" t="s">
        <v>40</v>
      </c>
      <c r="AA57" t="s">
        <v>790</v>
      </c>
      <c r="AB57" t="s">
        <v>197</v>
      </c>
      <c r="AC57" t="s">
        <v>838</v>
      </c>
      <c r="AD57" t="s">
        <v>1836</v>
      </c>
      <c r="AE57" s="25">
        <v>45762.524305555555</v>
      </c>
      <c r="AF57" s="25">
        <v>45757.524305555555</v>
      </c>
      <c r="AG57">
        <v>178.2</v>
      </c>
      <c r="AH57">
        <v>0</v>
      </c>
      <c r="AI57" t="s">
        <v>1799</v>
      </c>
      <c r="AJ57">
        <v>3</v>
      </c>
    </row>
    <row r="58" spans="6:36" x14ac:dyDescent="0.2">
      <c r="F58" t="str">
        <f>IF(VLOOKUP($H58,'Consolidated Data - Static'!$H:$AJ,2,FALSE)&lt;&gt;VLOOKUP($H58,'Consolidated Data - Dynamic'!$B:$AD,2,FALSE),"Name-AdoptAPet Mismatch",IF(VLOOKUP($H58,'Consolidated Data - Static'!$H:$AJ,3,FALSE)&lt;&gt;VLOOKUP($H58,'Consolidated Data - Dynamic'!$B:$AD,3,FALSE),"Name-PetPoint Mismatch",IF(VLOOKUP($H58,'Consolidated Data - Static'!$H:$AJ,4,FALSE)&lt;&gt;VLOOKUP($H58,'Consolidated Data - Dynamic'!$B:$AD,4,FALSE),"Name-Inventory Mismatch", IF(VLOOKUP($H58,'Consolidated Data - Static'!$H:$AJ,5,FALSE)&lt;&gt;VLOOKUP($H58,'Consolidated Data - Dynamic'!$B:$AD,5,FALSE),"Primary Breed Mismatch",IF(VLOOKUP($H58,'Consolidated Data - Static'!$H:$AJ,6,FALSE)&lt;&gt;VLOOKUP($H58,'Consolidated Data - Dynamic'!$B:$AD,6,FALSE),"Secondary Breed Mismatch", IF(VLOOKUP($H58,'Consolidated Data - Static'!$H:$AJ,7,FALSE)&lt;&gt;VLOOKUP($H58,'Consolidated Data - Dynamic'!$B:$AD,7,FALSE),"Color Mismatch",IF(VLOOKUP($H58,'Consolidated Data - Static'!$H:$AJ,8,FALSE)&lt;&gt;VLOOKUP($H58,'Consolidated Data - Dynamic'!$B:$AD,8,FALSE),"Sex Mismatch",IF(VLOOKUP($H58,'Consolidated Data - Static'!$H:$AJ,9,FALSE)&lt;&gt;VLOOKUP($H58,'Consolidated Data - Dynamic'!$B:$AD,9,FALSE),"Age Mismatch",IF(VLOOKUP($H58,'Consolidated Data - Static'!$H:$AJ,10,FALSE)&lt;&gt;VLOOKUP($H58,'Consolidated Data - Dynamic'!$B:$AD,10,FALSE),"Size Mismatch",IF(VLOOKUP($H58,'Consolidated Data - Static'!$H:$AJ,11,FALSE)&lt;&gt;VLOOKUP($H58,'Consolidated Data - Dynamic'!$B:$AD,11,FALSE),"Mixed Mismatch",IF(VLOOKUP($H58,'Consolidated Data - Static'!$H:$AJ,12,FALSE)&lt;&gt;VLOOKUP($H58,'Consolidated Data - Dynamic'!$B:$AD,12,FALSE),"Altered Mismatch",IF(VLOOKUP($H58,'Consolidated Data - Static'!$H:$AJ,13,FALSE)&lt;&gt;VLOOKUP($H58,'Consolidated Data - Dynamic'!$B:$AD,13,FALSE),"Shots Current Mismatch",IF(VLOOKUP($H58,'Consolidated Data - Static'!$H:$AJ,14,FALSE)&lt;&gt;VLOOKUP($H58,'Consolidated Data - Dynamic'!$B:$AD,14,FALSE),"Housebroken Mismatch",IF(VLOOKUP($H58,'Consolidated Data - Static'!$H:$AJ,15,FALSE)&lt;&gt;VLOOKUP($H58,'Consolidated Data - Dynamic'!$B:$AD,15,FALSE),"Special Needs Mismatch",IF(VLOOKUP($H58,'Consolidated Data - Static'!$H:$AJ,16,FALSE)&lt;&gt;VLOOKUP($H58,'Consolidated Data - Dynamic'!$B:$AD,16,FALSE),"OK w/kids Mismatch",IF(VLOOKUP($H58,'Consolidated Data - Static'!$H:$AJ,17,FALSE)&lt;&gt;VLOOKUP($H58,'Consolidated Data - Dynamic'!$B:$AD,17,FALSE),"OK w/dogs Mismatch",IF(VLOOKUP($H58,'Consolidated Data - Static'!$H:$AJ,18,FALSE)&lt;&gt;VLOOKUP($H58,'Consolidated Data - Dynamic'!$B:$AD,18,FALSE),"OK w/cats Mismatch",IF(VLOOKUP($H58,'Consolidated Data - Static'!$H:$AJ,19,FALSE)&lt;&gt;VLOOKUP($H58,'Consolidated Data - Dynamic'!$B:$AD,19,FALSE),"Pre Treatment Description Mismatch",IF(VLOOKUP($H58,'Consolidated Data - Static'!$H:$AJ,20,FALSE)&lt;&gt;VLOOKUP($H58,'Consolidated Data - Dynamic'!$B:$AD,20,FALSE),"Stage Mismatch",IF(VLOOKUP($H58,'Consolidated Data - Static'!$H:$AJ,21,FALSE)&lt;&gt;VLOOKUP($H58,'Consolidated Data - Dynamic'!$B:$AD,21,FALSE),"Primary Color Mismatch",IF(VLOOKUP($H58,'Consolidated Data - Static'!$H:$AJ,22,FALSE)&lt;&gt;VLOOKUP($H58,'Consolidated Data - Dynamic'!$B:$AD,22,FALSE),"Location Mismatch",IF(VLOOKUP($H58,'Consolidated Data - Static'!$H:$AJ,23,FALSE)&lt;&gt;VLOOKUP($H58,'Consolidated Data - Dynamic'!$B:$AD,23,FALSE),"Intake Type Mismatch",IF(VLOOKUP($H58,'Consolidated Data - Static'!$H:$AJ,24,FALSE)&lt;&gt;VLOOKUP($H58,'Consolidated Data - Dynamic'!$B:$AD,24,FALSE),"Emancipation Date Mismatch",IF(VLOOKUP($H58,'Consolidated Data - Static'!$H:$AJ,25,FALSE)&lt;&gt;VLOOKUP($H58,'Consolidated Data - Dynamic'!$B:$AD,25,FALSE),"Intake Date Mismatch",IF(VLOOKUP($H58,'Consolidated Data - Static'!$H:$AJ,26,FALSE)&lt;&gt;VLOOKUP($H58,'Consolidated Data - Dynamic'!$B:$AD,26,FALSE),"LOS Days Mismatch",IF(VLOOKUP($H58,'Consolidated Data - Static'!$H:$AJ,27,FALSE)&lt;&gt;VLOOKUP($H58,'Consolidated Data - Dynamic'!$B:$AD,27,FALSE),"Stage Change Mismatch",IF(VLOOKUP($H58,'Consolidated Data - Static'!$H:$AJ,28,FALSE)&lt;&gt;VLOOKUP($H58,'Consolidated Data - Dynamic'!$B:$AD,28,FALSE),"Animal Weight Mismatch",IF(VLOOKUP($H58,'Consolidated Data - Static'!$H:$AJ,29,FALSE)&lt;&gt;VLOOKUP($H58,'Consolidated Data - Dynamic'!$B:$AD,29,FALSE),"Number of Pictures Mismatch", "Record Match"))))))))))))))))))))))))))))</f>
        <v>Record Match</v>
      </c>
      <c r="G58">
        <v>45472996</v>
      </c>
      <c r="H58" t="s">
        <v>405</v>
      </c>
      <c r="I58" t="s">
        <v>406</v>
      </c>
      <c r="J58" t="s">
        <v>406</v>
      </c>
      <c r="K58" t="s">
        <v>406</v>
      </c>
      <c r="L58" t="s">
        <v>407</v>
      </c>
      <c r="M58" t="s">
        <v>116</v>
      </c>
      <c r="N58" t="s">
        <v>77</v>
      </c>
      <c r="O58" t="s">
        <v>50</v>
      </c>
      <c r="P58" t="s">
        <v>51</v>
      </c>
      <c r="Q58" t="s">
        <v>52</v>
      </c>
      <c r="R58" t="s">
        <v>40</v>
      </c>
      <c r="S58" t="s">
        <v>40</v>
      </c>
      <c r="T58" t="s">
        <v>40</v>
      </c>
      <c r="U58" t="s">
        <v>42</v>
      </c>
      <c r="V58" t="s">
        <v>42</v>
      </c>
      <c r="W58" t="s">
        <v>40</v>
      </c>
      <c r="X58" t="s">
        <v>40</v>
      </c>
      <c r="Y58" t="s">
        <v>41</v>
      </c>
      <c r="Z58" t="s">
        <v>42</v>
      </c>
      <c r="AA58" t="s">
        <v>790</v>
      </c>
      <c r="AB58" t="s">
        <v>427</v>
      </c>
      <c r="AC58" t="s">
        <v>785</v>
      </c>
      <c r="AD58" t="s">
        <v>1760</v>
      </c>
      <c r="AE58" s="25">
        <v>45860.586805555555</v>
      </c>
      <c r="AF58" s="25">
        <v>45855.586805555555</v>
      </c>
      <c r="AG58">
        <v>80.099999999999994</v>
      </c>
      <c r="AH58">
        <v>0</v>
      </c>
      <c r="AI58" t="s">
        <v>1784</v>
      </c>
      <c r="AJ58">
        <v>3</v>
      </c>
    </row>
    <row r="59" spans="6:36" x14ac:dyDescent="0.2">
      <c r="F59" t="str">
        <f>IF(VLOOKUP($H59,'Consolidated Data - Static'!$H:$AJ,2,FALSE)&lt;&gt;VLOOKUP($H59,'Consolidated Data - Dynamic'!$B:$AD,2,FALSE),"Name-AdoptAPet Mismatch",IF(VLOOKUP($H59,'Consolidated Data - Static'!$H:$AJ,3,FALSE)&lt;&gt;VLOOKUP($H59,'Consolidated Data - Dynamic'!$B:$AD,3,FALSE),"Name-PetPoint Mismatch",IF(VLOOKUP($H59,'Consolidated Data - Static'!$H:$AJ,4,FALSE)&lt;&gt;VLOOKUP($H59,'Consolidated Data - Dynamic'!$B:$AD,4,FALSE),"Name-Inventory Mismatch", IF(VLOOKUP($H59,'Consolidated Data - Static'!$H:$AJ,5,FALSE)&lt;&gt;VLOOKUP($H59,'Consolidated Data - Dynamic'!$B:$AD,5,FALSE),"Primary Breed Mismatch",IF(VLOOKUP($H59,'Consolidated Data - Static'!$H:$AJ,6,FALSE)&lt;&gt;VLOOKUP($H59,'Consolidated Data - Dynamic'!$B:$AD,6,FALSE),"Secondary Breed Mismatch", IF(VLOOKUP($H59,'Consolidated Data - Static'!$H:$AJ,7,FALSE)&lt;&gt;VLOOKUP($H59,'Consolidated Data - Dynamic'!$B:$AD,7,FALSE),"Color Mismatch",IF(VLOOKUP($H59,'Consolidated Data - Static'!$H:$AJ,8,FALSE)&lt;&gt;VLOOKUP($H59,'Consolidated Data - Dynamic'!$B:$AD,8,FALSE),"Sex Mismatch",IF(VLOOKUP($H59,'Consolidated Data - Static'!$H:$AJ,9,FALSE)&lt;&gt;VLOOKUP($H59,'Consolidated Data - Dynamic'!$B:$AD,9,FALSE),"Age Mismatch",IF(VLOOKUP($H59,'Consolidated Data - Static'!$H:$AJ,10,FALSE)&lt;&gt;VLOOKUP($H59,'Consolidated Data - Dynamic'!$B:$AD,10,FALSE),"Size Mismatch",IF(VLOOKUP($H59,'Consolidated Data - Static'!$H:$AJ,11,FALSE)&lt;&gt;VLOOKUP($H59,'Consolidated Data - Dynamic'!$B:$AD,11,FALSE),"Mixed Mismatch",IF(VLOOKUP($H59,'Consolidated Data - Static'!$H:$AJ,12,FALSE)&lt;&gt;VLOOKUP($H59,'Consolidated Data - Dynamic'!$B:$AD,12,FALSE),"Altered Mismatch",IF(VLOOKUP($H59,'Consolidated Data - Static'!$H:$AJ,13,FALSE)&lt;&gt;VLOOKUP($H59,'Consolidated Data - Dynamic'!$B:$AD,13,FALSE),"Shots Current Mismatch",IF(VLOOKUP($H59,'Consolidated Data - Static'!$H:$AJ,14,FALSE)&lt;&gt;VLOOKUP($H59,'Consolidated Data - Dynamic'!$B:$AD,14,FALSE),"Housebroken Mismatch",IF(VLOOKUP($H59,'Consolidated Data - Static'!$H:$AJ,15,FALSE)&lt;&gt;VLOOKUP($H59,'Consolidated Data - Dynamic'!$B:$AD,15,FALSE),"Special Needs Mismatch",IF(VLOOKUP($H59,'Consolidated Data - Static'!$H:$AJ,16,FALSE)&lt;&gt;VLOOKUP($H59,'Consolidated Data - Dynamic'!$B:$AD,16,FALSE),"OK w/kids Mismatch",IF(VLOOKUP($H59,'Consolidated Data - Static'!$H:$AJ,17,FALSE)&lt;&gt;VLOOKUP($H59,'Consolidated Data - Dynamic'!$B:$AD,17,FALSE),"OK w/dogs Mismatch",IF(VLOOKUP($H59,'Consolidated Data - Static'!$H:$AJ,18,FALSE)&lt;&gt;VLOOKUP($H59,'Consolidated Data - Dynamic'!$B:$AD,18,FALSE),"OK w/cats Mismatch",IF(VLOOKUP($H59,'Consolidated Data - Static'!$H:$AJ,19,FALSE)&lt;&gt;VLOOKUP($H59,'Consolidated Data - Dynamic'!$B:$AD,19,FALSE),"Pre Treatment Description Mismatch",IF(VLOOKUP($H59,'Consolidated Data - Static'!$H:$AJ,20,FALSE)&lt;&gt;VLOOKUP($H59,'Consolidated Data - Dynamic'!$B:$AD,20,FALSE),"Stage Mismatch",IF(VLOOKUP($H59,'Consolidated Data - Static'!$H:$AJ,21,FALSE)&lt;&gt;VLOOKUP($H59,'Consolidated Data - Dynamic'!$B:$AD,21,FALSE),"Primary Color Mismatch",IF(VLOOKUP($H59,'Consolidated Data - Static'!$H:$AJ,22,FALSE)&lt;&gt;VLOOKUP($H59,'Consolidated Data - Dynamic'!$B:$AD,22,FALSE),"Location Mismatch",IF(VLOOKUP($H59,'Consolidated Data - Static'!$H:$AJ,23,FALSE)&lt;&gt;VLOOKUP($H59,'Consolidated Data - Dynamic'!$B:$AD,23,FALSE),"Intake Type Mismatch",IF(VLOOKUP($H59,'Consolidated Data - Static'!$H:$AJ,24,FALSE)&lt;&gt;VLOOKUP($H59,'Consolidated Data - Dynamic'!$B:$AD,24,FALSE),"Emancipation Date Mismatch",IF(VLOOKUP($H59,'Consolidated Data - Static'!$H:$AJ,25,FALSE)&lt;&gt;VLOOKUP($H59,'Consolidated Data - Dynamic'!$B:$AD,25,FALSE),"Intake Date Mismatch",IF(VLOOKUP($H59,'Consolidated Data - Static'!$H:$AJ,26,FALSE)&lt;&gt;VLOOKUP($H59,'Consolidated Data - Dynamic'!$B:$AD,26,FALSE),"LOS Days Mismatch",IF(VLOOKUP($H59,'Consolidated Data - Static'!$H:$AJ,27,FALSE)&lt;&gt;VLOOKUP($H59,'Consolidated Data - Dynamic'!$B:$AD,27,FALSE),"Stage Change Mismatch",IF(VLOOKUP($H59,'Consolidated Data - Static'!$H:$AJ,28,FALSE)&lt;&gt;VLOOKUP($H59,'Consolidated Data - Dynamic'!$B:$AD,28,FALSE),"Animal Weight Mismatch",IF(VLOOKUP($H59,'Consolidated Data - Static'!$H:$AJ,29,FALSE)&lt;&gt;VLOOKUP($H59,'Consolidated Data - Dynamic'!$B:$AD,29,FALSE),"Number of Pictures Mismatch", "Record Match"))))))))))))))))))))))))))))</f>
        <v>Record Match</v>
      </c>
      <c r="G59">
        <v>45970198</v>
      </c>
      <c r="H59" t="s">
        <v>664</v>
      </c>
      <c r="I59" t="s">
        <v>665</v>
      </c>
      <c r="J59" t="s">
        <v>665</v>
      </c>
      <c r="K59" t="s">
        <v>665</v>
      </c>
      <c r="L59" t="s">
        <v>382</v>
      </c>
      <c r="M59" t="s">
        <v>298</v>
      </c>
      <c r="N59" t="s">
        <v>307</v>
      </c>
      <c r="O59" t="s">
        <v>50</v>
      </c>
      <c r="P59" t="s">
        <v>51</v>
      </c>
      <c r="Q59" t="s">
        <v>52</v>
      </c>
      <c r="R59" t="s">
        <v>40</v>
      </c>
      <c r="S59" t="s">
        <v>42</v>
      </c>
      <c r="T59" t="s">
        <v>40</v>
      </c>
      <c r="U59" t="s">
        <v>42</v>
      </c>
      <c r="V59" t="s">
        <v>42</v>
      </c>
      <c r="W59" t="s">
        <v>40</v>
      </c>
      <c r="X59" t="s">
        <v>40</v>
      </c>
      <c r="Y59" t="s">
        <v>41</v>
      </c>
      <c r="Z59" t="s">
        <v>42</v>
      </c>
      <c r="AA59" t="s">
        <v>843</v>
      </c>
      <c r="AB59" t="s">
        <v>197</v>
      </c>
      <c r="AC59" t="s">
        <v>1365</v>
      </c>
      <c r="AD59" t="s">
        <v>1809</v>
      </c>
      <c r="AE59" s="25">
        <v>45913.538888888892</v>
      </c>
      <c r="AF59" s="25">
        <v>45908.538888888892</v>
      </c>
      <c r="AG59">
        <v>27.2</v>
      </c>
      <c r="AH59">
        <v>0</v>
      </c>
      <c r="AI59" t="s">
        <v>1817</v>
      </c>
      <c r="AJ59">
        <v>2</v>
      </c>
    </row>
    <row r="60" spans="6:36" x14ac:dyDescent="0.2">
      <c r="F60" t="str">
        <f>IF(VLOOKUP($H60,'Consolidated Data - Static'!$H:$AJ,2,FALSE)&lt;&gt;VLOOKUP($H60,'Consolidated Data - Dynamic'!$B:$AD,2,FALSE),"Name-AdoptAPet Mismatch",IF(VLOOKUP($H60,'Consolidated Data - Static'!$H:$AJ,3,FALSE)&lt;&gt;VLOOKUP($H60,'Consolidated Data - Dynamic'!$B:$AD,3,FALSE),"Name-PetPoint Mismatch",IF(VLOOKUP($H60,'Consolidated Data - Static'!$H:$AJ,4,FALSE)&lt;&gt;VLOOKUP($H60,'Consolidated Data - Dynamic'!$B:$AD,4,FALSE),"Name-Inventory Mismatch", IF(VLOOKUP($H60,'Consolidated Data - Static'!$H:$AJ,5,FALSE)&lt;&gt;VLOOKUP($H60,'Consolidated Data - Dynamic'!$B:$AD,5,FALSE),"Primary Breed Mismatch",IF(VLOOKUP($H60,'Consolidated Data - Static'!$H:$AJ,6,FALSE)&lt;&gt;VLOOKUP($H60,'Consolidated Data - Dynamic'!$B:$AD,6,FALSE),"Secondary Breed Mismatch", IF(VLOOKUP($H60,'Consolidated Data - Static'!$H:$AJ,7,FALSE)&lt;&gt;VLOOKUP($H60,'Consolidated Data - Dynamic'!$B:$AD,7,FALSE),"Color Mismatch",IF(VLOOKUP($H60,'Consolidated Data - Static'!$H:$AJ,8,FALSE)&lt;&gt;VLOOKUP($H60,'Consolidated Data - Dynamic'!$B:$AD,8,FALSE),"Sex Mismatch",IF(VLOOKUP($H60,'Consolidated Data - Static'!$H:$AJ,9,FALSE)&lt;&gt;VLOOKUP($H60,'Consolidated Data - Dynamic'!$B:$AD,9,FALSE),"Age Mismatch",IF(VLOOKUP($H60,'Consolidated Data - Static'!$H:$AJ,10,FALSE)&lt;&gt;VLOOKUP($H60,'Consolidated Data - Dynamic'!$B:$AD,10,FALSE),"Size Mismatch",IF(VLOOKUP($H60,'Consolidated Data - Static'!$H:$AJ,11,FALSE)&lt;&gt;VLOOKUP($H60,'Consolidated Data - Dynamic'!$B:$AD,11,FALSE),"Mixed Mismatch",IF(VLOOKUP($H60,'Consolidated Data - Static'!$H:$AJ,12,FALSE)&lt;&gt;VLOOKUP($H60,'Consolidated Data - Dynamic'!$B:$AD,12,FALSE),"Altered Mismatch",IF(VLOOKUP($H60,'Consolidated Data - Static'!$H:$AJ,13,FALSE)&lt;&gt;VLOOKUP($H60,'Consolidated Data - Dynamic'!$B:$AD,13,FALSE),"Shots Current Mismatch",IF(VLOOKUP($H60,'Consolidated Data - Static'!$H:$AJ,14,FALSE)&lt;&gt;VLOOKUP($H60,'Consolidated Data - Dynamic'!$B:$AD,14,FALSE),"Housebroken Mismatch",IF(VLOOKUP($H60,'Consolidated Data - Static'!$H:$AJ,15,FALSE)&lt;&gt;VLOOKUP($H60,'Consolidated Data - Dynamic'!$B:$AD,15,FALSE),"Special Needs Mismatch",IF(VLOOKUP($H60,'Consolidated Data - Static'!$H:$AJ,16,FALSE)&lt;&gt;VLOOKUP($H60,'Consolidated Data - Dynamic'!$B:$AD,16,FALSE),"OK w/kids Mismatch",IF(VLOOKUP($H60,'Consolidated Data - Static'!$H:$AJ,17,FALSE)&lt;&gt;VLOOKUP($H60,'Consolidated Data - Dynamic'!$B:$AD,17,FALSE),"OK w/dogs Mismatch",IF(VLOOKUP($H60,'Consolidated Data - Static'!$H:$AJ,18,FALSE)&lt;&gt;VLOOKUP($H60,'Consolidated Data - Dynamic'!$B:$AD,18,FALSE),"OK w/cats Mismatch",IF(VLOOKUP($H60,'Consolidated Data - Static'!$H:$AJ,19,FALSE)&lt;&gt;VLOOKUP($H60,'Consolidated Data - Dynamic'!$B:$AD,19,FALSE),"Pre Treatment Description Mismatch",IF(VLOOKUP($H60,'Consolidated Data - Static'!$H:$AJ,20,FALSE)&lt;&gt;VLOOKUP($H60,'Consolidated Data - Dynamic'!$B:$AD,20,FALSE),"Stage Mismatch",IF(VLOOKUP($H60,'Consolidated Data - Static'!$H:$AJ,21,FALSE)&lt;&gt;VLOOKUP($H60,'Consolidated Data - Dynamic'!$B:$AD,21,FALSE),"Primary Color Mismatch",IF(VLOOKUP($H60,'Consolidated Data - Static'!$H:$AJ,22,FALSE)&lt;&gt;VLOOKUP($H60,'Consolidated Data - Dynamic'!$B:$AD,22,FALSE),"Location Mismatch",IF(VLOOKUP($H60,'Consolidated Data - Static'!$H:$AJ,23,FALSE)&lt;&gt;VLOOKUP($H60,'Consolidated Data - Dynamic'!$B:$AD,23,FALSE),"Intake Type Mismatch",IF(VLOOKUP($H60,'Consolidated Data - Static'!$H:$AJ,24,FALSE)&lt;&gt;VLOOKUP($H60,'Consolidated Data - Dynamic'!$B:$AD,24,FALSE),"Emancipation Date Mismatch",IF(VLOOKUP($H60,'Consolidated Data - Static'!$H:$AJ,25,FALSE)&lt;&gt;VLOOKUP($H60,'Consolidated Data - Dynamic'!$B:$AD,25,FALSE),"Intake Date Mismatch",IF(VLOOKUP($H60,'Consolidated Data - Static'!$H:$AJ,26,FALSE)&lt;&gt;VLOOKUP($H60,'Consolidated Data - Dynamic'!$B:$AD,26,FALSE),"LOS Days Mismatch",IF(VLOOKUP($H60,'Consolidated Data - Static'!$H:$AJ,27,FALSE)&lt;&gt;VLOOKUP($H60,'Consolidated Data - Dynamic'!$B:$AD,27,FALSE),"Stage Change Mismatch",IF(VLOOKUP($H60,'Consolidated Data - Static'!$H:$AJ,28,FALSE)&lt;&gt;VLOOKUP($H60,'Consolidated Data - Dynamic'!$B:$AD,28,FALSE),"Animal Weight Mismatch",IF(VLOOKUP($H60,'Consolidated Data - Static'!$H:$AJ,29,FALSE)&lt;&gt;VLOOKUP($H60,'Consolidated Data - Dynamic'!$B:$AD,29,FALSE),"Number of Pictures Mismatch", "Record Match"))))))))))))))))))))))))))))</f>
        <v>Record Match</v>
      </c>
      <c r="G60">
        <v>45764075</v>
      </c>
      <c r="H60" t="s">
        <v>541</v>
      </c>
      <c r="I60" t="s">
        <v>542</v>
      </c>
      <c r="J60" t="s">
        <v>542</v>
      </c>
      <c r="K60" t="s">
        <v>542</v>
      </c>
      <c r="L60" t="s">
        <v>61</v>
      </c>
      <c r="M60" t="s">
        <v>48</v>
      </c>
      <c r="N60" t="s">
        <v>470</v>
      </c>
      <c r="O60" t="s">
        <v>37</v>
      </c>
      <c r="P60" t="s">
        <v>51</v>
      </c>
      <c r="Q60" t="s">
        <v>52</v>
      </c>
      <c r="R60" t="s">
        <v>40</v>
      </c>
      <c r="S60" t="s">
        <v>42</v>
      </c>
      <c r="T60" t="s">
        <v>40</v>
      </c>
      <c r="U60" t="s">
        <v>42</v>
      </c>
      <c r="V60" t="s">
        <v>42</v>
      </c>
      <c r="W60" t="s">
        <v>40</v>
      </c>
      <c r="X60" t="s">
        <v>40</v>
      </c>
      <c r="Y60" t="s">
        <v>41</v>
      </c>
      <c r="Z60" t="s">
        <v>42</v>
      </c>
      <c r="AA60" t="s">
        <v>843</v>
      </c>
      <c r="AB60" t="s">
        <v>427</v>
      </c>
      <c r="AC60" t="s">
        <v>785</v>
      </c>
      <c r="AD60" t="s">
        <v>1760</v>
      </c>
      <c r="AE60" s="25">
        <v>45893.593055555553</v>
      </c>
      <c r="AF60" s="25">
        <v>45888.593055555553</v>
      </c>
      <c r="AG60">
        <v>47.1</v>
      </c>
      <c r="AH60">
        <v>0</v>
      </c>
      <c r="AI60" t="s">
        <v>1854</v>
      </c>
      <c r="AJ60">
        <v>2</v>
      </c>
    </row>
    <row r="61" spans="6:36" x14ac:dyDescent="0.2">
      <c r="F61" t="str">
        <f>IF(VLOOKUP($H61,'Consolidated Data - Static'!$H:$AJ,2,FALSE)&lt;&gt;VLOOKUP($H61,'Consolidated Data - Dynamic'!$B:$AD,2,FALSE),"Name-AdoptAPet Mismatch",IF(VLOOKUP($H61,'Consolidated Data - Static'!$H:$AJ,3,FALSE)&lt;&gt;VLOOKUP($H61,'Consolidated Data - Dynamic'!$B:$AD,3,FALSE),"Name-PetPoint Mismatch",IF(VLOOKUP($H61,'Consolidated Data - Static'!$H:$AJ,4,FALSE)&lt;&gt;VLOOKUP($H61,'Consolidated Data - Dynamic'!$B:$AD,4,FALSE),"Name-Inventory Mismatch", IF(VLOOKUP($H61,'Consolidated Data - Static'!$H:$AJ,5,FALSE)&lt;&gt;VLOOKUP($H61,'Consolidated Data - Dynamic'!$B:$AD,5,FALSE),"Primary Breed Mismatch",IF(VLOOKUP($H61,'Consolidated Data - Static'!$H:$AJ,6,FALSE)&lt;&gt;VLOOKUP($H61,'Consolidated Data - Dynamic'!$B:$AD,6,FALSE),"Secondary Breed Mismatch", IF(VLOOKUP($H61,'Consolidated Data - Static'!$H:$AJ,7,FALSE)&lt;&gt;VLOOKUP($H61,'Consolidated Data - Dynamic'!$B:$AD,7,FALSE),"Color Mismatch",IF(VLOOKUP($H61,'Consolidated Data - Static'!$H:$AJ,8,FALSE)&lt;&gt;VLOOKUP($H61,'Consolidated Data - Dynamic'!$B:$AD,8,FALSE),"Sex Mismatch",IF(VLOOKUP($H61,'Consolidated Data - Static'!$H:$AJ,9,FALSE)&lt;&gt;VLOOKUP($H61,'Consolidated Data - Dynamic'!$B:$AD,9,FALSE),"Age Mismatch",IF(VLOOKUP($H61,'Consolidated Data - Static'!$H:$AJ,10,FALSE)&lt;&gt;VLOOKUP($H61,'Consolidated Data - Dynamic'!$B:$AD,10,FALSE),"Size Mismatch",IF(VLOOKUP($H61,'Consolidated Data - Static'!$H:$AJ,11,FALSE)&lt;&gt;VLOOKUP($H61,'Consolidated Data - Dynamic'!$B:$AD,11,FALSE),"Mixed Mismatch",IF(VLOOKUP($H61,'Consolidated Data - Static'!$H:$AJ,12,FALSE)&lt;&gt;VLOOKUP($H61,'Consolidated Data - Dynamic'!$B:$AD,12,FALSE),"Altered Mismatch",IF(VLOOKUP($H61,'Consolidated Data - Static'!$H:$AJ,13,FALSE)&lt;&gt;VLOOKUP($H61,'Consolidated Data - Dynamic'!$B:$AD,13,FALSE),"Shots Current Mismatch",IF(VLOOKUP($H61,'Consolidated Data - Static'!$H:$AJ,14,FALSE)&lt;&gt;VLOOKUP($H61,'Consolidated Data - Dynamic'!$B:$AD,14,FALSE),"Housebroken Mismatch",IF(VLOOKUP($H61,'Consolidated Data - Static'!$H:$AJ,15,FALSE)&lt;&gt;VLOOKUP($H61,'Consolidated Data - Dynamic'!$B:$AD,15,FALSE),"Special Needs Mismatch",IF(VLOOKUP($H61,'Consolidated Data - Static'!$H:$AJ,16,FALSE)&lt;&gt;VLOOKUP($H61,'Consolidated Data - Dynamic'!$B:$AD,16,FALSE),"OK w/kids Mismatch",IF(VLOOKUP($H61,'Consolidated Data - Static'!$H:$AJ,17,FALSE)&lt;&gt;VLOOKUP($H61,'Consolidated Data - Dynamic'!$B:$AD,17,FALSE),"OK w/dogs Mismatch",IF(VLOOKUP($H61,'Consolidated Data - Static'!$H:$AJ,18,FALSE)&lt;&gt;VLOOKUP($H61,'Consolidated Data - Dynamic'!$B:$AD,18,FALSE),"OK w/cats Mismatch",IF(VLOOKUP($H61,'Consolidated Data - Static'!$H:$AJ,19,FALSE)&lt;&gt;VLOOKUP($H61,'Consolidated Data - Dynamic'!$B:$AD,19,FALSE),"Pre Treatment Description Mismatch",IF(VLOOKUP($H61,'Consolidated Data - Static'!$H:$AJ,20,FALSE)&lt;&gt;VLOOKUP($H61,'Consolidated Data - Dynamic'!$B:$AD,20,FALSE),"Stage Mismatch",IF(VLOOKUP($H61,'Consolidated Data - Static'!$H:$AJ,21,FALSE)&lt;&gt;VLOOKUP($H61,'Consolidated Data - Dynamic'!$B:$AD,21,FALSE),"Primary Color Mismatch",IF(VLOOKUP($H61,'Consolidated Data - Static'!$H:$AJ,22,FALSE)&lt;&gt;VLOOKUP($H61,'Consolidated Data - Dynamic'!$B:$AD,22,FALSE),"Location Mismatch",IF(VLOOKUP($H61,'Consolidated Data - Static'!$H:$AJ,23,FALSE)&lt;&gt;VLOOKUP($H61,'Consolidated Data - Dynamic'!$B:$AD,23,FALSE),"Intake Type Mismatch",IF(VLOOKUP($H61,'Consolidated Data - Static'!$H:$AJ,24,FALSE)&lt;&gt;VLOOKUP($H61,'Consolidated Data - Dynamic'!$B:$AD,24,FALSE),"Emancipation Date Mismatch",IF(VLOOKUP($H61,'Consolidated Data - Static'!$H:$AJ,25,FALSE)&lt;&gt;VLOOKUP($H61,'Consolidated Data - Dynamic'!$B:$AD,25,FALSE),"Intake Date Mismatch",IF(VLOOKUP($H61,'Consolidated Data - Static'!$H:$AJ,26,FALSE)&lt;&gt;VLOOKUP($H61,'Consolidated Data - Dynamic'!$B:$AD,26,FALSE),"LOS Days Mismatch",IF(VLOOKUP($H61,'Consolidated Data - Static'!$H:$AJ,27,FALSE)&lt;&gt;VLOOKUP($H61,'Consolidated Data - Dynamic'!$B:$AD,27,FALSE),"Stage Change Mismatch",IF(VLOOKUP($H61,'Consolidated Data - Static'!$H:$AJ,28,FALSE)&lt;&gt;VLOOKUP($H61,'Consolidated Data - Dynamic'!$B:$AD,28,FALSE),"Animal Weight Mismatch",IF(VLOOKUP($H61,'Consolidated Data - Static'!$H:$AJ,29,FALSE)&lt;&gt;VLOOKUP($H61,'Consolidated Data - Dynamic'!$B:$AD,29,FALSE),"Number of Pictures Mismatch", "Record Match"))))))))))))))))))))))))))))</f>
        <v>Record Match</v>
      </c>
      <c r="G61">
        <v>45764080</v>
      </c>
      <c r="H61" t="s">
        <v>546</v>
      </c>
      <c r="I61" t="s">
        <v>547</v>
      </c>
      <c r="J61" t="s">
        <v>547</v>
      </c>
      <c r="K61" t="s">
        <v>547</v>
      </c>
      <c r="L61" t="s">
        <v>48</v>
      </c>
      <c r="M61" t="s">
        <v>61</v>
      </c>
      <c r="N61" t="s">
        <v>189</v>
      </c>
      <c r="O61" t="s">
        <v>37</v>
      </c>
      <c r="P61" t="s">
        <v>51</v>
      </c>
      <c r="Q61" t="s">
        <v>52</v>
      </c>
      <c r="R61" t="s">
        <v>40</v>
      </c>
      <c r="S61" t="s">
        <v>40</v>
      </c>
      <c r="T61" t="s">
        <v>40</v>
      </c>
      <c r="U61" t="s">
        <v>42</v>
      </c>
      <c r="V61" t="s">
        <v>42</v>
      </c>
      <c r="W61" t="s">
        <v>40</v>
      </c>
      <c r="X61" t="s">
        <v>40</v>
      </c>
      <c r="Y61" t="s">
        <v>41</v>
      </c>
      <c r="Z61" t="s">
        <v>42</v>
      </c>
      <c r="AA61" t="s">
        <v>790</v>
      </c>
      <c r="AB61" t="s">
        <v>919</v>
      </c>
      <c r="AC61" t="s">
        <v>785</v>
      </c>
      <c r="AD61" t="s">
        <v>1809</v>
      </c>
      <c r="AE61" s="25">
        <v>45882.565972222219</v>
      </c>
      <c r="AF61" s="25">
        <v>45877.565972222219</v>
      </c>
      <c r="AG61">
        <v>58.1</v>
      </c>
      <c r="AH61">
        <v>0</v>
      </c>
      <c r="AI61" t="s">
        <v>1960</v>
      </c>
      <c r="AJ61">
        <v>3</v>
      </c>
    </row>
    <row r="62" spans="6:36" x14ac:dyDescent="0.2">
      <c r="F62" t="str">
        <f>IF(VLOOKUP($H62,'Consolidated Data - Static'!$H:$AJ,2,FALSE)&lt;&gt;VLOOKUP($H62,'Consolidated Data - Dynamic'!$B:$AD,2,FALSE),"Name-AdoptAPet Mismatch",IF(VLOOKUP($H62,'Consolidated Data - Static'!$H:$AJ,3,FALSE)&lt;&gt;VLOOKUP($H62,'Consolidated Data - Dynamic'!$B:$AD,3,FALSE),"Name-PetPoint Mismatch",IF(VLOOKUP($H62,'Consolidated Data - Static'!$H:$AJ,4,FALSE)&lt;&gt;VLOOKUP($H62,'Consolidated Data - Dynamic'!$B:$AD,4,FALSE),"Name-Inventory Mismatch", IF(VLOOKUP($H62,'Consolidated Data - Static'!$H:$AJ,5,FALSE)&lt;&gt;VLOOKUP($H62,'Consolidated Data - Dynamic'!$B:$AD,5,FALSE),"Primary Breed Mismatch",IF(VLOOKUP($H62,'Consolidated Data - Static'!$H:$AJ,6,FALSE)&lt;&gt;VLOOKUP($H62,'Consolidated Data - Dynamic'!$B:$AD,6,FALSE),"Secondary Breed Mismatch", IF(VLOOKUP($H62,'Consolidated Data - Static'!$H:$AJ,7,FALSE)&lt;&gt;VLOOKUP($H62,'Consolidated Data - Dynamic'!$B:$AD,7,FALSE),"Color Mismatch",IF(VLOOKUP($H62,'Consolidated Data - Static'!$H:$AJ,8,FALSE)&lt;&gt;VLOOKUP($H62,'Consolidated Data - Dynamic'!$B:$AD,8,FALSE),"Sex Mismatch",IF(VLOOKUP($H62,'Consolidated Data - Static'!$H:$AJ,9,FALSE)&lt;&gt;VLOOKUP($H62,'Consolidated Data - Dynamic'!$B:$AD,9,FALSE),"Age Mismatch",IF(VLOOKUP($H62,'Consolidated Data - Static'!$H:$AJ,10,FALSE)&lt;&gt;VLOOKUP($H62,'Consolidated Data - Dynamic'!$B:$AD,10,FALSE),"Size Mismatch",IF(VLOOKUP($H62,'Consolidated Data - Static'!$H:$AJ,11,FALSE)&lt;&gt;VLOOKUP($H62,'Consolidated Data - Dynamic'!$B:$AD,11,FALSE),"Mixed Mismatch",IF(VLOOKUP($H62,'Consolidated Data - Static'!$H:$AJ,12,FALSE)&lt;&gt;VLOOKUP($H62,'Consolidated Data - Dynamic'!$B:$AD,12,FALSE),"Altered Mismatch",IF(VLOOKUP($H62,'Consolidated Data - Static'!$H:$AJ,13,FALSE)&lt;&gt;VLOOKUP($H62,'Consolidated Data - Dynamic'!$B:$AD,13,FALSE),"Shots Current Mismatch",IF(VLOOKUP($H62,'Consolidated Data - Static'!$H:$AJ,14,FALSE)&lt;&gt;VLOOKUP($H62,'Consolidated Data - Dynamic'!$B:$AD,14,FALSE),"Housebroken Mismatch",IF(VLOOKUP($H62,'Consolidated Data - Static'!$H:$AJ,15,FALSE)&lt;&gt;VLOOKUP($H62,'Consolidated Data - Dynamic'!$B:$AD,15,FALSE),"Special Needs Mismatch",IF(VLOOKUP($H62,'Consolidated Data - Static'!$H:$AJ,16,FALSE)&lt;&gt;VLOOKUP($H62,'Consolidated Data - Dynamic'!$B:$AD,16,FALSE),"OK w/kids Mismatch",IF(VLOOKUP($H62,'Consolidated Data - Static'!$H:$AJ,17,FALSE)&lt;&gt;VLOOKUP($H62,'Consolidated Data - Dynamic'!$B:$AD,17,FALSE),"OK w/dogs Mismatch",IF(VLOOKUP($H62,'Consolidated Data - Static'!$H:$AJ,18,FALSE)&lt;&gt;VLOOKUP($H62,'Consolidated Data - Dynamic'!$B:$AD,18,FALSE),"OK w/cats Mismatch",IF(VLOOKUP($H62,'Consolidated Data - Static'!$H:$AJ,19,FALSE)&lt;&gt;VLOOKUP($H62,'Consolidated Data - Dynamic'!$B:$AD,19,FALSE),"Pre Treatment Description Mismatch",IF(VLOOKUP($H62,'Consolidated Data - Static'!$H:$AJ,20,FALSE)&lt;&gt;VLOOKUP($H62,'Consolidated Data - Dynamic'!$B:$AD,20,FALSE),"Stage Mismatch",IF(VLOOKUP($H62,'Consolidated Data - Static'!$H:$AJ,21,FALSE)&lt;&gt;VLOOKUP($H62,'Consolidated Data - Dynamic'!$B:$AD,21,FALSE),"Primary Color Mismatch",IF(VLOOKUP($H62,'Consolidated Data - Static'!$H:$AJ,22,FALSE)&lt;&gt;VLOOKUP($H62,'Consolidated Data - Dynamic'!$B:$AD,22,FALSE),"Location Mismatch",IF(VLOOKUP($H62,'Consolidated Data - Static'!$H:$AJ,23,FALSE)&lt;&gt;VLOOKUP($H62,'Consolidated Data - Dynamic'!$B:$AD,23,FALSE),"Intake Type Mismatch",IF(VLOOKUP($H62,'Consolidated Data - Static'!$H:$AJ,24,FALSE)&lt;&gt;VLOOKUP($H62,'Consolidated Data - Dynamic'!$B:$AD,24,FALSE),"Emancipation Date Mismatch",IF(VLOOKUP($H62,'Consolidated Data - Static'!$H:$AJ,25,FALSE)&lt;&gt;VLOOKUP($H62,'Consolidated Data - Dynamic'!$B:$AD,25,FALSE),"Intake Date Mismatch",IF(VLOOKUP($H62,'Consolidated Data - Static'!$H:$AJ,26,FALSE)&lt;&gt;VLOOKUP($H62,'Consolidated Data - Dynamic'!$B:$AD,26,FALSE),"LOS Days Mismatch",IF(VLOOKUP($H62,'Consolidated Data - Static'!$H:$AJ,27,FALSE)&lt;&gt;VLOOKUP($H62,'Consolidated Data - Dynamic'!$B:$AD,27,FALSE),"Stage Change Mismatch",IF(VLOOKUP($H62,'Consolidated Data - Static'!$H:$AJ,28,FALSE)&lt;&gt;VLOOKUP($H62,'Consolidated Data - Dynamic'!$B:$AD,28,FALSE),"Animal Weight Mismatch",IF(VLOOKUP($H62,'Consolidated Data - Static'!$H:$AJ,29,FALSE)&lt;&gt;VLOOKUP($H62,'Consolidated Data - Dynamic'!$B:$AD,29,FALSE),"Number of Pictures Mismatch", "Record Match"))))))))))))))))))))))))))))</f>
        <v>Record Match</v>
      </c>
      <c r="G62">
        <v>45969556</v>
      </c>
      <c r="H62" t="s">
        <v>670</v>
      </c>
      <c r="I62" t="s">
        <v>671</v>
      </c>
      <c r="J62" t="s">
        <v>671</v>
      </c>
      <c r="K62" t="s">
        <v>671</v>
      </c>
      <c r="L62" t="s">
        <v>48</v>
      </c>
      <c r="M62" t="s">
        <v>61</v>
      </c>
      <c r="N62" t="s">
        <v>85</v>
      </c>
      <c r="O62" t="s">
        <v>50</v>
      </c>
      <c r="P62" t="s">
        <v>38</v>
      </c>
      <c r="Q62" t="s">
        <v>435</v>
      </c>
      <c r="R62" t="s">
        <v>40</v>
      </c>
      <c r="S62" t="s">
        <v>42</v>
      </c>
      <c r="T62" t="s">
        <v>40</v>
      </c>
      <c r="U62" t="s">
        <v>42</v>
      </c>
      <c r="V62" t="s">
        <v>42</v>
      </c>
      <c r="W62" t="s">
        <v>40</v>
      </c>
      <c r="X62" t="s">
        <v>40</v>
      </c>
      <c r="Y62" t="s">
        <v>40</v>
      </c>
      <c r="Z62" t="s">
        <v>42</v>
      </c>
      <c r="AA62" t="s">
        <v>843</v>
      </c>
      <c r="AB62" t="s">
        <v>152</v>
      </c>
      <c r="AC62" t="s">
        <v>902</v>
      </c>
      <c r="AD62" t="s">
        <v>1809</v>
      </c>
      <c r="AE62" s="25">
        <v>45908.617361111108</v>
      </c>
      <c r="AF62" s="25">
        <v>45903.617361111108</v>
      </c>
      <c r="AG62">
        <v>32.1</v>
      </c>
      <c r="AH62">
        <v>0</v>
      </c>
      <c r="AI62" t="s">
        <v>1840</v>
      </c>
      <c r="AJ62">
        <v>3</v>
      </c>
    </row>
    <row r="63" spans="6:36" x14ac:dyDescent="0.2">
      <c r="F63" t="str">
        <f>IF(VLOOKUP($H63,'Consolidated Data - Static'!$H:$AJ,2,FALSE)&lt;&gt;VLOOKUP($H63,'Consolidated Data - Dynamic'!$B:$AD,2,FALSE),"Name-AdoptAPet Mismatch",IF(VLOOKUP($H63,'Consolidated Data - Static'!$H:$AJ,3,FALSE)&lt;&gt;VLOOKUP($H63,'Consolidated Data - Dynamic'!$B:$AD,3,FALSE),"Name-PetPoint Mismatch",IF(VLOOKUP($H63,'Consolidated Data - Static'!$H:$AJ,4,FALSE)&lt;&gt;VLOOKUP($H63,'Consolidated Data - Dynamic'!$B:$AD,4,FALSE),"Name-Inventory Mismatch", IF(VLOOKUP($H63,'Consolidated Data - Static'!$H:$AJ,5,FALSE)&lt;&gt;VLOOKUP($H63,'Consolidated Data - Dynamic'!$B:$AD,5,FALSE),"Primary Breed Mismatch",IF(VLOOKUP($H63,'Consolidated Data - Static'!$H:$AJ,6,FALSE)&lt;&gt;VLOOKUP($H63,'Consolidated Data - Dynamic'!$B:$AD,6,FALSE),"Secondary Breed Mismatch", IF(VLOOKUP($H63,'Consolidated Data - Static'!$H:$AJ,7,FALSE)&lt;&gt;VLOOKUP($H63,'Consolidated Data - Dynamic'!$B:$AD,7,FALSE),"Color Mismatch",IF(VLOOKUP($H63,'Consolidated Data - Static'!$H:$AJ,8,FALSE)&lt;&gt;VLOOKUP($H63,'Consolidated Data - Dynamic'!$B:$AD,8,FALSE),"Sex Mismatch",IF(VLOOKUP($H63,'Consolidated Data - Static'!$H:$AJ,9,FALSE)&lt;&gt;VLOOKUP($H63,'Consolidated Data - Dynamic'!$B:$AD,9,FALSE),"Age Mismatch",IF(VLOOKUP($H63,'Consolidated Data - Static'!$H:$AJ,10,FALSE)&lt;&gt;VLOOKUP($H63,'Consolidated Data - Dynamic'!$B:$AD,10,FALSE),"Size Mismatch",IF(VLOOKUP($H63,'Consolidated Data - Static'!$H:$AJ,11,FALSE)&lt;&gt;VLOOKUP($H63,'Consolidated Data - Dynamic'!$B:$AD,11,FALSE),"Mixed Mismatch",IF(VLOOKUP($H63,'Consolidated Data - Static'!$H:$AJ,12,FALSE)&lt;&gt;VLOOKUP($H63,'Consolidated Data - Dynamic'!$B:$AD,12,FALSE),"Altered Mismatch",IF(VLOOKUP($H63,'Consolidated Data - Static'!$H:$AJ,13,FALSE)&lt;&gt;VLOOKUP($H63,'Consolidated Data - Dynamic'!$B:$AD,13,FALSE),"Shots Current Mismatch",IF(VLOOKUP($H63,'Consolidated Data - Static'!$H:$AJ,14,FALSE)&lt;&gt;VLOOKUP($H63,'Consolidated Data - Dynamic'!$B:$AD,14,FALSE),"Housebroken Mismatch",IF(VLOOKUP($H63,'Consolidated Data - Static'!$H:$AJ,15,FALSE)&lt;&gt;VLOOKUP($H63,'Consolidated Data - Dynamic'!$B:$AD,15,FALSE),"Special Needs Mismatch",IF(VLOOKUP($H63,'Consolidated Data - Static'!$H:$AJ,16,FALSE)&lt;&gt;VLOOKUP($H63,'Consolidated Data - Dynamic'!$B:$AD,16,FALSE),"OK w/kids Mismatch",IF(VLOOKUP($H63,'Consolidated Data - Static'!$H:$AJ,17,FALSE)&lt;&gt;VLOOKUP($H63,'Consolidated Data - Dynamic'!$B:$AD,17,FALSE),"OK w/dogs Mismatch",IF(VLOOKUP($H63,'Consolidated Data - Static'!$H:$AJ,18,FALSE)&lt;&gt;VLOOKUP($H63,'Consolidated Data - Dynamic'!$B:$AD,18,FALSE),"OK w/cats Mismatch",IF(VLOOKUP($H63,'Consolidated Data - Static'!$H:$AJ,19,FALSE)&lt;&gt;VLOOKUP($H63,'Consolidated Data - Dynamic'!$B:$AD,19,FALSE),"Pre Treatment Description Mismatch",IF(VLOOKUP($H63,'Consolidated Data - Static'!$H:$AJ,20,FALSE)&lt;&gt;VLOOKUP($H63,'Consolidated Data - Dynamic'!$B:$AD,20,FALSE),"Stage Mismatch",IF(VLOOKUP($H63,'Consolidated Data - Static'!$H:$AJ,21,FALSE)&lt;&gt;VLOOKUP($H63,'Consolidated Data - Dynamic'!$B:$AD,21,FALSE),"Primary Color Mismatch",IF(VLOOKUP($H63,'Consolidated Data - Static'!$H:$AJ,22,FALSE)&lt;&gt;VLOOKUP($H63,'Consolidated Data - Dynamic'!$B:$AD,22,FALSE),"Location Mismatch",IF(VLOOKUP($H63,'Consolidated Data - Static'!$H:$AJ,23,FALSE)&lt;&gt;VLOOKUP($H63,'Consolidated Data - Dynamic'!$B:$AD,23,FALSE),"Intake Type Mismatch",IF(VLOOKUP($H63,'Consolidated Data - Static'!$H:$AJ,24,FALSE)&lt;&gt;VLOOKUP($H63,'Consolidated Data - Dynamic'!$B:$AD,24,FALSE),"Emancipation Date Mismatch",IF(VLOOKUP($H63,'Consolidated Data - Static'!$H:$AJ,25,FALSE)&lt;&gt;VLOOKUP($H63,'Consolidated Data - Dynamic'!$B:$AD,25,FALSE),"Intake Date Mismatch",IF(VLOOKUP($H63,'Consolidated Data - Static'!$H:$AJ,26,FALSE)&lt;&gt;VLOOKUP($H63,'Consolidated Data - Dynamic'!$B:$AD,26,FALSE),"LOS Days Mismatch",IF(VLOOKUP($H63,'Consolidated Data - Static'!$H:$AJ,27,FALSE)&lt;&gt;VLOOKUP($H63,'Consolidated Data - Dynamic'!$B:$AD,27,FALSE),"Stage Change Mismatch",IF(VLOOKUP($H63,'Consolidated Data - Static'!$H:$AJ,28,FALSE)&lt;&gt;VLOOKUP($H63,'Consolidated Data - Dynamic'!$B:$AD,28,FALSE),"Animal Weight Mismatch",IF(VLOOKUP($H63,'Consolidated Data - Static'!$H:$AJ,29,FALSE)&lt;&gt;VLOOKUP($H63,'Consolidated Data - Dynamic'!$B:$AD,29,FALSE),"Number of Pictures Mismatch", "Record Match"))))))))))))))))))))))))))))</f>
        <v>Record Match</v>
      </c>
      <c r="G63">
        <v>43635040</v>
      </c>
      <c r="H63" t="s">
        <v>91</v>
      </c>
      <c r="I63" t="s">
        <v>92</v>
      </c>
      <c r="J63" t="s">
        <v>92</v>
      </c>
      <c r="K63" t="s">
        <v>92</v>
      </c>
      <c r="L63" t="s">
        <v>94</v>
      </c>
      <c r="M63">
        <v>0</v>
      </c>
      <c r="N63" t="s">
        <v>95</v>
      </c>
      <c r="O63" t="s">
        <v>50</v>
      </c>
      <c r="P63" t="s">
        <v>51</v>
      </c>
      <c r="Q63" t="s">
        <v>96</v>
      </c>
      <c r="R63" t="s">
        <v>42</v>
      </c>
      <c r="S63" t="s">
        <v>40</v>
      </c>
      <c r="T63" t="s">
        <v>40</v>
      </c>
      <c r="U63" t="s">
        <v>42</v>
      </c>
      <c r="V63" t="s">
        <v>42</v>
      </c>
      <c r="W63" t="s">
        <v>40</v>
      </c>
      <c r="X63" t="s">
        <v>40</v>
      </c>
      <c r="Y63" t="s">
        <v>41</v>
      </c>
      <c r="Z63" t="s">
        <v>42</v>
      </c>
      <c r="AA63" t="s">
        <v>790</v>
      </c>
      <c r="AB63" t="s">
        <v>197</v>
      </c>
      <c r="AC63" t="s">
        <v>838</v>
      </c>
      <c r="AD63" t="s">
        <v>1760</v>
      </c>
      <c r="AE63" s="25">
        <v>45593.788194444445</v>
      </c>
      <c r="AF63" s="25">
        <v>45588.788194444445</v>
      </c>
      <c r="AG63">
        <v>346.9</v>
      </c>
      <c r="AH63">
        <v>0</v>
      </c>
      <c r="AI63" t="s">
        <v>1860</v>
      </c>
      <c r="AJ63">
        <v>3</v>
      </c>
    </row>
    <row r="64" spans="6:36" x14ac:dyDescent="0.2">
      <c r="F64" t="str">
        <f>IF(VLOOKUP($H64,'Consolidated Data - Static'!$H:$AJ,2,FALSE)&lt;&gt;VLOOKUP($H64,'Consolidated Data - Dynamic'!$B:$AD,2,FALSE),"Name-AdoptAPet Mismatch",IF(VLOOKUP($H64,'Consolidated Data - Static'!$H:$AJ,3,FALSE)&lt;&gt;VLOOKUP($H64,'Consolidated Data - Dynamic'!$B:$AD,3,FALSE),"Name-PetPoint Mismatch",IF(VLOOKUP($H64,'Consolidated Data - Static'!$H:$AJ,4,FALSE)&lt;&gt;VLOOKUP($H64,'Consolidated Data - Dynamic'!$B:$AD,4,FALSE),"Name-Inventory Mismatch", IF(VLOOKUP($H64,'Consolidated Data - Static'!$H:$AJ,5,FALSE)&lt;&gt;VLOOKUP($H64,'Consolidated Data - Dynamic'!$B:$AD,5,FALSE),"Primary Breed Mismatch",IF(VLOOKUP($H64,'Consolidated Data - Static'!$H:$AJ,6,FALSE)&lt;&gt;VLOOKUP($H64,'Consolidated Data - Dynamic'!$B:$AD,6,FALSE),"Secondary Breed Mismatch", IF(VLOOKUP($H64,'Consolidated Data - Static'!$H:$AJ,7,FALSE)&lt;&gt;VLOOKUP($H64,'Consolidated Data - Dynamic'!$B:$AD,7,FALSE),"Color Mismatch",IF(VLOOKUP($H64,'Consolidated Data - Static'!$H:$AJ,8,FALSE)&lt;&gt;VLOOKUP($H64,'Consolidated Data - Dynamic'!$B:$AD,8,FALSE),"Sex Mismatch",IF(VLOOKUP($H64,'Consolidated Data - Static'!$H:$AJ,9,FALSE)&lt;&gt;VLOOKUP($H64,'Consolidated Data - Dynamic'!$B:$AD,9,FALSE),"Age Mismatch",IF(VLOOKUP($H64,'Consolidated Data - Static'!$H:$AJ,10,FALSE)&lt;&gt;VLOOKUP($H64,'Consolidated Data - Dynamic'!$B:$AD,10,FALSE),"Size Mismatch",IF(VLOOKUP($H64,'Consolidated Data - Static'!$H:$AJ,11,FALSE)&lt;&gt;VLOOKUP($H64,'Consolidated Data - Dynamic'!$B:$AD,11,FALSE),"Mixed Mismatch",IF(VLOOKUP($H64,'Consolidated Data - Static'!$H:$AJ,12,FALSE)&lt;&gt;VLOOKUP($H64,'Consolidated Data - Dynamic'!$B:$AD,12,FALSE),"Altered Mismatch",IF(VLOOKUP($H64,'Consolidated Data - Static'!$H:$AJ,13,FALSE)&lt;&gt;VLOOKUP($H64,'Consolidated Data - Dynamic'!$B:$AD,13,FALSE),"Shots Current Mismatch",IF(VLOOKUP($H64,'Consolidated Data - Static'!$H:$AJ,14,FALSE)&lt;&gt;VLOOKUP($H64,'Consolidated Data - Dynamic'!$B:$AD,14,FALSE),"Housebroken Mismatch",IF(VLOOKUP($H64,'Consolidated Data - Static'!$H:$AJ,15,FALSE)&lt;&gt;VLOOKUP($H64,'Consolidated Data - Dynamic'!$B:$AD,15,FALSE),"Special Needs Mismatch",IF(VLOOKUP($H64,'Consolidated Data - Static'!$H:$AJ,16,FALSE)&lt;&gt;VLOOKUP($H64,'Consolidated Data - Dynamic'!$B:$AD,16,FALSE),"OK w/kids Mismatch",IF(VLOOKUP($H64,'Consolidated Data - Static'!$H:$AJ,17,FALSE)&lt;&gt;VLOOKUP($H64,'Consolidated Data - Dynamic'!$B:$AD,17,FALSE),"OK w/dogs Mismatch",IF(VLOOKUP($H64,'Consolidated Data - Static'!$H:$AJ,18,FALSE)&lt;&gt;VLOOKUP($H64,'Consolidated Data - Dynamic'!$B:$AD,18,FALSE),"OK w/cats Mismatch",IF(VLOOKUP($H64,'Consolidated Data - Static'!$H:$AJ,19,FALSE)&lt;&gt;VLOOKUP($H64,'Consolidated Data - Dynamic'!$B:$AD,19,FALSE),"Pre Treatment Description Mismatch",IF(VLOOKUP($H64,'Consolidated Data - Static'!$H:$AJ,20,FALSE)&lt;&gt;VLOOKUP($H64,'Consolidated Data - Dynamic'!$B:$AD,20,FALSE),"Stage Mismatch",IF(VLOOKUP($H64,'Consolidated Data - Static'!$H:$AJ,21,FALSE)&lt;&gt;VLOOKUP($H64,'Consolidated Data - Dynamic'!$B:$AD,21,FALSE),"Primary Color Mismatch",IF(VLOOKUP($H64,'Consolidated Data - Static'!$H:$AJ,22,FALSE)&lt;&gt;VLOOKUP($H64,'Consolidated Data - Dynamic'!$B:$AD,22,FALSE),"Location Mismatch",IF(VLOOKUP($H64,'Consolidated Data - Static'!$H:$AJ,23,FALSE)&lt;&gt;VLOOKUP($H64,'Consolidated Data - Dynamic'!$B:$AD,23,FALSE),"Intake Type Mismatch",IF(VLOOKUP($H64,'Consolidated Data - Static'!$H:$AJ,24,FALSE)&lt;&gt;VLOOKUP($H64,'Consolidated Data - Dynamic'!$B:$AD,24,FALSE),"Emancipation Date Mismatch",IF(VLOOKUP($H64,'Consolidated Data - Static'!$H:$AJ,25,FALSE)&lt;&gt;VLOOKUP($H64,'Consolidated Data - Dynamic'!$B:$AD,25,FALSE),"Intake Date Mismatch",IF(VLOOKUP($H64,'Consolidated Data - Static'!$H:$AJ,26,FALSE)&lt;&gt;VLOOKUP($H64,'Consolidated Data - Dynamic'!$B:$AD,26,FALSE),"LOS Days Mismatch",IF(VLOOKUP($H64,'Consolidated Data - Static'!$H:$AJ,27,FALSE)&lt;&gt;VLOOKUP($H64,'Consolidated Data - Dynamic'!$B:$AD,27,FALSE),"Stage Change Mismatch",IF(VLOOKUP($H64,'Consolidated Data - Static'!$H:$AJ,28,FALSE)&lt;&gt;VLOOKUP($H64,'Consolidated Data - Dynamic'!$B:$AD,28,FALSE),"Animal Weight Mismatch",IF(VLOOKUP($H64,'Consolidated Data - Static'!$H:$AJ,29,FALSE)&lt;&gt;VLOOKUP($H64,'Consolidated Data - Dynamic'!$B:$AD,29,FALSE),"Number of Pictures Mismatch", "Record Match"))))))))))))))))))))))))))))</f>
        <v>Record Match</v>
      </c>
      <c r="G64">
        <v>45190266</v>
      </c>
      <c r="H64" t="s">
        <v>296</v>
      </c>
      <c r="I64" t="s">
        <v>297</v>
      </c>
      <c r="J64" t="s">
        <v>1060</v>
      </c>
      <c r="K64" t="s">
        <v>1060</v>
      </c>
      <c r="L64" t="s">
        <v>124</v>
      </c>
      <c r="M64" t="s">
        <v>298</v>
      </c>
      <c r="N64" t="s">
        <v>95</v>
      </c>
      <c r="O64" t="s">
        <v>37</v>
      </c>
      <c r="P64" t="s">
        <v>51</v>
      </c>
      <c r="Q64" t="s">
        <v>52</v>
      </c>
      <c r="R64" t="s">
        <v>40</v>
      </c>
      <c r="S64" t="s">
        <v>40</v>
      </c>
      <c r="T64" t="s">
        <v>40</v>
      </c>
      <c r="U64" t="s">
        <v>42</v>
      </c>
      <c r="V64" t="s">
        <v>42</v>
      </c>
      <c r="W64" t="s">
        <v>40</v>
      </c>
      <c r="X64" t="s">
        <v>40</v>
      </c>
      <c r="Y64" t="s">
        <v>41</v>
      </c>
      <c r="Z64" t="s">
        <v>40</v>
      </c>
      <c r="AA64" t="s">
        <v>779</v>
      </c>
      <c r="AB64" t="s">
        <v>774</v>
      </c>
      <c r="AC64" t="s">
        <v>772</v>
      </c>
      <c r="AD64" t="s">
        <v>1760</v>
      </c>
      <c r="AE64" s="25">
        <v>45812.540972222225</v>
      </c>
      <c r="AF64" s="25">
        <v>45807.540972222225</v>
      </c>
      <c r="AG64">
        <v>128.19999999999999</v>
      </c>
      <c r="AH64">
        <v>0</v>
      </c>
      <c r="AI64" t="s">
        <v>1897</v>
      </c>
      <c r="AJ64">
        <v>3</v>
      </c>
    </row>
    <row r="65" spans="6:36" x14ac:dyDescent="0.2">
      <c r="F65" t="str">
        <f>IF(VLOOKUP($H65,'Consolidated Data - Static'!$H:$AJ,2,FALSE)&lt;&gt;VLOOKUP($H65,'Consolidated Data - Dynamic'!$B:$AD,2,FALSE),"Name-AdoptAPet Mismatch",IF(VLOOKUP($H65,'Consolidated Data - Static'!$H:$AJ,3,FALSE)&lt;&gt;VLOOKUP($H65,'Consolidated Data - Dynamic'!$B:$AD,3,FALSE),"Name-PetPoint Mismatch",IF(VLOOKUP($H65,'Consolidated Data - Static'!$H:$AJ,4,FALSE)&lt;&gt;VLOOKUP($H65,'Consolidated Data - Dynamic'!$B:$AD,4,FALSE),"Name-Inventory Mismatch", IF(VLOOKUP($H65,'Consolidated Data - Static'!$H:$AJ,5,FALSE)&lt;&gt;VLOOKUP($H65,'Consolidated Data - Dynamic'!$B:$AD,5,FALSE),"Primary Breed Mismatch",IF(VLOOKUP($H65,'Consolidated Data - Static'!$H:$AJ,6,FALSE)&lt;&gt;VLOOKUP($H65,'Consolidated Data - Dynamic'!$B:$AD,6,FALSE),"Secondary Breed Mismatch", IF(VLOOKUP($H65,'Consolidated Data - Static'!$H:$AJ,7,FALSE)&lt;&gt;VLOOKUP($H65,'Consolidated Data - Dynamic'!$B:$AD,7,FALSE),"Color Mismatch",IF(VLOOKUP($H65,'Consolidated Data - Static'!$H:$AJ,8,FALSE)&lt;&gt;VLOOKUP($H65,'Consolidated Data - Dynamic'!$B:$AD,8,FALSE),"Sex Mismatch",IF(VLOOKUP($H65,'Consolidated Data - Static'!$H:$AJ,9,FALSE)&lt;&gt;VLOOKUP($H65,'Consolidated Data - Dynamic'!$B:$AD,9,FALSE),"Age Mismatch",IF(VLOOKUP($H65,'Consolidated Data - Static'!$H:$AJ,10,FALSE)&lt;&gt;VLOOKUP($H65,'Consolidated Data - Dynamic'!$B:$AD,10,FALSE),"Size Mismatch",IF(VLOOKUP($H65,'Consolidated Data - Static'!$H:$AJ,11,FALSE)&lt;&gt;VLOOKUP($H65,'Consolidated Data - Dynamic'!$B:$AD,11,FALSE),"Mixed Mismatch",IF(VLOOKUP($H65,'Consolidated Data - Static'!$H:$AJ,12,FALSE)&lt;&gt;VLOOKUP($H65,'Consolidated Data - Dynamic'!$B:$AD,12,FALSE),"Altered Mismatch",IF(VLOOKUP($H65,'Consolidated Data - Static'!$H:$AJ,13,FALSE)&lt;&gt;VLOOKUP($H65,'Consolidated Data - Dynamic'!$B:$AD,13,FALSE),"Shots Current Mismatch",IF(VLOOKUP($H65,'Consolidated Data - Static'!$H:$AJ,14,FALSE)&lt;&gt;VLOOKUP($H65,'Consolidated Data - Dynamic'!$B:$AD,14,FALSE),"Housebroken Mismatch",IF(VLOOKUP($H65,'Consolidated Data - Static'!$H:$AJ,15,FALSE)&lt;&gt;VLOOKUP($H65,'Consolidated Data - Dynamic'!$B:$AD,15,FALSE),"Special Needs Mismatch",IF(VLOOKUP($H65,'Consolidated Data - Static'!$H:$AJ,16,FALSE)&lt;&gt;VLOOKUP($H65,'Consolidated Data - Dynamic'!$B:$AD,16,FALSE),"OK w/kids Mismatch",IF(VLOOKUP($H65,'Consolidated Data - Static'!$H:$AJ,17,FALSE)&lt;&gt;VLOOKUP($H65,'Consolidated Data - Dynamic'!$B:$AD,17,FALSE),"OK w/dogs Mismatch",IF(VLOOKUP($H65,'Consolidated Data - Static'!$H:$AJ,18,FALSE)&lt;&gt;VLOOKUP($H65,'Consolidated Data - Dynamic'!$B:$AD,18,FALSE),"OK w/cats Mismatch",IF(VLOOKUP($H65,'Consolidated Data - Static'!$H:$AJ,19,FALSE)&lt;&gt;VLOOKUP($H65,'Consolidated Data - Dynamic'!$B:$AD,19,FALSE),"Pre Treatment Description Mismatch",IF(VLOOKUP($H65,'Consolidated Data - Static'!$H:$AJ,20,FALSE)&lt;&gt;VLOOKUP($H65,'Consolidated Data - Dynamic'!$B:$AD,20,FALSE),"Stage Mismatch",IF(VLOOKUP($H65,'Consolidated Data - Static'!$H:$AJ,21,FALSE)&lt;&gt;VLOOKUP($H65,'Consolidated Data - Dynamic'!$B:$AD,21,FALSE),"Primary Color Mismatch",IF(VLOOKUP($H65,'Consolidated Data - Static'!$H:$AJ,22,FALSE)&lt;&gt;VLOOKUP($H65,'Consolidated Data - Dynamic'!$B:$AD,22,FALSE),"Location Mismatch",IF(VLOOKUP($H65,'Consolidated Data - Static'!$H:$AJ,23,FALSE)&lt;&gt;VLOOKUP($H65,'Consolidated Data - Dynamic'!$B:$AD,23,FALSE),"Intake Type Mismatch",IF(VLOOKUP($H65,'Consolidated Data - Static'!$H:$AJ,24,FALSE)&lt;&gt;VLOOKUP($H65,'Consolidated Data - Dynamic'!$B:$AD,24,FALSE),"Emancipation Date Mismatch",IF(VLOOKUP($H65,'Consolidated Data - Static'!$H:$AJ,25,FALSE)&lt;&gt;VLOOKUP($H65,'Consolidated Data - Dynamic'!$B:$AD,25,FALSE),"Intake Date Mismatch",IF(VLOOKUP($H65,'Consolidated Data - Static'!$H:$AJ,26,FALSE)&lt;&gt;VLOOKUP($H65,'Consolidated Data - Dynamic'!$B:$AD,26,FALSE),"LOS Days Mismatch",IF(VLOOKUP($H65,'Consolidated Data - Static'!$H:$AJ,27,FALSE)&lt;&gt;VLOOKUP($H65,'Consolidated Data - Dynamic'!$B:$AD,27,FALSE),"Stage Change Mismatch",IF(VLOOKUP($H65,'Consolidated Data - Static'!$H:$AJ,28,FALSE)&lt;&gt;VLOOKUP($H65,'Consolidated Data - Dynamic'!$B:$AD,28,FALSE),"Animal Weight Mismatch",IF(VLOOKUP($H65,'Consolidated Data - Static'!$H:$AJ,29,FALSE)&lt;&gt;VLOOKUP($H65,'Consolidated Data - Dynamic'!$B:$AD,29,FALSE),"Number of Pictures Mismatch", "Record Match"))))))))))))))))))))))))))))</f>
        <v>Record Match</v>
      </c>
      <c r="G65">
        <v>45969530</v>
      </c>
      <c r="H65" t="s">
        <v>676</v>
      </c>
      <c r="I65" t="s">
        <v>677</v>
      </c>
      <c r="J65" t="s">
        <v>1466</v>
      </c>
      <c r="K65" t="s">
        <v>1466</v>
      </c>
      <c r="L65" t="s">
        <v>61</v>
      </c>
      <c r="M65">
        <v>0</v>
      </c>
      <c r="N65" t="s">
        <v>49</v>
      </c>
      <c r="O65" t="s">
        <v>37</v>
      </c>
      <c r="P65" t="s">
        <v>51</v>
      </c>
      <c r="Q65" t="s">
        <v>52</v>
      </c>
      <c r="R65" t="s">
        <v>40</v>
      </c>
      <c r="S65" t="s">
        <v>42</v>
      </c>
      <c r="T65" t="s">
        <v>40</v>
      </c>
      <c r="U65" t="s">
        <v>42</v>
      </c>
      <c r="V65" t="s">
        <v>42</v>
      </c>
      <c r="W65" t="s">
        <v>40</v>
      </c>
      <c r="X65" t="s">
        <v>40</v>
      </c>
      <c r="Y65" t="s">
        <v>41</v>
      </c>
      <c r="Z65" t="s">
        <v>42</v>
      </c>
      <c r="AA65" t="s">
        <v>843</v>
      </c>
      <c r="AB65" t="s">
        <v>774</v>
      </c>
      <c r="AC65" t="s">
        <v>772</v>
      </c>
      <c r="AD65" t="s">
        <v>1809</v>
      </c>
      <c r="AE65" s="25">
        <v>45902.581250000003</v>
      </c>
      <c r="AF65" s="25">
        <v>45897.581250000003</v>
      </c>
      <c r="AG65">
        <v>38.1</v>
      </c>
      <c r="AH65">
        <v>0</v>
      </c>
      <c r="AI65" t="s">
        <v>1910</v>
      </c>
      <c r="AJ65">
        <v>3</v>
      </c>
    </row>
    <row r="66" spans="6:36" x14ac:dyDescent="0.2">
      <c r="F66" t="str">
        <f>IF(VLOOKUP($H66,'Consolidated Data - Static'!$H:$AJ,2,FALSE)&lt;&gt;VLOOKUP($H66,'Consolidated Data - Dynamic'!$B:$AD,2,FALSE),"Name-AdoptAPet Mismatch",IF(VLOOKUP($H66,'Consolidated Data - Static'!$H:$AJ,3,FALSE)&lt;&gt;VLOOKUP($H66,'Consolidated Data - Dynamic'!$B:$AD,3,FALSE),"Name-PetPoint Mismatch",IF(VLOOKUP($H66,'Consolidated Data - Static'!$H:$AJ,4,FALSE)&lt;&gt;VLOOKUP($H66,'Consolidated Data - Dynamic'!$B:$AD,4,FALSE),"Name-Inventory Mismatch", IF(VLOOKUP($H66,'Consolidated Data - Static'!$H:$AJ,5,FALSE)&lt;&gt;VLOOKUP($H66,'Consolidated Data - Dynamic'!$B:$AD,5,FALSE),"Primary Breed Mismatch",IF(VLOOKUP($H66,'Consolidated Data - Static'!$H:$AJ,6,FALSE)&lt;&gt;VLOOKUP($H66,'Consolidated Data - Dynamic'!$B:$AD,6,FALSE),"Secondary Breed Mismatch", IF(VLOOKUP($H66,'Consolidated Data - Static'!$H:$AJ,7,FALSE)&lt;&gt;VLOOKUP($H66,'Consolidated Data - Dynamic'!$B:$AD,7,FALSE),"Color Mismatch",IF(VLOOKUP($H66,'Consolidated Data - Static'!$H:$AJ,8,FALSE)&lt;&gt;VLOOKUP($H66,'Consolidated Data - Dynamic'!$B:$AD,8,FALSE),"Sex Mismatch",IF(VLOOKUP($H66,'Consolidated Data - Static'!$H:$AJ,9,FALSE)&lt;&gt;VLOOKUP($H66,'Consolidated Data - Dynamic'!$B:$AD,9,FALSE),"Age Mismatch",IF(VLOOKUP($H66,'Consolidated Data - Static'!$H:$AJ,10,FALSE)&lt;&gt;VLOOKUP($H66,'Consolidated Data - Dynamic'!$B:$AD,10,FALSE),"Size Mismatch",IF(VLOOKUP($H66,'Consolidated Data - Static'!$H:$AJ,11,FALSE)&lt;&gt;VLOOKUP($H66,'Consolidated Data - Dynamic'!$B:$AD,11,FALSE),"Mixed Mismatch",IF(VLOOKUP($H66,'Consolidated Data - Static'!$H:$AJ,12,FALSE)&lt;&gt;VLOOKUP($H66,'Consolidated Data - Dynamic'!$B:$AD,12,FALSE),"Altered Mismatch",IF(VLOOKUP($H66,'Consolidated Data - Static'!$H:$AJ,13,FALSE)&lt;&gt;VLOOKUP($H66,'Consolidated Data - Dynamic'!$B:$AD,13,FALSE),"Shots Current Mismatch",IF(VLOOKUP($H66,'Consolidated Data - Static'!$H:$AJ,14,FALSE)&lt;&gt;VLOOKUP($H66,'Consolidated Data - Dynamic'!$B:$AD,14,FALSE),"Housebroken Mismatch",IF(VLOOKUP($H66,'Consolidated Data - Static'!$H:$AJ,15,FALSE)&lt;&gt;VLOOKUP($H66,'Consolidated Data - Dynamic'!$B:$AD,15,FALSE),"Special Needs Mismatch",IF(VLOOKUP($H66,'Consolidated Data - Static'!$H:$AJ,16,FALSE)&lt;&gt;VLOOKUP($H66,'Consolidated Data - Dynamic'!$B:$AD,16,FALSE),"OK w/kids Mismatch",IF(VLOOKUP($H66,'Consolidated Data - Static'!$H:$AJ,17,FALSE)&lt;&gt;VLOOKUP($H66,'Consolidated Data - Dynamic'!$B:$AD,17,FALSE),"OK w/dogs Mismatch",IF(VLOOKUP($H66,'Consolidated Data - Static'!$H:$AJ,18,FALSE)&lt;&gt;VLOOKUP($H66,'Consolidated Data - Dynamic'!$B:$AD,18,FALSE),"OK w/cats Mismatch",IF(VLOOKUP($H66,'Consolidated Data - Static'!$H:$AJ,19,FALSE)&lt;&gt;VLOOKUP($H66,'Consolidated Data - Dynamic'!$B:$AD,19,FALSE),"Pre Treatment Description Mismatch",IF(VLOOKUP($H66,'Consolidated Data - Static'!$H:$AJ,20,FALSE)&lt;&gt;VLOOKUP($H66,'Consolidated Data - Dynamic'!$B:$AD,20,FALSE),"Stage Mismatch",IF(VLOOKUP($H66,'Consolidated Data - Static'!$H:$AJ,21,FALSE)&lt;&gt;VLOOKUP($H66,'Consolidated Data - Dynamic'!$B:$AD,21,FALSE),"Primary Color Mismatch",IF(VLOOKUP($H66,'Consolidated Data - Static'!$H:$AJ,22,FALSE)&lt;&gt;VLOOKUP($H66,'Consolidated Data - Dynamic'!$B:$AD,22,FALSE),"Location Mismatch",IF(VLOOKUP($H66,'Consolidated Data - Static'!$H:$AJ,23,FALSE)&lt;&gt;VLOOKUP($H66,'Consolidated Data - Dynamic'!$B:$AD,23,FALSE),"Intake Type Mismatch",IF(VLOOKUP($H66,'Consolidated Data - Static'!$H:$AJ,24,FALSE)&lt;&gt;VLOOKUP($H66,'Consolidated Data - Dynamic'!$B:$AD,24,FALSE),"Emancipation Date Mismatch",IF(VLOOKUP($H66,'Consolidated Data - Static'!$H:$AJ,25,FALSE)&lt;&gt;VLOOKUP($H66,'Consolidated Data - Dynamic'!$B:$AD,25,FALSE),"Intake Date Mismatch",IF(VLOOKUP($H66,'Consolidated Data - Static'!$H:$AJ,26,FALSE)&lt;&gt;VLOOKUP($H66,'Consolidated Data - Dynamic'!$B:$AD,26,FALSE),"LOS Days Mismatch",IF(VLOOKUP($H66,'Consolidated Data - Static'!$H:$AJ,27,FALSE)&lt;&gt;VLOOKUP($H66,'Consolidated Data - Dynamic'!$B:$AD,27,FALSE),"Stage Change Mismatch",IF(VLOOKUP($H66,'Consolidated Data - Static'!$H:$AJ,28,FALSE)&lt;&gt;VLOOKUP($H66,'Consolidated Data - Dynamic'!$B:$AD,28,FALSE),"Animal Weight Mismatch",IF(VLOOKUP($H66,'Consolidated Data - Static'!$H:$AJ,29,FALSE)&lt;&gt;VLOOKUP($H66,'Consolidated Data - Dynamic'!$B:$AD,29,FALSE),"Number of Pictures Mismatch", "Record Match"))))))))))))))))))))))))))))</f>
        <v>Record Match</v>
      </c>
      <c r="G66">
        <v>44936871</v>
      </c>
      <c r="H66" t="s">
        <v>224</v>
      </c>
      <c r="I66" t="s">
        <v>225</v>
      </c>
      <c r="J66" t="s">
        <v>914</v>
      </c>
      <c r="K66" t="s">
        <v>914</v>
      </c>
      <c r="L66" t="s">
        <v>124</v>
      </c>
      <c r="M66" t="s">
        <v>116</v>
      </c>
      <c r="N66" t="s">
        <v>95</v>
      </c>
      <c r="O66" t="s">
        <v>50</v>
      </c>
      <c r="P66" t="s">
        <v>51</v>
      </c>
      <c r="Q66" t="s">
        <v>52</v>
      </c>
      <c r="R66" t="s">
        <v>40</v>
      </c>
      <c r="S66" t="s">
        <v>40</v>
      </c>
      <c r="T66" t="s">
        <v>40</v>
      </c>
      <c r="U66" t="s">
        <v>42</v>
      </c>
      <c r="V66" t="s">
        <v>42</v>
      </c>
      <c r="W66" t="s">
        <v>40</v>
      </c>
      <c r="X66" t="s">
        <v>40</v>
      </c>
      <c r="Y66" t="s">
        <v>41</v>
      </c>
      <c r="Z66" t="s">
        <v>42</v>
      </c>
      <c r="AA66" t="s">
        <v>834</v>
      </c>
      <c r="AB66" t="s">
        <v>197</v>
      </c>
      <c r="AC66" t="s">
        <v>772</v>
      </c>
      <c r="AD66" t="s">
        <v>1760</v>
      </c>
      <c r="AE66" s="25">
        <v>45756.617361111108</v>
      </c>
      <c r="AF66" s="25">
        <v>45751.617361111108</v>
      </c>
      <c r="AG66">
        <v>184.1</v>
      </c>
      <c r="AH66">
        <v>0</v>
      </c>
      <c r="AI66" t="s">
        <v>1899</v>
      </c>
      <c r="AJ66">
        <v>3</v>
      </c>
    </row>
    <row r="67" spans="6:36" x14ac:dyDescent="0.2">
      <c r="F67" t="str">
        <f>IF(VLOOKUP($H67,'Consolidated Data - Static'!$H:$AJ,2,FALSE)&lt;&gt;VLOOKUP($H67,'Consolidated Data - Dynamic'!$B:$AD,2,FALSE),"Name-AdoptAPet Mismatch",IF(VLOOKUP($H67,'Consolidated Data - Static'!$H:$AJ,3,FALSE)&lt;&gt;VLOOKUP($H67,'Consolidated Data - Dynamic'!$B:$AD,3,FALSE),"Name-PetPoint Mismatch",IF(VLOOKUP($H67,'Consolidated Data - Static'!$H:$AJ,4,FALSE)&lt;&gt;VLOOKUP($H67,'Consolidated Data - Dynamic'!$B:$AD,4,FALSE),"Name-Inventory Mismatch", IF(VLOOKUP($H67,'Consolidated Data - Static'!$H:$AJ,5,FALSE)&lt;&gt;VLOOKUP($H67,'Consolidated Data - Dynamic'!$B:$AD,5,FALSE),"Primary Breed Mismatch",IF(VLOOKUP($H67,'Consolidated Data - Static'!$H:$AJ,6,FALSE)&lt;&gt;VLOOKUP($H67,'Consolidated Data - Dynamic'!$B:$AD,6,FALSE),"Secondary Breed Mismatch", IF(VLOOKUP($H67,'Consolidated Data - Static'!$H:$AJ,7,FALSE)&lt;&gt;VLOOKUP($H67,'Consolidated Data - Dynamic'!$B:$AD,7,FALSE),"Color Mismatch",IF(VLOOKUP($H67,'Consolidated Data - Static'!$H:$AJ,8,FALSE)&lt;&gt;VLOOKUP($H67,'Consolidated Data - Dynamic'!$B:$AD,8,FALSE),"Sex Mismatch",IF(VLOOKUP($H67,'Consolidated Data - Static'!$H:$AJ,9,FALSE)&lt;&gt;VLOOKUP($H67,'Consolidated Data - Dynamic'!$B:$AD,9,FALSE),"Age Mismatch",IF(VLOOKUP($H67,'Consolidated Data - Static'!$H:$AJ,10,FALSE)&lt;&gt;VLOOKUP($H67,'Consolidated Data - Dynamic'!$B:$AD,10,FALSE),"Size Mismatch",IF(VLOOKUP($H67,'Consolidated Data - Static'!$H:$AJ,11,FALSE)&lt;&gt;VLOOKUP($H67,'Consolidated Data - Dynamic'!$B:$AD,11,FALSE),"Mixed Mismatch",IF(VLOOKUP($H67,'Consolidated Data - Static'!$H:$AJ,12,FALSE)&lt;&gt;VLOOKUP($H67,'Consolidated Data - Dynamic'!$B:$AD,12,FALSE),"Altered Mismatch",IF(VLOOKUP($H67,'Consolidated Data - Static'!$H:$AJ,13,FALSE)&lt;&gt;VLOOKUP($H67,'Consolidated Data - Dynamic'!$B:$AD,13,FALSE),"Shots Current Mismatch",IF(VLOOKUP($H67,'Consolidated Data - Static'!$H:$AJ,14,FALSE)&lt;&gt;VLOOKUP($H67,'Consolidated Data - Dynamic'!$B:$AD,14,FALSE),"Housebroken Mismatch",IF(VLOOKUP($H67,'Consolidated Data - Static'!$H:$AJ,15,FALSE)&lt;&gt;VLOOKUP($H67,'Consolidated Data - Dynamic'!$B:$AD,15,FALSE),"Special Needs Mismatch",IF(VLOOKUP($H67,'Consolidated Data - Static'!$H:$AJ,16,FALSE)&lt;&gt;VLOOKUP($H67,'Consolidated Data - Dynamic'!$B:$AD,16,FALSE),"OK w/kids Mismatch",IF(VLOOKUP($H67,'Consolidated Data - Static'!$H:$AJ,17,FALSE)&lt;&gt;VLOOKUP($H67,'Consolidated Data - Dynamic'!$B:$AD,17,FALSE),"OK w/dogs Mismatch",IF(VLOOKUP($H67,'Consolidated Data - Static'!$H:$AJ,18,FALSE)&lt;&gt;VLOOKUP($H67,'Consolidated Data - Dynamic'!$B:$AD,18,FALSE),"OK w/cats Mismatch",IF(VLOOKUP($H67,'Consolidated Data - Static'!$H:$AJ,19,FALSE)&lt;&gt;VLOOKUP($H67,'Consolidated Data - Dynamic'!$B:$AD,19,FALSE),"Pre Treatment Description Mismatch",IF(VLOOKUP($H67,'Consolidated Data - Static'!$H:$AJ,20,FALSE)&lt;&gt;VLOOKUP($H67,'Consolidated Data - Dynamic'!$B:$AD,20,FALSE),"Stage Mismatch",IF(VLOOKUP($H67,'Consolidated Data - Static'!$H:$AJ,21,FALSE)&lt;&gt;VLOOKUP($H67,'Consolidated Data - Dynamic'!$B:$AD,21,FALSE),"Primary Color Mismatch",IF(VLOOKUP($H67,'Consolidated Data - Static'!$H:$AJ,22,FALSE)&lt;&gt;VLOOKUP($H67,'Consolidated Data - Dynamic'!$B:$AD,22,FALSE),"Location Mismatch",IF(VLOOKUP($H67,'Consolidated Data - Static'!$H:$AJ,23,FALSE)&lt;&gt;VLOOKUP($H67,'Consolidated Data - Dynamic'!$B:$AD,23,FALSE),"Intake Type Mismatch",IF(VLOOKUP($H67,'Consolidated Data - Static'!$H:$AJ,24,FALSE)&lt;&gt;VLOOKUP($H67,'Consolidated Data - Dynamic'!$B:$AD,24,FALSE),"Emancipation Date Mismatch",IF(VLOOKUP($H67,'Consolidated Data - Static'!$H:$AJ,25,FALSE)&lt;&gt;VLOOKUP($H67,'Consolidated Data - Dynamic'!$B:$AD,25,FALSE),"Intake Date Mismatch",IF(VLOOKUP($H67,'Consolidated Data - Static'!$H:$AJ,26,FALSE)&lt;&gt;VLOOKUP($H67,'Consolidated Data - Dynamic'!$B:$AD,26,FALSE),"LOS Days Mismatch",IF(VLOOKUP($H67,'Consolidated Data - Static'!$H:$AJ,27,FALSE)&lt;&gt;VLOOKUP($H67,'Consolidated Data - Dynamic'!$B:$AD,27,FALSE),"Stage Change Mismatch",IF(VLOOKUP($H67,'Consolidated Data - Static'!$H:$AJ,28,FALSE)&lt;&gt;VLOOKUP($H67,'Consolidated Data - Dynamic'!$B:$AD,28,FALSE),"Animal Weight Mismatch",IF(VLOOKUP($H67,'Consolidated Data - Static'!$H:$AJ,29,FALSE)&lt;&gt;VLOOKUP($H67,'Consolidated Data - Dynamic'!$B:$AD,29,FALSE),"Number of Pictures Mismatch", "Record Match"))))))))))))))))))))))))))))</f>
        <v>Record Match</v>
      </c>
      <c r="G67">
        <v>45970222</v>
      </c>
      <c r="H67" t="s">
        <v>682</v>
      </c>
      <c r="I67" t="s">
        <v>683</v>
      </c>
      <c r="J67" t="s">
        <v>683</v>
      </c>
      <c r="K67" t="s">
        <v>683</v>
      </c>
      <c r="L67" t="s">
        <v>684</v>
      </c>
      <c r="M67" t="s">
        <v>124</v>
      </c>
      <c r="N67" t="s">
        <v>470</v>
      </c>
      <c r="O67" t="s">
        <v>37</v>
      </c>
      <c r="P67" t="s">
        <v>51</v>
      </c>
      <c r="Q67" t="s">
        <v>52</v>
      </c>
      <c r="R67" t="s">
        <v>40</v>
      </c>
      <c r="S67" t="s">
        <v>42</v>
      </c>
      <c r="T67" t="s">
        <v>40</v>
      </c>
      <c r="U67" t="s">
        <v>42</v>
      </c>
      <c r="V67" t="s">
        <v>42</v>
      </c>
      <c r="W67" t="s">
        <v>40</v>
      </c>
      <c r="X67" t="s">
        <v>40</v>
      </c>
      <c r="Y67" t="s">
        <v>41</v>
      </c>
      <c r="Z67" t="s">
        <v>42</v>
      </c>
      <c r="AA67" t="s">
        <v>843</v>
      </c>
      <c r="AB67" t="s">
        <v>427</v>
      </c>
      <c r="AC67" t="s">
        <v>1365</v>
      </c>
      <c r="AD67" t="s">
        <v>1809</v>
      </c>
      <c r="AE67" s="25">
        <v>45917.602777777778</v>
      </c>
      <c r="AF67" s="25">
        <v>45912.602777777778</v>
      </c>
      <c r="AG67">
        <v>23.1</v>
      </c>
      <c r="AH67">
        <v>0</v>
      </c>
      <c r="AI67" t="s">
        <v>1808</v>
      </c>
      <c r="AJ67">
        <v>2</v>
      </c>
    </row>
    <row r="68" spans="6:36" x14ac:dyDescent="0.2">
      <c r="F68" t="str">
        <f>IF(VLOOKUP($H68,'Consolidated Data - Static'!$H:$AJ,2,FALSE)&lt;&gt;VLOOKUP($H68,'Consolidated Data - Dynamic'!$B:$AD,2,FALSE),"Name-AdoptAPet Mismatch",IF(VLOOKUP($H68,'Consolidated Data - Static'!$H:$AJ,3,FALSE)&lt;&gt;VLOOKUP($H68,'Consolidated Data - Dynamic'!$B:$AD,3,FALSE),"Name-PetPoint Mismatch",IF(VLOOKUP($H68,'Consolidated Data - Static'!$H:$AJ,4,FALSE)&lt;&gt;VLOOKUP($H68,'Consolidated Data - Dynamic'!$B:$AD,4,FALSE),"Name-Inventory Mismatch", IF(VLOOKUP($H68,'Consolidated Data - Static'!$H:$AJ,5,FALSE)&lt;&gt;VLOOKUP($H68,'Consolidated Data - Dynamic'!$B:$AD,5,FALSE),"Primary Breed Mismatch",IF(VLOOKUP($H68,'Consolidated Data - Static'!$H:$AJ,6,FALSE)&lt;&gt;VLOOKUP($H68,'Consolidated Data - Dynamic'!$B:$AD,6,FALSE),"Secondary Breed Mismatch", IF(VLOOKUP($H68,'Consolidated Data - Static'!$H:$AJ,7,FALSE)&lt;&gt;VLOOKUP($H68,'Consolidated Data - Dynamic'!$B:$AD,7,FALSE),"Color Mismatch",IF(VLOOKUP($H68,'Consolidated Data - Static'!$H:$AJ,8,FALSE)&lt;&gt;VLOOKUP($H68,'Consolidated Data - Dynamic'!$B:$AD,8,FALSE),"Sex Mismatch",IF(VLOOKUP($H68,'Consolidated Data - Static'!$H:$AJ,9,FALSE)&lt;&gt;VLOOKUP($H68,'Consolidated Data - Dynamic'!$B:$AD,9,FALSE),"Age Mismatch",IF(VLOOKUP($H68,'Consolidated Data - Static'!$H:$AJ,10,FALSE)&lt;&gt;VLOOKUP($H68,'Consolidated Data - Dynamic'!$B:$AD,10,FALSE),"Size Mismatch",IF(VLOOKUP($H68,'Consolidated Data - Static'!$H:$AJ,11,FALSE)&lt;&gt;VLOOKUP($H68,'Consolidated Data - Dynamic'!$B:$AD,11,FALSE),"Mixed Mismatch",IF(VLOOKUP($H68,'Consolidated Data - Static'!$H:$AJ,12,FALSE)&lt;&gt;VLOOKUP($H68,'Consolidated Data - Dynamic'!$B:$AD,12,FALSE),"Altered Mismatch",IF(VLOOKUP($H68,'Consolidated Data - Static'!$H:$AJ,13,FALSE)&lt;&gt;VLOOKUP($H68,'Consolidated Data - Dynamic'!$B:$AD,13,FALSE),"Shots Current Mismatch",IF(VLOOKUP($H68,'Consolidated Data - Static'!$H:$AJ,14,FALSE)&lt;&gt;VLOOKUP($H68,'Consolidated Data - Dynamic'!$B:$AD,14,FALSE),"Housebroken Mismatch",IF(VLOOKUP($H68,'Consolidated Data - Static'!$H:$AJ,15,FALSE)&lt;&gt;VLOOKUP($H68,'Consolidated Data - Dynamic'!$B:$AD,15,FALSE),"Special Needs Mismatch",IF(VLOOKUP($H68,'Consolidated Data - Static'!$H:$AJ,16,FALSE)&lt;&gt;VLOOKUP($H68,'Consolidated Data - Dynamic'!$B:$AD,16,FALSE),"OK w/kids Mismatch",IF(VLOOKUP($H68,'Consolidated Data - Static'!$H:$AJ,17,FALSE)&lt;&gt;VLOOKUP($H68,'Consolidated Data - Dynamic'!$B:$AD,17,FALSE),"OK w/dogs Mismatch",IF(VLOOKUP($H68,'Consolidated Data - Static'!$H:$AJ,18,FALSE)&lt;&gt;VLOOKUP($H68,'Consolidated Data - Dynamic'!$B:$AD,18,FALSE),"OK w/cats Mismatch",IF(VLOOKUP($H68,'Consolidated Data - Static'!$H:$AJ,19,FALSE)&lt;&gt;VLOOKUP($H68,'Consolidated Data - Dynamic'!$B:$AD,19,FALSE),"Pre Treatment Description Mismatch",IF(VLOOKUP($H68,'Consolidated Data - Static'!$H:$AJ,20,FALSE)&lt;&gt;VLOOKUP($H68,'Consolidated Data - Dynamic'!$B:$AD,20,FALSE),"Stage Mismatch",IF(VLOOKUP($H68,'Consolidated Data - Static'!$H:$AJ,21,FALSE)&lt;&gt;VLOOKUP($H68,'Consolidated Data - Dynamic'!$B:$AD,21,FALSE),"Primary Color Mismatch",IF(VLOOKUP($H68,'Consolidated Data - Static'!$H:$AJ,22,FALSE)&lt;&gt;VLOOKUP($H68,'Consolidated Data - Dynamic'!$B:$AD,22,FALSE),"Location Mismatch",IF(VLOOKUP($H68,'Consolidated Data - Static'!$H:$AJ,23,FALSE)&lt;&gt;VLOOKUP($H68,'Consolidated Data - Dynamic'!$B:$AD,23,FALSE),"Intake Type Mismatch",IF(VLOOKUP($H68,'Consolidated Data - Static'!$H:$AJ,24,FALSE)&lt;&gt;VLOOKUP($H68,'Consolidated Data - Dynamic'!$B:$AD,24,FALSE),"Emancipation Date Mismatch",IF(VLOOKUP($H68,'Consolidated Data - Static'!$H:$AJ,25,FALSE)&lt;&gt;VLOOKUP($H68,'Consolidated Data - Dynamic'!$B:$AD,25,FALSE),"Intake Date Mismatch",IF(VLOOKUP($H68,'Consolidated Data - Static'!$H:$AJ,26,FALSE)&lt;&gt;VLOOKUP($H68,'Consolidated Data - Dynamic'!$B:$AD,26,FALSE),"LOS Days Mismatch",IF(VLOOKUP($H68,'Consolidated Data - Static'!$H:$AJ,27,FALSE)&lt;&gt;VLOOKUP($H68,'Consolidated Data - Dynamic'!$B:$AD,27,FALSE),"Stage Change Mismatch",IF(VLOOKUP($H68,'Consolidated Data - Static'!$H:$AJ,28,FALSE)&lt;&gt;VLOOKUP($H68,'Consolidated Data - Dynamic'!$B:$AD,28,FALSE),"Animal Weight Mismatch",IF(VLOOKUP($H68,'Consolidated Data - Static'!$H:$AJ,29,FALSE)&lt;&gt;VLOOKUP($H68,'Consolidated Data - Dynamic'!$B:$AD,29,FALSE),"Number of Pictures Mismatch", "Record Match"))))))))))))))))))))))))))))</f>
        <v>Record Match</v>
      </c>
      <c r="G68">
        <v>45346221</v>
      </c>
      <c r="H68" t="s">
        <v>336</v>
      </c>
      <c r="I68" t="s">
        <v>337</v>
      </c>
      <c r="J68" t="s">
        <v>337</v>
      </c>
      <c r="K68" t="s">
        <v>337</v>
      </c>
      <c r="L68" t="s">
        <v>104</v>
      </c>
      <c r="M68" t="s">
        <v>116</v>
      </c>
      <c r="N68" t="s">
        <v>126</v>
      </c>
      <c r="O68" t="s">
        <v>37</v>
      </c>
      <c r="P68" t="s">
        <v>338</v>
      </c>
      <c r="Q68" t="s">
        <v>52</v>
      </c>
      <c r="R68" t="s">
        <v>40</v>
      </c>
      <c r="S68" t="s">
        <v>40</v>
      </c>
      <c r="T68" t="s">
        <v>40</v>
      </c>
      <c r="U68" t="s">
        <v>42</v>
      </c>
      <c r="V68" t="s">
        <v>42</v>
      </c>
      <c r="W68" t="s">
        <v>40</v>
      </c>
      <c r="X68" t="s">
        <v>40</v>
      </c>
      <c r="Y68" t="s">
        <v>41</v>
      </c>
      <c r="Z68" t="s">
        <v>42</v>
      </c>
      <c r="AA68" t="s">
        <v>790</v>
      </c>
      <c r="AB68" t="s">
        <v>919</v>
      </c>
      <c r="AC68" t="s">
        <v>1147</v>
      </c>
      <c r="AD68" t="s">
        <v>1775</v>
      </c>
      <c r="AE68" s="25">
        <v>0</v>
      </c>
      <c r="AF68" s="25">
        <v>45830.552777777775</v>
      </c>
      <c r="AG68">
        <v>105.1</v>
      </c>
      <c r="AH68">
        <v>0</v>
      </c>
      <c r="AI68" t="s">
        <v>1777</v>
      </c>
      <c r="AJ68">
        <v>3</v>
      </c>
    </row>
    <row r="69" spans="6:36" x14ac:dyDescent="0.2">
      <c r="F69" t="str">
        <f>IF(VLOOKUP($H69,'Consolidated Data - Static'!$H:$AJ,2,FALSE)&lt;&gt;VLOOKUP($H69,'Consolidated Data - Dynamic'!$B:$AD,2,FALSE),"Name-AdoptAPet Mismatch",IF(VLOOKUP($H69,'Consolidated Data - Static'!$H:$AJ,3,FALSE)&lt;&gt;VLOOKUP($H69,'Consolidated Data - Dynamic'!$B:$AD,3,FALSE),"Name-PetPoint Mismatch",IF(VLOOKUP($H69,'Consolidated Data - Static'!$H:$AJ,4,FALSE)&lt;&gt;VLOOKUP($H69,'Consolidated Data - Dynamic'!$B:$AD,4,FALSE),"Name-Inventory Mismatch", IF(VLOOKUP($H69,'Consolidated Data - Static'!$H:$AJ,5,FALSE)&lt;&gt;VLOOKUP($H69,'Consolidated Data - Dynamic'!$B:$AD,5,FALSE),"Primary Breed Mismatch",IF(VLOOKUP($H69,'Consolidated Data - Static'!$H:$AJ,6,FALSE)&lt;&gt;VLOOKUP($H69,'Consolidated Data - Dynamic'!$B:$AD,6,FALSE),"Secondary Breed Mismatch", IF(VLOOKUP($H69,'Consolidated Data - Static'!$H:$AJ,7,FALSE)&lt;&gt;VLOOKUP($H69,'Consolidated Data - Dynamic'!$B:$AD,7,FALSE),"Color Mismatch",IF(VLOOKUP($H69,'Consolidated Data - Static'!$H:$AJ,8,FALSE)&lt;&gt;VLOOKUP($H69,'Consolidated Data - Dynamic'!$B:$AD,8,FALSE),"Sex Mismatch",IF(VLOOKUP($H69,'Consolidated Data - Static'!$H:$AJ,9,FALSE)&lt;&gt;VLOOKUP($H69,'Consolidated Data - Dynamic'!$B:$AD,9,FALSE),"Age Mismatch",IF(VLOOKUP($H69,'Consolidated Data - Static'!$H:$AJ,10,FALSE)&lt;&gt;VLOOKUP($H69,'Consolidated Data - Dynamic'!$B:$AD,10,FALSE),"Size Mismatch",IF(VLOOKUP($H69,'Consolidated Data - Static'!$H:$AJ,11,FALSE)&lt;&gt;VLOOKUP($H69,'Consolidated Data - Dynamic'!$B:$AD,11,FALSE),"Mixed Mismatch",IF(VLOOKUP($H69,'Consolidated Data - Static'!$H:$AJ,12,FALSE)&lt;&gt;VLOOKUP($H69,'Consolidated Data - Dynamic'!$B:$AD,12,FALSE),"Altered Mismatch",IF(VLOOKUP($H69,'Consolidated Data - Static'!$H:$AJ,13,FALSE)&lt;&gt;VLOOKUP($H69,'Consolidated Data - Dynamic'!$B:$AD,13,FALSE),"Shots Current Mismatch",IF(VLOOKUP($H69,'Consolidated Data - Static'!$H:$AJ,14,FALSE)&lt;&gt;VLOOKUP($H69,'Consolidated Data - Dynamic'!$B:$AD,14,FALSE),"Housebroken Mismatch",IF(VLOOKUP($H69,'Consolidated Data - Static'!$H:$AJ,15,FALSE)&lt;&gt;VLOOKUP($H69,'Consolidated Data - Dynamic'!$B:$AD,15,FALSE),"Special Needs Mismatch",IF(VLOOKUP($H69,'Consolidated Data - Static'!$H:$AJ,16,FALSE)&lt;&gt;VLOOKUP($H69,'Consolidated Data - Dynamic'!$B:$AD,16,FALSE),"OK w/kids Mismatch",IF(VLOOKUP($H69,'Consolidated Data - Static'!$H:$AJ,17,FALSE)&lt;&gt;VLOOKUP($H69,'Consolidated Data - Dynamic'!$B:$AD,17,FALSE),"OK w/dogs Mismatch",IF(VLOOKUP($H69,'Consolidated Data - Static'!$H:$AJ,18,FALSE)&lt;&gt;VLOOKUP($H69,'Consolidated Data - Dynamic'!$B:$AD,18,FALSE),"OK w/cats Mismatch",IF(VLOOKUP($H69,'Consolidated Data - Static'!$H:$AJ,19,FALSE)&lt;&gt;VLOOKUP($H69,'Consolidated Data - Dynamic'!$B:$AD,19,FALSE),"Pre Treatment Description Mismatch",IF(VLOOKUP($H69,'Consolidated Data - Static'!$H:$AJ,20,FALSE)&lt;&gt;VLOOKUP($H69,'Consolidated Data - Dynamic'!$B:$AD,20,FALSE),"Stage Mismatch",IF(VLOOKUP($H69,'Consolidated Data - Static'!$H:$AJ,21,FALSE)&lt;&gt;VLOOKUP($H69,'Consolidated Data - Dynamic'!$B:$AD,21,FALSE),"Primary Color Mismatch",IF(VLOOKUP($H69,'Consolidated Data - Static'!$H:$AJ,22,FALSE)&lt;&gt;VLOOKUP($H69,'Consolidated Data - Dynamic'!$B:$AD,22,FALSE),"Location Mismatch",IF(VLOOKUP($H69,'Consolidated Data - Static'!$H:$AJ,23,FALSE)&lt;&gt;VLOOKUP($H69,'Consolidated Data - Dynamic'!$B:$AD,23,FALSE),"Intake Type Mismatch",IF(VLOOKUP($H69,'Consolidated Data - Static'!$H:$AJ,24,FALSE)&lt;&gt;VLOOKUP($H69,'Consolidated Data - Dynamic'!$B:$AD,24,FALSE),"Emancipation Date Mismatch",IF(VLOOKUP($H69,'Consolidated Data - Static'!$H:$AJ,25,FALSE)&lt;&gt;VLOOKUP($H69,'Consolidated Data - Dynamic'!$B:$AD,25,FALSE),"Intake Date Mismatch",IF(VLOOKUP($H69,'Consolidated Data - Static'!$H:$AJ,26,FALSE)&lt;&gt;VLOOKUP($H69,'Consolidated Data - Dynamic'!$B:$AD,26,FALSE),"LOS Days Mismatch",IF(VLOOKUP($H69,'Consolidated Data - Static'!$H:$AJ,27,FALSE)&lt;&gt;VLOOKUP($H69,'Consolidated Data - Dynamic'!$B:$AD,27,FALSE),"Stage Change Mismatch",IF(VLOOKUP($H69,'Consolidated Data - Static'!$H:$AJ,28,FALSE)&lt;&gt;VLOOKUP($H69,'Consolidated Data - Dynamic'!$B:$AD,28,FALSE),"Animal Weight Mismatch",IF(VLOOKUP($H69,'Consolidated Data - Static'!$H:$AJ,29,FALSE)&lt;&gt;VLOOKUP($H69,'Consolidated Data - Dynamic'!$B:$AD,29,FALSE),"Number of Pictures Mismatch", "Record Match"))))))))))))))))))))))))))))</f>
        <v>Record Match</v>
      </c>
      <c r="G69">
        <v>44937630</v>
      </c>
      <c r="H69" t="s">
        <v>230</v>
      </c>
      <c r="I69" t="s">
        <v>231</v>
      </c>
      <c r="J69" t="s">
        <v>231</v>
      </c>
      <c r="K69" t="s">
        <v>231</v>
      </c>
      <c r="L69" t="s">
        <v>48</v>
      </c>
      <c r="M69">
        <v>0</v>
      </c>
      <c r="N69" t="s">
        <v>152</v>
      </c>
      <c r="O69" t="s">
        <v>50</v>
      </c>
      <c r="P69" t="s">
        <v>51</v>
      </c>
      <c r="Q69" t="s">
        <v>52</v>
      </c>
      <c r="R69" t="s">
        <v>40</v>
      </c>
      <c r="S69" t="s">
        <v>40</v>
      </c>
      <c r="T69" t="s">
        <v>40</v>
      </c>
      <c r="U69" t="s">
        <v>42</v>
      </c>
      <c r="V69" t="s">
        <v>42</v>
      </c>
      <c r="W69" t="s">
        <v>40</v>
      </c>
      <c r="X69" t="s">
        <v>40</v>
      </c>
      <c r="Y69" t="s">
        <v>40</v>
      </c>
      <c r="Z69" t="s">
        <v>40</v>
      </c>
      <c r="AA69" t="s">
        <v>790</v>
      </c>
      <c r="AB69" t="s">
        <v>197</v>
      </c>
      <c r="AC69" t="s">
        <v>785</v>
      </c>
      <c r="AD69" t="s">
        <v>1834</v>
      </c>
      <c r="AE69" s="25">
        <v>0</v>
      </c>
      <c r="AF69" s="25">
        <v>45807.511111111111</v>
      </c>
      <c r="AG69">
        <v>128.19999999999999</v>
      </c>
      <c r="AH69">
        <v>0</v>
      </c>
      <c r="AI69" t="s">
        <v>1838</v>
      </c>
      <c r="AJ69">
        <v>3</v>
      </c>
    </row>
    <row r="70" spans="6:36" x14ac:dyDescent="0.2">
      <c r="F70" t="str">
        <f>IF(VLOOKUP($H70,'Consolidated Data - Static'!$H:$AJ,2,FALSE)&lt;&gt;VLOOKUP($H70,'Consolidated Data - Dynamic'!$B:$AD,2,FALSE),"Name-AdoptAPet Mismatch",IF(VLOOKUP($H70,'Consolidated Data - Static'!$H:$AJ,3,FALSE)&lt;&gt;VLOOKUP($H70,'Consolidated Data - Dynamic'!$B:$AD,3,FALSE),"Name-PetPoint Mismatch",IF(VLOOKUP($H70,'Consolidated Data - Static'!$H:$AJ,4,FALSE)&lt;&gt;VLOOKUP($H70,'Consolidated Data - Dynamic'!$B:$AD,4,FALSE),"Name-Inventory Mismatch", IF(VLOOKUP($H70,'Consolidated Data - Static'!$H:$AJ,5,FALSE)&lt;&gt;VLOOKUP($H70,'Consolidated Data - Dynamic'!$B:$AD,5,FALSE),"Primary Breed Mismatch",IF(VLOOKUP($H70,'Consolidated Data - Static'!$H:$AJ,6,FALSE)&lt;&gt;VLOOKUP($H70,'Consolidated Data - Dynamic'!$B:$AD,6,FALSE),"Secondary Breed Mismatch", IF(VLOOKUP($H70,'Consolidated Data - Static'!$H:$AJ,7,FALSE)&lt;&gt;VLOOKUP($H70,'Consolidated Data - Dynamic'!$B:$AD,7,FALSE),"Color Mismatch",IF(VLOOKUP($H70,'Consolidated Data - Static'!$H:$AJ,8,FALSE)&lt;&gt;VLOOKUP($H70,'Consolidated Data - Dynamic'!$B:$AD,8,FALSE),"Sex Mismatch",IF(VLOOKUP($H70,'Consolidated Data - Static'!$H:$AJ,9,FALSE)&lt;&gt;VLOOKUP($H70,'Consolidated Data - Dynamic'!$B:$AD,9,FALSE),"Age Mismatch",IF(VLOOKUP($H70,'Consolidated Data - Static'!$H:$AJ,10,FALSE)&lt;&gt;VLOOKUP($H70,'Consolidated Data - Dynamic'!$B:$AD,10,FALSE),"Size Mismatch",IF(VLOOKUP($H70,'Consolidated Data - Static'!$H:$AJ,11,FALSE)&lt;&gt;VLOOKUP($H70,'Consolidated Data - Dynamic'!$B:$AD,11,FALSE),"Mixed Mismatch",IF(VLOOKUP($H70,'Consolidated Data - Static'!$H:$AJ,12,FALSE)&lt;&gt;VLOOKUP($H70,'Consolidated Data - Dynamic'!$B:$AD,12,FALSE),"Altered Mismatch",IF(VLOOKUP($H70,'Consolidated Data - Static'!$H:$AJ,13,FALSE)&lt;&gt;VLOOKUP($H70,'Consolidated Data - Dynamic'!$B:$AD,13,FALSE),"Shots Current Mismatch",IF(VLOOKUP($H70,'Consolidated Data - Static'!$H:$AJ,14,FALSE)&lt;&gt;VLOOKUP($H70,'Consolidated Data - Dynamic'!$B:$AD,14,FALSE),"Housebroken Mismatch",IF(VLOOKUP($H70,'Consolidated Data - Static'!$H:$AJ,15,FALSE)&lt;&gt;VLOOKUP($H70,'Consolidated Data - Dynamic'!$B:$AD,15,FALSE),"Special Needs Mismatch",IF(VLOOKUP($H70,'Consolidated Data - Static'!$H:$AJ,16,FALSE)&lt;&gt;VLOOKUP($H70,'Consolidated Data - Dynamic'!$B:$AD,16,FALSE),"OK w/kids Mismatch",IF(VLOOKUP($H70,'Consolidated Data - Static'!$H:$AJ,17,FALSE)&lt;&gt;VLOOKUP($H70,'Consolidated Data - Dynamic'!$B:$AD,17,FALSE),"OK w/dogs Mismatch",IF(VLOOKUP($H70,'Consolidated Data - Static'!$H:$AJ,18,FALSE)&lt;&gt;VLOOKUP($H70,'Consolidated Data - Dynamic'!$B:$AD,18,FALSE),"OK w/cats Mismatch",IF(VLOOKUP($H70,'Consolidated Data - Static'!$H:$AJ,19,FALSE)&lt;&gt;VLOOKUP($H70,'Consolidated Data - Dynamic'!$B:$AD,19,FALSE),"Pre Treatment Description Mismatch",IF(VLOOKUP($H70,'Consolidated Data - Static'!$H:$AJ,20,FALSE)&lt;&gt;VLOOKUP($H70,'Consolidated Data - Dynamic'!$B:$AD,20,FALSE),"Stage Mismatch",IF(VLOOKUP($H70,'Consolidated Data - Static'!$H:$AJ,21,FALSE)&lt;&gt;VLOOKUP($H70,'Consolidated Data - Dynamic'!$B:$AD,21,FALSE),"Primary Color Mismatch",IF(VLOOKUP($H70,'Consolidated Data - Static'!$H:$AJ,22,FALSE)&lt;&gt;VLOOKUP($H70,'Consolidated Data - Dynamic'!$B:$AD,22,FALSE),"Location Mismatch",IF(VLOOKUP($H70,'Consolidated Data - Static'!$H:$AJ,23,FALSE)&lt;&gt;VLOOKUP($H70,'Consolidated Data - Dynamic'!$B:$AD,23,FALSE),"Intake Type Mismatch",IF(VLOOKUP($H70,'Consolidated Data - Static'!$H:$AJ,24,FALSE)&lt;&gt;VLOOKUP($H70,'Consolidated Data - Dynamic'!$B:$AD,24,FALSE),"Emancipation Date Mismatch",IF(VLOOKUP($H70,'Consolidated Data - Static'!$H:$AJ,25,FALSE)&lt;&gt;VLOOKUP($H70,'Consolidated Data - Dynamic'!$B:$AD,25,FALSE),"Intake Date Mismatch",IF(VLOOKUP($H70,'Consolidated Data - Static'!$H:$AJ,26,FALSE)&lt;&gt;VLOOKUP($H70,'Consolidated Data - Dynamic'!$B:$AD,26,FALSE),"LOS Days Mismatch",IF(VLOOKUP($H70,'Consolidated Data - Static'!$H:$AJ,27,FALSE)&lt;&gt;VLOOKUP($H70,'Consolidated Data - Dynamic'!$B:$AD,27,FALSE),"Stage Change Mismatch",IF(VLOOKUP($H70,'Consolidated Data - Static'!$H:$AJ,28,FALSE)&lt;&gt;VLOOKUP($H70,'Consolidated Data - Dynamic'!$B:$AD,28,FALSE),"Animal Weight Mismatch",IF(VLOOKUP($H70,'Consolidated Data - Static'!$H:$AJ,29,FALSE)&lt;&gt;VLOOKUP($H70,'Consolidated Data - Dynamic'!$B:$AD,29,FALSE),"Number of Pictures Mismatch", "Record Match"))))))))))))))))))))))))))))</f>
        <v>Record Match</v>
      </c>
      <c r="G70">
        <v>45968103</v>
      </c>
      <c r="H70" t="s">
        <v>689</v>
      </c>
      <c r="I70" t="s">
        <v>690</v>
      </c>
      <c r="J70" t="s">
        <v>690</v>
      </c>
      <c r="K70" t="s">
        <v>690</v>
      </c>
      <c r="L70" t="s">
        <v>48</v>
      </c>
      <c r="M70">
        <v>0</v>
      </c>
      <c r="N70" t="s">
        <v>197</v>
      </c>
      <c r="O70" t="s">
        <v>50</v>
      </c>
      <c r="P70" t="s">
        <v>51</v>
      </c>
      <c r="Q70" t="s">
        <v>52</v>
      </c>
      <c r="R70" t="s">
        <v>40</v>
      </c>
      <c r="S70" t="s">
        <v>40</v>
      </c>
      <c r="T70" t="s">
        <v>40</v>
      </c>
      <c r="U70" t="s">
        <v>42</v>
      </c>
      <c r="V70" t="s">
        <v>42</v>
      </c>
      <c r="W70" t="s">
        <v>40</v>
      </c>
      <c r="X70" t="s">
        <v>40</v>
      </c>
      <c r="Y70" t="s">
        <v>41</v>
      </c>
      <c r="Z70" t="s">
        <v>42</v>
      </c>
      <c r="AA70" t="s">
        <v>790</v>
      </c>
      <c r="AB70" t="s">
        <v>197</v>
      </c>
      <c r="AC70" t="s">
        <v>1365</v>
      </c>
      <c r="AD70" t="s">
        <v>1760</v>
      </c>
      <c r="AE70" s="25">
        <v>45893.703472222223</v>
      </c>
      <c r="AF70" s="25">
        <v>45888.703472222223</v>
      </c>
      <c r="AG70">
        <v>47</v>
      </c>
      <c r="AH70">
        <v>0</v>
      </c>
      <c r="AI70" t="s">
        <v>1819</v>
      </c>
      <c r="AJ70">
        <v>3</v>
      </c>
    </row>
    <row r="71" spans="6:36" x14ac:dyDescent="0.2">
      <c r="F71" t="str">
        <f>IF(VLOOKUP($H71,'Consolidated Data - Static'!$H:$AJ,2,FALSE)&lt;&gt;VLOOKUP($H71,'Consolidated Data - Dynamic'!$B:$AD,2,FALSE),"Name-AdoptAPet Mismatch",IF(VLOOKUP($H71,'Consolidated Data - Static'!$H:$AJ,3,FALSE)&lt;&gt;VLOOKUP($H71,'Consolidated Data - Dynamic'!$B:$AD,3,FALSE),"Name-PetPoint Mismatch",IF(VLOOKUP($H71,'Consolidated Data - Static'!$H:$AJ,4,FALSE)&lt;&gt;VLOOKUP($H71,'Consolidated Data - Dynamic'!$B:$AD,4,FALSE),"Name-Inventory Mismatch", IF(VLOOKUP($H71,'Consolidated Data - Static'!$H:$AJ,5,FALSE)&lt;&gt;VLOOKUP($H71,'Consolidated Data - Dynamic'!$B:$AD,5,FALSE),"Primary Breed Mismatch",IF(VLOOKUP($H71,'Consolidated Data - Static'!$H:$AJ,6,FALSE)&lt;&gt;VLOOKUP($H71,'Consolidated Data - Dynamic'!$B:$AD,6,FALSE),"Secondary Breed Mismatch", IF(VLOOKUP($H71,'Consolidated Data - Static'!$H:$AJ,7,FALSE)&lt;&gt;VLOOKUP($H71,'Consolidated Data - Dynamic'!$B:$AD,7,FALSE),"Color Mismatch",IF(VLOOKUP($H71,'Consolidated Data - Static'!$H:$AJ,8,FALSE)&lt;&gt;VLOOKUP($H71,'Consolidated Data - Dynamic'!$B:$AD,8,FALSE),"Sex Mismatch",IF(VLOOKUP($H71,'Consolidated Data - Static'!$H:$AJ,9,FALSE)&lt;&gt;VLOOKUP($H71,'Consolidated Data - Dynamic'!$B:$AD,9,FALSE),"Age Mismatch",IF(VLOOKUP($H71,'Consolidated Data - Static'!$H:$AJ,10,FALSE)&lt;&gt;VLOOKUP($H71,'Consolidated Data - Dynamic'!$B:$AD,10,FALSE),"Size Mismatch",IF(VLOOKUP($H71,'Consolidated Data - Static'!$H:$AJ,11,FALSE)&lt;&gt;VLOOKUP($H71,'Consolidated Data - Dynamic'!$B:$AD,11,FALSE),"Mixed Mismatch",IF(VLOOKUP($H71,'Consolidated Data - Static'!$H:$AJ,12,FALSE)&lt;&gt;VLOOKUP($H71,'Consolidated Data - Dynamic'!$B:$AD,12,FALSE),"Altered Mismatch",IF(VLOOKUP($H71,'Consolidated Data - Static'!$H:$AJ,13,FALSE)&lt;&gt;VLOOKUP($H71,'Consolidated Data - Dynamic'!$B:$AD,13,FALSE),"Shots Current Mismatch",IF(VLOOKUP($H71,'Consolidated Data - Static'!$H:$AJ,14,FALSE)&lt;&gt;VLOOKUP($H71,'Consolidated Data - Dynamic'!$B:$AD,14,FALSE),"Housebroken Mismatch",IF(VLOOKUP($H71,'Consolidated Data - Static'!$H:$AJ,15,FALSE)&lt;&gt;VLOOKUP($H71,'Consolidated Data - Dynamic'!$B:$AD,15,FALSE),"Special Needs Mismatch",IF(VLOOKUP($H71,'Consolidated Data - Static'!$H:$AJ,16,FALSE)&lt;&gt;VLOOKUP($H71,'Consolidated Data - Dynamic'!$B:$AD,16,FALSE),"OK w/kids Mismatch",IF(VLOOKUP($H71,'Consolidated Data - Static'!$H:$AJ,17,FALSE)&lt;&gt;VLOOKUP($H71,'Consolidated Data - Dynamic'!$B:$AD,17,FALSE),"OK w/dogs Mismatch",IF(VLOOKUP($H71,'Consolidated Data - Static'!$H:$AJ,18,FALSE)&lt;&gt;VLOOKUP($H71,'Consolidated Data - Dynamic'!$B:$AD,18,FALSE),"OK w/cats Mismatch",IF(VLOOKUP($H71,'Consolidated Data - Static'!$H:$AJ,19,FALSE)&lt;&gt;VLOOKUP($H71,'Consolidated Data - Dynamic'!$B:$AD,19,FALSE),"Pre Treatment Description Mismatch",IF(VLOOKUP($H71,'Consolidated Data - Static'!$H:$AJ,20,FALSE)&lt;&gt;VLOOKUP($H71,'Consolidated Data - Dynamic'!$B:$AD,20,FALSE),"Stage Mismatch",IF(VLOOKUP($H71,'Consolidated Data - Static'!$H:$AJ,21,FALSE)&lt;&gt;VLOOKUP($H71,'Consolidated Data - Dynamic'!$B:$AD,21,FALSE),"Primary Color Mismatch",IF(VLOOKUP($H71,'Consolidated Data - Static'!$H:$AJ,22,FALSE)&lt;&gt;VLOOKUP($H71,'Consolidated Data - Dynamic'!$B:$AD,22,FALSE),"Location Mismatch",IF(VLOOKUP($H71,'Consolidated Data - Static'!$H:$AJ,23,FALSE)&lt;&gt;VLOOKUP($H71,'Consolidated Data - Dynamic'!$B:$AD,23,FALSE),"Intake Type Mismatch",IF(VLOOKUP($H71,'Consolidated Data - Static'!$H:$AJ,24,FALSE)&lt;&gt;VLOOKUP($H71,'Consolidated Data - Dynamic'!$B:$AD,24,FALSE),"Emancipation Date Mismatch",IF(VLOOKUP($H71,'Consolidated Data - Static'!$H:$AJ,25,FALSE)&lt;&gt;VLOOKUP($H71,'Consolidated Data - Dynamic'!$B:$AD,25,FALSE),"Intake Date Mismatch",IF(VLOOKUP($H71,'Consolidated Data - Static'!$H:$AJ,26,FALSE)&lt;&gt;VLOOKUP($H71,'Consolidated Data - Dynamic'!$B:$AD,26,FALSE),"LOS Days Mismatch",IF(VLOOKUP($H71,'Consolidated Data - Static'!$H:$AJ,27,FALSE)&lt;&gt;VLOOKUP($H71,'Consolidated Data - Dynamic'!$B:$AD,27,FALSE),"Stage Change Mismatch",IF(VLOOKUP($H71,'Consolidated Data - Static'!$H:$AJ,28,FALSE)&lt;&gt;VLOOKUP($H71,'Consolidated Data - Dynamic'!$B:$AD,28,FALSE),"Animal Weight Mismatch",IF(VLOOKUP($H71,'Consolidated Data - Static'!$H:$AJ,29,FALSE)&lt;&gt;VLOOKUP($H71,'Consolidated Data - Dynamic'!$B:$AD,29,FALSE),"Number of Pictures Mismatch", "Record Match"))))))))))))))))))))))))))))</f>
        <v>Record Match</v>
      </c>
      <c r="G71">
        <v>45472654</v>
      </c>
      <c r="H71" t="s">
        <v>412</v>
      </c>
      <c r="I71" t="s">
        <v>413</v>
      </c>
      <c r="J71" t="s">
        <v>413</v>
      </c>
      <c r="K71" t="s">
        <v>413</v>
      </c>
      <c r="L71" t="s">
        <v>116</v>
      </c>
      <c r="M71">
        <v>0</v>
      </c>
      <c r="N71" t="s">
        <v>197</v>
      </c>
      <c r="O71" t="s">
        <v>50</v>
      </c>
      <c r="P71" t="s">
        <v>51</v>
      </c>
      <c r="Q71" t="s">
        <v>96</v>
      </c>
      <c r="R71" t="s">
        <v>40</v>
      </c>
      <c r="S71" t="s">
        <v>40</v>
      </c>
      <c r="T71" t="s">
        <v>40</v>
      </c>
      <c r="U71" t="s">
        <v>42</v>
      </c>
      <c r="V71" t="s">
        <v>42</v>
      </c>
      <c r="W71" t="s">
        <v>40</v>
      </c>
      <c r="X71" t="s">
        <v>40</v>
      </c>
      <c r="Y71" t="s">
        <v>41</v>
      </c>
      <c r="Z71" t="s">
        <v>42</v>
      </c>
      <c r="AA71" t="s">
        <v>790</v>
      </c>
      <c r="AB71" t="s">
        <v>197</v>
      </c>
      <c r="AC71" t="s">
        <v>1147</v>
      </c>
      <c r="AD71" t="s">
        <v>1775</v>
      </c>
      <c r="AE71" s="25">
        <v>0</v>
      </c>
      <c r="AF71" s="25">
        <v>45830.554861111108</v>
      </c>
      <c r="AG71">
        <v>105.1</v>
      </c>
      <c r="AH71">
        <v>0</v>
      </c>
      <c r="AI71" t="s">
        <v>1774</v>
      </c>
      <c r="AJ71">
        <v>1</v>
      </c>
    </row>
    <row r="72" spans="6:36" x14ac:dyDescent="0.2">
      <c r="F72" t="str">
        <f>IF(VLOOKUP($H72,'Consolidated Data - Static'!$H:$AJ,2,FALSE)&lt;&gt;VLOOKUP($H72,'Consolidated Data - Dynamic'!$B:$AD,2,FALSE),"Name-AdoptAPet Mismatch",IF(VLOOKUP($H72,'Consolidated Data - Static'!$H:$AJ,3,FALSE)&lt;&gt;VLOOKUP($H72,'Consolidated Data - Dynamic'!$B:$AD,3,FALSE),"Name-PetPoint Mismatch",IF(VLOOKUP($H72,'Consolidated Data - Static'!$H:$AJ,4,FALSE)&lt;&gt;VLOOKUP($H72,'Consolidated Data - Dynamic'!$B:$AD,4,FALSE),"Name-Inventory Mismatch", IF(VLOOKUP($H72,'Consolidated Data - Static'!$H:$AJ,5,FALSE)&lt;&gt;VLOOKUP($H72,'Consolidated Data - Dynamic'!$B:$AD,5,FALSE),"Primary Breed Mismatch",IF(VLOOKUP($H72,'Consolidated Data - Static'!$H:$AJ,6,FALSE)&lt;&gt;VLOOKUP($H72,'Consolidated Data - Dynamic'!$B:$AD,6,FALSE),"Secondary Breed Mismatch", IF(VLOOKUP($H72,'Consolidated Data - Static'!$H:$AJ,7,FALSE)&lt;&gt;VLOOKUP($H72,'Consolidated Data - Dynamic'!$B:$AD,7,FALSE),"Color Mismatch",IF(VLOOKUP($H72,'Consolidated Data - Static'!$H:$AJ,8,FALSE)&lt;&gt;VLOOKUP($H72,'Consolidated Data - Dynamic'!$B:$AD,8,FALSE),"Sex Mismatch",IF(VLOOKUP($H72,'Consolidated Data - Static'!$H:$AJ,9,FALSE)&lt;&gt;VLOOKUP($H72,'Consolidated Data - Dynamic'!$B:$AD,9,FALSE),"Age Mismatch",IF(VLOOKUP($H72,'Consolidated Data - Static'!$H:$AJ,10,FALSE)&lt;&gt;VLOOKUP($H72,'Consolidated Data - Dynamic'!$B:$AD,10,FALSE),"Size Mismatch",IF(VLOOKUP($H72,'Consolidated Data - Static'!$H:$AJ,11,FALSE)&lt;&gt;VLOOKUP($H72,'Consolidated Data - Dynamic'!$B:$AD,11,FALSE),"Mixed Mismatch",IF(VLOOKUP($H72,'Consolidated Data - Static'!$H:$AJ,12,FALSE)&lt;&gt;VLOOKUP($H72,'Consolidated Data - Dynamic'!$B:$AD,12,FALSE),"Altered Mismatch",IF(VLOOKUP($H72,'Consolidated Data - Static'!$H:$AJ,13,FALSE)&lt;&gt;VLOOKUP($H72,'Consolidated Data - Dynamic'!$B:$AD,13,FALSE),"Shots Current Mismatch",IF(VLOOKUP($H72,'Consolidated Data - Static'!$H:$AJ,14,FALSE)&lt;&gt;VLOOKUP($H72,'Consolidated Data - Dynamic'!$B:$AD,14,FALSE),"Housebroken Mismatch",IF(VLOOKUP($H72,'Consolidated Data - Static'!$H:$AJ,15,FALSE)&lt;&gt;VLOOKUP($H72,'Consolidated Data - Dynamic'!$B:$AD,15,FALSE),"Special Needs Mismatch",IF(VLOOKUP($H72,'Consolidated Data - Static'!$H:$AJ,16,FALSE)&lt;&gt;VLOOKUP($H72,'Consolidated Data - Dynamic'!$B:$AD,16,FALSE),"OK w/kids Mismatch",IF(VLOOKUP($H72,'Consolidated Data - Static'!$H:$AJ,17,FALSE)&lt;&gt;VLOOKUP($H72,'Consolidated Data - Dynamic'!$B:$AD,17,FALSE),"OK w/dogs Mismatch",IF(VLOOKUP($H72,'Consolidated Data - Static'!$H:$AJ,18,FALSE)&lt;&gt;VLOOKUP($H72,'Consolidated Data - Dynamic'!$B:$AD,18,FALSE),"OK w/cats Mismatch",IF(VLOOKUP($H72,'Consolidated Data - Static'!$H:$AJ,19,FALSE)&lt;&gt;VLOOKUP($H72,'Consolidated Data - Dynamic'!$B:$AD,19,FALSE),"Pre Treatment Description Mismatch",IF(VLOOKUP($H72,'Consolidated Data - Static'!$H:$AJ,20,FALSE)&lt;&gt;VLOOKUP($H72,'Consolidated Data - Dynamic'!$B:$AD,20,FALSE),"Stage Mismatch",IF(VLOOKUP($H72,'Consolidated Data - Static'!$H:$AJ,21,FALSE)&lt;&gt;VLOOKUP($H72,'Consolidated Data - Dynamic'!$B:$AD,21,FALSE),"Primary Color Mismatch",IF(VLOOKUP($H72,'Consolidated Data - Static'!$H:$AJ,22,FALSE)&lt;&gt;VLOOKUP($H72,'Consolidated Data - Dynamic'!$B:$AD,22,FALSE),"Location Mismatch",IF(VLOOKUP($H72,'Consolidated Data - Static'!$H:$AJ,23,FALSE)&lt;&gt;VLOOKUP($H72,'Consolidated Data - Dynamic'!$B:$AD,23,FALSE),"Intake Type Mismatch",IF(VLOOKUP($H72,'Consolidated Data - Static'!$H:$AJ,24,FALSE)&lt;&gt;VLOOKUP($H72,'Consolidated Data - Dynamic'!$B:$AD,24,FALSE),"Emancipation Date Mismatch",IF(VLOOKUP($H72,'Consolidated Data - Static'!$H:$AJ,25,FALSE)&lt;&gt;VLOOKUP($H72,'Consolidated Data - Dynamic'!$B:$AD,25,FALSE),"Intake Date Mismatch",IF(VLOOKUP($H72,'Consolidated Data - Static'!$H:$AJ,26,FALSE)&lt;&gt;VLOOKUP($H72,'Consolidated Data - Dynamic'!$B:$AD,26,FALSE),"LOS Days Mismatch",IF(VLOOKUP($H72,'Consolidated Data - Static'!$H:$AJ,27,FALSE)&lt;&gt;VLOOKUP($H72,'Consolidated Data - Dynamic'!$B:$AD,27,FALSE),"Stage Change Mismatch",IF(VLOOKUP($H72,'Consolidated Data - Static'!$H:$AJ,28,FALSE)&lt;&gt;VLOOKUP($H72,'Consolidated Data - Dynamic'!$B:$AD,28,FALSE),"Animal Weight Mismatch",IF(VLOOKUP($H72,'Consolidated Data - Static'!$H:$AJ,29,FALSE)&lt;&gt;VLOOKUP($H72,'Consolidated Data - Dynamic'!$B:$AD,29,FALSE),"Number of Pictures Mismatch", "Record Match"))))))))))))))))))))))))))))</f>
        <v>Record Match</v>
      </c>
      <c r="G72">
        <v>45968075</v>
      </c>
      <c r="H72" t="s">
        <v>694</v>
      </c>
      <c r="I72" t="s">
        <v>695</v>
      </c>
      <c r="J72" t="s">
        <v>695</v>
      </c>
      <c r="K72" t="s">
        <v>695</v>
      </c>
      <c r="L72" t="s">
        <v>696</v>
      </c>
      <c r="M72" t="s">
        <v>529</v>
      </c>
      <c r="N72" t="s">
        <v>427</v>
      </c>
      <c r="O72" t="s">
        <v>37</v>
      </c>
      <c r="P72" t="s">
        <v>38</v>
      </c>
      <c r="Q72" t="s">
        <v>52</v>
      </c>
      <c r="R72" t="s">
        <v>40</v>
      </c>
      <c r="S72" t="s">
        <v>42</v>
      </c>
      <c r="T72" t="s">
        <v>40</v>
      </c>
      <c r="U72" t="s">
        <v>42</v>
      </c>
      <c r="V72" t="s">
        <v>42</v>
      </c>
      <c r="W72" t="s">
        <v>40</v>
      </c>
      <c r="X72" t="s">
        <v>40</v>
      </c>
      <c r="Y72" t="s">
        <v>41</v>
      </c>
      <c r="Z72" t="s">
        <v>42</v>
      </c>
      <c r="AA72" t="s">
        <v>843</v>
      </c>
      <c r="AB72" t="s">
        <v>427</v>
      </c>
      <c r="AC72" t="s">
        <v>801</v>
      </c>
      <c r="AD72" t="s">
        <v>1772</v>
      </c>
      <c r="AE72" s="25">
        <v>0</v>
      </c>
      <c r="AF72" s="25">
        <v>45875.455555555556</v>
      </c>
      <c r="AG72">
        <v>60.3</v>
      </c>
      <c r="AH72">
        <v>0</v>
      </c>
      <c r="AI72" t="s">
        <v>1858</v>
      </c>
      <c r="AJ72">
        <v>2</v>
      </c>
    </row>
    <row r="73" spans="6:36" x14ac:dyDescent="0.2">
      <c r="F73" t="str">
        <f>IF(VLOOKUP($H73,'Consolidated Data - Static'!$H:$AJ,2,FALSE)&lt;&gt;VLOOKUP($H73,'Consolidated Data - Dynamic'!$B:$AD,2,FALSE),"Name-AdoptAPet Mismatch",IF(VLOOKUP($H73,'Consolidated Data - Static'!$H:$AJ,3,FALSE)&lt;&gt;VLOOKUP($H73,'Consolidated Data - Dynamic'!$B:$AD,3,FALSE),"Name-PetPoint Mismatch",IF(VLOOKUP($H73,'Consolidated Data - Static'!$H:$AJ,4,FALSE)&lt;&gt;VLOOKUP($H73,'Consolidated Data - Dynamic'!$B:$AD,4,FALSE),"Name-Inventory Mismatch", IF(VLOOKUP($H73,'Consolidated Data - Static'!$H:$AJ,5,FALSE)&lt;&gt;VLOOKUP($H73,'Consolidated Data - Dynamic'!$B:$AD,5,FALSE),"Primary Breed Mismatch",IF(VLOOKUP($H73,'Consolidated Data - Static'!$H:$AJ,6,FALSE)&lt;&gt;VLOOKUP($H73,'Consolidated Data - Dynamic'!$B:$AD,6,FALSE),"Secondary Breed Mismatch", IF(VLOOKUP($H73,'Consolidated Data - Static'!$H:$AJ,7,FALSE)&lt;&gt;VLOOKUP($H73,'Consolidated Data - Dynamic'!$B:$AD,7,FALSE),"Color Mismatch",IF(VLOOKUP($H73,'Consolidated Data - Static'!$H:$AJ,8,FALSE)&lt;&gt;VLOOKUP($H73,'Consolidated Data - Dynamic'!$B:$AD,8,FALSE),"Sex Mismatch",IF(VLOOKUP($H73,'Consolidated Data - Static'!$H:$AJ,9,FALSE)&lt;&gt;VLOOKUP($H73,'Consolidated Data - Dynamic'!$B:$AD,9,FALSE),"Age Mismatch",IF(VLOOKUP($H73,'Consolidated Data - Static'!$H:$AJ,10,FALSE)&lt;&gt;VLOOKUP($H73,'Consolidated Data - Dynamic'!$B:$AD,10,FALSE),"Size Mismatch",IF(VLOOKUP($H73,'Consolidated Data - Static'!$H:$AJ,11,FALSE)&lt;&gt;VLOOKUP($H73,'Consolidated Data - Dynamic'!$B:$AD,11,FALSE),"Mixed Mismatch",IF(VLOOKUP($H73,'Consolidated Data - Static'!$H:$AJ,12,FALSE)&lt;&gt;VLOOKUP($H73,'Consolidated Data - Dynamic'!$B:$AD,12,FALSE),"Altered Mismatch",IF(VLOOKUP($H73,'Consolidated Data - Static'!$H:$AJ,13,FALSE)&lt;&gt;VLOOKUP($H73,'Consolidated Data - Dynamic'!$B:$AD,13,FALSE),"Shots Current Mismatch",IF(VLOOKUP($H73,'Consolidated Data - Static'!$H:$AJ,14,FALSE)&lt;&gt;VLOOKUP($H73,'Consolidated Data - Dynamic'!$B:$AD,14,FALSE),"Housebroken Mismatch",IF(VLOOKUP($H73,'Consolidated Data - Static'!$H:$AJ,15,FALSE)&lt;&gt;VLOOKUP($H73,'Consolidated Data - Dynamic'!$B:$AD,15,FALSE),"Special Needs Mismatch",IF(VLOOKUP($H73,'Consolidated Data - Static'!$H:$AJ,16,FALSE)&lt;&gt;VLOOKUP($H73,'Consolidated Data - Dynamic'!$B:$AD,16,FALSE),"OK w/kids Mismatch",IF(VLOOKUP($H73,'Consolidated Data - Static'!$H:$AJ,17,FALSE)&lt;&gt;VLOOKUP($H73,'Consolidated Data - Dynamic'!$B:$AD,17,FALSE),"OK w/dogs Mismatch",IF(VLOOKUP($H73,'Consolidated Data - Static'!$H:$AJ,18,FALSE)&lt;&gt;VLOOKUP($H73,'Consolidated Data - Dynamic'!$B:$AD,18,FALSE),"OK w/cats Mismatch",IF(VLOOKUP($H73,'Consolidated Data - Static'!$H:$AJ,19,FALSE)&lt;&gt;VLOOKUP($H73,'Consolidated Data - Dynamic'!$B:$AD,19,FALSE),"Pre Treatment Description Mismatch",IF(VLOOKUP($H73,'Consolidated Data - Static'!$H:$AJ,20,FALSE)&lt;&gt;VLOOKUP($H73,'Consolidated Data - Dynamic'!$B:$AD,20,FALSE),"Stage Mismatch",IF(VLOOKUP($H73,'Consolidated Data - Static'!$H:$AJ,21,FALSE)&lt;&gt;VLOOKUP($H73,'Consolidated Data - Dynamic'!$B:$AD,21,FALSE),"Primary Color Mismatch",IF(VLOOKUP($H73,'Consolidated Data - Static'!$H:$AJ,22,FALSE)&lt;&gt;VLOOKUP($H73,'Consolidated Data - Dynamic'!$B:$AD,22,FALSE),"Location Mismatch",IF(VLOOKUP($H73,'Consolidated Data - Static'!$H:$AJ,23,FALSE)&lt;&gt;VLOOKUP($H73,'Consolidated Data - Dynamic'!$B:$AD,23,FALSE),"Intake Type Mismatch",IF(VLOOKUP($H73,'Consolidated Data - Static'!$H:$AJ,24,FALSE)&lt;&gt;VLOOKUP($H73,'Consolidated Data - Dynamic'!$B:$AD,24,FALSE),"Emancipation Date Mismatch",IF(VLOOKUP($H73,'Consolidated Data - Static'!$H:$AJ,25,FALSE)&lt;&gt;VLOOKUP($H73,'Consolidated Data - Dynamic'!$B:$AD,25,FALSE),"Intake Date Mismatch",IF(VLOOKUP($H73,'Consolidated Data - Static'!$H:$AJ,26,FALSE)&lt;&gt;VLOOKUP($H73,'Consolidated Data - Dynamic'!$B:$AD,26,FALSE),"LOS Days Mismatch",IF(VLOOKUP($H73,'Consolidated Data - Static'!$H:$AJ,27,FALSE)&lt;&gt;VLOOKUP($H73,'Consolidated Data - Dynamic'!$B:$AD,27,FALSE),"Stage Change Mismatch",IF(VLOOKUP($H73,'Consolidated Data - Static'!$H:$AJ,28,FALSE)&lt;&gt;VLOOKUP($H73,'Consolidated Data - Dynamic'!$B:$AD,28,FALSE),"Animal Weight Mismatch",IF(VLOOKUP($H73,'Consolidated Data - Static'!$H:$AJ,29,FALSE)&lt;&gt;VLOOKUP($H73,'Consolidated Data - Dynamic'!$B:$AD,29,FALSE),"Number of Pictures Mismatch", "Record Match"))))))))))))))))))))))))))))</f>
        <v>Record Match</v>
      </c>
      <c r="G73">
        <v>45763858</v>
      </c>
      <c r="H73" t="s">
        <v>505</v>
      </c>
      <c r="I73" t="s">
        <v>506</v>
      </c>
      <c r="J73" t="s">
        <v>1338</v>
      </c>
      <c r="K73" t="s">
        <v>1338</v>
      </c>
      <c r="L73" t="s">
        <v>116</v>
      </c>
      <c r="M73" t="s">
        <v>507</v>
      </c>
      <c r="N73" t="s">
        <v>508</v>
      </c>
      <c r="O73" t="s">
        <v>37</v>
      </c>
      <c r="P73" t="s">
        <v>38</v>
      </c>
      <c r="Q73" t="s">
        <v>52</v>
      </c>
      <c r="R73" t="s">
        <v>40</v>
      </c>
      <c r="S73" t="s">
        <v>40</v>
      </c>
      <c r="T73" t="s">
        <v>40</v>
      </c>
      <c r="U73" t="s">
        <v>42</v>
      </c>
      <c r="V73" t="s">
        <v>42</v>
      </c>
      <c r="W73" t="s">
        <v>40</v>
      </c>
      <c r="X73" t="s">
        <v>40</v>
      </c>
      <c r="Y73" t="s">
        <v>41</v>
      </c>
      <c r="Z73" t="s">
        <v>42</v>
      </c>
      <c r="AA73" t="s">
        <v>790</v>
      </c>
      <c r="AB73" t="s">
        <v>774</v>
      </c>
      <c r="AC73" t="s">
        <v>772</v>
      </c>
      <c r="AD73" t="s">
        <v>1760</v>
      </c>
      <c r="AE73" s="25">
        <v>45889.554861111108</v>
      </c>
      <c r="AF73" s="25">
        <v>45884.554861111108</v>
      </c>
      <c r="AG73">
        <v>51.1</v>
      </c>
      <c r="AH73">
        <v>0</v>
      </c>
      <c r="AI73" t="s">
        <v>1916</v>
      </c>
      <c r="AJ73">
        <v>3</v>
      </c>
    </row>
    <row r="74" spans="6:36" x14ac:dyDescent="0.2">
      <c r="F74" t="str">
        <f>IF(VLOOKUP($H74,'Consolidated Data - Static'!$H:$AJ,2,FALSE)&lt;&gt;VLOOKUP($H74,'Consolidated Data - Dynamic'!$B:$AD,2,FALSE),"Name-AdoptAPet Mismatch",IF(VLOOKUP($H74,'Consolidated Data - Static'!$H:$AJ,3,FALSE)&lt;&gt;VLOOKUP($H74,'Consolidated Data - Dynamic'!$B:$AD,3,FALSE),"Name-PetPoint Mismatch",IF(VLOOKUP($H74,'Consolidated Data - Static'!$H:$AJ,4,FALSE)&lt;&gt;VLOOKUP($H74,'Consolidated Data - Dynamic'!$B:$AD,4,FALSE),"Name-Inventory Mismatch", IF(VLOOKUP($H74,'Consolidated Data - Static'!$H:$AJ,5,FALSE)&lt;&gt;VLOOKUP($H74,'Consolidated Data - Dynamic'!$B:$AD,5,FALSE),"Primary Breed Mismatch",IF(VLOOKUP($H74,'Consolidated Data - Static'!$H:$AJ,6,FALSE)&lt;&gt;VLOOKUP($H74,'Consolidated Data - Dynamic'!$B:$AD,6,FALSE),"Secondary Breed Mismatch", IF(VLOOKUP($H74,'Consolidated Data - Static'!$H:$AJ,7,FALSE)&lt;&gt;VLOOKUP($H74,'Consolidated Data - Dynamic'!$B:$AD,7,FALSE),"Color Mismatch",IF(VLOOKUP($H74,'Consolidated Data - Static'!$H:$AJ,8,FALSE)&lt;&gt;VLOOKUP($H74,'Consolidated Data - Dynamic'!$B:$AD,8,FALSE),"Sex Mismatch",IF(VLOOKUP($H74,'Consolidated Data - Static'!$H:$AJ,9,FALSE)&lt;&gt;VLOOKUP($H74,'Consolidated Data - Dynamic'!$B:$AD,9,FALSE),"Age Mismatch",IF(VLOOKUP($H74,'Consolidated Data - Static'!$H:$AJ,10,FALSE)&lt;&gt;VLOOKUP($H74,'Consolidated Data - Dynamic'!$B:$AD,10,FALSE),"Size Mismatch",IF(VLOOKUP($H74,'Consolidated Data - Static'!$H:$AJ,11,FALSE)&lt;&gt;VLOOKUP($H74,'Consolidated Data - Dynamic'!$B:$AD,11,FALSE),"Mixed Mismatch",IF(VLOOKUP($H74,'Consolidated Data - Static'!$H:$AJ,12,FALSE)&lt;&gt;VLOOKUP($H74,'Consolidated Data - Dynamic'!$B:$AD,12,FALSE),"Altered Mismatch",IF(VLOOKUP($H74,'Consolidated Data - Static'!$H:$AJ,13,FALSE)&lt;&gt;VLOOKUP($H74,'Consolidated Data - Dynamic'!$B:$AD,13,FALSE),"Shots Current Mismatch",IF(VLOOKUP($H74,'Consolidated Data - Static'!$H:$AJ,14,FALSE)&lt;&gt;VLOOKUP($H74,'Consolidated Data - Dynamic'!$B:$AD,14,FALSE),"Housebroken Mismatch",IF(VLOOKUP($H74,'Consolidated Data - Static'!$H:$AJ,15,FALSE)&lt;&gt;VLOOKUP($H74,'Consolidated Data - Dynamic'!$B:$AD,15,FALSE),"Special Needs Mismatch",IF(VLOOKUP($H74,'Consolidated Data - Static'!$H:$AJ,16,FALSE)&lt;&gt;VLOOKUP($H74,'Consolidated Data - Dynamic'!$B:$AD,16,FALSE),"OK w/kids Mismatch",IF(VLOOKUP($H74,'Consolidated Data - Static'!$H:$AJ,17,FALSE)&lt;&gt;VLOOKUP($H74,'Consolidated Data - Dynamic'!$B:$AD,17,FALSE),"OK w/dogs Mismatch",IF(VLOOKUP($H74,'Consolidated Data - Static'!$H:$AJ,18,FALSE)&lt;&gt;VLOOKUP($H74,'Consolidated Data - Dynamic'!$B:$AD,18,FALSE),"OK w/cats Mismatch",IF(VLOOKUP($H74,'Consolidated Data - Static'!$H:$AJ,19,FALSE)&lt;&gt;VLOOKUP($H74,'Consolidated Data - Dynamic'!$B:$AD,19,FALSE),"Pre Treatment Description Mismatch",IF(VLOOKUP($H74,'Consolidated Data - Static'!$H:$AJ,20,FALSE)&lt;&gt;VLOOKUP($H74,'Consolidated Data - Dynamic'!$B:$AD,20,FALSE),"Stage Mismatch",IF(VLOOKUP($H74,'Consolidated Data - Static'!$H:$AJ,21,FALSE)&lt;&gt;VLOOKUP($H74,'Consolidated Data - Dynamic'!$B:$AD,21,FALSE),"Primary Color Mismatch",IF(VLOOKUP($H74,'Consolidated Data - Static'!$H:$AJ,22,FALSE)&lt;&gt;VLOOKUP($H74,'Consolidated Data - Dynamic'!$B:$AD,22,FALSE),"Location Mismatch",IF(VLOOKUP($H74,'Consolidated Data - Static'!$H:$AJ,23,FALSE)&lt;&gt;VLOOKUP($H74,'Consolidated Data - Dynamic'!$B:$AD,23,FALSE),"Intake Type Mismatch",IF(VLOOKUP($H74,'Consolidated Data - Static'!$H:$AJ,24,FALSE)&lt;&gt;VLOOKUP($H74,'Consolidated Data - Dynamic'!$B:$AD,24,FALSE),"Emancipation Date Mismatch",IF(VLOOKUP($H74,'Consolidated Data - Static'!$H:$AJ,25,FALSE)&lt;&gt;VLOOKUP($H74,'Consolidated Data - Dynamic'!$B:$AD,25,FALSE),"Intake Date Mismatch",IF(VLOOKUP($H74,'Consolidated Data - Static'!$H:$AJ,26,FALSE)&lt;&gt;VLOOKUP($H74,'Consolidated Data - Dynamic'!$B:$AD,26,FALSE),"LOS Days Mismatch",IF(VLOOKUP($H74,'Consolidated Data - Static'!$H:$AJ,27,FALSE)&lt;&gt;VLOOKUP($H74,'Consolidated Data - Dynamic'!$B:$AD,27,FALSE),"Stage Change Mismatch",IF(VLOOKUP($H74,'Consolidated Data - Static'!$H:$AJ,28,FALSE)&lt;&gt;VLOOKUP($H74,'Consolidated Data - Dynamic'!$B:$AD,28,FALSE),"Animal Weight Mismatch",IF(VLOOKUP($H74,'Consolidated Data - Static'!$H:$AJ,29,FALSE)&lt;&gt;VLOOKUP($H74,'Consolidated Data - Dynamic'!$B:$AD,29,FALSE),"Number of Pictures Mismatch", "Record Match"))))))))))))))))))))))))))))</f>
        <v>Record Match</v>
      </c>
      <c r="G74">
        <v>44475813</v>
      </c>
      <c r="H74" t="s">
        <v>131</v>
      </c>
      <c r="I74" t="s">
        <v>132</v>
      </c>
      <c r="J74" t="s">
        <v>132</v>
      </c>
      <c r="K74" t="s">
        <v>132</v>
      </c>
      <c r="L74" t="s">
        <v>61</v>
      </c>
      <c r="M74" t="s">
        <v>48</v>
      </c>
      <c r="N74" t="s">
        <v>106</v>
      </c>
      <c r="O74" t="s">
        <v>50</v>
      </c>
      <c r="P74" t="s">
        <v>51</v>
      </c>
      <c r="Q74" t="s">
        <v>96</v>
      </c>
      <c r="R74" t="s">
        <v>40</v>
      </c>
      <c r="S74" t="s">
        <v>40</v>
      </c>
      <c r="T74" t="s">
        <v>40</v>
      </c>
      <c r="U74" t="s">
        <v>42</v>
      </c>
      <c r="V74" t="s">
        <v>42</v>
      </c>
      <c r="W74" t="s">
        <v>40</v>
      </c>
      <c r="X74" t="s">
        <v>40</v>
      </c>
      <c r="Y74" t="s">
        <v>41</v>
      </c>
      <c r="Z74" t="s">
        <v>42</v>
      </c>
      <c r="AA74" t="s">
        <v>790</v>
      </c>
      <c r="AB74" t="s">
        <v>814</v>
      </c>
      <c r="AC74" t="s">
        <v>838</v>
      </c>
      <c r="AD74" t="s">
        <v>1760</v>
      </c>
      <c r="AE74" s="25">
        <v>45704.376388888886</v>
      </c>
      <c r="AF74" s="25">
        <v>45699.376388888886</v>
      </c>
      <c r="AG74">
        <v>236.3</v>
      </c>
      <c r="AH74">
        <v>0</v>
      </c>
      <c r="AI74" t="s">
        <v>1872</v>
      </c>
      <c r="AJ74">
        <v>3</v>
      </c>
    </row>
    <row r="75" spans="6:36" x14ac:dyDescent="0.2">
      <c r="F75" t="str">
        <f>IF(VLOOKUP($H75,'Consolidated Data - Static'!$H:$AJ,2,FALSE)&lt;&gt;VLOOKUP($H75,'Consolidated Data - Dynamic'!$B:$AD,2,FALSE),"Name-AdoptAPet Mismatch",IF(VLOOKUP($H75,'Consolidated Data - Static'!$H:$AJ,3,FALSE)&lt;&gt;VLOOKUP($H75,'Consolidated Data - Dynamic'!$B:$AD,3,FALSE),"Name-PetPoint Mismatch",IF(VLOOKUP($H75,'Consolidated Data - Static'!$H:$AJ,4,FALSE)&lt;&gt;VLOOKUP($H75,'Consolidated Data - Dynamic'!$B:$AD,4,FALSE),"Name-Inventory Mismatch", IF(VLOOKUP($H75,'Consolidated Data - Static'!$H:$AJ,5,FALSE)&lt;&gt;VLOOKUP($H75,'Consolidated Data - Dynamic'!$B:$AD,5,FALSE),"Primary Breed Mismatch",IF(VLOOKUP($H75,'Consolidated Data - Static'!$H:$AJ,6,FALSE)&lt;&gt;VLOOKUP($H75,'Consolidated Data - Dynamic'!$B:$AD,6,FALSE),"Secondary Breed Mismatch", IF(VLOOKUP($H75,'Consolidated Data - Static'!$H:$AJ,7,FALSE)&lt;&gt;VLOOKUP($H75,'Consolidated Data - Dynamic'!$B:$AD,7,FALSE),"Color Mismatch",IF(VLOOKUP($H75,'Consolidated Data - Static'!$H:$AJ,8,FALSE)&lt;&gt;VLOOKUP($H75,'Consolidated Data - Dynamic'!$B:$AD,8,FALSE),"Sex Mismatch",IF(VLOOKUP($H75,'Consolidated Data - Static'!$H:$AJ,9,FALSE)&lt;&gt;VLOOKUP($H75,'Consolidated Data - Dynamic'!$B:$AD,9,FALSE),"Age Mismatch",IF(VLOOKUP($H75,'Consolidated Data - Static'!$H:$AJ,10,FALSE)&lt;&gt;VLOOKUP($H75,'Consolidated Data - Dynamic'!$B:$AD,10,FALSE),"Size Mismatch",IF(VLOOKUP($H75,'Consolidated Data - Static'!$H:$AJ,11,FALSE)&lt;&gt;VLOOKUP($H75,'Consolidated Data - Dynamic'!$B:$AD,11,FALSE),"Mixed Mismatch",IF(VLOOKUP($H75,'Consolidated Data - Static'!$H:$AJ,12,FALSE)&lt;&gt;VLOOKUP($H75,'Consolidated Data - Dynamic'!$B:$AD,12,FALSE),"Altered Mismatch",IF(VLOOKUP($H75,'Consolidated Data - Static'!$H:$AJ,13,FALSE)&lt;&gt;VLOOKUP($H75,'Consolidated Data - Dynamic'!$B:$AD,13,FALSE),"Shots Current Mismatch",IF(VLOOKUP($H75,'Consolidated Data - Static'!$H:$AJ,14,FALSE)&lt;&gt;VLOOKUP($H75,'Consolidated Data - Dynamic'!$B:$AD,14,FALSE),"Housebroken Mismatch",IF(VLOOKUP($H75,'Consolidated Data - Static'!$H:$AJ,15,FALSE)&lt;&gt;VLOOKUP($H75,'Consolidated Data - Dynamic'!$B:$AD,15,FALSE),"Special Needs Mismatch",IF(VLOOKUP($H75,'Consolidated Data - Static'!$H:$AJ,16,FALSE)&lt;&gt;VLOOKUP($H75,'Consolidated Data - Dynamic'!$B:$AD,16,FALSE),"OK w/kids Mismatch",IF(VLOOKUP($H75,'Consolidated Data - Static'!$H:$AJ,17,FALSE)&lt;&gt;VLOOKUP($H75,'Consolidated Data - Dynamic'!$B:$AD,17,FALSE),"OK w/dogs Mismatch",IF(VLOOKUP($H75,'Consolidated Data - Static'!$H:$AJ,18,FALSE)&lt;&gt;VLOOKUP($H75,'Consolidated Data - Dynamic'!$B:$AD,18,FALSE),"OK w/cats Mismatch",IF(VLOOKUP($H75,'Consolidated Data - Static'!$H:$AJ,19,FALSE)&lt;&gt;VLOOKUP($H75,'Consolidated Data - Dynamic'!$B:$AD,19,FALSE),"Pre Treatment Description Mismatch",IF(VLOOKUP($H75,'Consolidated Data - Static'!$H:$AJ,20,FALSE)&lt;&gt;VLOOKUP($H75,'Consolidated Data - Dynamic'!$B:$AD,20,FALSE),"Stage Mismatch",IF(VLOOKUP($H75,'Consolidated Data - Static'!$H:$AJ,21,FALSE)&lt;&gt;VLOOKUP($H75,'Consolidated Data - Dynamic'!$B:$AD,21,FALSE),"Primary Color Mismatch",IF(VLOOKUP($H75,'Consolidated Data - Static'!$H:$AJ,22,FALSE)&lt;&gt;VLOOKUP($H75,'Consolidated Data - Dynamic'!$B:$AD,22,FALSE),"Location Mismatch",IF(VLOOKUP($H75,'Consolidated Data - Static'!$H:$AJ,23,FALSE)&lt;&gt;VLOOKUP($H75,'Consolidated Data - Dynamic'!$B:$AD,23,FALSE),"Intake Type Mismatch",IF(VLOOKUP($H75,'Consolidated Data - Static'!$H:$AJ,24,FALSE)&lt;&gt;VLOOKUP($H75,'Consolidated Data - Dynamic'!$B:$AD,24,FALSE),"Emancipation Date Mismatch",IF(VLOOKUP($H75,'Consolidated Data - Static'!$H:$AJ,25,FALSE)&lt;&gt;VLOOKUP($H75,'Consolidated Data - Dynamic'!$B:$AD,25,FALSE),"Intake Date Mismatch",IF(VLOOKUP($H75,'Consolidated Data - Static'!$H:$AJ,26,FALSE)&lt;&gt;VLOOKUP($H75,'Consolidated Data - Dynamic'!$B:$AD,26,FALSE),"LOS Days Mismatch",IF(VLOOKUP($H75,'Consolidated Data - Static'!$H:$AJ,27,FALSE)&lt;&gt;VLOOKUP($H75,'Consolidated Data - Dynamic'!$B:$AD,27,FALSE),"Stage Change Mismatch",IF(VLOOKUP($H75,'Consolidated Data - Static'!$H:$AJ,28,FALSE)&lt;&gt;VLOOKUP($H75,'Consolidated Data - Dynamic'!$B:$AD,28,FALSE),"Animal Weight Mismatch",IF(VLOOKUP($H75,'Consolidated Data - Static'!$H:$AJ,29,FALSE)&lt;&gt;VLOOKUP($H75,'Consolidated Data - Dynamic'!$B:$AD,29,FALSE),"Number of Pictures Mismatch", "Record Match"))))))))))))))))))))))))))))</f>
        <v>Record Match</v>
      </c>
      <c r="G75">
        <v>45472979</v>
      </c>
      <c r="H75" t="s">
        <v>418</v>
      </c>
      <c r="I75" t="s">
        <v>419</v>
      </c>
      <c r="J75" t="s">
        <v>1221</v>
      </c>
      <c r="K75" t="s">
        <v>1221</v>
      </c>
      <c r="L75" t="s">
        <v>94</v>
      </c>
      <c r="M75" t="s">
        <v>116</v>
      </c>
      <c r="N75" t="s">
        <v>307</v>
      </c>
      <c r="O75" t="s">
        <v>37</v>
      </c>
      <c r="P75" t="s">
        <v>38</v>
      </c>
      <c r="Q75" t="s">
        <v>52</v>
      </c>
      <c r="R75" t="s">
        <v>40</v>
      </c>
      <c r="S75" t="s">
        <v>40</v>
      </c>
      <c r="T75" t="s">
        <v>40</v>
      </c>
      <c r="U75" t="s">
        <v>42</v>
      </c>
      <c r="V75" t="s">
        <v>42</v>
      </c>
      <c r="W75" t="s">
        <v>40</v>
      </c>
      <c r="X75" t="s">
        <v>40</v>
      </c>
      <c r="Y75" t="s">
        <v>41</v>
      </c>
      <c r="Z75" t="s">
        <v>42</v>
      </c>
      <c r="AA75" t="s">
        <v>790</v>
      </c>
      <c r="AB75" t="s">
        <v>197</v>
      </c>
      <c r="AC75" t="s">
        <v>772</v>
      </c>
      <c r="AD75" t="s">
        <v>1760</v>
      </c>
      <c r="AE75" s="25">
        <v>45857.543749999997</v>
      </c>
      <c r="AF75" s="25">
        <v>45852.543749999997</v>
      </c>
      <c r="AG75">
        <v>83.1</v>
      </c>
      <c r="AH75">
        <v>0</v>
      </c>
      <c r="AI75" t="s">
        <v>1799</v>
      </c>
      <c r="AJ75">
        <v>1</v>
      </c>
    </row>
    <row r="76" spans="6:36" x14ac:dyDescent="0.2">
      <c r="F76" t="str">
        <f>IF(VLOOKUP($H76,'Consolidated Data - Static'!$H:$AJ,2,FALSE)&lt;&gt;VLOOKUP($H76,'Consolidated Data - Dynamic'!$B:$AD,2,FALSE),"Name-AdoptAPet Mismatch",IF(VLOOKUP($H76,'Consolidated Data - Static'!$H:$AJ,3,FALSE)&lt;&gt;VLOOKUP($H76,'Consolidated Data - Dynamic'!$B:$AD,3,FALSE),"Name-PetPoint Mismatch",IF(VLOOKUP($H76,'Consolidated Data - Static'!$H:$AJ,4,FALSE)&lt;&gt;VLOOKUP($H76,'Consolidated Data - Dynamic'!$B:$AD,4,FALSE),"Name-Inventory Mismatch", IF(VLOOKUP($H76,'Consolidated Data - Static'!$H:$AJ,5,FALSE)&lt;&gt;VLOOKUP($H76,'Consolidated Data - Dynamic'!$B:$AD,5,FALSE),"Primary Breed Mismatch",IF(VLOOKUP($H76,'Consolidated Data - Static'!$H:$AJ,6,FALSE)&lt;&gt;VLOOKUP($H76,'Consolidated Data - Dynamic'!$B:$AD,6,FALSE),"Secondary Breed Mismatch", IF(VLOOKUP($H76,'Consolidated Data - Static'!$H:$AJ,7,FALSE)&lt;&gt;VLOOKUP($H76,'Consolidated Data - Dynamic'!$B:$AD,7,FALSE),"Color Mismatch",IF(VLOOKUP($H76,'Consolidated Data - Static'!$H:$AJ,8,FALSE)&lt;&gt;VLOOKUP($H76,'Consolidated Data - Dynamic'!$B:$AD,8,FALSE),"Sex Mismatch",IF(VLOOKUP($H76,'Consolidated Data - Static'!$H:$AJ,9,FALSE)&lt;&gt;VLOOKUP($H76,'Consolidated Data - Dynamic'!$B:$AD,9,FALSE),"Age Mismatch",IF(VLOOKUP($H76,'Consolidated Data - Static'!$H:$AJ,10,FALSE)&lt;&gt;VLOOKUP($H76,'Consolidated Data - Dynamic'!$B:$AD,10,FALSE),"Size Mismatch",IF(VLOOKUP($H76,'Consolidated Data - Static'!$H:$AJ,11,FALSE)&lt;&gt;VLOOKUP($H76,'Consolidated Data - Dynamic'!$B:$AD,11,FALSE),"Mixed Mismatch",IF(VLOOKUP($H76,'Consolidated Data - Static'!$H:$AJ,12,FALSE)&lt;&gt;VLOOKUP($H76,'Consolidated Data - Dynamic'!$B:$AD,12,FALSE),"Altered Mismatch",IF(VLOOKUP($H76,'Consolidated Data - Static'!$H:$AJ,13,FALSE)&lt;&gt;VLOOKUP($H76,'Consolidated Data - Dynamic'!$B:$AD,13,FALSE),"Shots Current Mismatch",IF(VLOOKUP($H76,'Consolidated Data - Static'!$H:$AJ,14,FALSE)&lt;&gt;VLOOKUP($H76,'Consolidated Data - Dynamic'!$B:$AD,14,FALSE),"Housebroken Mismatch",IF(VLOOKUP($H76,'Consolidated Data - Static'!$H:$AJ,15,FALSE)&lt;&gt;VLOOKUP($H76,'Consolidated Data - Dynamic'!$B:$AD,15,FALSE),"Special Needs Mismatch",IF(VLOOKUP($H76,'Consolidated Data - Static'!$H:$AJ,16,FALSE)&lt;&gt;VLOOKUP($H76,'Consolidated Data - Dynamic'!$B:$AD,16,FALSE),"OK w/kids Mismatch",IF(VLOOKUP($H76,'Consolidated Data - Static'!$H:$AJ,17,FALSE)&lt;&gt;VLOOKUP($H76,'Consolidated Data - Dynamic'!$B:$AD,17,FALSE),"OK w/dogs Mismatch",IF(VLOOKUP($H76,'Consolidated Data - Static'!$H:$AJ,18,FALSE)&lt;&gt;VLOOKUP($H76,'Consolidated Data - Dynamic'!$B:$AD,18,FALSE),"OK w/cats Mismatch",IF(VLOOKUP($H76,'Consolidated Data - Static'!$H:$AJ,19,FALSE)&lt;&gt;VLOOKUP($H76,'Consolidated Data - Dynamic'!$B:$AD,19,FALSE),"Pre Treatment Description Mismatch",IF(VLOOKUP($H76,'Consolidated Data - Static'!$H:$AJ,20,FALSE)&lt;&gt;VLOOKUP($H76,'Consolidated Data - Dynamic'!$B:$AD,20,FALSE),"Stage Mismatch",IF(VLOOKUP($H76,'Consolidated Data - Static'!$H:$AJ,21,FALSE)&lt;&gt;VLOOKUP($H76,'Consolidated Data - Dynamic'!$B:$AD,21,FALSE),"Primary Color Mismatch",IF(VLOOKUP($H76,'Consolidated Data - Static'!$H:$AJ,22,FALSE)&lt;&gt;VLOOKUP($H76,'Consolidated Data - Dynamic'!$B:$AD,22,FALSE),"Location Mismatch",IF(VLOOKUP($H76,'Consolidated Data - Static'!$H:$AJ,23,FALSE)&lt;&gt;VLOOKUP($H76,'Consolidated Data - Dynamic'!$B:$AD,23,FALSE),"Intake Type Mismatch",IF(VLOOKUP($H76,'Consolidated Data - Static'!$H:$AJ,24,FALSE)&lt;&gt;VLOOKUP($H76,'Consolidated Data - Dynamic'!$B:$AD,24,FALSE),"Emancipation Date Mismatch",IF(VLOOKUP($H76,'Consolidated Data - Static'!$H:$AJ,25,FALSE)&lt;&gt;VLOOKUP($H76,'Consolidated Data - Dynamic'!$B:$AD,25,FALSE),"Intake Date Mismatch",IF(VLOOKUP($H76,'Consolidated Data - Static'!$H:$AJ,26,FALSE)&lt;&gt;VLOOKUP($H76,'Consolidated Data - Dynamic'!$B:$AD,26,FALSE),"LOS Days Mismatch",IF(VLOOKUP($H76,'Consolidated Data - Static'!$H:$AJ,27,FALSE)&lt;&gt;VLOOKUP($H76,'Consolidated Data - Dynamic'!$B:$AD,27,FALSE),"Stage Change Mismatch",IF(VLOOKUP($H76,'Consolidated Data - Static'!$H:$AJ,28,FALSE)&lt;&gt;VLOOKUP($H76,'Consolidated Data - Dynamic'!$B:$AD,28,FALSE),"Animal Weight Mismatch",IF(VLOOKUP($H76,'Consolidated Data - Static'!$H:$AJ,29,FALSE)&lt;&gt;VLOOKUP($H76,'Consolidated Data - Dynamic'!$B:$AD,29,FALSE),"Number of Pictures Mismatch", "Record Match"))))))))))))))))))))))))))))</f>
        <v>Record Match</v>
      </c>
      <c r="G76">
        <v>44476170</v>
      </c>
      <c r="H76" t="s">
        <v>136</v>
      </c>
      <c r="I76" t="s">
        <v>137</v>
      </c>
      <c r="J76" t="s">
        <v>909</v>
      </c>
      <c r="K76" t="s">
        <v>909</v>
      </c>
      <c r="L76" t="s">
        <v>138</v>
      </c>
      <c r="M76" t="s">
        <v>124</v>
      </c>
      <c r="N76" t="s">
        <v>85</v>
      </c>
      <c r="O76" t="s">
        <v>50</v>
      </c>
      <c r="P76" t="s">
        <v>51</v>
      </c>
      <c r="Q76" t="s">
        <v>52</v>
      </c>
      <c r="R76" t="s">
        <v>40</v>
      </c>
      <c r="S76" t="s">
        <v>40</v>
      </c>
      <c r="T76" t="s">
        <v>40</v>
      </c>
      <c r="U76" t="s">
        <v>42</v>
      </c>
      <c r="V76" t="s">
        <v>42</v>
      </c>
      <c r="W76" t="s">
        <v>40</v>
      </c>
      <c r="X76" t="s">
        <v>40</v>
      </c>
      <c r="Y76" t="s">
        <v>40</v>
      </c>
      <c r="Z76" t="s">
        <v>40</v>
      </c>
      <c r="AA76" t="s">
        <v>790</v>
      </c>
      <c r="AB76" t="s">
        <v>774</v>
      </c>
      <c r="AC76" t="s">
        <v>772</v>
      </c>
      <c r="AD76" t="s">
        <v>1760</v>
      </c>
      <c r="AE76" s="25">
        <v>45754.594444444447</v>
      </c>
      <c r="AF76" s="25">
        <v>45749.594444444447</v>
      </c>
      <c r="AG76">
        <v>186.1</v>
      </c>
      <c r="AH76">
        <v>0</v>
      </c>
      <c r="AI76" t="s">
        <v>1838</v>
      </c>
      <c r="AJ76">
        <v>3</v>
      </c>
    </row>
    <row r="77" spans="6:36" x14ac:dyDescent="0.2">
      <c r="F77" t="str">
        <f>IF(VLOOKUP($H77,'Consolidated Data - Static'!$H:$AJ,2,FALSE)&lt;&gt;VLOOKUP($H77,'Consolidated Data - Dynamic'!$B:$AD,2,FALSE),"Name-AdoptAPet Mismatch",IF(VLOOKUP($H77,'Consolidated Data - Static'!$H:$AJ,3,FALSE)&lt;&gt;VLOOKUP($H77,'Consolidated Data - Dynamic'!$B:$AD,3,FALSE),"Name-PetPoint Mismatch",IF(VLOOKUP($H77,'Consolidated Data - Static'!$H:$AJ,4,FALSE)&lt;&gt;VLOOKUP($H77,'Consolidated Data - Dynamic'!$B:$AD,4,FALSE),"Name-Inventory Mismatch", IF(VLOOKUP($H77,'Consolidated Data - Static'!$H:$AJ,5,FALSE)&lt;&gt;VLOOKUP($H77,'Consolidated Data - Dynamic'!$B:$AD,5,FALSE),"Primary Breed Mismatch",IF(VLOOKUP($H77,'Consolidated Data - Static'!$H:$AJ,6,FALSE)&lt;&gt;VLOOKUP($H77,'Consolidated Data - Dynamic'!$B:$AD,6,FALSE),"Secondary Breed Mismatch", IF(VLOOKUP($H77,'Consolidated Data - Static'!$H:$AJ,7,FALSE)&lt;&gt;VLOOKUP($H77,'Consolidated Data - Dynamic'!$B:$AD,7,FALSE),"Color Mismatch",IF(VLOOKUP($H77,'Consolidated Data - Static'!$H:$AJ,8,FALSE)&lt;&gt;VLOOKUP($H77,'Consolidated Data - Dynamic'!$B:$AD,8,FALSE),"Sex Mismatch",IF(VLOOKUP($H77,'Consolidated Data - Static'!$H:$AJ,9,FALSE)&lt;&gt;VLOOKUP($H77,'Consolidated Data - Dynamic'!$B:$AD,9,FALSE),"Age Mismatch",IF(VLOOKUP($H77,'Consolidated Data - Static'!$H:$AJ,10,FALSE)&lt;&gt;VLOOKUP($H77,'Consolidated Data - Dynamic'!$B:$AD,10,FALSE),"Size Mismatch",IF(VLOOKUP($H77,'Consolidated Data - Static'!$H:$AJ,11,FALSE)&lt;&gt;VLOOKUP($H77,'Consolidated Data - Dynamic'!$B:$AD,11,FALSE),"Mixed Mismatch",IF(VLOOKUP($H77,'Consolidated Data - Static'!$H:$AJ,12,FALSE)&lt;&gt;VLOOKUP($H77,'Consolidated Data - Dynamic'!$B:$AD,12,FALSE),"Altered Mismatch",IF(VLOOKUP($H77,'Consolidated Data - Static'!$H:$AJ,13,FALSE)&lt;&gt;VLOOKUP($H77,'Consolidated Data - Dynamic'!$B:$AD,13,FALSE),"Shots Current Mismatch",IF(VLOOKUP($H77,'Consolidated Data - Static'!$H:$AJ,14,FALSE)&lt;&gt;VLOOKUP($H77,'Consolidated Data - Dynamic'!$B:$AD,14,FALSE),"Housebroken Mismatch",IF(VLOOKUP($H77,'Consolidated Data - Static'!$H:$AJ,15,FALSE)&lt;&gt;VLOOKUP($H77,'Consolidated Data - Dynamic'!$B:$AD,15,FALSE),"Special Needs Mismatch",IF(VLOOKUP($H77,'Consolidated Data - Static'!$H:$AJ,16,FALSE)&lt;&gt;VLOOKUP($H77,'Consolidated Data - Dynamic'!$B:$AD,16,FALSE),"OK w/kids Mismatch",IF(VLOOKUP($H77,'Consolidated Data - Static'!$H:$AJ,17,FALSE)&lt;&gt;VLOOKUP($H77,'Consolidated Data - Dynamic'!$B:$AD,17,FALSE),"OK w/dogs Mismatch",IF(VLOOKUP($H77,'Consolidated Data - Static'!$H:$AJ,18,FALSE)&lt;&gt;VLOOKUP($H77,'Consolidated Data - Dynamic'!$B:$AD,18,FALSE),"OK w/cats Mismatch",IF(VLOOKUP($H77,'Consolidated Data - Static'!$H:$AJ,19,FALSE)&lt;&gt;VLOOKUP($H77,'Consolidated Data - Dynamic'!$B:$AD,19,FALSE),"Pre Treatment Description Mismatch",IF(VLOOKUP($H77,'Consolidated Data - Static'!$H:$AJ,20,FALSE)&lt;&gt;VLOOKUP($H77,'Consolidated Data - Dynamic'!$B:$AD,20,FALSE),"Stage Mismatch",IF(VLOOKUP($H77,'Consolidated Data - Static'!$H:$AJ,21,FALSE)&lt;&gt;VLOOKUP($H77,'Consolidated Data - Dynamic'!$B:$AD,21,FALSE),"Primary Color Mismatch",IF(VLOOKUP($H77,'Consolidated Data - Static'!$H:$AJ,22,FALSE)&lt;&gt;VLOOKUP($H77,'Consolidated Data - Dynamic'!$B:$AD,22,FALSE),"Location Mismatch",IF(VLOOKUP($H77,'Consolidated Data - Static'!$H:$AJ,23,FALSE)&lt;&gt;VLOOKUP($H77,'Consolidated Data - Dynamic'!$B:$AD,23,FALSE),"Intake Type Mismatch",IF(VLOOKUP($H77,'Consolidated Data - Static'!$H:$AJ,24,FALSE)&lt;&gt;VLOOKUP($H77,'Consolidated Data - Dynamic'!$B:$AD,24,FALSE),"Emancipation Date Mismatch",IF(VLOOKUP($H77,'Consolidated Data - Static'!$H:$AJ,25,FALSE)&lt;&gt;VLOOKUP($H77,'Consolidated Data - Dynamic'!$B:$AD,25,FALSE),"Intake Date Mismatch",IF(VLOOKUP($H77,'Consolidated Data - Static'!$H:$AJ,26,FALSE)&lt;&gt;VLOOKUP($H77,'Consolidated Data - Dynamic'!$B:$AD,26,FALSE),"LOS Days Mismatch",IF(VLOOKUP($H77,'Consolidated Data - Static'!$H:$AJ,27,FALSE)&lt;&gt;VLOOKUP($H77,'Consolidated Data - Dynamic'!$B:$AD,27,FALSE),"Stage Change Mismatch",IF(VLOOKUP($H77,'Consolidated Data - Static'!$H:$AJ,28,FALSE)&lt;&gt;VLOOKUP($H77,'Consolidated Data - Dynamic'!$B:$AD,28,FALSE),"Animal Weight Mismatch",IF(VLOOKUP($H77,'Consolidated Data - Static'!$H:$AJ,29,FALSE)&lt;&gt;VLOOKUP($H77,'Consolidated Data - Dynamic'!$B:$AD,29,FALSE),"Number of Pictures Mismatch", "Record Match"))))))))))))))))))))))))))))</f>
        <v>Record Match</v>
      </c>
      <c r="G77">
        <v>44937929</v>
      </c>
      <c r="H77" t="s">
        <v>237</v>
      </c>
      <c r="I77" t="s">
        <v>238</v>
      </c>
      <c r="J77" t="s">
        <v>897</v>
      </c>
      <c r="K77" t="s">
        <v>897</v>
      </c>
      <c r="L77" t="s">
        <v>61</v>
      </c>
      <c r="M77" t="s">
        <v>48</v>
      </c>
      <c r="N77" t="s">
        <v>219</v>
      </c>
      <c r="O77" t="s">
        <v>37</v>
      </c>
      <c r="P77" t="s">
        <v>51</v>
      </c>
      <c r="Q77" t="s">
        <v>52</v>
      </c>
      <c r="R77" t="s">
        <v>40</v>
      </c>
      <c r="S77" t="s">
        <v>40</v>
      </c>
      <c r="T77" t="s">
        <v>40</v>
      </c>
      <c r="U77" t="s">
        <v>42</v>
      </c>
      <c r="V77" t="s">
        <v>42</v>
      </c>
      <c r="W77" t="s">
        <v>40</v>
      </c>
      <c r="X77" t="s">
        <v>40</v>
      </c>
      <c r="Y77" t="s">
        <v>41</v>
      </c>
      <c r="Z77" t="s">
        <v>42</v>
      </c>
      <c r="AA77" t="s">
        <v>790</v>
      </c>
      <c r="AB77" t="s">
        <v>197</v>
      </c>
      <c r="AC77" t="s">
        <v>772</v>
      </c>
      <c r="AD77" t="s">
        <v>1809</v>
      </c>
      <c r="AE77" s="25">
        <v>45735.629861111112</v>
      </c>
      <c r="AF77" s="25">
        <v>45730.629861111112</v>
      </c>
      <c r="AG77">
        <v>205</v>
      </c>
      <c r="AH77">
        <v>0</v>
      </c>
      <c r="AI77" t="s">
        <v>1867</v>
      </c>
      <c r="AJ77">
        <v>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4D11D-B9DB-8A45-82A8-F4B04EEB7B09}">
  <sheetPr>
    <tabColor theme="5" tint="-0.249977111117893"/>
  </sheetPr>
  <dimension ref="A1:AD77"/>
  <sheetViews>
    <sheetView topLeftCell="A18" workbookViewId="0">
      <selection activeCell="H66" sqref="A66:H66"/>
    </sheetView>
  </sheetViews>
  <sheetFormatPr baseColWidth="10" defaultRowHeight="15" x14ac:dyDescent="0.2"/>
  <cols>
    <col min="3" max="3" width="24" bestFit="1" customWidth="1"/>
    <col min="4" max="5" width="22.33203125" bestFit="1" customWidth="1"/>
    <col min="6" max="6" width="12.33203125" bestFit="1" customWidth="1"/>
    <col min="20" max="20" width="21.5" bestFit="1" customWidth="1"/>
    <col min="21" max="21" width="21" bestFit="1" customWidth="1"/>
    <col min="25" max="25" width="20.83203125" bestFit="1" customWidth="1"/>
  </cols>
  <sheetData>
    <row r="1" spans="1:30" x14ac:dyDescent="0.2">
      <c r="A1" t="s">
        <v>0</v>
      </c>
      <c r="B1" t="s">
        <v>1</v>
      </c>
      <c r="C1" s="24" t="s">
        <v>2016</v>
      </c>
      <c r="D1" s="24" t="s">
        <v>2017</v>
      </c>
      <c r="E1" s="24" t="s">
        <v>2018</v>
      </c>
      <c r="F1" t="s">
        <v>7</v>
      </c>
      <c r="G1" t="s">
        <v>8</v>
      </c>
      <c r="H1" t="s">
        <v>9</v>
      </c>
      <c r="I1" t="s">
        <v>10</v>
      </c>
      <c r="J1" t="s">
        <v>11</v>
      </c>
      <c r="K1" t="s">
        <v>12</v>
      </c>
      <c r="L1" t="s">
        <v>14</v>
      </c>
      <c r="M1" t="s">
        <v>15</v>
      </c>
      <c r="N1" t="s">
        <v>16</v>
      </c>
      <c r="O1" t="s">
        <v>17</v>
      </c>
      <c r="P1" t="s">
        <v>19</v>
      </c>
      <c r="Q1" t="s">
        <v>20</v>
      </c>
      <c r="R1" t="s">
        <v>21</v>
      </c>
      <c r="S1" t="s">
        <v>22</v>
      </c>
      <c r="T1" s="24" t="s">
        <v>2019</v>
      </c>
      <c r="U1" s="24" t="s">
        <v>1754</v>
      </c>
      <c r="V1" s="24" t="s">
        <v>1751</v>
      </c>
      <c r="W1" s="24" t="s">
        <v>1749</v>
      </c>
      <c r="X1" s="24" t="s">
        <v>2020</v>
      </c>
      <c r="Y1" t="s">
        <v>1981</v>
      </c>
      <c r="Z1" t="s">
        <v>1979</v>
      </c>
      <c r="AA1" t="s">
        <v>1978</v>
      </c>
      <c r="AB1" t="s">
        <v>1977</v>
      </c>
      <c r="AC1" t="s">
        <v>1975</v>
      </c>
      <c r="AD1" t="s">
        <v>1972</v>
      </c>
    </row>
    <row r="2" spans="1:30" x14ac:dyDescent="0.2">
      <c r="A2">
        <v>45763878</v>
      </c>
      <c r="B2" t="s">
        <v>468</v>
      </c>
      <c r="C2" t="str">
        <f>VLOOKUP(B2,'All - AdoptAPet'!$B:$AE,2,FALSE)</f>
        <v>Artemis</v>
      </c>
      <c r="D2" t="str">
        <f>VLOOKUP(B2,'All - PetPoint'!$B:$Q,7,FALSE)</f>
        <v>Artemis</v>
      </c>
      <c r="E2" t="str">
        <f>VLOOKUP(B2,'AnimalInventory - PetPoint'!$D:$AK,2,FALSE)</f>
        <v>Artemis</v>
      </c>
      <c r="F2" t="str">
        <f>VLOOKUP(B2,'All - AdoptAPet'!$B:$AE,7,FALSE)</f>
        <v>American Staffordshire Terrier</v>
      </c>
      <c r="G2" t="str">
        <f>VLOOKUP(B2,'All - AdoptAPet'!$B:$AE,8,FALSE)</f>
        <v>American Bulldog</v>
      </c>
      <c r="H2" t="str">
        <f>VLOOKUP(B2,'All - AdoptAPet'!$B:$AE,9,FALSE)</f>
        <v>White - with Gray or Silver</v>
      </c>
      <c r="I2" t="str">
        <f>VLOOKUP(B2,'All - AdoptAPet'!$B:$AE,10,FALSE)</f>
        <v>female</v>
      </c>
      <c r="J2" t="str">
        <f>VLOOKUP(B2,'All - AdoptAPet'!$B:$AE,11,FALSE)</f>
        <v>adult</v>
      </c>
      <c r="K2" t="str">
        <f>VLOOKUP(B2,'All - AdoptAPet'!$B:$AE,12,FALSE)</f>
        <v>Large 61-100 lbs (28-45 kg)</v>
      </c>
      <c r="L2" t="str">
        <f>VLOOKUP(B2,'All - AdoptAPet'!$B:$AE,14,FALSE)</f>
        <v>Yes</v>
      </c>
      <c r="M2" t="str">
        <f>VLOOKUP(B2,'All - AdoptAPet'!$B:$AE,15,FALSE)</f>
        <v>Yes</v>
      </c>
      <c r="N2" t="str">
        <f>VLOOKUP(B2,'All - AdoptAPet'!$B:$AE,16,FALSE)</f>
        <v>Yes</v>
      </c>
      <c r="O2" t="str">
        <f>VLOOKUP(B2,'All - AdoptAPet'!$B:$AE,17,FALSE)</f>
        <v>Yes</v>
      </c>
      <c r="P2" t="str">
        <f>VLOOKUP(B2,'All - AdoptAPet'!$B:$AE,19,FALSE)</f>
        <v>No</v>
      </c>
      <c r="Q2" t="str">
        <f>VLOOKUP(B2,'All - AdoptAPet'!$B:$AE,20,FALSE)</f>
        <v>Yes</v>
      </c>
      <c r="R2" t="str">
        <f>VLOOKUP(B2,'All - AdoptAPet'!$B:$AE,21,FALSE)</f>
        <v>Yes</v>
      </c>
      <c r="S2" t="str">
        <f>VLOOKUP(B2,'All - AdoptAPet'!$B:$AE,22,FALSE)</f>
        <v>Yes</v>
      </c>
      <c r="T2" t="str">
        <f>IF(VLOOKUP(B2,'All - AdoptAPet'!$B:$AE,23,FALSE)="","No", "Yes")</f>
        <v>Yes</v>
      </c>
      <c r="U2" t="str">
        <f>VLOOKUP(B2,'All - PetPoint'!$B:$Q,4,FALSE)</f>
        <v>Available</v>
      </c>
      <c r="V2" t="str">
        <f>VLOOKUP(B2,'All - PetPoint'!$B:$Q,11,FALSE)</f>
        <v>Blue</v>
      </c>
      <c r="W2" t="str">
        <f>VLOOKUP(B2,'All - PetPoint'!$B:$Q,14,FALSE)</f>
        <v>Adoption Kennels</v>
      </c>
      <c r="X2" t="str">
        <f>VLOOKUP(B2,'AnimalInventory - PetPoint'!$D:$AK,9,FALSE)</f>
        <v>Owner/Guardian Surrender/Euthanasia Request</v>
      </c>
      <c r="Y2" s="25">
        <f>VLOOKUP(B2,'AnimalInventory - PetPoint'!$D:$AK,19,FALSE)</f>
        <v>0</v>
      </c>
      <c r="Z2" s="25">
        <f>VLOOKUP(B2,'AnimalInventory - PetPoint'!$D:$AK,21,FALSE)</f>
        <v>45887.629166666666</v>
      </c>
      <c r="AA2">
        <f>VLOOKUP(B2,'AnimalInventory - PetPoint'!$D:$AK,22,FALSE)</f>
        <v>48</v>
      </c>
      <c r="AB2">
        <f>VLOOKUP(B2,'AnimalInventory - PetPoint'!$D:$AK,23,FALSE)</f>
        <v>0</v>
      </c>
      <c r="AC2" t="str">
        <f>VLOOKUP(B2,'AnimalInventory - PetPoint'!$D:$AK,25,FALSE)</f>
        <v>67.00 pound</v>
      </c>
      <c r="AD2">
        <f>VLOOKUP(B2,'AnimalInventory - PetPoint'!$D:$AK,28,FALSE)</f>
        <v>3</v>
      </c>
    </row>
    <row r="3" spans="1:30" x14ac:dyDescent="0.2">
      <c r="A3">
        <v>45606391</v>
      </c>
      <c r="B3" t="s">
        <v>432</v>
      </c>
      <c r="C3" t="str">
        <f>VLOOKUP(B3,'All - AdoptAPet'!$B:$AE,2,FALSE)</f>
        <v>Auggie</v>
      </c>
      <c r="D3" t="str">
        <f>VLOOKUP(B3,'All - PetPoint'!$B:$Q,7,FALSE)</f>
        <v>Auggie</v>
      </c>
      <c r="E3" t="str">
        <f>VLOOKUP(B3,'AnimalInventory - PetPoint'!$D:$AK,2,FALSE)</f>
        <v>Auggie</v>
      </c>
      <c r="F3" t="str">
        <f>VLOOKUP(B3,'All - AdoptAPet'!$B:$AE,7,FALSE)</f>
        <v>American Staffordshire Terrier</v>
      </c>
      <c r="G3" t="str">
        <f>VLOOKUP(B3,'All - AdoptAPet'!$B:$AE,8,FALSE)</f>
        <v>Weimaraner</v>
      </c>
      <c r="H3" t="str">
        <f>VLOOKUP(B3,'All - AdoptAPet'!$B:$AE,9,FALSE)</f>
        <v>Gray/Silver/Salt &amp; Pepper - with White</v>
      </c>
      <c r="I3" t="str">
        <f>VLOOKUP(B3,'All - AdoptAPet'!$B:$AE,10,FALSE)</f>
        <v>male</v>
      </c>
      <c r="J3" t="str">
        <f>VLOOKUP(B3,'All - AdoptAPet'!$B:$AE,11,FALSE)</f>
        <v>young</v>
      </c>
      <c r="K3" t="str">
        <f>VLOOKUP(B3,'All - AdoptAPet'!$B:$AE,12,FALSE)</f>
        <v>Small 25 lbs (11 kg) or less</v>
      </c>
      <c r="L3" t="str">
        <f>VLOOKUP(B3,'All - AdoptAPet'!$B:$AE,14,FALSE)</f>
        <v>Yes</v>
      </c>
      <c r="M3" t="str">
        <f>VLOOKUP(B3,'All - AdoptAPet'!$B:$AE,15,FALSE)</f>
        <v>Yes</v>
      </c>
      <c r="N3" t="str">
        <f>VLOOKUP(B3,'All - AdoptAPet'!$B:$AE,16,FALSE)</f>
        <v>Yes</v>
      </c>
      <c r="O3" t="str">
        <f>VLOOKUP(B3,'All - AdoptAPet'!$B:$AE,17,FALSE)</f>
        <v>No</v>
      </c>
      <c r="P3" t="str">
        <f>VLOOKUP(B3,'All - AdoptAPet'!$B:$AE,19,FALSE)</f>
        <v>No</v>
      </c>
      <c r="Q3" t="str">
        <f>VLOOKUP(B3,'All - AdoptAPet'!$B:$AE,20,FALSE)</f>
        <v>Yes</v>
      </c>
      <c r="R3" t="str">
        <f>VLOOKUP(B3,'All - AdoptAPet'!$B:$AE,21,FALSE)</f>
        <v>Yes</v>
      </c>
      <c r="S3" t="str">
        <f>VLOOKUP(B3,'All - AdoptAPet'!$B:$AE,22,FALSE)</f>
        <v>Unknown</v>
      </c>
      <c r="T3" t="str">
        <f>IF(VLOOKUP(B3,'All - AdoptAPet'!$B:$AE,23,FALSE)="","No", "Yes")</f>
        <v>No</v>
      </c>
      <c r="U3" t="str">
        <f>VLOOKUP(B3,'All - PetPoint'!$B:$Q,4,FALSE)</f>
        <v>Available</v>
      </c>
      <c r="V3" t="str">
        <f>VLOOKUP(B3,'All - PetPoint'!$B:$Q,11,FALSE)</f>
        <v>Grey</v>
      </c>
      <c r="W3" t="str">
        <f>VLOOKUP(B3,'All - PetPoint'!$B:$Q,14,FALSE)</f>
        <v>Medical Kennel</v>
      </c>
      <c r="X3" t="str">
        <f>VLOOKUP(B3,'AnimalInventory - PetPoint'!$D:$AK,9,FALSE)</f>
        <v>Stray/ACO Pickup / Drop Off</v>
      </c>
      <c r="Y3" s="25">
        <f>VLOOKUP(B3,'AnimalInventory - PetPoint'!$D:$AK,19,FALSE)</f>
        <v>45878.51458333333</v>
      </c>
      <c r="Z3" s="25">
        <f>VLOOKUP(B3,'AnimalInventory - PetPoint'!$D:$AK,21,FALSE)</f>
        <v>45873.51458333333</v>
      </c>
      <c r="AA3">
        <f>VLOOKUP(B3,'AnimalInventory - PetPoint'!$D:$AK,22,FALSE)</f>
        <v>62.2</v>
      </c>
      <c r="AB3">
        <f>VLOOKUP(B3,'AnimalInventory - PetPoint'!$D:$AK,23,FALSE)</f>
        <v>0</v>
      </c>
      <c r="AC3" t="str">
        <f>VLOOKUP(B3,'AnimalInventory - PetPoint'!$D:$AK,25,FALSE)</f>
        <v>25.00 pound</v>
      </c>
      <c r="AD3">
        <f>VLOOKUP(B3,'AnimalInventory - PetPoint'!$D:$AK,28,FALSE)</f>
        <v>3</v>
      </c>
    </row>
    <row r="4" spans="1:30" x14ac:dyDescent="0.2">
      <c r="A4">
        <v>45190855</v>
      </c>
      <c r="B4" t="s">
        <v>253</v>
      </c>
      <c r="C4" t="str">
        <f>VLOOKUP(B4,'All - AdoptAPet'!$B:$AE,2,FALSE)</f>
        <v>Ava Grace</v>
      </c>
      <c r="D4" t="str">
        <f>VLOOKUP(B4,'All - PetPoint'!$B:$Q,7,FALSE)</f>
        <v>Ava Grace</v>
      </c>
      <c r="E4" t="str">
        <f>VLOOKUP(B4,'AnimalInventory - PetPoint'!$D:$AK,2,FALSE)</f>
        <v>Ava Grace</v>
      </c>
      <c r="F4" t="str">
        <f>VLOOKUP(B4,'All - AdoptAPet'!$B:$AE,7,FALSE)</f>
        <v>American Staffordshire Terrier</v>
      </c>
      <c r="G4" t="str">
        <f>VLOOKUP(B4,'All - AdoptAPet'!$B:$AE,8,FALSE)</f>
        <v>Cane Corso</v>
      </c>
      <c r="H4" t="str">
        <f>VLOOKUP(B4,'All - AdoptAPet'!$B:$AE,9,FALSE)</f>
        <v>Brindle - with White</v>
      </c>
      <c r="I4" t="str">
        <f>VLOOKUP(B4,'All - AdoptAPet'!$B:$AE,10,FALSE)</f>
        <v>female</v>
      </c>
      <c r="J4" t="str">
        <f>VLOOKUP(B4,'All - AdoptAPet'!$B:$AE,11,FALSE)</f>
        <v>adult</v>
      </c>
      <c r="K4" t="str">
        <f>VLOOKUP(B4,'All - AdoptAPet'!$B:$AE,12,FALSE)</f>
        <v>Large 61-100 lbs (28-45 kg)</v>
      </c>
      <c r="L4" t="str">
        <f>VLOOKUP(B4,'All - AdoptAPet'!$B:$AE,14,FALSE)</f>
        <v>Yes</v>
      </c>
      <c r="M4" t="str">
        <f>VLOOKUP(B4,'All - AdoptAPet'!$B:$AE,15,FALSE)</f>
        <v>Yes</v>
      </c>
      <c r="N4" t="str">
        <f>VLOOKUP(B4,'All - AdoptAPet'!$B:$AE,16,FALSE)</f>
        <v>Yes</v>
      </c>
      <c r="O4" t="str">
        <f>VLOOKUP(B4,'All - AdoptAPet'!$B:$AE,17,FALSE)</f>
        <v>No</v>
      </c>
      <c r="P4" t="str">
        <f>VLOOKUP(B4,'All - AdoptAPet'!$B:$AE,19,FALSE)</f>
        <v>No</v>
      </c>
      <c r="Q4" t="str">
        <f>VLOOKUP(B4,'All - AdoptAPet'!$B:$AE,20,FALSE)</f>
        <v>Yes</v>
      </c>
      <c r="R4" t="str">
        <f>VLOOKUP(B4,'All - AdoptAPet'!$B:$AE,21,FALSE)</f>
        <v>Yes</v>
      </c>
      <c r="S4" t="str">
        <f>VLOOKUP(B4,'All - AdoptAPet'!$B:$AE,22,FALSE)</f>
        <v>Unknown</v>
      </c>
      <c r="T4" t="str">
        <f>IF(VLOOKUP(B4,'All - AdoptAPet'!$B:$AE,23,FALSE)="","No", "Yes")</f>
        <v>No</v>
      </c>
      <c r="U4" t="str">
        <f>VLOOKUP(B4,'All - PetPoint'!$B:$Q,4,FALSE)</f>
        <v>Available</v>
      </c>
      <c r="V4" t="str">
        <f>VLOOKUP(B4,'All - PetPoint'!$B:$Q,11,FALSE)</f>
        <v>Brown</v>
      </c>
      <c r="W4" t="str">
        <f>VLOOKUP(B4,'All - PetPoint'!$B:$Q,14,FALSE)</f>
        <v>Holding Kennel</v>
      </c>
      <c r="X4" t="str">
        <f>VLOOKUP(B4,'AnimalInventory - PetPoint'!$D:$AK,9,FALSE)</f>
        <v>Stray/Police Pickup / Drop Off</v>
      </c>
      <c r="Y4" s="25">
        <f>VLOOKUP(B4,'AnimalInventory - PetPoint'!$D:$AK,19,FALSE)</f>
        <v>45829.554166666669</v>
      </c>
      <c r="Z4" s="25">
        <f>VLOOKUP(B4,'AnimalInventory - PetPoint'!$D:$AK,21,FALSE)</f>
        <v>45824.554166666669</v>
      </c>
      <c r="AA4">
        <f>VLOOKUP(B4,'AnimalInventory - PetPoint'!$D:$AK,22,FALSE)</f>
        <v>111.1</v>
      </c>
      <c r="AB4">
        <f>VLOOKUP(B4,'AnimalInventory - PetPoint'!$D:$AK,23,FALSE)</f>
        <v>0</v>
      </c>
      <c r="AC4" t="str">
        <f>VLOOKUP(B4,'AnimalInventory - PetPoint'!$D:$AK,25,FALSE)</f>
        <v>81.00 pound</v>
      </c>
      <c r="AD4">
        <f>VLOOKUP(B4,'AnimalInventory - PetPoint'!$D:$AK,28,FALSE)</f>
        <v>3</v>
      </c>
    </row>
    <row r="5" spans="1:30" x14ac:dyDescent="0.2">
      <c r="A5">
        <v>45970157</v>
      </c>
      <c r="B5" t="s">
        <v>568</v>
      </c>
      <c r="C5" t="str">
        <f>VLOOKUP(B5,'All - AdoptAPet'!$B:$AE,2,FALSE)</f>
        <v>Baby Doll</v>
      </c>
      <c r="D5" t="str">
        <f>VLOOKUP(B5,'All - PetPoint'!$B:$Q,7,FALSE)</f>
        <v>Baby Doll</v>
      </c>
      <c r="E5" t="str">
        <f>VLOOKUP(B5,'AnimalInventory - PetPoint'!$D:$AK,2,FALSE)</f>
        <v>Baby Doll</v>
      </c>
      <c r="F5" t="str">
        <f>VLOOKUP(B5,'All - AdoptAPet'!$B:$AE,7,FALSE)</f>
        <v>American Pit Bull Terrier</v>
      </c>
      <c r="G5" t="str">
        <f>VLOOKUP(B5,'All - AdoptAPet'!$B:$AE,8,FALSE)</f>
        <v>Labrador Retriever</v>
      </c>
      <c r="H5" t="str">
        <f>VLOOKUP(B5,'All - AdoptAPet'!$B:$AE,9,FALSE)</f>
        <v>Red/Golden/Orange/Chestnut</v>
      </c>
      <c r="I5" t="str">
        <f>VLOOKUP(B5,'All - AdoptAPet'!$B:$AE,10,FALSE)</f>
        <v>female</v>
      </c>
      <c r="J5" t="str">
        <f>VLOOKUP(B5,'All - AdoptAPet'!$B:$AE,11,FALSE)</f>
        <v>adult</v>
      </c>
      <c r="K5" t="str">
        <f>VLOOKUP(B5,'All - AdoptAPet'!$B:$AE,12,FALSE)</f>
        <v>Med. 26-60 lbs (12-27 kg)</v>
      </c>
      <c r="L5" t="str">
        <f>VLOOKUP(B5,'All - AdoptAPet'!$B:$AE,14,FALSE)</f>
        <v>Yes</v>
      </c>
      <c r="M5" t="str">
        <f>VLOOKUP(B5,'All - AdoptAPet'!$B:$AE,15,FALSE)</f>
        <v>No</v>
      </c>
      <c r="N5" t="str">
        <f>VLOOKUP(B5,'All - AdoptAPet'!$B:$AE,16,FALSE)</f>
        <v>Yes</v>
      </c>
      <c r="O5" t="str">
        <f>VLOOKUP(B5,'All - AdoptAPet'!$B:$AE,17,FALSE)</f>
        <v>No</v>
      </c>
      <c r="P5" t="str">
        <f>VLOOKUP(B5,'All - AdoptAPet'!$B:$AE,19,FALSE)</f>
        <v>No</v>
      </c>
      <c r="Q5" t="str">
        <f>VLOOKUP(B5,'All - AdoptAPet'!$B:$AE,20,FALSE)</f>
        <v>Yes</v>
      </c>
      <c r="R5" t="str">
        <f>VLOOKUP(B5,'All - AdoptAPet'!$B:$AE,21,FALSE)</f>
        <v>Yes</v>
      </c>
      <c r="S5" t="str">
        <f>VLOOKUP(B5,'All - AdoptAPet'!$B:$AE,22,FALSE)</f>
        <v>Unknown</v>
      </c>
      <c r="T5" t="str">
        <f>IF(VLOOKUP(B5,'All - AdoptAPet'!$B:$AE,23,FALSE)="","No", "Yes")</f>
        <v>No</v>
      </c>
      <c r="U5" t="str">
        <f>VLOOKUP(B5,'All - PetPoint'!$B:$Q,4,FALSE)</f>
        <v>Pending Surgery</v>
      </c>
      <c r="V5" t="str">
        <f>VLOOKUP(B5,'All - PetPoint'!$B:$Q,11,FALSE)</f>
        <v>Brown</v>
      </c>
      <c r="W5" t="str">
        <f>VLOOKUP(B5,'All - PetPoint'!$B:$Q,14,FALSE)</f>
        <v>Equipment Storage Area</v>
      </c>
      <c r="X5" t="str">
        <f>VLOOKUP(B5,'AnimalInventory - PetPoint'!$D:$AK,9,FALSE)</f>
        <v>Stray/ACO Pickup / Drop Off</v>
      </c>
      <c r="Y5" s="25">
        <f>VLOOKUP(B5,'AnimalInventory - PetPoint'!$D:$AK,19,FALSE)</f>
        <v>45911.486111111109</v>
      </c>
      <c r="Z5" s="25">
        <f>VLOOKUP(B5,'AnimalInventory - PetPoint'!$D:$AK,21,FALSE)</f>
        <v>45906.486111111109</v>
      </c>
      <c r="AA5">
        <f>VLOOKUP(B5,'AnimalInventory - PetPoint'!$D:$AK,22,FALSE)</f>
        <v>29.2</v>
      </c>
      <c r="AB5">
        <f>VLOOKUP(B5,'AnimalInventory - PetPoint'!$D:$AK,23,FALSE)</f>
        <v>0</v>
      </c>
      <c r="AC5" t="str">
        <f>VLOOKUP(B5,'AnimalInventory - PetPoint'!$D:$AK,25,FALSE)</f>
        <v>33.00 pound</v>
      </c>
      <c r="AD5">
        <f>VLOOKUP(B5,'AnimalInventory - PetPoint'!$D:$AK,28,FALSE)</f>
        <v>2</v>
      </c>
    </row>
    <row r="6" spans="1:30" x14ac:dyDescent="0.2">
      <c r="A6">
        <v>45968523</v>
      </c>
      <c r="B6" t="s">
        <v>575</v>
      </c>
      <c r="C6" t="str">
        <f>VLOOKUP(B6,'All - AdoptAPet'!$B:$AE,2,FALSE)</f>
        <v>Berry</v>
      </c>
      <c r="D6" t="str">
        <f>VLOOKUP(B6,'All - PetPoint'!$B:$Q,7,FALSE)</f>
        <v>Berry</v>
      </c>
      <c r="E6" t="str">
        <f>VLOOKUP(B6,'AnimalInventory - PetPoint'!$D:$AK,2,FALSE)</f>
        <v>Berry</v>
      </c>
      <c r="F6" t="str">
        <f>VLOOKUP(B6,'All - AdoptAPet'!$B:$AE,7,FALSE)</f>
        <v>Redbone Coonhound</v>
      </c>
      <c r="G6" t="str">
        <f>VLOOKUP(B6,'All - AdoptAPet'!$B:$AE,8,FALSE)</f>
        <v>American Pit Bull Terrier</v>
      </c>
      <c r="H6" t="str">
        <f>VLOOKUP(B6,'All - AdoptAPet'!$B:$AE,9,FALSE)</f>
        <v>Red/Golden/Orange/Chestnut</v>
      </c>
      <c r="I6" t="str">
        <f>VLOOKUP(B6,'All - AdoptAPet'!$B:$AE,10,FALSE)</f>
        <v>female</v>
      </c>
      <c r="J6" t="str">
        <f>VLOOKUP(B6,'All - AdoptAPet'!$B:$AE,11,FALSE)</f>
        <v>adult</v>
      </c>
      <c r="K6" t="str">
        <f>VLOOKUP(B6,'All - AdoptAPet'!$B:$AE,12,FALSE)</f>
        <v>Med. 26-60 lbs (12-27 kg)</v>
      </c>
      <c r="L6" t="str">
        <f>VLOOKUP(B6,'All - AdoptAPet'!$B:$AE,14,FALSE)</f>
        <v>Yes</v>
      </c>
      <c r="M6" t="str">
        <f>VLOOKUP(B6,'All - AdoptAPet'!$B:$AE,15,FALSE)</f>
        <v>No</v>
      </c>
      <c r="N6" t="str">
        <f>VLOOKUP(B6,'All - AdoptAPet'!$B:$AE,16,FALSE)</f>
        <v>Yes</v>
      </c>
      <c r="O6" t="str">
        <f>VLOOKUP(B6,'All - AdoptAPet'!$B:$AE,17,FALSE)</f>
        <v>No</v>
      </c>
      <c r="P6" t="str">
        <f>VLOOKUP(B6,'All - AdoptAPet'!$B:$AE,19,FALSE)</f>
        <v>No</v>
      </c>
      <c r="Q6" t="str">
        <f>VLOOKUP(B6,'All - AdoptAPet'!$B:$AE,20,FALSE)</f>
        <v>Yes</v>
      </c>
      <c r="R6" t="str">
        <f>VLOOKUP(B6,'All - AdoptAPet'!$B:$AE,21,FALSE)</f>
        <v>Yes</v>
      </c>
      <c r="S6" t="str">
        <f>VLOOKUP(B6,'All - AdoptAPet'!$B:$AE,22,FALSE)</f>
        <v>Unknown</v>
      </c>
      <c r="T6" t="str">
        <f>IF(VLOOKUP(B6,'All - AdoptAPet'!$B:$AE,23,FALSE)="","No", "Yes")</f>
        <v>No</v>
      </c>
      <c r="U6" t="str">
        <f>VLOOKUP(B6,'All - PetPoint'!$B:$Q,4,FALSE)</f>
        <v>Rescue Commitment</v>
      </c>
      <c r="V6" t="str">
        <f>VLOOKUP(B6,'All - PetPoint'!$B:$Q,11,FALSE)</f>
        <v>Brown</v>
      </c>
      <c r="W6" t="str">
        <f>VLOOKUP(B6,'All - PetPoint'!$B:$Q,14,FALSE)</f>
        <v>Foster home</v>
      </c>
      <c r="X6" t="str">
        <f>VLOOKUP(B6,'AnimalInventory - PetPoint'!$D:$AK,9,FALSE)</f>
        <v>Stray/ACO Pickup / Drop Off</v>
      </c>
      <c r="Y6" s="25">
        <f>VLOOKUP(B6,'AnimalInventory - PetPoint'!$D:$AK,19,FALSE)</f>
        <v>45899.536805555559</v>
      </c>
      <c r="Z6" s="25">
        <f>VLOOKUP(B6,'AnimalInventory - PetPoint'!$D:$AK,21,FALSE)</f>
        <v>45894.536805555559</v>
      </c>
      <c r="AA6">
        <f>VLOOKUP(B6,'AnimalInventory - PetPoint'!$D:$AK,22,FALSE)</f>
        <v>41.2</v>
      </c>
      <c r="AB6" t="str">
        <f>VLOOKUP(B6,'AnimalInventory - PetPoint'!$D:$AK,23,FALSE)</f>
        <v>Home For Good Dog</v>
      </c>
      <c r="AC6" t="str">
        <f>VLOOKUP(B6,'AnimalInventory - PetPoint'!$D:$AK,25,FALSE)</f>
        <v>33.00 pound</v>
      </c>
      <c r="AD6">
        <f>VLOOKUP(B6,'AnimalInventory - PetPoint'!$D:$AK,28,FALSE)</f>
        <v>1</v>
      </c>
    </row>
    <row r="7" spans="1:30" x14ac:dyDescent="0.2">
      <c r="A7">
        <v>45345832</v>
      </c>
      <c r="B7" t="s">
        <v>319</v>
      </c>
      <c r="C7" t="str">
        <f>VLOOKUP(B7,'All - AdoptAPet'!$B:$AE,2,FALSE)</f>
        <v>Brownie [Foster Home]</v>
      </c>
      <c r="D7" t="str">
        <f>VLOOKUP(B7,'All - PetPoint'!$B:$Q,7,FALSE)</f>
        <v>Brownie (K. Maurer)</v>
      </c>
      <c r="E7" t="str">
        <f>VLOOKUP(B7,'AnimalInventory - PetPoint'!$D:$AK,2,FALSE)</f>
        <v>Brownie (K. Maurer)</v>
      </c>
      <c r="F7" t="str">
        <f>VLOOKUP(B7,'All - AdoptAPet'!$B:$AE,7,FALSE)</f>
        <v>American Pit Bull Terrier</v>
      </c>
      <c r="G7" t="str">
        <f>VLOOKUP(B7,'All - AdoptAPet'!$B:$AE,8,FALSE)</f>
        <v>Labrador Retriever</v>
      </c>
      <c r="H7" t="str">
        <f>VLOOKUP(B7,'All - AdoptAPet'!$B:$AE,9,FALSE)</f>
        <v>Brown/Chocolate - with White</v>
      </c>
      <c r="I7" t="str">
        <f>VLOOKUP(B7,'All - AdoptAPet'!$B:$AE,10,FALSE)</f>
        <v>female</v>
      </c>
      <c r="J7" t="str">
        <f>VLOOKUP(B7,'All - AdoptAPet'!$B:$AE,11,FALSE)</f>
        <v>young</v>
      </c>
      <c r="K7" t="str">
        <f>VLOOKUP(B7,'All - AdoptAPet'!$B:$AE,12,FALSE)</f>
        <v>Med. 26-60 lbs (12-27 kg)</v>
      </c>
      <c r="L7" t="str">
        <f>VLOOKUP(B7,'All - AdoptAPet'!$B:$AE,14,FALSE)</f>
        <v>Yes</v>
      </c>
      <c r="M7" t="str">
        <f>VLOOKUP(B7,'All - AdoptAPet'!$B:$AE,15,FALSE)</f>
        <v>Yes</v>
      </c>
      <c r="N7" t="str">
        <f>VLOOKUP(B7,'All - AdoptAPet'!$B:$AE,16,FALSE)</f>
        <v>Yes</v>
      </c>
      <c r="O7" t="str">
        <f>VLOOKUP(B7,'All - AdoptAPet'!$B:$AE,17,FALSE)</f>
        <v>No</v>
      </c>
      <c r="P7" t="str">
        <f>VLOOKUP(B7,'All - AdoptAPet'!$B:$AE,19,FALSE)</f>
        <v>No</v>
      </c>
      <c r="Q7" t="str">
        <f>VLOOKUP(B7,'All - AdoptAPet'!$B:$AE,20,FALSE)</f>
        <v>Yes</v>
      </c>
      <c r="R7" t="str">
        <f>VLOOKUP(B7,'All - AdoptAPet'!$B:$AE,21,FALSE)</f>
        <v>Yes</v>
      </c>
      <c r="S7" t="str">
        <f>VLOOKUP(B7,'All - AdoptAPet'!$B:$AE,22,FALSE)</f>
        <v>Unknown</v>
      </c>
      <c r="T7" t="str">
        <f>IF(VLOOKUP(B7,'All - AdoptAPet'!$B:$AE,23,FALSE)="","No", "Yes")</f>
        <v>Yes</v>
      </c>
      <c r="U7" t="str">
        <f>VLOOKUP(B7,'All - PetPoint'!$B:$Q,4,FALSE)</f>
        <v>Available</v>
      </c>
      <c r="V7" t="str">
        <f>VLOOKUP(B7,'All - PetPoint'!$B:$Q,11,FALSE)</f>
        <v>Brown</v>
      </c>
      <c r="W7" t="str">
        <f>VLOOKUP(B7,'All - PetPoint'!$B:$Q,14,FALSE)</f>
        <v>Foster home</v>
      </c>
      <c r="X7" t="str">
        <f>VLOOKUP(B7,'AnimalInventory - PetPoint'!$D:$AK,9,FALSE)</f>
        <v>Stray/ACO Pickup / Drop Off</v>
      </c>
      <c r="Y7" s="25">
        <f>VLOOKUP(B7,'AnimalInventory - PetPoint'!$D:$AK,19,FALSE)</f>
        <v>45843.615277777775</v>
      </c>
      <c r="Z7" s="25">
        <f>VLOOKUP(B7,'AnimalInventory - PetPoint'!$D:$AK,21,FALSE)</f>
        <v>45838.615277777775</v>
      </c>
      <c r="AA7">
        <f>VLOOKUP(B7,'AnimalInventory - PetPoint'!$D:$AK,22,FALSE)</f>
        <v>97.1</v>
      </c>
      <c r="AB7">
        <f>VLOOKUP(B7,'AnimalInventory - PetPoint'!$D:$AK,23,FALSE)</f>
        <v>0</v>
      </c>
      <c r="AC7" t="str">
        <f>VLOOKUP(B7,'AnimalInventory - PetPoint'!$D:$AK,25,FALSE)</f>
        <v>23.00 pound</v>
      </c>
      <c r="AD7">
        <f>VLOOKUP(B7,'AnimalInventory - PetPoint'!$D:$AK,28,FALSE)</f>
        <v>3</v>
      </c>
    </row>
    <row r="8" spans="1:30" x14ac:dyDescent="0.2">
      <c r="A8">
        <v>41667618</v>
      </c>
      <c r="B8" t="s">
        <v>44</v>
      </c>
      <c r="C8" t="str">
        <f>VLOOKUP(B8,'All - AdoptAPet'!$B:$AE,2,FALSE)</f>
        <v>Cameron [Foster Home]</v>
      </c>
      <c r="D8" t="str">
        <f>VLOOKUP(B8,'All - PetPoint'!$B:$Q,7,FALSE)</f>
        <v>Cameron (E. Wilson)</v>
      </c>
      <c r="E8" t="str">
        <f>VLOOKUP(B8,'AnimalInventory - PetPoint'!$D:$AK,2,FALSE)</f>
        <v>Cameron (E. Wilson)</v>
      </c>
      <c r="F8" t="str">
        <f>VLOOKUP(B8,'All - AdoptAPet'!$B:$AE,7,FALSE)</f>
        <v>American Pit Bull Terrier</v>
      </c>
      <c r="G8">
        <f>VLOOKUP(B8,'All - AdoptAPet'!$B:$AE,8,FALSE)</f>
        <v>0</v>
      </c>
      <c r="H8" t="str">
        <f>VLOOKUP(B8,'All - AdoptAPet'!$B:$AE,9,FALSE)</f>
        <v>Tan/Yellow/Fawn</v>
      </c>
      <c r="I8" t="str">
        <f>VLOOKUP(B8,'All - AdoptAPet'!$B:$AE,10,FALSE)</f>
        <v>male</v>
      </c>
      <c r="J8" t="str">
        <f>VLOOKUP(B8,'All - AdoptAPet'!$B:$AE,11,FALSE)</f>
        <v>adult</v>
      </c>
      <c r="K8" t="str">
        <f>VLOOKUP(B8,'All - AdoptAPet'!$B:$AE,12,FALSE)</f>
        <v>Med. 26-60 lbs (12-27 kg)</v>
      </c>
      <c r="L8" t="str">
        <f>VLOOKUP(B8,'All - AdoptAPet'!$B:$AE,14,FALSE)</f>
        <v>Yes</v>
      </c>
      <c r="M8" t="str">
        <f>VLOOKUP(B8,'All - AdoptAPet'!$B:$AE,15,FALSE)</f>
        <v>Yes</v>
      </c>
      <c r="N8" t="str">
        <f>VLOOKUP(B8,'All - AdoptAPet'!$B:$AE,16,FALSE)</f>
        <v>Yes</v>
      </c>
      <c r="O8" t="str">
        <f>VLOOKUP(B8,'All - AdoptAPet'!$B:$AE,17,FALSE)</f>
        <v>No</v>
      </c>
      <c r="P8" t="str">
        <f>VLOOKUP(B8,'All - AdoptAPet'!$B:$AE,19,FALSE)</f>
        <v>No</v>
      </c>
      <c r="Q8" t="str">
        <f>VLOOKUP(B8,'All - AdoptAPet'!$B:$AE,20,FALSE)</f>
        <v>Yes</v>
      </c>
      <c r="R8" t="str">
        <f>VLOOKUP(B8,'All - AdoptAPet'!$B:$AE,21,FALSE)</f>
        <v>Yes</v>
      </c>
      <c r="S8" t="str">
        <f>VLOOKUP(B8,'All - AdoptAPet'!$B:$AE,22,FALSE)</f>
        <v>Unknown</v>
      </c>
      <c r="T8" t="str">
        <f>IF(VLOOKUP(B8,'All - AdoptAPet'!$B:$AE,23,FALSE)="","No", "Yes")</f>
        <v>Yes</v>
      </c>
      <c r="U8" t="str">
        <f>VLOOKUP(B8,'All - PetPoint'!$B:$Q,4,FALSE)</f>
        <v>Available</v>
      </c>
      <c r="V8" t="str">
        <f>VLOOKUP(B8,'All - PetPoint'!$B:$Q,11,FALSE)</f>
        <v>Rust</v>
      </c>
      <c r="W8" t="str">
        <f>VLOOKUP(B8,'All - PetPoint'!$B:$Q,14,FALSE)</f>
        <v>Foster home</v>
      </c>
      <c r="X8" t="str">
        <f>VLOOKUP(B8,'AnimalInventory - PetPoint'!$D:$AK,9,FALSE)</f>
        <v>Stray/ACO Pickup / Drop Off</v>
      </c>
      <c r="Y8" s="25">
        <f>VLOOKUP(B8,'AnimalInventory - PetPoint'!$D:$AK,19,FALSE)</f>
        <v>45369.333333333336</v>
      </c>
      <c r="Z8" s="25">
        <f>VLOOKUP(B8,'AnimalInventory - PetPoint'!$D:$AK,21,FALSE)</f>
        <v>45364.333333333336</v>
      </c>
      <c r="AA8">
        <f>VLOOKUP(B8,'AnimalInventory - PetPoint'!$D:$AK,22,FALSE)</f>
        <v>571.29999999999995</v>
      </c>
      <c r="AB8">
        <f>VLOOKUP(B8,'AnimalInventory - PetPoint'!$D:$AK,23,FALSE)</f>
        <v>0</v>
      </c>
      <c r="AC8" t="str">
        <f>VLOOKUP(B8,'AnimalInventory - PetPoint'!$D:$AK,25,FALSE)</f>
        <v>43.00 pound</v>
      </c>
      <c r="AD8">
        <f>VLOOKUP(B8,'AnimalInventory - PetPoint'!$D:$AK,28,FALSE)</f>
        <v>3</v>
      </c>
    </row>
    <row r="9" spans="1:30" x14ac:dyDescent="0.2">
      <c r="A9">
        <v>45968241</v>
      </c>
      <c r="B9" t="s">
        <v>582</v>
      </c>
      <c r="C9" t="str">
        <f>VLOOKUP(B9,'All - AdoptAPet'!$B:$AE,2,FALSE)</f>
        <v>Captain Crunch [Foster Home]</v>
      </c>
      <c r="D9" t="str">
        <f>VLOOKUP(B9,'All - PetPoint'!$B:$Q,7,FALSE)</f>
        <v>Captain Crunch (M. Fichera)</v>
      </c>
      <c r="E9" t="str">
        <f>VLOOKUP(B9,'AnimalInventory - PetPoint'!$D:$AK,2,FALSE)</f>
        <v>Captain Crunch (M. Fichera)</v>
      </c>
      <c r="F9" t="str">
        <f>VLOOKUP(B9,'All - AdoptAPet'!$B:$AE,7,FALSE)</f>
        <v>Australian Shepherd</v>
      </c>
      <c r="G9" t="str">
        <f>VLOOKUP(B9,'All - AdoptAPet'!$B:$AE,8,FALSE)</f>
        <v>Golden Retriever</v>
      </c>
      <c r="H9" t="str">
        <f>VLOOKUP(B9,'All - AdoptAPet'!$B:$AE,9,FALSE)</f>
        <v>Tan/Yellow/Fawn</v>
      </c>
      <c r="I9" t="str">
        <f>VLOOKUP(B9,'All - AdoptAPet'!$B:$AE,10,FALSE)</f>
        <v>male</v>
      </c>
      <c r="J9" t="str">
        <f>VLOOKUP(B9,'All - AdoptAPet'!$B:$AE,11,FALSE)</f>
        <v>young</v>
      </c>
      <c r="K9" t="str">
        <f>VLOOKUP(B9,'All - AdoptAPet'!$B:$AE,12,FALSE)</f>
        <v>Med. 26-60 lbs (12-27 kg)</v>
      </c>
      <c r="L9" t="str">
        <f>VLOOKUP(B9,'All - AdoptAPet'!$B:$AE,14,FALSE)</f>
        <v>Yes</v>
      </c>
      <c r="M9" t="str">
        <f>VLOOKUP(B9,'All - AdoptAPet'!$B:$AE,15,FALSE)</f>
        <v>Yes</v>
      </c>
      <c r="N9" t="str">
        <f>VLOOKUP(B9,'All - AdoptAPet'!$B:$AE,16,FALSE)</f>
        <v>Yes</v>
      </c>
      <c r="O9" t="str">
        <f>VLOOKUP(B9,'All - AdoptAPet'!$B:$AE,17,FALSE)</f>
        <v>No</v>
      </c>
      <c r="P9" t="str">
        <f>VLOOKUP(B9,'All - AdoptAPet'!$B:$AE,19,FALSE)</f>
        <v>No</v>
      </c>
      <c r="Q9" t="str">
        <f>VLOOKUP(B9,'All - AdoptAPet'!$B:$AE,20,FALSE)</f>
        <v>Yes</v>
      </c>
      <c r="R9" t="str">
        <f>VLOOKUP(B9,'All - AdoptAPet'!$B:$AE,21,FALSE)</f>
        <v>Yes</v>
      </c>
      <c r="S9" t="str">
        <f>VLOOKUP(B9,'All - AdoptAPet'!$B:$AE,22,FALSE)</f>
        <v>Unknown</v>
      </c>
      <c r="T9" t="str">
        <f>IF(VLOOKUP(B9,'All - AdoptAPet'!$B:$AE,23,FALSE)="","No", "Yes")</f>
        <v>No</v>
      </c>
      <c r="U9" t="str">
        <f>VLOOKUP(B9,'All - PetPoint'!$B:$Q,4,FALSE)</f>
        <v>Available</v>
      </c>
      <c r="V9" t="str">
        <f>VLOOKUP(B9,'All - PetPoint'!$B:$Q,11,FALSE)</f>
        <v>Golden</v>
      </c>
      <c r="W9" t="str">
        <f>VLOOKUP(B9,'All - PetPoint'!$B:$Q,14,FALSE)</f>
        <v>Foster home</v>
      </c>
      <c r="X9" t="str">
        <f>VLOOKUP(B9,'AnimalInventory - PetPoint'!$D:$AK,9,FALSE)</f>
        <v>Stray/Public Drop Off</v>
      </c>
      <c r="Y9" s="25">
        <f>VLOOKUP(B9,'AnimalInventory - PetPoint'!$D:$AK,19,FALSE)</f>
        <v>45899.490277777775</v>
      </c>
      <c r="Z9" s="25">
        <f>VLOOKUP(B9,'AnimalInventory - PetPoint'!$D:$AK,21,FALSE)</f>
        <v>45894.490277777775</v>
      </c>
      <c r="AA9">
        <f>VLOOKUP(B9,'AnimalInventory - PetPoint'!$D:$AK,22,FALSE)</f>
        <v>41.2</v>
      </c>
      <c r="AB9">
        <f>VLOOKUP(B9,'AnimalInventory - PetPoint'!$D:$AK,23,FALSE)</f>
        <v>0</v>
      </c>
      <c r="AC9" t="str">
        <f>VLOOKUP(B9,'AnimalInventory - PetPoint'!$D:$AK,25,FALSE)</f>
        <v>45.00 pound</v>
      </c>
      <c r="AD9">
        <f>VLOOKUP(B9,'AnimalInventory - PetPoint'!$D:$AK,28,FALSE)</f>
        <v>3</v>
      </c>
    </row>
    <row r="10" spans="1:30" x14ac:dyDescent="0.2">
      <c r="A10">
        <v>45970439</v>
      </c>
      <c r="B10" t="s">
        <v>588</v>
      </c>
      <c r="C10" t="str">
        <f>VLOOKUP(B10,'All - AdoptAPet'!$B:$AE,2,FALSE)</f>
        <v>Cheech</v>
      </c>
      <c r="D10" t="str">
        <f>VLOOKUP(B10,'All - PetPoint'!$B:$Q,7,FALSE)</f>
        <v>Cheech (S Green)</v>
      </c>
      <c r="E10" t="str">
        <f>VLOOKUP(B10,'AnimalInventory - PetPoint'!$D:$AK,2,FALSE)</f>
        <v>Cheech (S Green)</v>
      </c>
      <c r="F10" t="str">
        <f>VLOOKUP(B10,'All - AdoptAPet'!$B:$AE,7,FALSE)</f>
        <v>Black Mouth Cur</v>
      </c>
      <c r="G10" t="str">
        <f>VLOOKUP(B10,'All - AdoptAPet'!$B:$AE,8,FALSE)</f>
        <v>American Staffordshire Terrier</v>
      </c>
      <c r="H10" t="str">
        <f>VLOOKUP(B10,'All - AdoptAPet'!$B:$AE,9,FALSE)</f>
        <v>Tan/Yellow/Fawn - with Black</v>
      </c>
      <c r="I10" t="str">
        <f>VLOOKUP(B10,'All - AdoptAPet'!$B:$AE,10,FALSE)</f>
        <v>male</v>
      </c>
      <c r="J10" t="str">
        <f>VLOOKUP(B10,'All - AdoptAPet'!$B:$AE,11,FALSE)</f>
        <v>young</v>
      </c>
      <c r="K10" t="str">
        <f>VLOOKUP(B10,'All - AdoptAPet'!$B:$AE,12,FALSE)</f>
        <v>Med. 26-60 lbs (12-27 kg)</v>
      </c>
      <c r="L10" t="str">
        <f>VLOOKUP(B10,'All - AdoptAPet'!$B:$AE,14,FALSE)</f>
        <v>Yes</v>
      </c>
      <c r="M10" t="str">
        <f>VLOOKUP(B10,'All - AdoptAPet'!$B:$AE,15,FALSE)</f>
        <v>No</v>
      </c>
      <c r="N10" t="str">
        <f>VLOOKUP(B10,'All - AdoptAPet'!$B:$AE,16,FALSE)</f>
        <v>Yes</v>
      </c>
      <c r="O10" t="str">
        <f>VLOOKUP(B10,'All - AdoptAPet'!$B:$AE,17,FALSE)</f>
        <v>No</v>
      </c>
      <c r="P10" t="str">
        <f>VLOOKUP(B10,'All - AdoptAPet'!$B:$AE,19,FALSE)</f>
        <v>No</v>
      </c>
      <c r="Q10" t="str">
        <f>VLOOKUP(B10,'All - AdoptAPet'!$B:$AE,20,FALSE)</f>
        <v>Yes</v>
      </c>
      <c r="R10" t="str">
        <f>VLOOKUP(B10,'All - AdoptAPet'!$B:$AE,21,FALSE)</f>
        <v>Yes</v>
      </c>
      <c r="S10" t="str">
        <f>VLOOKUP(B10,'All - AdoptAPet'!$B:$AE,22,FALSE)</f>
        <v>Unknown</v>
      </c>
      <c r="T10" t="str">
        <f>IF(VLOOKUP(B10,'All - AdoptAPet'!$B:$AE,23,FALSE)="","No", "Yes")</f>
        <v>No</v>
      </c>
      <c r="U10" t="str">
        <f>VLOOKUP(B10,'All - PetPoint'!$B:$Q,4,FALSE)</f>
        <v>Pending Surgery PreAdopt</v>
      </c>
      <c r="V10" t="str">
        <f>VLOOKUP(B10,'All - PetPoint'!$B:$Q,11,FALSE)</f>
        <v>Tan</v>
      </c>
      <c r="W10" t="str">
        <f>VLOOKUP(B10,'All - PetPoint'!$B:$Q,14,FALSE)</f>
        <v>Medical Kennel</v>
      </c>
      <c r="X10" t="str">
        <f>VLOOKUP(B10,'AnimalInventory - PetPoint'!$D:$AK,9,FALSE)</f>
        <v>Stray/ACO Pickup / Drop Off</v>
      </c>
      <c r="Y10" s="25">
        <f>VLOOKUP(B10,'AnimalInventory - PetPoint'!$D:$AK,19,FALSE)</f>
        <v>45900.475694444445</v>
      </c>
      <c r="Z10" s="25">
        <f>VLOOKUP(B10,'AnimalInventory - PetPoint'!$D:$AK,21,FALSE)</f>
        <v>45895.475694444445</v>
      </c>
      <c r="AA10">
        <f>VLOOKUP(B10,'AnimalInventory - PetPoint'!$D:$AK,22,FALSE)</f>
        <v>40.200000000000003</v>
      </c>
      <c r="AB10">
        <f>VLOOKUP(B10,'AnimalInventory - PetPoint'!$D:$AK,23,FALSE)</f>
        <v>0</v>
      </c>
      <c r="AC10" t="str">
        <f>VLOOKUP(B10,'AnimalInventory - PetPoint'!$D:$AK,25,FALSE)</f>
        <v>45.00 pound</v>
      </c>
      <c r="AD10">
        <f>VLOOKUP(B10,'AnimalInventory - PetPoint'!$D:$AK,28,FALSE)</f>
        <v>3</v>
      </c>
    </row>
    <row r="11" spans="1:30" x14ac:dyDescent="0.2">
      <c r="A11">
        <v>45970461</v>
      </c>
      <c r="B11" t="s">
        <v>595</v>
      </c>
      <c r="C11" t="str">
        <f>VLOOKUP(B11,'All - AdoptAPet'!$B:$AE,2,FALSE)</f>
        <v>Chong</v>
      </c>
      <c r="D11" t="str">
        <f>VLOOKUP(B11,'All - PetPoint'!$B:$Q,7,FALSE)</f>
        <v>Chong (S Green)</v>
      </c>
      <c r="E11" t="str">
        <f>VLOOKUP(B11,'AnimalInventory - PetPoint'!$D:$AK,2,FALSE)</f>
        <v>Chong (S Green)</v>
      </c>
      <c r="F11" t="str">
        <f>VLOOKUP(B11,'All - AdoptAPet'!$B:$AE,7,FALSE)</f>
        <v>American Bulldog</v>
      </c>
      <c r="G11" t="str">
        <f>VLOOKUP(B11,'All - AdoptAPet'!$B:$AE,8,FALSE)</f>
        <v>American Staffordshire Terrier</v>
      </c>
      <c r="H11" t="str">
        <f>VLOOKUP(B11,'All - AdoptAPet'!$B:$AE,9,FALSE)</f>
        <v>Tan/Yellow/Fawn - with Black</v>
      </c>
      <c r="I11" t="str">
        <f>VLOOKUP(B11,'All - AdoptAPet'!$B:$AE,10,FALSE)</f>
        <v>male</v>
      </c>
      <c r="J11" t="str">
        <f>VLOOKUP(B11,'All - AdoptAPet'!$B:$AE,11,FALSE)</f>
        <v>adult</v>
      </c>
      <c r="K11" t="str">
        <f>VLOOKUP(B11,'All - AdoptAPet'!$B:$AE,12,FALSE)</f>
        <v>Med. 26-60 lbs (12-27 kg)</v>
      </c>
      <c r="L11" t="str">
        <f>VLOOKUP(B11,'All - AdoptAPet'!$B:$AE,14,FALSE)</f>
        <v>Yes</v>
      </c>
      <c r="M11" t="str">
        <f>VLOOKUP(B11,'All - AdoptAPet'!$B:$AE,15,FALSE)</f>
        <v>No</v>
      </c>
      <c r="N11" t="str">
        <f>VLOOKUP(B11,'All - AdoptAPet'!$B:$AE,16,FALSE)</f>
        <v>Yes</v>
      </c>
      <c r="O11" t="str">
        <f>VLOOKUP(B11,'All - AdoptAPet'!$B:$AE,17,FALSE)</f>
        <v>No</v>
      </c>
      <c r="P11" t="str">
        <f>VLOOKUP(B11,'All - AdoptAPet'!$B:$AE,19,FALSE)</f>
        <v>No</v>
      </c>
      <c r="Q11" t="str">
        <f>VLOOKUP(B11,'All - AdoptAPet'!$B:$AE,20,FALSE)</f>
        <v>Yes</v>
      </c>
      <c r="R11" t="str">
        <f>VLOOKUP(B11,'All - AdoptAPet'!$B:$AE,21,FALSE)</f>
        <v>Yes</v>
      </c>
      <c r="S11" t="str">
        <f>VLOOKUP(B11,'All - AdoptAPet'!$B:$AE,22,FALSE)</f>
        <v>Unknown</v>
      </c>
      <c r="T11" t="str">
        <f>IF(VLOOKUP(B11,'All - AdoptAPet'!$B:$AE,23,FALSE)="","No", "Yes")</f>
        <v>No</v>
      </c>
      <c r="U11" t="str">
        <f>VLOOKUP(B11,'All - PetPoint'!$B:$Q,4,FALSE)</f>
        <v>Pending Surgery PreAdopt</v>
      </c>
      <c r="V11" t="str">
        <f>VLOOKUP(B11,'All - PetPoint'!$B:$Q,11,FALSE)</f>
        <v>Tan</v>
      </c>
      <c r="W11" t="str">
        <f>VLOOKUP(B11,'All - PetPoint'!$B:$Q,14,FALSE)</f>
        <v>Medical Kennel</v>
      </c>
      <c r="X11" t="str">
        <f>VLOOKUP(B11,'AnimalInventory - PetPoint'!$D:$AK,9,FALSE)</f>
        <v>Stray/ACO Pickup / Drop Off</v>
      </c>
      <c r="Y11" s="25">
        <f>VLOOKUP(B11,'AnimalInventory - PetPoint'!$D:$AK,19,FALSE)</f>
        <v>45900.475694444445</v>
      </c>
      <c r="Z11" s="25">
        <f>VLOOKUP(B11,'AnimalInventory - PetPoint'!$D:$AK,21,FALSE)</f>
        <v>45895.475694444445</v>
      </c>
      <c r="AA11">
        <f>VLOOKUP(B11,'AnimalInventory - PetPoint'!$D:$AK,22,FALSE)</f>
        <v>40.200000000000003</v>
      </c>
      <c r="AB11">
        <f>VLOOKUP(B11,'AnimalInventory - PetPoint'!$D:$AK,23,FALSE)</f>
        <v>0</v>
      </c>
      <c r="AC11" t="str">
        <f>VLOOKUP(B11,'AnimalInventory - PetPoint'!$D:$AK,25,FALSE)</f>
        <v>40.20 pound</v>
      </c>
      <c r="AD11">
        <f>VLOOKUP(B11,'AnimalInventory - PetPoint'!$D:$AK,28,FALSE)</f>
        <v>3</v>
      </c>
    </row>
    <row r="12" spans="1:30" x14ac:dyDescent="0.2">
      <c r="A12">
        <v>42938868</v>
      </c>
      <c r="B12" t="s">
        <v>66</v>
      </c>
      <c r="C12" t="str">
        <f>VLOOKUP(B12,'All - AdoptAPet'!$B:$AE,2,FALSE)</f>
        <v>Chucky [Foster Home]</v>
      </c>
      <c r="D12" t="str">
        <f>VLOOKUP(B12,'All - PetPoint'!$B:$Q,7,FALSE)</f>
        <v>Chucky (J. Maher)</v>
      </c>
      <c r="E12" t="str">
        <f>VLOOKUP(B12,'AnimalInventory - PetPoint'!$D:$AK,2,FALSE)</f>
        <v>Chucky (J. Maher)</v>
      </c>
      <c r="F12" t="str">
        <f>VLOOKUP(B12,'All - AdoptAPet'!$B:$AE,7,FALSE)</f>
        <v>American Pit Bull Terrier</v>
      </c>
      <c r="G12" t="str">
        <f>VLOOKUP(B12,'All - AdoptAPet'!$B:$AE,8,FALSE)</f>
        <v>American Bulldog</v>
      </c>
      <c r="H12" t="str">
        <f>VLOOKUP(B12,'All - AdoptAPet'!$B:$AE,9,FALSE)</f>
        <v>Brown/Chocolate - with White</v>
      </c>
      <c r="I12" t="str">
        <f>VLOOKUP(B12,'All - AdoptAPet'!$B:$AE,10,FALSE)</f>
        <v>male</v>
      </c>
      <c r="J12" t="str">
        <f>VLOOKUP(B12,'All - AdoptAPet'!$B:$AE,11,FALSE)</f>
        <v>adult</v>
      </c>
      <c r="K12" t="str">
        <f>VLOOKUP(B12,'All - AdoptAPet'!$B:$AE,12,FALSE)</f>
        <v>Med. 26-60 lbs (12-27 kg)</v>
      </c>
      <c r="L12" t="str">
        <f>VLOOKUP(B12,'All - AdoptAPet'!$B:$AE,14,FALSE)</f>
        <v>Yes</v>
      </c>
      <c r="M12" t="str">
        <f>VLOOKUP(B12,'All - AdoptAPet'!$B:$AE,15,FALSE)</f>
        <v>Yes</v>
      </c>
      <c r="N12" t="str">
        <f>VLOOKUP(B12,'All - AdoptAPet'!$B:$AE,16,FALSE)</f>
        <v>Yes</v>
      </c>
      <c r="O12" t="str">
        <f>VLOOKUP(B12,'All - AdoptAPet'!$B:$AE,17,FALSE)</f>
        <v>No</v>
      </c>
      <c r="P12" t="str">
        <f>VLOOKUP(B12,'All - AdoptAPet'!$B:$AE,19,FALSE)</f>
        <v>No</v>
      </c>
      <c r="Q12" t="str">
        <f>VLOOKUP(B12,'All - AdoptAPet'!$B:$AE,20,FALSE)</f>
        <v>Yes</v>
      </c>
      <c r="R12" t="str">
        <f>VLOOKUP(B12,'All - AdoptAPet'!$B:$AE,21,FALSE)</f>
        <v>Yes</v>
      </c>
      <c r="S12" t="str">
        <f>VLOOKUP(B12,'All - AdoptAPet'!$B:$AE,22,FALSE)</f>
        <v>Unknown</v>
      </c>
      <c r="T12" t="str">
        <f>IF(VLOOKUP(B12,'All - AdoptAPet'!$B:$AE,23,FALSE)="","No", "Yes")</f>
        <v>No</v>
      </c>
      <c r="U12" t="str">
        <f>VLOOKUP(B12,'All - PetPoint'!$B:$Q,4,FALSE)</f>
        <v>Available</v>
      </c>
      <c r="V12" t="str">
        <f>VLOOKUP(B12,'All - PetPoint'!$B:$Q,11,FALSE)</f>
        <v>Brown</v>
      </c>
      <c r="W12" t="str">
        <f>VLOOKUP(B12,'All - PetPoint'!$B:$Q,14,FALSE)</f>
        <v>Foster home</v>
      </c>
      <c r="X12" t="str">
        <f>VLOOKUP(B12,'AnimalInventory - PetPoint'!$D:$AK,9,FALSE)</f>
        <v>Stray/ACO Pickup / Drop Off</v>
      </c>
      <c r="Y12" s="25">
        <f>VLOOKUP(B12,'AnimalInventory - PetPoint'!$D:$AK,19,FALSE)</f>
        <v>45539.418749999997</v>
      </c>
      <c r="Z12" s="25">
        <f>VLOOKUP(B12,'AnimalInventory - PetPoint'!$D:$AK,21,FALSE)</f>
        <v>45534.418749999997</v>
      </c>
      <c r="AA12">
        <f>VLOOKUP(B12,'AnimalInventory - PetPoint'!$D:$AK,22,FALSE)</f>
        <v>401.3</v>
      </c>
      <c r="AB12">
        <f>VLOOKUP(B12,'AnimalInventory - PetPoint'!$D:$AK,23,FALSE)</f>
        <v>0</v>
      </c>
      <c r="AC12" t="str">
        <f>VLOOKUP(B12,'AnimalInventory - PetPoint'!$D:$AK,25,FALSE)</f>
        <v>52.00 pound</v>
      </c>
      <c r="AD12">
        <f>VLOOKUP(B12,'AnimalInventory - PetPoint'!$D:$AK,28,FALSE)</f>
        <v>3</v>
      </c>
    </row>
    <row r="13" spans="1:30" x14ac:dyDescent="0.2">
      <c r="A13">
        <v>45968065</v>
      </c>
      <c r="B13" t="s">
        <v>601</v>
      </c>
      <c r="C13" t="str">
        <f>VLOOKUP(B13,'All - AdoptAPet'!$B:$AE,2,FALSE)</f>
        <v>Claudia</v>
      </c>
      <c r="D13" t="str">
        <f>VLOOKUP(B13,'All - PetPoint'!$B:$Q,7,FALSE)</f>
        <v>Claudia</v>
      </c>
      <c r="E13" t="str">
        <f>VLOOKUP(B13,'AnimalInventory - PetPoint'!$D:$AK,2,FALSE)</f>
        <v>Claudia</v>
      </c>
      <c r="F13" t="str">
        <f>VLOOKUP(B13,'All - AdoptAPet'!$B:$AE,7,FALSE)</f>
        <v>American Pit Bull Terrier</v>
      </c>
      <c r="G13" t="str">
        <f>VLOOKUP(B13,'All - AdoptAPet'!$B:$AE,8,FALSE)</f>
        <v>Labrador Retriever</v>
      </c>
      <c r="H13" t="str">
        <f>VLOOKUP(B13,'All - AdoptAPet'!$B:$AE,9,FALSE)</f>
        <v>White - with Tan, Yellow or Fawn</v>
      </c>
      <c r="I13" t="str">
        <f>VLOOKUP(B13,'All - AdoptAPet'!$B:$AE,10,FALSE)</f>
        <v>female</v>
      </c>
      <c r="J13" t="str">
        <f>VLOOKUP(B13,'All - AdoptAPet'!$B:$AE,11,FALSE)</f>
        <v>young</v>
      </c>
      <c r="K13" t="str">
        <f>VLOOKUP(B13,'All - AdoptAPet'!$B:$AE,12,FALSE)</f>
        <v>Med. 26-60 lbs (12-27 kg)</v>
      </c>
      <c r="L13" t="str">
        <f>VLOOKUP(B13,'All - AdoptAPet'!$B:$AE,14,FALSE)</f>
        <v>Yes</v>
      </c>
      <c r="M13" t="str">
        <f>VLOOKUP(B13,'All - AdoptAPet'!$B:$AE,15,FALSE)</f>
        <v>No</v>
      </c>
      <c r="N13" t="str">
        <f>VLOOKUP(B13,'All - AdoptAPet'!$B:$AE,16,FALSE)</f>
        <v>Yes</v>
      </c>
      <c r="O13" t="str">
        <f>VLOOKUP(B13,'All - AdoptAPet'!$B:$AE,17,FALSE)</f>
        <v>No</v>
      </c>
      <c r="P13" t="str">
        <f>VLOOKUP(B13,'All - AdoptAPet'!$B:$AE,19,FALSE)</f>
        <v>No</v>
      </c>
      <c r="Q13" t="str">
        <f>VLOOKUP(B13,'All - AdoptAPet'!$B:$AE,20,FALSE)</f>
        <v>Yes</v>
      </c>
      <c r="R13" t="str">
        <f>VLOOKUP(B13,'All - AdoptAPet'!$B:$AE,21,FALSE)</f>
        <v>Yes</v>
      </c>
      <c r="S13" t="str">
        <f>VLOOKUP(B13,'All - AdoptAPet'!$B:$AE,22,FALSE)</f>
        <v>Unknown</v>
      </c>
      <c r="T13" t="str">
        <f>IF(VLOOKUP(B13,'All - AdoptAPet'!$B:$AE,23,FALSE)="","No", "Yes")</f>
        <v>No</v>
      </c>
      <c r="U13" t="str">
        <f>VLOOKUP(B13,'All - PetPoint'!$B:$Q,4,FALSE)</f>
        <v>Pending Surgery</v>
      </c>
      <c r="V13" t="str">
        <f>VLOOKUP(B13,'All - PetPoint'!$B:$Q,11,FALSE)</f>
        <v>Brown</v>
      </c>
      <c r="W13" t="str">
        <f>VLOOKUP(B13,'All - PetPoint'!$B:$Q,14,FALSE)</f>
        <v>Medical Kennel</v>
      </c>
      <c r="X13" t="str">
        <f>VLOOKUP(B13,'AnimalInventory - PetPoint'!$D:$AK,9,FALSE)</f>
        <v>Stray/ACO Pickup / Drop Off</v>
      </c>
      <c r="Y13" s="25">
        <f>VLOOKUP(B13,'AnimalInventory - PetPoint'!$D:$AK,19,FALSE)</f>
        <v>45893.373611111114</v>
      </c>
      <c r="Z13" s="25">
        <f>VLOOKUP(B13,'AnimalInventory - PetPoint'!$D:$AK,21,FALSE)</f>
        <v>45888.373611111114</v>
      </c>
      <c r="AA13">
        <f>VLOOKUP(B13,'AnimalInventory - PetPoint'!$D:$AK,22,FALSE)</f>
        <v>47.3</v>
      </c>
      <c r="AB13">
        <f>VLOOKUP(B13,'AnimalInventory - PetPoint'!$D:$AK,23,FALSE)</f>
        <v>0</v>
      </c>
      <c r="AC13" t="str">
        <f>VLOOKUP(B13,'AnimalInventory - PetPoint'!$D:$AK,25,FALSE)</f>
        <v>45.00 pound</v>
      </c>
      <c r="AD13">
        <f>VLOOKUP(B13,'AnimalInventory - PetPoint'!$D:$AK,28,FALSE)</f>
        <v>3</v>
      </c>
    </row>
    <row r="14" spans="1:30" x14ac:dyDescent="0.2">
      <c r="A14">
        <v>45190845</v>
      </c>
      <c r="B14" t="s">
        <v>261</v>
      </c>
      <c r="C14" t="str">
        <f>VLOOKUP(B14,'All - AdoptAPet'!$B:$AE,2,FALSE)</f>
        <v>Cole [Foster Home]</v>
      </c>
      <c r="D14" t="str">
        <f>VLOOKUP(B14,'All - PetPoint'!$B:$Q,7,FALSE)</f>
        <v>Cole (K. Vogel)</v>
      </c>
      <c r="E14" t="str">
        <f>VLOOKUP(B14,'AnimalInventory - PetPoint'!$D:$AK,2,FALSE)</f>
        <v>Cole (K. Vogel)</v>
      </c>
      <c r="F14" t="str">
        <f>VLOOKUP(B14,'All - AdoptAPet'!$B:$AE,7,FALSE)</f>
        <v>Labrador Retriever</v>
      </c>
      <c r="G14" t="str">
        <f>VLOOKUP(B14,'All - AdoptAPet'!$B:$AE,8,FALSE)</f>
        <v>Hound (Unknown Type)</v>
      </c>
      <c r="H14" t="str">
        <f>VLOOKUP(B14,'All - AdoptAPet'!$B:$AE,9,FALSE)</f>
        <v>Black</v>
      </c>
      <c r="I14" t="str">
        <f>VLOOKUP(B14,'All - AdoptAPet'!$B:$AE,10,FALSE)</f>
        <v>male</v>
      </c>
      <c r="J14" t="str">
        <f>VLOOKUP(B14,'All - AdoptAPet'!$B:$AE,11,FALSE)</f>
        <v>young</v>
      </c>
      <c r="K14" t="str">
        <f>VLOOKUP(B14,'All - AdoptAPet'!$B:$AE,12,FALSE)</f>
        <v>Med. 26-60 lbs (12-27 kg)</v>
      </c>
      <c r="L14" t="str">
        <f>VLOOKUP(B14,'All - AdoptAPet'!$B:$AE,14,FALSE)</f>
        <v>Yes</v>
      </c>
      <c r="M14" t="str">
        <f>VLOOKUP(B14,'All - AdoptAPet'!$B:$AE,15,FALSE)</f>
        <v>Yes</v>
      </c>
      <c r="N14" t="str">
        <f>VLOOKUP(B14,'All - AdoptAPet'!$B:$AE,16,FALSE)</f>
        <v>Yes</v>
      </c>
      <c r="O14" t="str">
        <f>VLOOKUP(B14,'All - AdoptAPet'!$B:$AE,17,FALSE)</f>
        <v>No</v>
      </c>
      <c r="P14" t="str">
        <f>VLOOKUP(B14,'All - AdoptAPet'!$B:$AE,19,FALSE)</f>
        <v>No</v>
      </c>
      <c r="Q14" t="str">
        <f>VLOOKUP(B14,'All - AdoptAPet'!$B:$AE,20,FALSE)</f>
        <v>Yes</v>
      </c>
      <c r="R14" t="str">
        <f>VLOOKUP(B14,'All - AdoptAPet'!$B:$AE,21,FALSE)</f>
        <v>Yes</v>
      </c>
      <c r="S14" t="str">
        <f>VLOOKUP(B14,'All - AdoptAPet'!$B:$AE,22,FALSE)</f>
        <v>Yes</v>
      </c>
      <c r="T14" t="str">
        <f>IF(VLOOKUP(B14,'All - AdoptAPet'!$B:$AE,23,FALSE)="","No", "Yes")</f>
        <v>No</v>
      </c>
      <c r="U14" t="str">
        <f>VLOOKUP(B14,'All - PetPoint'!$B:$Q,4,FALSE)</f>
        <v>Available</v>
      </c>
      <c r="V14" t="str">
        <f>VLOOKUP(B14,'All - PetPoint'!$B:$Q,11,FALSE)</f>
        <v>Black</v>
      </c>
      <c r="W14" t="str">
        <f>VLOOKUP(B14,'All - PetPoint'!$B:$Q,14,FALSE)</f>
        <v>Foster home</v>
      </c>
      <c r="X14" t="str">
        <f>VLOOKUP(B14,'AnimalInventory - PetPoint'!$D:$AK,9,FALSE)</f>
        <v>Stray/Public Drop Off</v>
      </c>
      <c r="Y14" s="25">
        <f>VLOOKUP(B14,'AnimalInventory - PetPoint'!$D:$AK,19,FALSE)</f>
        <v>45826.588194444441</v>
      </c>
      <c r="Z14" s="25">
        <f>VLOOKUP(B14,'AnimalInventory - PetPoint'!$D:$AK,21,FALSE)</f>
        <v>45821.588194444441</v>
      </c>
      <c r="AA14">
        <f>VLOOKUP(B14,'AnimalInventory - PetPoint'!$D:$AK,22,FALSE)</f>
        <v>114.1</v>
      </c>
      <c r="AB14">
        <f>VLOOKUP(B14,'AnimalInventory - PetPoint'!$D:$AK,23,FALSE)</f>
        <v>0</v>
      </c>
      <c r="AC14" t="str">
        <f>VLOOKUP(B14,'AnimalInventory - PetPoint'!$D:$AK,25,FALSE)</f>
        <v>39.10 pound</v>
      </c>
      <c r="AD14">
        <f>VLOOKUP(B14,'AnimalInventory - PetPoint'!$D:$AK,28,FALSE)</f>
        <v>3</v>
      </c>
    </row>
    <row r="15" spans="1:30" x14ac:dyDescent="0.2">
      <c r="A15">
        <v>45763896</v>
      </c>
      <c r="B15" t="s">
        <v>475</v>
      </c>
      <c r="C15" t="str">
        <f>VLOOKUP(B15,'All - AdoptAPet'!$B:$AE,2,FALSE)</f>
        <v>Craig</v>
      </c>
      <c r="D15" t="str">
        <f>VLOOKUP(B15,'All - PetPoint'!$B:$Q,7,FALSE)</f>
        <v>Craig</v>
      </c>
      <c r="E15" t="str">
        <f>VLOOKUP(B15,'AnimalInventory - PetPoint'!$D:$AK,2,FALSE)</f>
        <v>Craig</v>
      </c>
      <c r="F15" t="str">
        <f>VLOOKUP(B15,'All - AdoptAPet'!$B:$AE,7,FALSE)</f>
        <v>Boxer</v>
      </c>
      <c r="G15" t="str">
        <f>VLOOKUP(B15,'All - AdoptAPet'!$B:$AE,8,FALSE)</f>
        <v>American Bulldog</v>
      </c>
      <c r="H15" t="str">
        <f>VLOOKUP(B15,'All - AdoptAPet'!$B:$AE,9,FALSE)</f>
        <v>Black</v>
      </c>
      <c r="I15" t="str">
        <f>VLOOKUP(B15,'All - AdoptAPet'!$B:$AE,10,FALSE)</f>
        <v>male</v>
      </c>
      <c r="J15" t="str">
        <f>VLOOKUP(B15,'All - AdoptAPet'!$B:$AE,11,FALSE)</f>
        <v>adult</v>
      </c>
      <c r="K15" t="str">
        <f>VLOOKUP(B15,'All - AdoptAPet'!$B:$AE,12,FALSE)</f>
        <v>Med. 26-60 lbs (12-27 kg)</v>
      </c>
      <c r="L15" t="str">
        <f>VLOOKUP(B15,'All - AdoptAPet'!$B:$AE,14,FALSE)</f>
        <v>Yes</v>
      </c>
      <c r="M15" t="str">
        <f>VLOOKUP(B15,'All - AdoptAPet'!$B:$AE,15,FALSE)</f>
        <v>Yes</v>
      </c>
      <c r="N15" t="str">
        <f>VLOOKUP(B15,'All - AdoptAPet'!$B:$AE,16,FALSE)</f>
        <v>Yes</v>
      </c>
      <c r="O15" t="str">
        <f>VLOOKUP(B15,'All - AdoptAPet'!$B:$AE,17,FALSE)</f>
        <v>No</v>
      </c>
      <c r="P15" t="str">
        <f>VLOOKUP(B15,'All - AdoptAPet'!$B:$AE,19,FALSE)</f>
        <v>No</v>
      </c>
      <c r="Q15" t="str">
        <f>VLOOKUP(B15,'All - AdoptAPet'!$B:$AE,20,FALSE)</f>
        <v>Yes</v>
      </c>
      <c r="R15" t="str">
        <f>VLOOKUP(B15,'All - AdoptAPet'!$B:$AE,21,FALSE)</f>
        <v>Yes</v>
      </c>
      <c r="S15" t="str">
        <f>VLOOKUP(B15,'All - AdoptAPet'!$B:$AE,22,FALSE)</f>
        <v>Unknown</v>
      </c>
      <c r="T15" t="str">
        <f>IF(VLOOKUP(B15,'All - AdoptAPet'!$B:$AE,23,FALSE)="","No", "Yes")</f>
        <v>No</v>
      </c>
      <c r="U15" t="str">
        <f>VLOOKUP(B15,'All - PetPoint'!$B:$Q,4,FALSE)</f>
        <v>Available</v>
      </c>
      <c r="V15" t="str">
        <f>VLOOKUP(B15,'All - PetPoint'!$B:$Q,11,FALSE)</f>
        <v>Black</v>
      </c>
      <c r="W15" t="str">
        <f>VLOOKUP(B15,'All - PetPoint'!$B:$Q,14,FALSE)</f>
        <v>Holding Kennel</v>
      </c>
      <c r="X15" t="str">
        <f>VLOOKUP(B15,'AnimalInventory - PetPoint'!$D:$AK,9,FALSE)</f>
        <v>Stray/ACO Pickup / Drop Off</v>
      </c>
      <c r="Y15" s="25">
        <f>VLOOKUP(B15,'AnimalInventory - PetPoint'!$D:$AK,19,FALSE)</f>
        <v>45874.686805555553</v>
      </c>
      <c r="Z15" s="25">
        <f>VLOOKUP(B15,'AnimalInventory - PetPoint'!$D:$AK,21,FALSE)</f>
        <v>45869.686805555553</v>
      </c>
      <c r="AA15">
        <f>VLOOKUP(B15,'AnimalInventory - PetPoint'!$D:$AK,22,FALSE)</f>
        <v>66</v>
      </c>
      <c r="AB15">
        <f>VLOOKUP(B15,'AnimalInventory - PetPoint'!$D:$AK,23,FALSE)</f>
        <v>0</v>
      </c>
      <c r="AC15" t="str">
        <f>VLOOKUP(B15,'AnimalInventory - PetPoint'!$D:$AK,25,FALSE)</f>
        <v>48.20 pound</v>
      </c>
      <c r="AD15">
        <f>VLOOKUP(B15,'AnimalInventory - PetPoint'!$D:$AK,28,FALSE)</f>
        <v>3</v>
      </c>
    </row>
    <row r="16" spans="1:30" x14ac:dyDescent="0.2">
      <c r="A16">
        <v>45793976</v>
      </c>
      <c r="B16" t="s">
        <v>556</v>
      </c>
      <c r="C16" t="str">
        <f>VLOOKUP(B16,'All - AdoptAPet'!$B:$AE,2,FALSE)</f>
        <v>Deebo</v>
      </c>
      <c r="D16" t="str">
        <f>VLOOKUP(B16,'All - PetPoint'!$B:$Q,7,FALSE)</f>
        <v>Deebo</v>
      </c>
      <c r="E16" t="str">
        <f>VLOOKUP(B16,'AnimalInventory - PetPoint'!$D:$AK,2,FALSE)</f>
        <v>Deebo</v>
      </c>
      <c r="F16" t="str">
        <f>VLOOKUP(B16,'All - AdoptAPet'!$B:$AE,7,FALSE)</f>
        <v>American Pit Bull Terrier</v>
      </c>
      <c r="G16" t="str">
        <f>VLOOKUP(B16,'All - AdoptAPet'!$B:$AE,8,FALSE)</f>
        <v>Plott Hound</v>
      </c>
      <c r="H16" t="str">
        <f>VLOOKUP(B16,'All - AdoptAPet'!$B:$AE,9,FALSE)</f>
        <v>Brindle</v>
      </c>
      <c r="I16" t="str">
        <f>VLOOKUP(B16,'All - AdoptAPet'!$B:$AE,10,FALSE)</f>
        <v>male</v>
      </c>
      <c r="J16" t="str">
        <f>VLOOKUP(B16,'All - AdoptAPet'!$B:$AE,11,FALSE)</f>
        <v>young</v>
      </c>
      <c r="K16" t="str">
        <f>VLOOKUP(B16,'All - AdoptAPet'!$B:$AE,12,FALSE)</f>
        <v>Med. 26-60 lbs (12-27 kg)</v>
      </c>
      <c r="L16" t="str">
        <f>VLOOKUP(B16,'All - AdoptAPet'!$B:$AE,14,FALSE)</f>
        <v>Yes</v>
      </c>
      <c r="M16" t="str">
        <f>VLOOKUP(B16,'All - AdoptAPet'!$B:$AE,15,FALSE)</f>
        <v>Yes</v>
      </c>
      <c r="N16" t="str">
        <f>VLOOKUP(B16,'All - AdoptAPet'!$B:$AE,16,FALSE)</f>
        <v>Yes</v>
      </c>
      <c r="O16" t="str">
        <f>VLOOKUP(B16,'All - AdoptAPet'!$B:$AE,17,FALSE)</f>
        <v>No</v>
      </c>
      <c r="P16" t="str">
        <f>VLOOKUP(B16,'All - AdoptAPet'!$B:$AE,19,FALSE)</f>
        <v>No</v>
      </c>
      <c r="Q16" t="str">
        <f>VLOOKUP(B16,'All - AdoptAPet'!$B:$AE,20,FALSE)</f>
        <v>Yes</v>
      </c>
      <c r="R16" t="str">
        <f>VLOOKUP(B16,'All - AdoptAPet'!$B:$AE,21,FALSE)</f>
        <v>Yes</v>
      </c>
      <c r="S16" t="str">
        <f>VLOOKUP(B16,'All - AdoptAPet'!$B:$AE,22,FALSE)</f>
        <v>Unknown</v>
      </c>
      <c r="T16" t="str">
        <f>IF(VLOOKUP(B16,'All - AdoptAPet'!$B:$AE,23,FALSE)="","No", "Yes")</f>
        <v>No</v>
      </c>
      <c r="U16" t="str">
        <f>VLOOKUP(B16,'All - PetPoint'!$B:$Q,4,FALSE)</f>
        <v>Available</v>
      </c>
      <c r="V16" t="str">
        <f>VLOOKUP(B16,'All - PetPoint'!$B:$Q,11,FALSE)</f>
        <v>Brindle</v>
      </c>
      <c r="W16" t="str">
        <f>VLOOKUP(B16,'All - PetPoint'!$B:$Q,14,FALSE)</f>
        <v>Holding Kennel</v>
      </c>
      <c r="X16" t="str">
        <f>VLOOKUP(B16,'AnimalInventory - PetPoint'!$D:$AK,9,FALSE)</f>
        <v>Stray/ACO Pickup / Drop Off</v>
      </c>
      <c r="Y16" s="25">
        <f>VLOOKUP(B16,'AnimalInventory - PetPoint'!$D:$AK,19,FALSE)</f>
        <v>45878.518750000003</v>
      </c>
      <c r="Z16" s="25">
        <f>VLOOKUP(B16,'AnimalInventory - PetPoint'!$D:$AK,21,FALSE)</f>
        <v>45873.518750000003</v>
      </c>
      <c r="AA16">
        <f>VLOOKUP(B16,'AnimalInventory - PetPoint'!$D:$AK,22,FALSE)</f>
        <v>62.2</v>
      </c>
      <c r="AB16">
        <f>VLOOKUP(B16,'AnimalInventory - PetPoint'!$D:$AK,23,FALSE)</f>
        <v>0</v>
      </c>
      <c r="AC16" t="str">
        <f>VLOOKUP(B16,'AnimalInventory - PetPoint'!$D:$AK,25,FALSE)</f>
        <v>44.20 pound</v>
      </c>
      <c r="AD16">
        <f>VLOOKUP(B16,'AnimalInventory - PetPoint'!$D:$AK,28,FALSE)</f>
        <v>3</v>
      </c>
    </row>
    <row r="17" spans="1:30" x14ac:dyDescent="0.2">
      <c r="A17">
        <v>45606411</v>
      </c>
      <c r="B17" t="s">
        <v>440</v>
      </c>
      <c r="C17" t="str">
        <f>VLOOKUP(B17,'All - AdoptAPet'!$B:$AE,2,FALSE)</f>
        <v>Denali</v>
      </c>
      <c r="D17" t="str">
        <f>VLOOKUP(B17,'All - PetPoint'!$B:$Q,7,FALSE)</f>
        <v>Denali</v>
      </c>
      <c r="E17" t="str">
        <f>VLOOKUP(B17,'AnimalInventory - PetPoint'!$D:$AK,2,FALSE)</f>
        <v>Denali</v>
      </c>
      <c r="F17" t="str">
        <f>VLOOKUP(B17,'All - AdoptAPet'!$B:$AE,7,FALSE)</f>
        <v>American Staffordshire Terrier</v>
      </c>
      <c r="G17" t="str">
        <f>VLOOKUP(B17,'All - AdoptAPet'!$B:$AE,8,FALSE)</f>
        <v>Weimaraner</v>
      </c>
      <c r="H17" t="str">
        <f>VLOOKUP(B17,'All - AdoptAPet'!$B:$AE,9,FALSE)</f>
        <v>Gray/Silver/Salt &amp; Pepper - with White</v>
      </c>
      <c r="I17" t="str">
        <f>VLOOKUP(B17,'All - AdoptAPet'!$B:$AE,10,FALSE)</f>
        <v>male</v>
      </c>
      <c r="J17" t="str">
        <f>VLOOKUP(B17,'All - AdoptAPet'!$B:$AE,11,FALSE)</f>
        <v>young</v>
      </c>
      <c r="K17" t="str">
        <f>VLOOKUP(B17,'All - AdoptAPet'!$B:$AE,12,FALSE)</f>
        <v>Small 25 lbs (11 kg) or less</v>
      </c>
      <c r="L17" t="str">
        <f>VLOOKUP(B17,'All - AdoptAPet'!$B:$AE,14,FALSE)</f>
        <v>Yes</v>
      </c>
      <c r="M17" t="str">
        <f>VLOOKUP(B17,'All - AdoptAPet'!$B:$AE,15,FALSE)</f>
        <v>Yes</v>
      </c>
      <c r="N17" t="str">
        <f>VLOOKUP(B17,'All - AdoptAPet'!$B:$AE,16,FALSE)</f>
        <v>Yes</v>
      </c>
      <c r="O17" t="str">
        <f>VLOOKUP(B17,'All - AdoptAPet'!$B:$AE,17,FALSE)</f>
        <v>No</v>
      </c>
      <c r="P17" t="str">
        <f>VLOOKUP(B17,'All - AdoptAPet'!$B:$AE,19,FALSE)</f>
        <v>No</v>
      </c>
      <c r="Q17" t="str">
        <f>VLOOKUP(B17,'All - AdoptAPet'!$B:$AE,20,FALSE)</f>
        <v>Yes</v>
      </c>
      <c r="R17" t="str">
        <f>VLOOKUP(B17,'All - AdoptAPet'!$B:$AE,21,FALSE)</f>
        <v>Yes</v>
      </c>
      <c r="S17" t="str">
        <f>VLOOKUP(B17,'All - AdoptAPet'!$B:$AE,22,FALSE)</f>
        <v>Unknown</v>
      </c>
      <c r="T17" t="str">
        <f>IF(VLOOKUP(B17,'All - AdoptAPet'!$B:$AE,23,FALSE)="","No", "Yes")</f>
        <v>No</v>
      </c>
      <c r="U17" t="str">
        <f>VLOOKUP(B17,'All - PetPoint'!$B:$Q,4,FALSE)</f>
        <v>Available</v>
      </c>
      <c r="V17" t="str">
        <f>VLOOKUP(B17,'All - PetPoint'!$B:$Q,11,FALSE)</f>
        <v>Grey</v>
      </c>
      <c r="W17" t="str">
        <f>VLOOKUP(B17,'All - PetPoint'!$B:$Q,14,FALSE)</f>
        <v>Medical Kennel</v>
      </c>
      <c r="X17" t="str">
        <f>VLOOKUP(B17,'AnimalInventory - PetPoint'!$D:$AK,9,FALSE)</f>
        <v>Stray/ACO Pickup / Drop Off</v>
      </c>
      <c r="Y17" s="25">
        <f>VLOOKUP(B17,'AnimalInventory - PetPoint'!$D:$AK,19,FALSE)</f>
        <v>45878.51458333333</v>
      </c>
      <c r="Z17" s="25">
        <f>VLOOKUP(B17,'AnimalInventory - PetPoint'!$D:$AK,21,FALSE)</f>
        <v>45873.51458333333</v>
      </c>
      <c r="AA17">
        <f>VLOOKUP(B17,'AnimalInventory - PetPoint'!$D:$AK,22,FALSE)</f>
        <v>62.2</v>
      </c>
      <c r="AB17">
        <f>VLOOKUP(B17,'AnimalInventory - PetPoint'!$D:$AK,23,FALSE)</f>
        <v>0</v>
      </c>
      <c r="AC17" t="str">
        <f>VLOOKUP(B17,'AnimalInventory - PetPoint'!$D:$AK,25,FALSE)</f>
        <v>24.60 pound</v>
      </c>
      <c r="AD17">
        <f>VLOOKUP(B17,'AnimalInventory - PetPoint'!$D:$AK,28,FALSE)</f>
        <v>3</v>
      </c>
    </row>
    <row r="18" spans="1:30" x14ac:dyDescent="0.2">
      <c r="A18">
        <v>45763997</v>
      </c>
      <c r="B18" t="s">
        <v>480</v>
      </c>
      <c r="C18" t="str">
        <f>VLOOKUP(B18,'All - AdoptAPet'!$B:$AE,2,FALSE)</f>
        <v>Dingo [Foster Home]</v>
      </c>
      <c r="D18" t="str">
        <f>VLOOKUP(B18,'All - PetPoint'!$B:$Q,7,FALSE)</f>
        <v>Dingo (A. Cox)</v>
      </c>
      <c r="E18" t="str">
        <f>VLOOKUP(B18,'AnimalInventory - PetPoint'!$D:$AK,2,FALSE)</f>
        <v>Dingo (A. Cox)</v>
      </c>
      <c r="F18" t="str">
        <f>VLOOKUP(B18,'All - AdoptAPet'!$B:$AE,7,FALSE)</f>
        <v>Hound (Unknown Type)</v>
      </c>
      <c r="G18" t="str">
        <f>VLOOKUP(B18,'All - AdoptAPet'!$B:$AE,8,FALSE)</f>
        <v>American Eskimo Dog</v>
      </c>
      <c r="H18" t="str">
        <f>VLOOKUP(B18,'All - AdoptAPet'!$B:$AE,9,FALSE)</f>
        <v>Tan/Yellow/Fawn - with White</v>
      </c>
      <c r="I18" t="str">
        <f>VLOOKUP(B18,'All - AdoptAPet'!$B:$AE,10,FALSE)</f>
        <v>male</v>
      </c>
      <c r="J18" t="str">
        <f>VLOOKUP(B18,'All - AdoptAPet'!$B:$AE,11,FALSE)</f>
        <v>young</v>
      </c>
      <c r="K18" t="str">
        <f>VLOOKUP(B18,'All - AdoptAPet'!$B:$AE,12,FALSE)</f>
        <v>Med. 26-60 lbs (12-27 kg)</v>
      </c>
      <c r="L18" t="str">
        <f>VLOOKUP(B18,'All - AdoptAPet'!$B:$AE,14,FALSE)</f>
        <v>Yes</v>
      </c>
      <c r="M18" t="str">
        <f>VLOOKUP(B18,'All - AdoptAPet'!$B:$AE,15,FALSE)</f>
        <v>Yes</v>
      </c>
      <c r="N18" t="str">
        <f>VLOOKUP(B18,'All - AdoptAPet'!$B:$AE,16,FALSE)</f>
        <v>Yes</v>
      </c>
      <c r="O18" t="str">
        <f>VLOOKUP(B18,'All - AdoptAPet'!$B:$AE,17,FALSE)</f>
        <v>No</v>
      </c>
      <c r="P18" t="str">
        <f>VLOOKUP(B18,'All - AdoptAPet'!$B:$AE,19,FALSE)</f>
        <v>No</v>
      </c>
      <c r="Q18" t="str">
        <f>VLOOKUP(B18,'All - AdoptAPet'!$B:$AE,20,FALSE)</f>
        <v>Yes</v>
      </c>
      <c r="R18" t="str">
        <f>VLOOKUP(B18,'All - AdoptAPet'!$B:$AE,21,FALSE)</f>
        <v>Yes</v>
      </c>
      <c r="S18" t="str">
        <f>VLOOKUP(B18,'All - AdoptAPet'!$B:$AE,22,FALSE)</f>
        <v>Unknown</v>
      </c>
      <c r="T18" t="str">
        <f>IF(VLOOKUP(B18,'All - AdoptAPet'!$B:$AE,23,FALSE)="","No", "Yes")</f>
        <v>No</v>
      </c>
      <c r="U18" t="str">
        <f>VLOOKUP(B18,'All - PetPoint'!$B:$Q,4,FALSE)</f>
        <v>Available</v>
      </c>
      <c r="V18" t="str">
        <f>VLOOKUP(B18,'All - PetPoint'!$B:$Q,11,FALSE)</f>
        <v>Brown</v>
      </c>
      <c r="W18" t="str">
        <f>VLOOKUP(B18,'All - PetPoint'!$B:$Q,14,FALSE)</f>
        <v>Foster home</v>
      </c>
      <c r="X18" t="str">
        <f>VLOOKUP(B18,'AnimalInventory - PetPoint'!$D:$AK,9,FALSE)</f>
        <v>Stray/ACO Pickup / Drop Off</v>
      </c>
      <c r="Y18" s="25">
        <f>VLOOKUP(B18,'AnimalInventory - PetPoint'!$D:$AK,19,FALSE)</f>
        <v>45876.414583333331</v>
      </c>
      <c r="Z18" s="25">
        <f>VLOOKUP(B18,'AnimalInventory - PetPoint'!$D:$AK,21,FALSE)</f>
        <v>45871.414583333331</v>
      </c>
      <c r="AA18">
        <f>VLOOKUP(B18,'AnimalInventory - PetPoint'!$D:$AK,22,FALSE)</f>
        <v>64.3</v>
      </c>
      <c r="AB18">
        <f>VLOOKUP(B18,'AnimalInventory - PetPoint'!$D:$AK,23,FALSE)</f>
        <v>0</v>
      </c>
      <c r="AC18" t="str">
        <f>VLOOKUP(B18,'AnimalInventory - PetPoint'!$D:$AK,25,FALSE)</f>
        <v>37.00 pound</v>
      </c>
      <c r="AD18">
        <f>VLOOKUP(B18,'AnimalInventory - PetPoint'!$D:$AK,28,FALSE)</f>
        <v>3</v>
      </c>
    </row>
    <row r="19" spans="1:30" x14ac:dyDescent="0.2">
      <c r="A19">
        <v>45764004</v>
      </c>
      <c r="B19" t="s">
        <v>485</v>
      </c>
      <c r="C19" t="str">
        <f>VLOOKUP(B19,'All - AdoptAPet'!$B:$AE,2,FALSE)</f>
        <v>Elliott</v>
      </c>
      <c r="D19" t="str">
        <f>VLOOKUP(B19,'All - PetPoint'!$B:$Q,7,FALSE)</f>
        <v>Elliott</v>
      </c>
      <c r="E19" t="str">
        <f>VLOOKUP(B19,'AnimalInventory - PetPoint'!$D:$AK,2,FALSE)</f>
        <v>Elliott</v>
      </c>
      <c r="F19" t="str">
        <f>VLOOKUP(B19,'All - AdoptAPet'!$B:$AE,7,FALSE)</f>
        <v>American Staffordshire Terrier</v>
      </c>
      <c r="G19" t="str">
        <f>VLOOKUP(B19,'All - AdoptAPet'!$B:$AE,8,FALSE)</f>
        <v>American Pit Bull Terrier</v>
      </c>
      <c r="H19" t="str">
        <f>VLOOKUP(B19,'All - AdoptAPet'!$B:$AE,9,FALSE)</f>
        <v>Brown/Chocolate - with White</v>
      </c>
      <c r="I19" t="str">
        <f>VLOOKUP(B19,'All - AdoptAPet'!$B:$AE,10,FALSE)</f>
        <v>male</v>
      </c>
      <c r="J19" t="str">
        <f>VLOOKUP(B19,'All - AdoptAPet'!$B:$AE,11,FALSE)</f>
        <v>adult</v>
      </c>
      <c r="K19" t="str">
        <f>VLOOKUP(B19,'All - AdoptAPet'!$B:$AE,12,FALSE)</f>
        <v>Med. 26-60 lbs (12-27 kg)</v>
      </c>
      <c r="L19" t="str">
        <f>VLOOKUP(B19,'All - AdoptAPet'!$B:$AE,14,FALSE)</f>
        <v>Yes</v>
      </c>
      <c r="M19" t="str">
        <f>VLOOKUP(B19,'All - AdoptAPet'!$B:$AE,15,FALSE)</f>
        <v>Yes</v>
      </c>
      <c r="N19" t="str">
        <f>VLOOKUP(B19,'All - AdoptAPet'!$B:$AE,16,FALSE)</f>
        <v>Yes</v>
      </c>
      <c r="O19" t="str">
        <f>VLOOKUP(B19,'All - AdoptAPet'!$B:$AE,17,FALSE)</f>
        <v>No</v>
      </c>
      <c r="P19" t="str">
        <f>VLOOKUP(B19,'All - AdoptAPet'!$B:$AE,19,FALSE)</f>
        <v>No</v>
      </c>
      <c r="Q19" t="str">
        <f>VLOOKUP(B19,'All - AdoptAPet'!$B:$AE,20,FALSE)</f>
        <v>Yes</v>
      </c>
      <c r="R19" t="str">
        <f>VLOOKUP(B19,'All - AdoptAPet'!$B:$AE,21,FALSE)</f>
        <v>Yes</v>
      </c>
      <c r="S19" t="str">
        <f>VLOOKUP(B19,'All - AdoptAPet'!$B:$AE,22,FALSE)</f>
        <v>Yes</v>
      </c>
      <c r="T19" t="str">
        <f>IF(VLOOKUP(B19,'All - AdoptAPet'!$B:$AE,23,FALSE)="","No", "Yes")</f>
        <v>No</v>
      </c>
      <c r="U19" t="str">
        <f>VLOOKUP(B19,'All - PetPoint'!$B:$Q,4,FALSE)</f>
        <v>Available</v>
      </c>
      <c r="V19" t="str">
        <f>VLOOKUP(B19,'All - PetPoint'!$B:$Q,11,FALSE)</f>
        <v>Brown</v>
      </c>
      <c r="W19" t="str">
        <f>VLOOKUP(B19,'All - PetPoint'!$B:$Q,14,FALSE)</f>
        <v>Holding Kennel</v>
      </c>
      <c r="X19" t="str">
        <f>VLOOKUP(B19,'AnimalInventory - PetPoint'!$D:$AK,9,FALSE)</f>
        <v>Stray/ACO Pickup / Drop Off</v>
      </c>
      <c r="Y19" s="25">
        <f>VLOOKUP(B19,'AnimalInventory - PetPoint'!$D:$AK,19,FALSE)</f>
        <v>45880.637499999997</v>
      </c>
      <c r="Z19" s="25">
        <f>VLOOKUP(B19,'AnimalInventory - PetPoint'!$D:$AK,21,FALSE)</f>
        <v>45875.637499999997</v>
      </c>
      <c r="AA19">
        <f>VLOOKUP(B19,'AnimalInventory - PetPoint'!$D:$AK,22,FALSE)</f>
        <v>60</v>
      </c>
      <c r="AB19">
        <f>VLOOKUP(B19,'AnimalInventory - PetPoint'!$D:$AK,23,FALSE)</f>
        <v>0</v>
      </c>
      <c r="AC19" t="str">
        <f>VLOOKUP(B19,'AnimalInventory - PetPoint'!$D:$AK,25,FALSE)</f>
        <v>56.00 pound</v>
      </c>
      <c r="AD19">
        <f>VLOOKUP(B19,'AnimalInventory - PetPoint'!$D:$AK,28,FALSE)</f>
        <v>3</v>
      </c>
    </row>
    <row r="20" spans="1:30" x14ac:dyDescent="0.2">
      <c r="A20">
        <v>45764020</v>
      </c>
      <c r="B20" t="s">
        <v>491</v>
      </c>
      <c r="C20" t="str">
        <f>VLOOKUP(B20,'All - AdoptAPet'!$B:$AE,2,FALSE)</f>
        <v>Emmett</v>
      </c>
      <c r="D20" t="str">
        <f>VLOOKUP(B20,'All - PetPoint'!$B:$Q,7,FALSE)</f>
        <v>Emmett</v>
      </c>
      <c r="E20" t="str">
        <f>VLOOKUP(B20,'AnimalInventory - PetPoint'!$D:$AK,2,FALSE)</f>
        <v>Emmett</v>
      </c>
      <c r="F20" t="str">
        <f>VLOOKUP(B20,'All - AdoptAPet'!$B:$AE,7,FALSE)</f>
        <v>Foxhound</v>
      </c>
      <c r="G20" t="str">
        <f>VLOOKUP(B20,'All - AdoptAPet'!$B:$AE,8,FALSE)</f>
        <v>Treeing Walker Coonhound</v>
      </c>
      <c r="H20" t="str">
        <f>VLOOKUP(B20,'All - AdoptAPet'!$B:$AE,9,FALSE)</f>
        <v>Tricolor (Tan/Brown &amp; Black &amp; White)</v>
      </c>
      <c r="I20" t="str">
        <f>VLOOKUP(B20,'All - AdoptAPet'!$B:$AE,10,FALSE)</f>
        <v>male</v>
      </c>
      <c r="J20" t="str">
        <f>VLOOKUP(B20,'All - AdoptAPet'!$B:$AE,11,FALSE)</f>
        <v>adult</v>
      </c>
      <c r="K20" t="str">
        <f>VLOOKUP(B20,'All - AdoptAPet'!$B:$AE,12,FALSE)</f>
        <v>Med. 26-60 lbs (12-27 kg)</v>
      </c>
      <c r="L20" t="str">
        <f>VLOOKUP(B20,'All - AdoptAPet'!$B:$AE,14,FALSE)</f>
        <v>Yes</v>
      </c>
      <c r="M20" t="str">
        <f>VLOOKUP(B20,'All - AdoptAPet'!$B:$AE,15,FALSE)</f>
        <v>Yes</v>
      </c>
      <c r="N20" t="str">
        <f>VLOOKUP(B20,'All - AdoptAPet'!$B:$AE,16,FALSE)</f>
        <v>Yes</v>
      </c>
      <c r="O20" t="str">
        <f>VLOOKUP(B20,'All - AdoptAPet'!$B:$AE,17,FALSE)</f>
        <v>No</v>
      </c>
      <c r="P20" t="str">
        <f>VLOOKUP(B20,'All - AdoptAPet'!$B:$AE,19,FALSE)</f>
        <v>No</v>
      </c>
      <c r="Q20" t="str">
        <f>VLOOKUP(B20,'All - AdoptAPet'!$B:$AE,20,FALSE)</f>
        <v>Yes</v>
      </c>
      <c r="R20" t="str">
        <f>VLOOKUP(B20,'All - AdoptAPet'!$B:$AE,21,FALSE)</f>
        <v>Yes</v>
      </c>
      <c r="S20" t="str">
        <f>VLOOKUP(B20,'All - AdoptAPet'!$B:$AE,22,FALSE)</f>
        <v>Unknown</v>
      </c>
      <c r="T20" t="str">
        <f>IF(VLOOKUP(B20,'All - AdoptAPet'!$B:$AE,23,FALSE)="","No", "Yes")</f>
        <v>No</v>
      </c>
      <c r="U20" t="str">
        <f>VLOOKUP(B20,'All - PetPoint'!$B:$Q,4,FALSE)</f>
        <v>Available</v>
      </c>
      <c r="V20" t="str">
        <f>VLOOKUP(B20,'All - PetPoint'!$B:$Q,11,FALSE)</f>
        <v>Black</v>
      </c>
      <c r="W20" t="str">
        <f>VLOOKUP(B20,'All - PetPoint'!$B:$Q,14,FALSE)</f>
        <v>Holding Kennel</v>
      </c>
      <c r="X20" t="str">
        <f>VLOOKUP(B20,'AnimalInventory - PetPoint'!$D:$AK,9,FALSE)</f>
        <v>Stray/ACO Pickup / Drop Off</v>
      </c>
      <c r="Y20" s="25">
        <f>VLOOKUP(B20,'AnimalInventory - PetPoint'!$D:$AK,19,FALSE)</f>
        <v>45893.589583333334</v>
      </c>
      <c r="Z20" s="25">
        <f>VLOOKUP(B20,'AnimalInventory - PetPoint'!$D:$AK,21,FALSE)</f>
        <v>45888.589583333334</v>
      </c>
      <c r="AA20">
        <f>VLOOKUP(B20,'AnimalInventory - PetPoint'!$D:$AK,22,FALSE)</f>
        <v>47.1</v>
      </c>
      <c r="AB20">
        <f>VLOOKUP(B20,'AnimalInventory - PetPoint'!$D:$AK,23,FALSE)</f>
        <v>0</v>
      </c>
      <c r="AC20" t="str">
        <f>VLOOKUP(B20,'AnimalInventory - PetPoint'!$D:$AK,25,FALSE)</f>
        <v>44.80 pound</v>
      </c>
      <c r="AD20">
        <f>VLOOKUP(B20,'AnimalInventory - PetPoint'!$D:$AK,28,FALSE)</f>
        <v>3</v>
      </c>
    </row>
    <row r="21" spans="1:30" x14ac:dyDescent="0.2">
      <c r="A21">
        <v>45764028</v>
      </c>
      <c r="B21" t="s">
        <v>497</v>
      </c>
      <c r="C21" t="str">
        <f>VLOOKUP(B21,'All - AdoptAPet'!$B:$AE,2,FALSE)</f>
        <v>Feta</v>
      </c>
      <c r="D21" t="str">
        <f>VLOOKUP(B21,'All - PetPoint'!$B:$Q,7,FALSE)</f>
        <v>Feta</v>
      </c>
      <c r="E21" t="str">
        <f>VLOOKUP(B21,'AnimalInventory - PetPoint'!$D:$AK,2,FALSE)</f>
        <v>Feta</v>
      </c>
      <c r="F21" t="str">
        <f>VLOOKUP(B21,'All - AdoptAPet'!$B:$AE,7,FALSE)</f>
        <v>Bull Terrier</v>
      </c>
      <c r="G21" t="str">
        <f>VLOOKUP(B21,'All - AdoptAPet'!$B:$AE,8,FALSE)</f>
        <v>Carolina Dog</v>
      </c>
      <c r="H21" t="str">
        <f>VLOOKUP(B21,'All - AdoptAPet'!$B:$AE,9,FALSE)</f>
        <v>White - with Tan, Yellow or Fawn</v>
      </c>
      <c r="I21" t="str">
        <f>VLOOKUP(B21,'All - AdoptAPet'!$B:$AE,10,FALSE)</f>
        <v>male</v>
      </c>
      <c r="J21" t="str">
        <f>VLOOKUP(B21,'All - AdoptAPet'!$B:$AE,11,FALSE)</f>
        <v>adult</v>
      </c>
      <c r="K21" t="str">
        <f>VLOOKUP(B21,'All - AdoptAPet'!$B:$AE,12,FALSE)</f>
        <v>Med. 26-60 lbs (12-27 kg)</v>
      </c>
      <c r="L21" t="str">
        <f>VLOOKUP(B21,'All - AdoptAPet'!$B:$AE,14,FALSE)</f>
        <v>Yes</v>
      </c>
      <c r="M21" t="str">
        <f>VLOOKUP(B21,'All - AdoptAPet'!$B:$AE,15,FALSE)</f>
        <v>Yes</v>
      </c>
      <c r="N21" t="str">
        <f>VLOOKUP(B21,'All - AdoptAPet'!$B:$AE,16,FALSE)</f>
        <v>Yes</v>
      </c>
      <c r="O21" t="str">
        <f>VLOOKUP(B21,'All - AdoptAPet'!$B:$AE,17,FALSE)</f>
        <v>No</v>
      </c>
      <c r="P21" t="str">
        <f>VLOOKUP(B21,'All - AdoptAPet'!$B:$AE,19,FALSE)</f>
        <v>No</v>
      </c>
      <c r="Q21" t="str">
        <f>VLOOKUP(B21,'All - AdoptAPet'!$B:$AE,20,FALSE)</f>
        <v>Yes</v>
      </c>
      <c r="R21" t="str">
        <f>VLOOKUP(B21,'All - AdoptAPet'!$B:$AE,21,FALSE)</f>
        <v>Yes</v>
      </c>
      <c r="S21" t="str">
        <f>VLOOKUP(B21,'All - AdoptAPet'!$B:$AE,22,FALSE)</f>
        <v>Unknown</v>
      </c>
      <c r="T21" t="str">
        <f>IF(VLOOKUP(B21,'All - AdoptAPet'!$B:$AE,23,FALSE)="","No", "Yes")</f>
        <v>No</v>
      </c>
      <c r="U21" t="str">
        <f>VLOOKUP(B21,'All - PetPoint'!$B:$Q,4,FALSE)</f>
        <v>Available</v>
      </c>
      <c r="V21" t="str">
        <f>VLOOKUP(B21,'All - PetPoint'!$B:$Q,11,FALSE)</f>
        <v>Yellow</v>
      </c>
      <c r="W21" t="str">
        <f>VLOOKUP(B21,'All - PetPoint'!$B:$Q,14,FALSE)</f>
        <v>Holding Kennel</v>
      </c>
      <c r="X21" t="str">
        <f>VLOOKUP(B21,'AnimalInventory - PetPoint'!$D:$AK,9,FALSE)</f>
        <v>Stray/Public Drop Off</v>
      </c>
      <c r="Y21" s="25">
        <f>VLOOKUP(B21,'AnimalInventory - PetPoint'!$D:$AK,19,FALSE)</f>
        <v>45896.468055555553</v>
      </c>
      <c r="Z21" s="25">
        <f>VLOOKUP(B21,'AnimalInventory - PetPoint'!$D:$AK,21,FALSE)</f>
        <v>45891.468055555553</v>
      </c>
      <c r="AA21">
        <f>VLOOKUP(B21,'AnimalInventory - PetPoint'!$D:$AK,22,FALSE)</f>
        <v>44.2</v>
      </c>
      <c r="AB21">
        <f>VLOOKUP(B21,'AnimalInventory - PetPoint'!$D:$AK,23,FALSE)</f>
        <v>0</v>
      </c>
      <c r="AC21" t="str">
        <f>VLOOKUP(B21,'AnimalInventory - PetPoint'!$D:$AK,25,FALSE)</f>
        <v>44.00 pound</v>
      </c>
      <c r="AD21">
        <f>VLOOKUP(B21,'AnimalInventory - PetPoint'!$D:$AK,28,FALSE)</f>
        <v>3</v>
      </c>
    </row>
    <row r="22" spans="1:30" x14ac:dyDescent="0.2">
      <c r="A22">
        <v>43045647</v>
      </c>
      <c r="B22" t="s">
        <v>82</v>
      </c>
      <c r="C22" t="str">
        <f>VLOOKUP(B22,'All - AdoptAPet'!$B:$AE,2,FALSE)</f>
        <v>Fonzie</v>
      </c>
      <c r="D22" t="str">
        <f>VLOOKUP(B22,'All - PetPoint'!$B:$Q,7,FALSE)</f>
        <v>Fonzie</v>
      </c>
      <c r="E22" t="str">
        <f>VLOOKUP(B22,'AnimalInventory - PetPoint'!$D:$AK,2,FALSE)</f>
        <v>Fonzie</v>
      </c>
      <c r="F22" t="str">
        <f>VLOOKUP(B22,'All - AdoptAPet'!$B:$AE,7,FALSE)</f>
        <v>American Bulldog</v>
      </c>
      <c r="G22" t="str">
        <f>VLOOKUP(B22,'All - AdoptAPet'!$B:$AE,8,FALSE)</f>
        <v>Boxer</v>
      </c>
      <c r="H22" t="str">
        <f>VLOOKUP(B22,'All - AdoptAPet'!$B:$AE,9,FALSE)</f>
        <v>Brindle - with White</v>
      </c>
      <c r="I22" t="str">
        <f>VLOOKUP(B22,'All - AdoptAPet'!$B:$AE,10,FALSE)</f>
        <v>male</v>
      </c>
      <c r="J22" t="str">
        <f>VLOOKUP(B22,'All - AdoptAPet'!$B:$AE,11,FALSE)</f>
        <v>young</v>
      </c>
      <c r="K22" t="str">
        <f>VLOOKUP(B22,'All - AdoptAPet'!$B:$AE,12,FALSE)</f>
        <v>Med. 26-60 lbs (12-27 kg)</v>
      </c>
      <c r="L22" t="str">
        <f>VLOOKUP(B22,'All - AdoptAPet'!$B:$AE,14,FALSE)</f>
        <v>Yes</v>
      </c>
      <c r="M22" t="str">
        <f>VLOOKUP(B22,'All - AdoptAPet'!$B:$AE,15,FALSE)</f>
        <v>Yes</v>
      </c>
      <c r="N22" t="str">
        <f>VLOOKUP(B22,'All - AdoptAPet'!$B:$AE,16,FALSE)</f>
        <v>Yes</v>
      </c>
      <c r="O22" t="str">
        <f>VLOOKUP(B22,'All - AdoptAPet'!$B:$AE,17,FALSE)</f>
        <v>No</v>
      </c>
      <c r="P22" t="str">
        <f>VLOOKUP(B22,'All - AdoptAPet'!$B:$AE,19,FALSE)</f>
        <v>No</v>
      </c>
      <c r="Q22" t="str">
        <f>VLOOKUP(B22,'All - AdoptAPet'!$B:$AE,20,FALSE)</f>
        <v>Yes</v>
      </c>
      <c r="R22" t="str">
        <f>VLOOKUP(B22,'All - AdoptAPet'!$B:$AE,21,FALSE)</f>
        <v>Yes</v>
      </c>
      <c r="S22" t="str">
        <f>VLOOKUP(B22,'All - AdoptAPet'!$B:$AE,22,FALSE)</f>
        <v>Unknown</v>
      </c>
      <c r="T22" t="str">
        <f>IF(VLOOKUP(B22,'All - AdoptAPet'!$B:$AE,23,FALSE)="","No", "Yes")</f>
        <v>Yes</v>
      </c>
      <c r="U22" t="str">
        <f>VLOOKUP(B22,'All - PetPoint'!$B:$Q,4,FALSE)</f>
        <v>Available</v>
      </c>
      <c r="V22" t="str">
        <f>VLOOKUP(B22,'All - PetPoint'!$B:$Q,11,FALSE)</f>
        <v>Brindle</v>
      </c>
      <c r="W22" t="str">
        <f>VLOOKUP(B22,'All - PetPoint'!$B:$Q,14,FALSE)</f>
        <v>Adoption Kennels</v>
      </c>
      <c r="X22" t="str">
        <f>VLOOKUP(B22,'AnimalInventory - PetPoint'!$D:$AK,9,FALSE)</f>
        <v>Stray/Public Drop Off</v>
      </c>
      <c r="Y22" s="25">
        <f>VLOOKUP(B22,'AnimalInventory - PetPoint'!$D:$AK,19,FALSE)</f>
        <v>45581.479166666664</v>
      </c>
      <c r="Z22" s="25">
        <f>VLOOKUP(B22,'AnimalInventory - PetPoint'!$D:$AK,21,FALSE)</f>
        <v>45576.479166666664</v>
      </c>
      <c r="AA22">
        <f>VLOOKUP(B22,'AnimalInventory - PetPoint'!$D:$AK,22,FALSE)</f>
        <v>359.2</v>
      </c>
      <c r="AB22" t="str">
        <f>VLOOKUP(B22,'AnimalInventory - PetPoint'!$D:$AK,23,FALSE)</f>
        <v>REturned from foster</v>
      </c>
      <c r="AC22" t="str">
        <f>VLOOKUP(B22,'AnimalInventory - PetPoint'!$D:$AK,25,FALSE)</f>
        <v>50.00 pound</v>
      </c>
      <c r="AD22">
        <f>VLOOKUP(B22,'AnimalInventory - PetPoint'!$D:$AK,28,FALSE)</f>
        <v>3</v>
      </c>
    </row>
    <row r="23" spans="1:30" x14ac:dyDescent="0.2">
      <c r="A23">
        <v>44937909</v>
      </c>
      <c r="B23" t="s">
        <v>148</v>
      </c>
      <c r="C23" t="str">
        <f>VLOOKUP(B23,'All - AdoptAPet'!$B:$AE,2,FALSE)</f>
        <v>Goose</v>
      </c>
      <c r="D23" t="str">
        <f>VLOOKUP(B23,'All - PetPoint'!$B:$Q,7,FALSE)</f>
        <v>Goose</v>
      </c>
      <c r="E23" t="str">
        <f>VLOOKUP(B23,'AnimalInventory - PetPoint'!$D:$AK,2,FALSE)</f>
        <v>Goose</v>
      </c>
      <c r="F23" t="str">
        <f>VLOOKUP(B23,'All - AdoptAPet'!$B:$AE,7,FALSE)</f>
        <v>Bullmastiff</v>
      </c>
      <c r="G23">
        <f>VLOOKUP(B23,'All - AdoptAPet'!$B:$AE,8,FALSE)</f>
        <v>0</v>
      </c>
      <c r="H23" t="str">
        <f>VLOOKUP(B23,'All - AdoptAPet'!$B:$AE,9,FALSE)</f>
        <v>Brindle</v>
      </c>
      <c r="I23" t="str">
        <f>VLOOKUP(B23,'All - AdoptAPet'!$B:$AE,10,FALSE)</f>
        <v>male</v>
      </c>
      <c r="J23" t="str">
        <f>VLOOKUP(B23,'All - AdoptAPet'!$B:$AE,11,FALSE)</f>
        <v>adult</v>
      </c>
      <c r="K23" t="str">
        <f>VLOOKUP(B23,'All - AdoptAPet'!$B:$AE,12,FALSE)</f>
        <v>Large 61-100 lbs (28-45 kg)</v>
      </c>
      <c r="L23" t="str">
        <f>VLOOKUP(B23,'All - AdoptAPet'!$B:$AE,14,FALSE)</f>
        <v>Yes</v>
      </c>
      <c r="M23" t="str">
        <f>VLOOKUP(B23,'All - AdoptAPet'!$B:$AE,15,FALSE)</f>
        <v>Yes</v>
      </c>
      <c r="N23" t="str">
        <f>VLOOKUP(B23,'All - AdoptAPet'!$B:$AE,16,FALSE)</f>
        <v>Yes</v>
      </c>
      <c r="O23" t="str">
        <f>VLOOKUP(B23,'All - AdoptAPet'!$B:$AE,17,FALSE)</f>
        <v>No</v>
      </c>
      <c r="P23" t="str">
        <f>VLOOKUP(B23,'All - AdoptAPet'!$B:$AE,19,FALSE)</f>
        <v>No</v>
      </c>
      <c r="Q23" t="str">
        <f>VLOOKUP(B23,'All - AdoptAPet'!$B:$AE,20,FALSE)</f>
        <v>Yes</v>
      </c>
      <c r="R23" t="str">
        <f>VLOOKUP(B23,'All - AdoptAPet'!$B:$AE,21,FALSE)</f>
        <v>Yes</v>
      </c>
      <c r="S23" t="str">
        <f>VLOOKUP(B23,'All - AdoptAPet'!$B:$AE,22,FALSE)</f>
        <v>Unknown</v>
      </c>
      <c r="T23" t="str">
        <f>IF(VLOOKUP(B23,'All - AdoptAPet'!$B:$AE,23,FALSE)="","No", "Yes")</f>
        <v>No</v>
      </c>
      <c r="U23" t="str">
        <f>VLOOKUP(B23,'All - PetPoint'!$B:$Q,4,FALSE)</f>
        <v>Available</v>
      </c>
      <c r="V23" t="str">
        <f>VLOOKUP(B23,'All - PetPoint'!$B:$Q,11,FALSE)</f>
        <v>Brindle</v>
      </c>
      <c r="W23" t="str">
        <f>VLOOKUP(B23,'All - PetPoint'!$B:$Q,14,FALSE)</f>
        <v>Holding Kennel</v>
      </c>
      <c r="X23" t="str">
        <f>VLOOKUP(B23,'AnimalInventory - PetPoint'!$D:$AK,9,FALSE)</f>
        <v>Return/Returned Adoption</v>
      </c>
      <c r="Y23" s="25">
        <f>VLOOKUP(B23,'AnimalInventory - PetPoint'!$D:$AK,19,FALSE)</f>
        <v>0</v>
      </c>
      <c r="Z23" s="25">
        <f>VLOOKUP(B23,'AnimalInventory - PetPoint'!$D:$AK,21,FALSE)</f>
        <v>45708.541666666664</v>
      </c>
      <c r="AA23">
        <f>VLOOKUP(B23,'AnimalInventory - PetPoint'!$D:$AK,22,FALSE)</f>
        <v>227.1</v>
      </c>
      <c r="AB23">
        <f>VLOOKUP(B23,'AnimalInventory - PetPoint'!$D:$AK,23,FALSE)</f>
        <v>0</v>
      </c>
      <c r="AC23" t="str">
        <f>VLOOKUP(B23,'AnimalInventory - PetPoint'!$D:$AK,25,FALSE)</f>
        <v>69.00 pound</v>
      </c>
      <c r="AD23">
        <f>VLOOKUP(B23,'AnimalInventory - PetPoint'!$D:$AK,28,FALSE)</f>
        <v>3</v>
      </c>
    </row>
    <row r="24" spans="1:30" x14ac:dyDescent="0.2">
      <c r="A24">
        <v>45472627</v>
      </c>
      <c r="B24" t="s">
        <v>367</v>
      </c>
      <c r="C24" t="str">
        <f>VLOOKUP(B24,'All - AdoptAPet'!$B:$AE,2,FALSE)</f>
        <v>Gracie Mae</v>
      </c>
      <c r="D24" t="str">
        <f>VLOOKUP(B24,'All - PetPoint'!$B:$Q,7,FALSE)</f>
        <v>Gracie Mae</v>
      </c>
      <c r="E24" t="str">
        <f>VLOOKUP(B24,'AnimalInventory - PetPoint'!$D:$AK,2,FALSE)</f>
        <v>Gracie Mae</v>
      </c>
      <c r="F24" t="str">
        <f>VLOOKUP(B24,'All - AdoptAPet'!$B:$AE,7,FALSE)</f>
        <v>Labrador Retriever</v>
      </c>
      <c r="G24" t="str">
        <f>VLOOKUP(B24,'All - AdoptAPet'!$B:$AE,8,FALSE)</f>
        <v>Weimaraner</v>
      </c>
      <c r="H24" t="str">
        <f>VLOOKUP(B24,'All - AdoptAPet'!$B:$AE,9,FALSE)</f>
        <v>Gray/Blue/Silver/Salt &amp; Pepper</v>
      </c>
      <c r="I24" t="str">
        <f>VLOOKUP(B24,'All - AdoptAPet'!$B:$AE,10,FALSE)</f>
        <v>female</v>
      </c>
      <c r="J24" t="str">
        <f>VLOOKUP(B24,'All - AdoptAPet'!$B:$AE,11,FALSE)</f>
        <v>adult</v>
      </c>
      <c r="K24" t="str">
        <f>VLOOKUP(B24,'All - AdoptAPet'!$B:$AE,12,FALSE)</f>
        <v>Large 61-100 lbs (28-45 kg)</v>
      </c>
      <c r="L24" t="str">
        <f>VLOOKUP(B24,'All - AdoptAPet'!$B:$AE,14,FALSE)</f>
        <v>Yes</v>
      </c>
      <c r="M24" t="str">
        <f>VLOOKUP(B24,'All - AdoptAPet'!$B:$AE,15,FALSE)</f>
        <v>Yes</v>
      </c>
      <c r="N24" t="str">
        <f>VLOOKUP(B24,'All - AdoptAPet'!$B:$AE,16,FALSE)</f>
        <v>Yes</v>
      </c>
      <c r="O24" t="str">
        <f>VLOOKUP(B24,'All - AdoptAPet'!$B:$AE,17,FALSE)</f>
        <v>No</v>
      </c>
      <c r="P24" t="str">
        <f>VLOOKUP(B24,'All - AdoptAPet'!$B:$AE,19,FALSE)</f>
        <v>No</v>
      </c>
      <c r="Q24" t="str">
        <f>VLOOKUP(B24,'All - AdoptAPet'!$B:$AE,20,FALSE)</f>
        <v>Yes</v>
      </c>
      <c r="R24" t="str">
        <f>VLOOKUP(B24,'All - AdoptAPet'!$B:$AE,21,FALSE)</f>
        <v>Yes</v>
      </c>
      <c r="S24" t="str">
        <f>VLOOKUP(B24,'All - AdoptAPet'!$B:$AE,22,FALSE)</f>
        <v>Unknown</v>
      </c>
      <c r="T24" t="str">
        <f>IF(VLOOKUP(B24,'All - AdoptAPet'!$B:$AE,23,FALSE)="","No", "Yes")</f>
        <v>Yes</v>
      </c>
      <c r="U24" t="str">
        <f>VLOOKUP(B24,'All - PetPoint'!$B:$Q,4,FALSE)</f>
        <v>Available</v>
      </c>
      <c r="V24" t="str">
        <f>VLOOKUP(B24,'All - PetPoint'!$B:$Q,11,FALSE)</f>
        <v>Grey</v>
      </c>
      <c r="W24" t="str">
        <f>VLOOKUP(B24,'All - PetPoint'!$B:$Q,14,FALSE)</f>
        <v>Teen Pens</v>
      </c>
      <c r="X24" t="str">
        <f>VLOOKUP(B24,'AnimalInventory - PetPoint'!$D:$AK,9,FALSE)</f>
        <v>Seized/Court Order</v>
      </c>
      <c r="Y24" s="25">
        <f>VLOOKUP(B24,'AnimalInventory - PetPoint'!$D:$AK,19,FALSE)</f>
        <v>0</v>
      </c>
      <c r="Z24" s="25">
        <f>VLOOKUP(B24,'AnimalInventory - PetPoint'!$D:$AK,21,FALSE)</f>
        <v>45830.550694444442</v>
      </c>
      <c r="AA24">
        <f>VLOOKUP(B24,'AnimalInventory - PetPoint'!$D:$AK,22,FALSE)</f>
        <v>105.1</v>
      </c>
      <c r="AB24">
        <f>VLOOKUP(B24,'AnimalInventory - PetPoint'!$D:$AK,23,FALSE)</f>
        <v>0</v>
      </c>
      <c r="AC24" t="str">
        <f>VLOOKUP(B24,'AnimalInventory - PetPoint'!$D:$AK,25,FALSE)</f>
        <v>64.00 pound</v>
      </c>
      <c r="AD24">
        <f>VLOOKUP(B24,'AnimalInventory - PetPoint'!$D:$AK,28,FALSE)</f>
        <v>3</v>
      </c>
    </row>
    <row r="25" spans="1:30" x14ac:dyDescent="0.2">
      <c r="A25">
        <v>44937100</v>
      </c>
      <c r="B25" t="s">
        <v>157</v>
      </c>
      <c r="C25" t="str">
        <f>VLOOKUP(B25,'All - AdoptAPet'!$B:$AE,2,FALSE)</f>
        <v>Grasshopper [Foster Home]</v>
      </c>
      <c r="D25" t="str">
        <f>VLOOKUP(B25,'All - PetPoint'!$B:$Q,7,FALSE)</f>
        <v>Grasshopper (E. Beam)</v>
      </c>
      <c r="E25" t="str">
        <f>VLOOKUP(B25,'AnimalInventory - PetPoint'!$D:$AK,2,FALSE)</f>
        <v>Grasshopper (E. Beam)</v>
      </c>
      <c r="F25" t="str">
        <f>VLOOKUP(B25,'All - AdoptAPet'!$B:$AE,7,FALSE)</f>
        <v>American Pit Bull Terrier</v>
      </c>
      <c r="G25">
        <f>VLOOKUP(B25,'All - AdoptAPet'!$B:$AE,8,FALSE)</f>
        <v>0</v>
      </c>
      <c r="H25" t="str">
        <f>VLOOKUP(B25,'All - AdoptAPet'!$B:$AE,9,FALSE)</f>
        <v>White - with Tan, Yellow or Fawn</v>
      </c>
      <c r="I25" t="str">
        <f>VLOOKUP(B25,'All - AdoptAPet'!$B:$AE,10,FALSE)</f>
        <v>male</v>
      </c>
      <c r="J25" t="str">
        <f>VLOOKUP(B25,'All - AdoptAPet'!$B:$AE,11,FALSE)</f>
        <v>adult</v>
      </c>
      <c r="K25" t="str">
        <f>VLOOKUP(B25,'All - AdoptAPet'!$B:$AE,12,FALSE)</f>
        <v>Med. 26-60 lbs (12-27 kg)</v>
      </c>
      <c r="L25" t="str">
        <f>VLOOKUP(B25,'All - AdoptAPet'!$B:$AE,14,FALSE)</f>
        <v>Yes</v>
      </c>
      <c r="M25" t="str">
        <f>VLOOKUP(B25,'All - AdoptAPet'!$B:$AE,15,FALSE)</f>
        <v>Yes</v>
      </c>
      <c r="N25" t="str">
        <f>VLOOKUP(B25,'All - AdoptAPet'!$B:$AE,16,FALSE)</f>
        <v>Yes</v>
      </c>
      <c r="O25" t="str">
        <f>VLOOKUP(B25,'All - AdoptAPet'!$B:$AE,17,FALSE)</f>
        <v>Yes</v>
      </c>
      <c r="P25" t="str">
        <f>VLOOKUP(B25,'All - AdoptAPet'!$B:$AE,19,FALSE)</f>
        <v>No</v>
      </c>
      <c r="Q25" t="str">
        <f>VLOOKUP(B25,'All - AdoptAPet'!$B:$AE,20,FALSE)</f>
        <v>Yes</v>
      </c>
      <c r="R25" t="str">
        <f>VLOOKUP(B25,'All - AdoptAPet'!$B:$AE,21,FALSE)</f>
        <v>Yes</v>
      </c>
      <c r="S25" t="str">
        <f>VLOOKUP(B25,'All - AdoptAPet'!$B:$AE,22,FALSE)</f>
        <v>Yes</v>
      </c>
      <c r="T25" t="str">
        <f>IF(VLOOKUP(B25,'All - AdoptAPet'!$B:$AE,23,FALSE)="","No", "Yes")</f>
        <v>Yes</v>
      </c>
      <c r="U25" t="str">
        <f>VLOOKUP(B25,'All - PetPoint'!$B:$Q,4,FALSE)</f>
        <v>Available</v>
      </c>
      <c r="V25" t="str">
        <f>VLOOKUP(B25,'All - PetPoint'!$B:$Q,11,FALSE)</f>
        <v>White</v>
      </c>
      <c r="W25" t="str">
        <f>VLOOKUP(B25,'All - PetPoint'!$B:$Q,14,FALSE)</f>
        <v>Foster home</v>
      </c>
      <c r="X25" t="str">
        <f>VLOOKUP(B25,'AnimalInventory - PetPoint'!$D:$AK,9,FALSE)</f>
        <v>Stray/ACO Pickup / Drop Off</v>
      </c>
      <c r="Y25" s="25">
        <f>VLOOKUP(B25,'AnimalInventory - PetPoint'!$D:$AK,19,FALSE)</f>
        <v>45773.615972222222</v>
      </c>
      <c r="Z25" s="25">
        <f>VLOOKUP(B25,'AnimalInventory - PetPoint'!$D:$AK,21,FALSE)</f>
        <v>45768.615972222222</v>
      </c>
      <c r="AA25">
        <f>VLOOKUP(B25,'AnimalInventory - PetPoint'!$D:$AK,22,FALSE)</f>
        <v>167.1</v>
      </c>
      <c r="AB25">
        <f>VLOOKUP(B25,'AnimalInventory - PetPoint'!$D:$AK,23,FALSE)</f>
        <v>0</v>
      </c>
      <c r="AC25" t="str">
        <f>VLOOKUP(B25,'AnimalInventory - PetPoint'!$D:$AK,25,FALSE)</f>
        <v>48.00 pound</v>
      </c>
      <c r="AD25">
        <f>VLOOKUP(B25,'AnimalInventory - PetPoint'!$D:$AK,28,FALSE)</f>
        <v>2</v>
      </c>
    </row>
    <row r="26" spans="1:30" x14ac:dyDescent="0.2">
      <c r="A26">
        <v>45472786</v>
      </c>
      <c r="B26" t="s">
        <v>374</v>
      </c>
      <c r="C26" t="str">
        <f>VLOOKUP(B26,'All - AdoptAPet'!$B:$AE,2,FALSE)</f>
        <v>Gretchen [Foster To Adopt]</v>
      </c>
      <c r="D26" t="str">
        <f>VLOOKUP(B26,'All - PetPoint'!$B:$Q,7,FALSE)</f>
        <v>Gretchen</v>
      </c>
      <c r="E26" t="str">
        <f>VLOOKUP(B26,'AnimalInventory - PetPoint'!$D:$AK,2,FALSE)</f>
        <v>Gretchen</v>
      </c>
      <c r="F26" t="str">
        <f>VLOOKUP(B26,'All - AdoptAPet'!$B:$AE,7,FALSE)</f>
        <v>American Pit Bull Terrier</v>
      </c>
      <c r="G26" t="str">
        <f>VLOOKUP(B26,'All - AdoptAPet'!$B:$AE,8,FALSE)</f>
        <v>American Staffordshire Terrier</v>
      </c>
      <c r="H26" t="str">
        <f>VLOOKUP(B26,'All - AdoptAPet'!$B:$AE,9,FALSE)</f>
        <v>Gray/Blue/Silver/Salt &amp; Pepper</v>
      </c>
      <c r="I26" t="str">
        <f>VLOOKUP(B26,'All - AdoptAPet'!$B:$AE,10,FALSE)</f>
        <v>female</v>
      </c>
      <c r="J26" t="str">
        <f>VLOOKUP(B26,'All - AdoptAPet'!$B:$AE,11,FALSE)</f>
        <v>young</v>
      </c>
      <c r="K26" t="str">
        <f>VLOOKUP(B26,'All - AdoptAPet'!$B:$AE,12,FALSE)</f>
        <v>Med. 26-60 lbs (12-27 kg)</v>
      </c>
      <c r="L26" t="str">
        <f>VLOOKUP(B26,'All - AdoptAPet'!$B:$AE,14,FALSE)</f>
        <v>Yes</v>
      </c>
      <c r="M26" t="str">
        <f>VLOOKUP(B26,'All - AdoptAPet'!$B:$AE,15,FALSE)</f>
        <v>Yes</v>
      </c>
      <c r="N26" t="str">
        <f>VLOOKUP(B26,'All - AdoptAPet'!$B:$AE,16,FALSE)</f>
        <v>Yes</v>
      </c>
      <c r="O26" t="str">
        <f>VLOOKUP(B26,'All - AdoptAPet'!$B:$AE,17,FALSE)</f>
        <v>No</v>
      </c>
      <c r="P26" t="str">
        <f>VLOOKUP(B26,'All - AdoptAPet'!$B:$AE,19,FALSE)</f>
        <v>No</v>
      </c>
      <c r="Q26" t="str">
        <f>VLOOKUP(B26,'All - AdoptAPet'!$B:$AE,20,FALSE)</f>
        <v>Yes</v>
      </c>
      <c r="R26" t="str">
        <f>VLOOKUP(B26,'All - AdoptAPet'!$B:$AE,21,FALSE)</f>
        <v>Yes</v>
      </c>
      <c r="S26" t="str">
        <f>VLOOKUP(B26,'All - AdoptAPet'!$B:$AE,22,FALSE)</f>
        <v>Unknown</v>
      </c>
      <c r="T26" t="str">
        <f>IF(VLOOKUP(B26,'All - AdoptAPet'!$B:$AE,23,FALSE)="","No", "Yes")</f>
        <v>No</v>
      </c>
      <c r="U26" t="str">
        <f>VLOOKUP(B26,'All - PetPoint'!$B:$Q,4,FALSE)</f>
        <v>Available</v>
      </c>
      <c r="V26" t="str">
        <f>VLOOKUP(B26,'All - PetPoint'!$B:$Q,11,FALSE)</f>
        <v>Grey</v>
      </c>
      <c r="W26" t="str">
        <f>VLOOKUP(B26,'All - PetPoint'!$B:$Q,14,FALSE)</f>
        <v>Equipment Storage Area</v>
      </c>
      <c r="X26" t="str">
        <f>VLOOKUP(B26,'AnimalInventory - PetPoint'!$D:$AK,9,FALSE)</f>
        <v>Stray/Public Drop Off</v>
      </c>
      <c r="Y26" s="25">
        <f>VLOOKUP(B26,'AnimalInventory - PetPoint'!$D:$AK,19,FALSE)</f>
        <v>45852.512499999997</v>
      </c>
      <c r="Z26" s="25">
        <f>VLOOKUP(B26,'AnimalInventory - PetPoint'!$D:$AK,21,FALSE)</f>
        <v>45847.512499999997</v>
      </c>
      <c r="AA26">
        <f>VLOOKUP(B26,'AnimalInventory - PetPoint'!$D:$AK,22,FALSE)</f>
        <v>88.2</v>
      </c>
      <c r="AB26" t="str">
        <f>VLOOKUP(B26,'AnimalInventory - PetPoint'!$D:$AK,23,FALSE)</f>
        <v>Returned foster</v>
      </c>
      <c r="AC26" t="str">
        <f>VLOOKUP(B26,'AnimalInventory - PetPoint'!$D:$AK,25,FALSE)</f>
        <v>43.00 pound</v>
      </c>
      <c r="AD26">
        <f>VLOOKUP(B26,'AnimalInventory - PetPoint'!$D:$AK,28,FALSE)</f>
        <v>1</v>
      </c>
    </row>
    <row r="27" spans="1:30" x14ac:dyDescent="0.2">
      <c r="A27">
        <v>45794015</v>
      </c>
      <c r="B27" t="s">
        <v>563</v>
      </c>
      <c r="C27" t="str">
        <f>VLOOKUP(B27,'All - AdoptAPet'!$B:$AE,2,FALSE)</f>
        <v>Hash</v>
      </c>
      <c r="D27" t="str">
        <f>VLOOKUP(B27,'All - PetPoint'!$B:$Q,7,FALSE)</f>
        <v>Hash</v>
      </c>
      <c r="E27" t="str">
        <f>VLOOKUP(B27,'AnimalInventory - PetPoint'!$D:$AK,2,FALSE)</f>
        <v>Hash</v>
      </c>
      <c r="F27" t="str">
        <f>VLOOKUP(B27,'All - AdoptAPet'!$B:$AE,7,FALSE)</f>
        <v>Treeing Walker Coonhound</v>
      </c>
      <c r="G27" t="str">
        <f>VLOOKUP(B27,'All - AdoptAPet'!$B:$AE,8,FALSE)</f>
        <v>Foxhound</v>
      </c>
      <c r="H27" t="str">
        <f>VLOOKUP(B27,'All - AdoptAPet'!$B:$AE,9,FALSE)</f>
        <v>Tricolor (Tan/Brown &amp; Black &amp; White)</v>
      </c>
      <c r="I27" t="str">
        <f>VLOOKUP(B27,'All - AdoptAPet'!$B:$AE,10,FALSE)</f>
        <v>male</v>
      </c>
      <c r="J27" t="str">
        <f>VLOOKUP(B27,'All - AdoptAPet'!$B:$AE,11,FALSE)</f>
        <v>adult</v>
      </c>
      <c r="K27" t="str">
        <f>VLOOKUP(B27,'All - AdoptAPet'!$B:$AE,12,FALSE)</f>
        <v>Med. 26-60 lbs (12-27 kg)</v>
      </c>
      <c r="L27" t="str">
        <f>VLOOKUP(B27,'All - AdoptAPet'!$B:$AE,14,FALSE)</f>
        <v>Yes</v>
      </c>
      <c r="M27" t="str">
        <f>VLOOKUP(B27,'All - AdoptAPet'!$B:$AE,15,FALSE)</f>
        <v>Yes</v>
      </c>
      <c r="N27" t="str">
        <f>VLOOKUP(B27,'All - AdoptAPet'!$B:$AE,16,FALSE)</f>
        <v>Yes</v>
      </c>
      <c r="O27" t="str">
        <f>VLOOKUP(B27,'All - AdoptAPet'!$B:$AE,17,FALSE)</f>
        <v>No</v>
      </c>
      <c r="P27" t="str">
        <f>VLOOKUP(B27,'All - AdoptAPet'!$B:$AE,19,FALSE)</f>
        <v>No</v>
      </c>
      <c r="Q27" t="str">
        <f>VLOOKUP(B27,'All - AdoptAPet'!$B:$AE,20,FALSE)</f>
        <v>Yes</v>
      </c>
      <c r="R27" t="str">
        <f>VLOOKUP(B27,'All - AdoptAPet'!$B:$AE,21,FALSE)</f>
        <v>Yes</v>
      </c>
      <c r="S27" t="str">
        <f>VLOOKUP(B27,'All - AdoptAPet'!$B:$AE,22,FALSE)</f>
        <v>Unknown</v>
      </c>
      <c r="T27" t="str">
        <f>IF(VLOOKUP(B27,'All - AdoptAPet'!$B:$AE,23,FALSE)="","No", "Yes")</f>
        <v>No</v>
      </c>
      <c r="U27" t="str">
        <f>VLOOKUP(B27,'All - PetPoint'!$B:$Q,4,FALSE)</f>
        <v>Available</v>
      </c>
      <c r="V27" t="str">
        <f>VLOOKUP(B27,'All - PetPoint'!$B:$Q,11,FALSE)</f>
        <v>White</v>
      </c>
      <c r="W27" t="str">
        <f>VLOOKUP(B27,'All - PetPoint'!$B:$Q,14,FALSE)</f>
        <v>Adoption Kennels</v>
      </c>
      <c r="X27" t="str">
        <f>VLOOKUP(B27,'AnimalInventory - PetPoint'!$D:$AK,9,FALSE)</f>
        <v>Stray/Public Drop Off</v>
      </c>
      <c r="Y27" s="25">
        <f>VLOOKUP(B27,'AnimalInventory - PetPoint'!$D:$AK,19,FALSE)</f>
        <v>45899.46875</v>
      </c>
      <c r="Z27" s="25">
        <f>VLOOKUP(B27,'AnimalInventory - PetPoint'!$D:$AK,21,FALSE)</f>
        <v>45894.46875</v>
      </c>
      <c r="AA27">
        <f>VLOOKUP(B27,'AnimalInventory - PetPoint'!$D:$AK,22,FALSE)</f>
        <v>41.2</v>
      </c>
      <c r="AB27">
        <f>VLOOKUP(B27,'AnimalInventory - PetPoint'!$D:$AK,23,FALSE)</f>
        <v>0</v>
      </c>
      <c r="AC27" t="str">
        <f>VLOOKUP(B27,'AnimalInventory - PetPoint'!$D:$AK,25,FALSE)</f>
        <v>49.00 pound</v>
      </c>
      <c r="AD27">
        <f>VLOOKUP(B27,'AnimalInventory - PetPoint'!$D:$AK,28,FALSE)</f>
        <v>2</v>
      </c>
    </row>
    <row r="28" spans="1:30" x14ac:dyDescent="0.2">
      <c r="A28">
        <v>45970275</v>
      </c>
      <c r="B28" t="s">
        <v>607</v>
      </c>
      <c r="C28" t="str">
        <f>VLOOKUP(B28,'All - AdoptAPet'!$B:$AE,2,FALSE)</f>
        <v>Homer</v>
      </c>
      <c r="D28" t="str">
        <f>VLOOKUP(B28,'All - PetPoint'!$B:$Q,7,FALSE)</f>
        <v>Homer</v>
      </c>
      <c r="E28" t="str">
        <f>VLOOKUP(B28,'AnimalInventory - PetPoint'!$D:$AK,2,FALSE)</f>
        <v>Homer</v>
      </c>
      <c r="F28" t="str">
        <f>VLOOKUP(B28,'All - AdoptAPet'!$B:$AE,7,FALSE)</f>
        <v>Black Mouth Cur</v>
      </c>
      <c r="G28" t="str">
        <f>VLOOKUP(B28,'All - AdoptAPet'!$B:$AE,8,FALSE)</f>
        <v>Rhodesian Ridgeback</v>
      </c>
      <c r="H28" t="str">
        <f>VLOOKUP(B28,'All - AdoptAPet'!$B:$AE,9,FALSE)</f>
        <v>Tan/Yellow/Fawn - with Black</v>
      </c>
      <c r="I28" t="str">
        <f>VLOOKUP(B28,'All - AdoptAPet'!$B:$AE,10,FALSE)</f>
        <v>male</v>
      </c>
      <c r="J28" t="str">
        <f>VLOOKUP(B28,'All - AdoptAPet'!$B:$AE,11,FALSE)</f>
        <v>puppy</v>
      </c>
      <c r="K28" t="str">
        <f>VLOOKUP(B28,'All - AdoptAPet'!$B:$AE,12,FALSE)</f>
        <v>Med. 26-60 lbs (12-27 kg)</v>
      </c>
      <c r="L28" t="str">
        <f>VLOOKUP(B28,'All - AdoptAPet'!$B:$AE,14,FALSE)</f>
        <v>Yes</v>
      </c>
      <c r="M28" t="str">
        <f>VLOOKUP(B28,'All - AdoptAPet'!$B:$AE,15,FALSE)</f>
        <v>Yes</v>
      </c>
      <c r="N28" t="str">
        <f>VLOOKUP(B28,'All - AdoptAPet'!$B:$AE,16,FALSE)</f>
        <v>Yes</v>
      </c>
      <c r="O28" t="str">
        <f>VLOOKUP(B28,'All - AdoptAPet'!$B:$AE,17,FALSE)</f>
        <v>No</v>
      </c>
      <c r="P28" t="str">
        <f>VLOOKUP(B28,'All - AdoptAPet'!$B:$AE,19,FALSE)</f>
        <v>No</v>
      </c>
      <c r="Q28" t="str">
        <f>VLOOKUP(B28,'All - AdoptAPet'!$B:$AE,20,FALSE)</f>
        <v>Yes</v>
      </c>
      <c r="R28" t="str">
        <f>VLOOKUP(B28,'All - AdoptAPet'!$B:$AE,21,FALSE)</f>
        <v>Yes</v>
      </c>
      <c r="S28" t="str">
        <f>VLOOKUP(B28,'All - AdoptAPet'!$B:$AE,22,FALSE)</f>
        <v>Yes</v>
      </c>
      <c r="T28" t="str">
        <f>IF(VLOOKUP(B28,'All - AdoptAPet'!$B:$AE,23,FALSE)="","No", "Yes")</f>
        <v>No</v>
      </c>
      <c r="U28" t="str">
        <f>VLOOKUP(B28,'All - PetPoint'!$B:$Q,4,FALSE)</f>
        <v>Available</v>
      </c>
      <c r="V28" t="str">
        <f>VLOOKUP(B28,'All - PetPoint'!$B:$Q,11,FALSE)</f>
        <v>Brown</v>
      </c>
      <c r="W28" t="str">
        <f>VLOOKUP(B28,'All - PetPoint'!$B:$Q,14,FALSE)</f>
        <v>Medical Kennel</v>
      </c>
      <c r="X28" t="str">
        <f>VLOOKUP(B28,'AnimalInventory - PetPoint'!$D:$AK,9,FALSE)</f>
        <v>Stray/ACO Pickup / Drop Off</v>
      </c>
      <c r="Y28" s="25">
        <f>VLOOKUP(B28,'AnimalInventory - PetPoint'!$D:$AK,19,FALSE)</f>
        <v>45917.61041666667</v>
      </c>
      <c r="Z28" s="25">
        <f>VLOOKUP(B28,'AnimalInventory - PetPoint'!$D:$AK,21,FALSE)</f>
        <v>45912.61041666667</v>
      </c>
      <c r="AA28">
        <f>VLOOKUP(B28,'AnimalInventory - PetPoint'!$D:$AK,22,FALSE)</f>
        <v>23.1</v>
      </c>
      <c r="AB28">
        <f>VLOOKUP(B28,'AnimalInventory - PetPoint'!$D:$AK,23,FALSE)</f>
        <v>0</v>
      </c>
      <c r="AC28" t="str">
        <f>VLOOKUP(B28,'AnimalInventory - PetPoint'!$D:$AK,25,FALSE)</f>
        <v>49.00 pound</v>
      </c>
      <c r="AD28">
        <f>VLOOKUP(B28,'AnimalInventory - PetPoint'!$D:$AK,28,FALSE)</f>
        <v>3</v>
      </c>
    </row>
    <row r="29" spans="1:30" x14ac:dyDescent="0.2">
      <c r="A29">
        <v>44936854</v>
      </c>
      <c r="B29" t="s">
        <v>165</v>
      </c>
      <c r="C29" t="str">
        <f>VLOOKUP(B29,'All - AdoptAPet'!$B:$AE,2,FALSE)</f>
        <v>Jacob</v>
      </c>
      <c r="D29" t="str">
        <f>VLOOKUP(B29,'All - PetPoint'!$B:$Q,7,FALSE)</f>
        <v>Jacob</v>
      </c>
      <c r="E29" t="str">
        <f>VLOOKUP(B29,'AnimalInventory - PetPoint'!$D:$AK,2,FALSE)</f>
        <v>Jacob</v>
      </c>
      <c r="F29" t="str">
        <f>VLOOKUP(B29,'All - AdoptAPet'!$B:$AE,7,FALSE)</f>
        <v>American Eskimo Dog</v>
      </c>
      <c r="G29" t="str">
        <f>VLOOKUP(B29,'All - AdoptAPet'!$B:$AE,8,FALSE)</f>
        <v>American Pit Bull Terrier</v>
      </c>
      <c r="H29" t="str">
        <f>VLOOKUP(B29,'All - AdoptAPet'!$B:$AE,9,FALSE)</f>
        <v>Tan/Yellow/Fawn - with White</v>
      </c>
      <c r="I29" t="str">
        <f>VLOOKUP(B29,'All - AdoptAPet'!$B:$AE,10,FALSE)</f>
        <v>male</v>
      </c>
      <c r="J29" t="str">
        <f>VLOOKUP(B29,'All - AdoptAPet'!$B:$AE,11,FALSE)</f>
        <v>adult</v>
      </c>
      <c r="K29" t="str">
        <f>VLOOKUP(B29,'All - AdoptAPet'!$B:$AE,12,FALSE)</f>
        <v>Med. 26-60 lbs (12-27 kg)</v>
      </c>
      <c r="L29" t="str">
        <f>VLOOKUP(B29,'All - AdoptAPet'!$B:$AE,14,FALSE)</f>
        <v>Yes</v>
      </c>
      <c r="M29" t="str">
        <f>VLOOKUP(B29,'All - AdoptAPet'!$B:$AE,15,FALSE)</f>
        <v>Yes</v>
      </c>
      <c r="N29" t="str">
        <f>VLOOKUP(B29,'All - AdoptAPet'!$B:$AE,16,FALSE)</f>
        <v>Yes</v>
      </c>
      <c r="O29" t="str">
        <f>VLOOKUP(B29,'All - AdoptAPet'!$B:$AE,17,FALSE)</f>
        <v>No</v>
      </c>
      <c r="P29" t="str">
        <f>VLOOKUP(B29,'All - AdoptAPet'!$B:$AE,19,FALSE)</f>
        <v>No</v>
      </c>
      <c r="Q29" t="str">
        <f>VLOOKUP(B29,'All - AdoptAPet'!$B:$AE,20,FALSE)</f>
        <v>Yes</v>
      </c>
      <c r="R29" t="str">
        <f>VLOOKUP(B29,'All - AdoptAPet'!$B:$AE,21,FALSE)</f>
        <v>Yes</v>
      </c>
      <c r="S29" t="str">
        <f>VLOOKUP(B29,'All - AdoptAPet'!$B:$AE,22,FALSE)</f>
        <v>Unknown</v>
      </c>
      <c r="T29" t="str">
        <f>IF(VLOOKUP(B29,'All - AdoptAPet'!$B:$AE,23,FALSE)="","No", "Yes")</f>
        <v>Yes</v>
      </c>
      <c r="U29" t="str">
        <f>VLOOKUP(B29,'All - PetPoint'!$B:$Q,4,FALSE)</f>
        <v>Available</v>
      </c>
      <c r="V29" t="str">
        <f>VLOOKUP(B29,'All - PetPoint'!$B:$Q,11,FALSE)</f>
        <v>Brown</v>
      </c>
      <c r="W29" t="str">
        <f>VLOOKUP(B29,'All - PetPoint'!$B:$Q,14,FALSE)</f>
        <v>Adoption Kennels</v>
      </c>
      <c r="X29" t="str">
        <f>VLOOKUP(B29,'AnimalInventory - PetPoint'!$D:$AK,9,FALSE)</f>
        <v>Stray/ACO Pickup / Drop Off</v>
      </c>
      <c r="Y29" s="25">
        <f>VLOOKUP(B29,'AnimalInventory - PetPoint'!$D:$AK,19,FALSE)</f>
        <v>45755.588888888888</v>
      </c>
      <c r="Z29" s="25">
        <f>VLOOKUP(B29,'AnimalInventory - PetPoint'!$D:$AK,21,FALSE)</f>
        <v>45750.588888888888</v>
      </c>
      <c r="AA29">
        <f>VLOOKUP(B29,'AnimalInventory - PetPoint'!$D:$AK,22,FALSE)</f>
        <v>185.1</v>
      </c>
      <c r="AB29">
        <f>VLOOKUP(B29,'AnimalInventory - PetPoint'!$D:$AK,23,FALSE)</f>
        <v>0</v>
      </c>
      <c r="AC29" t="str">
        <f>VLOOKUP(B29,'AnimalInventory - PetPoint'!$D:$AK,25,FALSE)</f>
        <v>56.00 pound</v>
      </c>
      <c r="AD29">
        <f>VLOOKUP(B29,'AnimalInventory - PetPoint'!$D:$AK,28,FALSE)</f>
        <v>3</v>
      </c>
    </row>
    <row r="30" spans="1:30" x14ac:dyDescent="0.2">
      <c r="A30">
        <v>45472762</v>
      </c>
      <c r="B30" t="s">
        <v>380</v>
      </c>
      <c r="C30" t="str">
        <f>VLOOKUP(B30,'All - AdoptAPet'!$B:$AE,2,FALSE)</f>
        <v>Journey [Foster Home]</v>
      </c>
      <c r="D30" t="str">
        <f>VLOOKUP(B30,'All - PetPoint'!$B:$Q,7,FALSE)</f>
        <v>Journey (S. Nutter)</v>
      </c>
      <c r="E30" t="str">
        <f>VLOOKUP(B30,'AnimalInventory - PetPoint'!$D:$AK,2,FALSE)</f>
        <v>Journey (S. Nutter)</v>
      </c>
      <c r="F30" t="str">
        <f>VLOOKUP(B30,'All - AdoptAPet'!$B:$AE,7,FALSE)</f>
        <v>Treeing Walker Coonhound</v>
      </c>
      <c r="G30" t="str">
        <f>VLOOKUP(B30,'All - AdoptAPet'!$B:$AE,8,FALSE)</f>
        <v>Foxhound</v>
      </c>
      <c r="H30" t="str">
        <f>VLOOKUP(B30,'All - AdoptAPet'!$B:$AE,9,FALSE)</f>
        <v>Tricolor (Tan/Brown &amp; Black &amp; White)</v>
      </c>
      <c r="I30" t="str">
        <f>VLOOKUP(B30,'All - AdoptAPet'!$B:$AE,10,FALSE)</f>
        <v>male</v>
      </c>
      <c r="J30" t="str">
        <f>VLOOKUP(B30,'All - AdoptAPet'!$B:$AE,11,FALSE)</f>
        <v>adult</v>
      </c>
      <c r="K30" t="str">
        <f>VLOOKUP(B30,'All - AdoptAPet'!$B:$AE,12,FALSE)</f>
        <v>Large 61-100 lbs (28-45 kg)</v>
      </c>
      <c r="L30" t="str">
        <f>VLOOKUP(B30,'All - AdoptAPet'!$B:$AE,14,FALSE)</f>
        <v>Yes</v>
      </c>
      <c r="M30" t="str">
        <f>VLOOKUP(B30,'All - AdoptAPet'!$B:$AE,15,FALSE)</f>
        <v>Yes</v>
      </c>
      <c r="N30" t="str">
        <f>VLOOKUP(B30,'All - AdoptAPet'!$B:$AE,16,FALSE)</f>
        <v>Yes</v>
      </c>
      <c r="O30" t="str">
        <f>VLOOKUP(B30,'All - AdoptAPet'!$B:$AE,17,FALSE)</f>
        <v>No</v>
      </c>
      <c r="P30" t="str">
        <f>VLOOKUP(B30,'All - AdoptAPet'!$B:$AE,19,FALSE)</f>
        <v>No</v>
      </c>
      <c r="Q30" t="str">
        <f>VLOOKUP(B30,'All - AdoptAPet'!$B:$AE,20,FALSE)</f>
        <v>Yes</v>
      </c>
      <c r="R30" t="str">
        <f>VLOOKUP(B30,'All - AdoptAPet'!$B:$AE,21,FALSE)</f>
        <v>Yes</v>
      </c>
      <c r="S30" t="str">
        <f>VLOOKUP(B30,'All - AdoptAPet'!$B:$AE,22,FALSE)</f>
        <v>Unknown</v>
      </c>
      <c r="T30" t="str">
        <f>IF(VLOOKUP(B30,'All - AdoptAPet'!$B:$AE,23,FALSE)="","No", "Yes")</f>
        <v>No</v>
      </c>
      <c r="U30" t="str">
        <f>VLOOKUP(B30,'All - PetPoint'!$B:$Q,4,FALSE)</f>
        <v>Available</v>
      </c>
      <c r="V30" t="str">
        <f>VLOOKUP(B30,'All - PetPoint'!$B:$Q,11,FALSE)</f>
        <v>Black</v>
      </c>
      <c r="W30" t="str">
        <f>VLOOKUP(B30,'All - PetPoint'!$B:$Q,14,FALSE)</f>
        <v>Foster home</v>
      </c>
      <c r="X30" t="str">
        <f>VLOOKUP(B30,'AnimalInventory - PetPoint'!$D:$AK,9,FALSE)</f>
        <v>Stray/Public Drop Off</v>
      </c>
      <c r="Y30" s="25">
        <f>VLOOKUP(B30,'AnimalInventory - PetPoint'!$D:$AK,19,FALSE)</f>
        <v>45853.550694444442</v>
      </c>
      <c r="Z30" s="25">
        <f>VLOOKUP(B30,'AnimalInventory - PetPoint'!$D:$AK,21,FALSE)</f>
        <v>45848.550694444442</v>
      </c>
      <c r="AA30">
        <f>VLOOKUP(B30,'AnimalInventory - PetPoint'!$D:$AK,22,FALSE)</f>
        <v>87.1</v>
      </c>
      <c r="AB30">
        <f>VLOOKUP(B30,'AnimalInventory - PetPoint'!$D:$AK,23,FALSE)</f>
        <v>0</v>
      </c>
      <c r="AC30" t="str">
        <f>VLOOKUP(B30,'AnimalInventory - PetPoint'!$D:$AK,25,FALSE)</f>
        <v>75.60 pound</v>
      </c>
      <c r="AD30">
        <f>VLOOKUP(B30,'AnimalInventory - PetPoint'!$D:$AK,28,FALSE)</f>
        <v>1</v>
      </c>
    </row>
    <row r="31" spans="1:30" x14ac:dyDescent="0.2">
      <c r="A31">
        <v>45968028</v>
      </c>
      <c r="B31" t="s">
        <v>615</v>
      </c>
      <c r="C31" t="str">
        <f>VLOOKUP(B31,'All - AdoptAPet'!$B:$AE,2,FALSE)</f>
        <v>Jovi</v>
      </c>
      <c r="D31" t="str">
        <f>VLOOKUP(B31,'All - PetPoint'!$B:$Q,7,FALSE)</f>
        <v>Jovi</v>
      </c>
      <c r="E31" t="str">
        <f>VLOOKUP(B31,'AnimalInventory - PetPoint'!$D:$AK,2,FALSE)</f>
        <v>Jovi</v>
      </c>
      <c r="F31" t="str">
        <f>VLOOKUP(B31,'All - AdoptAPet'!$B:$AE,7,FALSE)</f>
        <v>Shepherd (Unknown Type)</v>
      </c>
      <c r="G31">
        <f>VLOOKUP(B31,'All - AdoptAPet'!$B:$AE,8,FALSE)</f>
        <v>0</v>
      </c>
      <c r="H31" t="str">
        <f>VLOOKUP(B31,'All - AdoptAPet'!$B:$AE,9,FALSE)</f>
        <v>Black - with Tan, Yellow or Fawn</v>
      </c>
      <c r="I31" t="str">
        <f>VLOOKUP(B31,'All - AdoptAPet'!$B:$AE,10,FALSE)</f>
        <v>female</v>
      </c>
      <c r="J31" t="str">
        <f>VLOOKUP(B31,'All - AdoptAPet'!$B:$AE,11,FALSE)</f>
        <v>adult</v>
      </c>
      <c r="K31" t="str">
        <f>VLOOKUP(B31,'All - AdoptAPet'!$B:$AE,12,FALSE)</f>
        <v>Med. 26-60 lbs (12-27 kg)</v>
      </c>
      <c r="L31" t="str">
        <f>VLOOKUP(B31,'All - AdoptAPet'!$B:$AE,14,FALSE)</f>
        <v>Yes</v>
      </c>
      <c r="M31" t="str">
        <f>VLOOKUP(B31,'All - AdoptAPet'!$B:$AE,15,FALSE)</f>
        <v>No</v>
      </c>
      <c r="N31" t="str">
        <f>VLOOKUP(B31,'All - AdoptAPet'!$B:$AE,16,FALSE)</f>
        <v>Yes</v>
      </c>
      <c r="O31" t="str">
        <f>VLOOKUP(B31,'All - AdoptAPet'!$B:$AE,17,FALSE)</f>
        <v>No</v>
      </c>
      <c r="P31" t="str">
        <f>VLOOKUP(B31,'All - AdoptAPet'!$B:$AE,19,FALSE)</f>
        <v>No</v>
      </c>
      <c r="Q31" t="str">
        <f>VLOOKUP(B31,'All - AdoptAPet'!$B:$AE,20,FALSE)</f>
        <v>Yes</v>
      </c>
      <c r="R31" t="str">
        <f>VLOOKUP(B31,'All - AdoptAPet'!$B:$AE,21,FALSE)</f>
        <v>Yes</v>
      </c>
      <c r="S31" t="str">
        <f>VLOOKUP(B31,'All - AdoptAPet'!$B:$AE,22,FALSE)</f>
        <v>Unknown</v>
      </c>
      <c r="T31" t="str">
        <f>IF(VLOOKUP(B31,'All - AdoptAPet'!$B:$AE,23,FALSE)="","No", "Yes")</f>
        <v>No</v>
      </c>
      <c r="U31" t="str">
        <f>VLOOKUP(B31,'All - PetPoint'!$B:$Q,4,FALSE)</f>
        <v>Pending Surgery</v>
      </c>
      <c r="V31" t="str">
        <f>VLOOKUP(B31,'All - PetPoint'!$B:$Q,11,FALSE)</f>
        <v>Black</v>
      </c>
      <c r="W31" t="str">
        <f>VLOOKUP(B31,'All - PetPoint'!$B:$Q,14,FALSE)</f>
        <v>Pit Pens</v>
      </c>
      <c r="X31" t="str">
        <f>VLOOKUP(B31,'AnimalInventory - PetPoint'!$D:$AK,9,FALSE)</f>
        <v>Stray/ACO Pickup / Drop Off</v>
      </c>
      <c r="Y31" s="25">
        <f>VLOOKUP(B31,'AnimalInventory - PetPoint'!$D:$AK,19,FALSE)</f>
        <v>45860.586805555555</v>
      </c>
      <c r="Z31" s="25">
        <f>VLOOKUP(B31,'AnimalInventory - PetPoint'!$D:$AK,21,FALSE)</f>
        <v>45855.586805555555</v>
      </c>
      <c r="AA31">
        <f>VLOOKUP(B31,'AnimalInventory - PetPoint'!$D:$AK,22,FALSE)</f>
        <v>80.099999999999994</v>
      </c>
      <c r="AB31">
        <f>VLOOKUP(B31,'AnimalInventory - PetPoint'!$D:$AK,23,FALSE)</f>
        <v>0</v>
      </c>
      <c r="AC31" t="str">
        <f>VLOOKUP(B31,'AnimalInventory - PetPoint'!$D:$AK,25,FALSE)</f>
        <v>60.00 pound</v>
      </c>
      <c r="AD31">
        <f>VLOOKUP(B31,'AnimalInventory - PetPoint'!$D:$AK,28,FALSE)</f>
        <v>1</v>
      </c>
    </row>
    <row r="32" spans="1:30" x14ac:dyDescent="0.2">
      <c r="A32">
        <v>45190824</v>
      </c>
      <c r="B32" t="s">
        <v>272</v>
      </c>
      <c r="C32" t="str">
        <f>VLOOKUP(B32,'All - AdoptAPet'!$B:$AE,2,FALSE)</f>
        <v>Julian</v>
      </c>
      <c r="D32" t="str">
        <f>VLOOKUP(B32,'All - PetPoint'!$B:$Q,7,FALSE)</f>
        <v>Julian</v>
      </c>
      <c r="E32" t="str">
        <f>VLOOKUP(B32,'AnimalInventory - PetPoint'!$D:$AK,2,FALSE)</f>
        <v>Julian</v>
      </c>
      <c r="F32" t="str">
        <f>VLOOKUP(B32,'All - AdoptAPet'!$B:$AE,7,FALSE)</f>
        <v>Shepherd (Unknown Type)</v>
      </c>
      <c r="G32" t="str">
        <f>VLOOKUP(B32,'All - AdoptAPet'!$B:$AE,8,FALSE)</f>
        <v>Plott Hound</v>
      </c>
      <c r="H32" t="str">
        <f>VLOOKUP(B32,'All - AdoptAPet'!$B:$AE,9,FALSE)</f>
        <v>Brindle</v>
      </c>
      <c r="I32" t="str">
        <f>VLOOKUP(B32,'All - AdoptAPet'!$B:$AE,10,FALSE)</f>
        <v>male</v>
      </c>
      <c r="J32" t="str">
        <f>VLOOKUP(B32,'All - AdoptAPet'!$B:$AE,11,FALSE)</f>
        <v>adult</v>
      </c>
      <c r="K32" t="str">
        <f>VLOOKUP(B32,'All - AdoptAPet'!$B:$AE,12,FALSE)</f>
        <v>Med. 26-60 lbs (12-27 kg)</v>
      </c>
      <c r="L32" t="str">
        <f>VLOOKUP(B32,'All - AdoptAPet'!$B:$AE,14,FALSE)</f>
        <v>Yes</v>
      </c>
      <c r="M32" t="str">
        <f>VLOOKUP(B32,'All - AdoptAPet'!$B:$AE,15,FALSE)</f>
        <v>Yes</v>
      </c>
      <c r="N32" t="str">
        <f>VLOOKUP(B32,'All - AdoptAPet'!$B:$AE,16,FALSE)</f>
        <v>Yes</v>
      </c>
      <c r="O32" t="str">
        <f>VLOOKUP(B32,'All - AdoptAPet'!$B:$AE,17,FALSE)</f>
        <v>No</v>
      </c>
      <c r="P32" t="str">
        <f>VLOOKUP(B32,'All - AdoptAPet'!$B:$AE,19,FALSE)</f>
        <v>No</v>
      </c>
      <c r="Q32" t="str">
        <f>VLOOKUP(B32,'All - AdoptAPet'!$B:$AE,20,FALSE)</f>
        <v>Yes</v>
      </c>
      <c r="R32" t="str">
        <f>VLOOKUP(B32,'All - AdoptAPet'!$B:$AE,21,FALSE)</f>
        <v>Yes</v>
      </c>
      <c r="S32" t="str">
        <f>VLOOKUP(B32,'All - AdoptAPet'!$B:$AE,22,FALSE)</f>
        <v>Yes</v>
      </c>
      <c r="T32" t="str">
        <f>IF(VLOOKUP(B32,'All - AdoptAPet'!$B:$AE,23,FALSE)="","No", "Yes")</f>
        <v>Yes</v>
      </c>
      <c r="U32" t="str">
        <f>VLOOKUP(B32,'All - PetPoint'!$B:$Q,4,FALSE)</f>
        <v>Available</v>
      </c>
      <c r="V32" t="str">
        <f>VLOOKUP(B32,'All - PetPoint'!$B:$Q,11,FALSE)</f>
        <v>Black</v>
      </c>
      <c r="W32" t="str">
        <f>VLOOKUP(B32,'All - PetPoint'!$B:$Q,14,FALSE)</f>
        <v>Adoption Kennels</v>
      </c>
      <c r="X32" t="str">
        <f>VLOOKUP(B32,'AnimalInventory - PetPoint'!$D:$AK,9,FALSE)</f>
        <v>Stray/ACO Pickup / Drop Off</v>
      </c>
      <c r="Y32" s="25">
        <f>VLOOKUP(B32,'AnimalInventory - PetPoint'!$D:$AK,19,FALSE)</f>
        <v>45824.569444444445</v>
      </c>
      <c r="Z32" s="25">
        <f>VLOOKUP(B32,'AnimalInventory - PetPoint'!$D:$AK,21,FALSE)</f>
        <v>45819.569444444445</v>
      </c>
      <c r="AA32">
        <f>VLOOKUP(B32,'AnimalInventory - PetPoint'!$D:$AK,22,FALSE)</f>
        <v>116.1</v>
      </c>
      <c r="AB32">
        <f>VLOOKUP(B32,'AnimalInventory - PetPoint'!$D:$AK,23,FALSE)</f>
        <v>0</v>
      </c>
      <c r="AC32" t="str">
        <f>VLOOKUP(B32,'AnimalInventory - PetPoint'!$D:$AK,25,FALSE)</f>
        <v>61.00 pound</v>
      </c>
      <c r="AD32">
        <f>VLOOKUP(B32,'AnimalInventory - PetPoint'!$D:$AK,28,FALSE)</f>
        <v>3</v>
      </c>
    </row>
    <row r="33" spans="1:30" x14ac:dyDescent="0.2">
      <c r="A33">
        <v>45190904</v>
      </c>
      <c r="B33" t="s">
        <v>278</v>
      </c>
      <c r="C33" t="str">
        <f>VLOOKUP(B33,'All - AdoptAPet'!$B:$AE,2,FALSE)</f>
        <v>Karma [Foster Home]</v>
      </c>
      <c r="D33" t="str">
        <f>VLOOKUP(B33,'All - PetPoint'!$B:$Q,7,FALSE)</f>
        <v>Karma (M Kelly)</v>
      </c>
      <c r="E33" t="str">
        <f>VLOOKUP(B33,'AnimalInventory - PetPoint'!$D:$AK,2,FALSE)</f>
        <v>Karma (M Kelly)</v>
      </c>
      <c r="F33" t="str">
        <f>VLOOKUP(B33,'All - AdoptAPet'!$B:$AE,7,FALSE)</f>
        <v>Labrador Retriever</v>
      </c>
      <c r="G33" t="str">
        <f>VLOOKUP(B33,'All - AdoptAPet'!$B:$AE,8,FALSE)</f>
        <v>Weimaraner</v>
      </c>
      <c r="H33" t="str">
        <f>VLOOKUP(B33,'All - AdoptAPet'!$B:$AE,9,FALSE)</f>
        <v>Gray/Silver/Salt &amp; Pepper - with White</v>
      </c>
      <c r="I33" t="str">
        <f>VLOOKUP(B33,'All - AdoptAPet'!$B:$AE,10,FALSE)</f>
        <v>female</v>
      </c>
      <c r="J33" t="str">
        <f>VLOOKUP(B33,'All - AdoptAPet'!$B:$AE,11,FALSE)</f>
        <v>adult</v>
      </c>
      <c r="K33" t="str">
        <f>VLOOKUP(B33,'All - AdoptAPet'!$B:$AE,12,FALSE)</f>
        <v>Med. 26-60 lbs (12-27 kg)</v>
      </c>
      <c r="L33" t="str">
        <f>VLOOKUP(B33,'All - AdoptAPet'!$B:$AE,14,FALSE)</f>
        <v>Yes</v>
      </c>
      <c r="M33" t="str">
        <f>VLOOKUP(B33,'All - AdoptAPet'!$B:$AE,15,FALSE)</f>
        <v>Yes</v>
      </c>
      <c r="N33" t="str">
        <f>VLOOKUP(B33,'All - AdoptAPet'!$B:$AE,16,FALSE)</f>
        <v>Yes</v>
      </c>
      <c r="O33" t="str">
        <f>VLOOKUP(B33,'All - AdoptAPet'!$B:$AE,17,FALSE)</f>
        <v>Yes</v>
      </c>
      <c r="P33" t="str">
        <f>VLOOKUP(B33,'All - AdoptAPet'!$B:$AE,19,FALSE)</f>
        <v>No</v>
      </c>
      <c r="Q33" t="str">
        <f>VLOOKUP(B33,'All - AdoptAPet'!$B:$AE,20,FALSE)</f>
        <v>Yes</v>
      </c>
      <c r="R33" t="str">
        <f>VLOOKUP(B33,'All - AdoptAPet'!$B:$AE,21,FALSE)</f>
        <v>Yes</v>
      </c>
      <c r="S33" t="str">
        <f>VLOOKUP(B33,'All - AdoptAPet'!$B:$AE,22,FALSE)</f>
        <v>Yes</v>
      </c>
      <c r="T33" t="str">
        <f>IF(VLOOKUP(B33,'All - AdoptAPet'!$B:$AE,23,FALSE)="","No", "Yes")</f>
        <v>Yes</v>
      </c>
      <c r="U33" t="str">
        <f>VLOOKUP(B33,'All - PetPoint'!$B:$Q,4,FALSE)</f>
        <v>Available</v>
      </c>
      <c r="V33" t="str">
        <f>VLOOKUP(B33,'All - PetPoint'!$B:$Q,11,FALSE)</f>
        <v>Grey</v>
      </c>
      <c r="W33" t="str">
        <f>VLOOKUP(B33,'All - PetPoint'!$B:$Q,14,FALSE)</f>
        <v>Foster home</v>
      </c>
      <c r="X33" t="str">
        <f>VLOOKUP(B33,'AnimalInventory - PetPoint'!$D:$AK,9,FALSE)</f>
        <v>Stray/Public Drop Off</v>
      </c>
      <c r="Y33" s="25">
        <f>VLOOKUP(B33,'AnimalInventory - PetPoint'!$D:$AK,19,FALSE)</f>
        <v>45833.45208333333</v>
      </c>
      <c r="Z33" s="25">
        <f>VLOOKUP(B33,'AnimalInventory - PetPoint'!$D:$AK,21,FALSE)</f>
        <v>45828.45208333333</v>
      </c>
      <c r="AA33">
        <f>VLOOKUP(B33,'AnimalInventory - PetPoint'!$D:$AK,22,FALSE)</f>
        <v>107.3</v>
      </c>
      <c r="AB33">
        <f>VLOOKUP(B33,'AnimalInventory - PetPoint'!$D:$AK,23,FALSE)</f>
        <v>0</v>
      </c>
      <c r="AC33" t="str">
        <f>VLOOKUP(B33,'AnimalInventory - PetPoint'!$D:$AK,25,FALSE)</f>
        <v>52.60 pound</v>
      </c>
      <c r="AD33">
        <f>VLOOKUP(B33,'AnimalInventory - PetPoint'!$D:$AK,28,FALSE)</f>
        <v>3</v>
      </c>
    </row>
    <row r="34" spans="1:30" x14ac:dyDescent="0.2">
      <c r="A34">
        <v>45190901</v>
      </c>
      <c r="B34" t="s">
        <v>284</v>
      </c>
      <c r="C34" t="str">
        <f>VLOOKUP(B34,'All - AdoptAPet'!$B:$AE,2,FALSE)</f>
        <v>Kim</v>
      </c>
      <c r="D34" t="str">
        <f>VLOOKUP(B34,'All - PetPoint'!$B:$Q,7,FALSE)</f>
        <v>Kim</v>
      </c>
      <c r="E34" t="str">
        <f>VLOOKUP(B34,'AnimalInventory - PetPoint'!$D:$AK,2,FALSE)</f>
        <v>Kim</v>
      </c>
      <c r="F34" t="str">
        <f>VLOOKUP(B34,'All - AdoptAPet'!$B:$AE,7,FALSE)</f>
        <v>Labrador Retriever</v>
      </c>
      <c r="G34" t="str">
        <f>VLOOKUP(B34,'All - AdoptAPet'!$B:$AE,8,FALSE)</f>
        <v>American Pit Bull Terrier</v>
      </c>
      <c r="H34" t="str">
        <f>VLOOKUP(B34,'All - AdoptAPet'!$B:$AE,9,FALSE)</f>
        <v>Black</v>
      </c>
      <c r="I34" t="str">
        <f>VLOOKUP(B34,'All - AdoptAPet'!$B:$AE,10,FALSE)</f>
        <v>female</v>
      </c>
      <c r="J34" t="str">
        <f>VLOOKUP(B34,'All - AdoptAPet'!$B:$AE,11,FALSE)</f>
        <v>adult</v>
      </c>
      <c r="K34" t="str">
        <f>VLOOKUP(B34,'All - AdoptAPet'!$B:$AE,12,FALSE)</f>
        <v>Med. 26-60 lbs (12-27 kg)</v>
      </c>
      <c r="L34" t="str">
        <f>VLOOKUP(B34,'All - AdoptAPet'!$B:$AE,14,FALSE)</f>
        <v>Yes</v>
      </c>
      <c r="M34" t="str">
        <f>VLOOKUP(B34,'All - AdoptAPet'!$B:$AE,15,FALSE)</f>
        <v>Yes</v>
      </c>
      <c r="N34" t="str">
        <f>VLOOKUP(B34,'All - AdoptAPet'!$B:$AE,16,FALSE)</f>
        <v>Yes</v>
      </c>
      <c r="O34" t="str">
        <f>VLOOKUP(B34,'All - AdoptAPet'!$B:$AE,17,FALSE)</f>
        <v>No</v>
      </c>
      <c r="P34" t="str">
        <f>VLOOKUP(B34,'All - AdoptAPet'!$B:$AE,19,FALSE)</f>
        <v>No</v>
      </c>
      <c r="Q34" t="str">
        <f>VLOOKUP(B34,'All - AdoptAPet'!$B:$AE,20,FALSE)</f>
        <v>Yes</v>
      </c>
      <c r="R34" t="str">
        <f>VLOOKUP(B34,'All - AdoptAPet'!$B:$AE,21,FALSE)</f>
        <v>Yes</v>
      </c>
      <c r="S34" t="str">
        <f>VLOOKUP(B34,'All - AdoptAPet'!$B:$AE,22,FALSE)</f>
        <v>Unknown</v>
      </c>
      <c r="T34" t="str">
        <f>IF(VLOOKUP(B34,'All - AdoptAPet'!$B:$AE,23,FALSE)="","No", "Yes")</f>
        <v>No</v>
      </c>
      <c r="U34" t="str">
        <f>VLOOKUP(B34,'All - PetPoint'!$B:$Q,4,FALSE)</f>
        <v>Available</v>
      </c>
      <c r="V34" t="str">
        <f>VLOOKUP(B34,'All - PetPoint'!$B:$Q,11,FALSE)</f>
        <v>Black</v>
      </c>
      <c r="W34" t="str">
        <f>VLOOKUP(B34,'All - PetPoint'!$B:$Q,14,FALSE)</f>
        <v>Medical Kennel</v>
      </c>
      <c r="X34" t="str">
        <f>VLOOKUP(B34,'AnimalInventory - PetPoint'!$D:$AK,9,FALSE)</f>
        <v>Stray/Abandoned</v>
      </c>
      <c r="Y34" s="25">
        <f>VLOOKUP(B34,'AnimalInventory - PetPoint'!$D:$AK,19,FALSE)</f>
        <v>45830.703472222223</v>
      </c>
      <c r="Z34" s="25">
        <f>VLOOKUP(B34,'AnimalInventory - PetPoint'!$D:$AK,21,FALSE)</f>
        <v>45825.703472222223</v>
      </c>
      <c r="AA34">
        <f>VLOOKUP(B34,'AnimalInventory - PetPoint'!$D:$AK,22,FALSE)</f>
        <v>110</v>
      </c>
      <c r="AB34">
        <f>VLOOKUP(B34,'AnimalInventory - PetPoint'!$D:$AK,23,FALSE)</f>
        <v>0</v>
      </c>
      <c r="AC34" t="str">
        <f>VLOOKUP(B34,'AnimalInventory - PetPoint'!$D:$AK,25,FALSE)</f>
        <v>48.00 pound</v>
      </c>
      <c r="AD34">
        <f>VLOOKUP(B34,'AnimalInventory - PetPoint'!$D:$AK,28,FALSE)</f>
        <v>3</v>
      </c>
    </row>
    <row r="35" spans="1:30" x14ac:dyDescent="0.2">
      <c r="A35">
        <v>44476162</v>
      </c>
      <c r="B35" t="s">
        <v>121</v>
      </c>
      <c r="C35" t="str">
        <f>VLOOKUP(B35,'All - AdoptAPet'!$B:$AE,2,FALSE)</f>
        <v>Kimmie</v>
      </c>
      <c r="D35" t="str">
        <f>VLOOKUP(B35,'All - PetPoint'!$B:$Q,7,FALSE)</f>
        <v>Kimmie</v>
      </c>
      <c r="E35" t="str">
        <f>VLOOKUP(B35,'AnimalInventory - PetPoint'!$D:$AK,2,FALSE)</f>
        <v>Kimmie</v>
      </c>
      <c r="F35" t="str">
        <f>VLOOKUP(B35,'All - AdoptAPet'!$B:$AE,7,FALSE)</f>
        <v>Hound (Unknown Type)</v>
      </c>
      <c r="G35" t="str">
        <f>VLOOKUP(B35,'All - AdoptAPet'!$B:$AE,8,FALSE)</f>
        <v>Husky</v>
      </c>
      <c r="H35" t="str">
        <f>VLOOKUP(B35,'All - AdoptAPet'!$B:$AE,9,FALSE)</f>
        <v>Tan/Yellow/Fawn - with Black</v>
      </c>
      <c r="I35" t="str">
        <f>VLOOKUP(B35,'All - AdoptAPet'!$B:$AE,10,FALSE)</f>
        <v>female</v>
      </c>
      <c r="J35" t="str">
        <f>VLOOKUP(B35,'All - AdoptAPet'!$B:$AE,11,FALSE)</f>
        <v>adult</v>
      </c>
      <c r="K35" t="str">
        <f>VLOOKUP(B35,'All - AdoptAPet'!$B:$AE,12,FALSE)</f>
        <v>Med. 26-60 lbs (12-27 kg)</v>
      </c>
      <c r="L35" t="str">
        <f>VLOOKUP(B35,'All - AdoptAPet'!$B:$AE,14,FALSE)</f>
        <v>Yes</v>
      </c>
      <c r="M35" t="str">
        <f>VLOOKUP(B35,'All - AdoptAPet'!$B:$AE,15,FALSE)</f>
        <v>Yes</v>
      </c>
      <c r="N35" t="str">
        <f>VLOOKUP(B35,'All - AdoptAPet'!$B:$AE,16,FALSE)</f>
        <v>Yes</v>
      </c>
      <c r="O35" t="str">
        <f>VLOOKUP(B35,'All - AdoptAPet'!$B:$AE,17,FALSE)</f>
        <v>No</v>
      </c>
      <c r="P35" t="str">
        <f>VLOOKUP(B35,'All - AdoptAPet'!$B:$AE,19,FALSE)</f>
        <v>No</v>
      </c>
      <c r="Q35" t="str">
        <f>VLOOKUP(B35,'All - AdoptAPet'!$B:$AE,20,FALSE)</f>
        <v>Yes</v>
      </c>
      <c r="R35" t="str">
        <f>VLOOKUP(B35,'All - AdoptAPet'!$B:$AE,21,FALSE)</f>
        <v>Yes</v>
      </c>
      <c r="S35" t="str">
        <f>VLOOKUP(B35,'All - AdoptAPet'!$B:$AE,22,FALSE)</f>
        <v>Unknown</v>
      </c>
      <c r="T35" t="str">
        <f>IF(VLOOKUP(B35,'All - AdoptAPet'!$B:$AE,23,FALSE)="","No", "Yes")</f>
        <v>Yes</v>
      </c>
      <c r="U35" t="str">
        <f>VLOOKUP(B35,'All - PetPoint'!$B:$Q,4,FALSE)</f>
        <v>Available</v>
      </c>
      <c r="V35" t="str">
        <f>VLOOKUP(B35,'All - PetPoint'!$B:$Q,11,FALSE)</f>
        <v>Brown</v>
      </c>
      <c r="W35" t="str">
        <f>VLOOKUP(B35,'All - PetPoint'!$B:$Q,14,FALSE)</f>
        <v>Adoption Kennels</v>
      </c>
      <c r="X35" t="str">
        <f>VLOOKUP(B35,'AnimalInventory - PetPoint'!$D:$AK,9,FALSE)</f>
        <v>Stray/Public Drop Off</v>
      </c>
      <c r="Y35" s="25">
        <f>VLOOKUP(B35,'AnimalInventory - PetPoint'!$D:$AK,19,FALSE)</f>
        <v>45742.468055555553</v>
      </c>
      <c r="Z35" s="25">
        <f>VLOOKUP(B35,'AnimalInventory - PetPoint'!$D:$AK,21,FALSE)</f>
        <v>45737.468055555553</v>
      </c>
      <c r="AA35">
        <f>VLOOKUP(B35,'AnimalInventory - PetPoint'!$D:$AK,22,FALSE)</f>
        <v>198.2</v>
      </c>
      <c r="AB35">
        <f>VLOOKUP(B35,'AnimalInventory - PetPoint'!$D:$AK,23,FALSE)</f>
        <v>0</v>
      </c>
      <c r="AC35" t="str">
        <f>VLOOKUP(B35,'AnimalInventory - PetPoint'!$D:$AK,25,FALSE)</f>
        <v>42.00 pound</v>
      </c>
      <c r="AD35">
        <f>VLOOKUP(B35,'AnimalInventory - PetPoint'!$D:$AK,28,FALSE)</f>
        <v>3</v>
      </c>
    </row>
    <row r="36" spans="1:30" x14ac:dyDescent="0.2">
      <c r="A36">
        <v>44940352</v>
      </c>
      <c r="B36" t="s">
        <v>173</v>
      </c>
      <c r="C36" t="str">
        <f>VLOOKUP(B36,'All - AdoptAPet'!$B:$AE,2,FALSE)</f>
        <v>Kira</v>
      </c>
      <c r="D36" t="str">
        <f>VLOOKUP(B36,'All - PetPoint'!$B:$Q,7,FALSE)</f>
        <v>Kira</v>
      </c>
      <c r="E36" t="str">
        <f>VLOOKUP(B36,'AnimalInventory - PetPoint'!$D:$AK,2,FALSE)</f>
        <v>Kira</v>
      </c>
      <c r="F36" t="str">
        <f>VLOOKUP(B36,'All - AdoptAPet'!$B:$AE,7,FALSE)</f>
        <v>American Pit Bull Terrier</v>
      </c>
      <c r="G36">
        <f>VLOOKUP(B36,'All - AdoptAPet'!$B:$AE,8,FALSE)</f>
        <v>0</v>
      </c>
      <c r="H36" t="str">
        <f>VLOOKUP(B36,'All - AdoptAPet'!$B:$AE,9,FALSE)</f>
        <v>Gray/Silver/Salt &amp; Pepper - with White</v>
      </c>
      <c r="I36" t="str">
        <f>VLOOKUP(B36,'All - AdoptAPet'!$B:$AE,10,FALSE)</f>
        <v>female</v>
      </c>
      <c r="J36" t="str">
        <f>VLOOKUP(B36,'All - AdoptAPet'!$B:$AE,11,FALSE)</f>
        <v>adult</v>
      </c>
      <c r="K36" t="str">
        <f>VLOOKUP(B36,'All - AdoptAPet'!$B:$AE,12,FALSE)</f>
        <v>Med. 26-60 lbs (12-27 kg)</v>
      </c>
      <c r="L36" t="str">
        <f>VLOOKUP(B36,'All - AdoptAPet'!$B:$AE,14,FALSE)</f>
        <v>Yes</v>
      </c>
      <c r="M36" t="str">
        <f>VLOOKUP(B36,'All - AdoptAPet'!$B:$AE,15,FALSE)</f>
        <v>Yes</v>
      </c>
      <c r="N36" t="str">
        <f>VLOOKUP(B36,'All - AdoptAPet'!$B:$AE,16,FALSE)</f>
        <v>Yes</v>
      </c>
      <c r="O36" t="str">
        <f>VLOOKUP(B36,'All - AdoptAPet'!$B:$AE,17,FALSE)</f>
        <v>No</v>
      </c>
      <c r="P36" t="str">
        <f>VLOOKUP(B36,'All - AdoptAPet'!$B:$AE,19,FALSE)</f>
        <v>No</v>
      </c>
      <c r="Q36" t="str">
        <f>VLOOKUP(B36,'All - AdoptAPet'!$B:$AE,20,FALSE)</f>
        <v>Yes</v>
      </c>
      <c r="R36" t="str">
        <f>VLOOKUP(B36,'All - AdoptAPet'!$B:$AE,21,FALSE)</f>
        <v>Yes</v>
      </c>
      <c r="S36" t="str">
        <f>VLOOKUP(B36,'All - AdoptAPet'!$B:$AE,22,FALSE)</f>
        <v>Yes</v>
      </c>
      <c r="T36" t="str">
        <f>IF(VLOOKUP(B36,'All - AdoptAPet'!$B:$AE,23,FALSE)="","No", "Yes")</f>
        <v>Yes</v>
      </c>
      <c r="U36" t="str">
        <f>VLOOKUP(B36,'All - PetPoint'!$B:$Q,4,FALSE)</f>
        <v>Available</v>
      </c>
      <c r="V36" t="str">
        <f>VLOOKUP(B36,'All - PetPoint'!$B:$Q,11,FALSE)</f>
        <v>Grey</v>
      </c>
      <c r="W36" t="str">
        <f>VLOOKUP(B36,'All - PetPoint'!$B:$Q,14,FALSE)</f>
        <v>Adoption Kennels</v>
      </c>
      <c r="X36" t="str">
        <f>VLOOKUP(B36,'AnimalInventory - PetPoint'!$D:$AK,9,FALSE)</f>
        <v>Stray/ACO Pickup / Drop Off</v>
      </c>
      <c r="Y36" s="25">
        <f>VLOOKUP(B36,'AnimalInventory - PetPoint'!$D:$AK,19,FALSE)</f>
        <v>45794.433333333334</v>
      </c>
      <c r="Z36" s="25">
        <f>VLOOKUP(B36,'AnimalInventory - PetPoint'!$D:$AK,21,FALSE)</f>
        <v>45789.433333333334</v>
      </c>
      <c r="AA36">
        <f>VLOOKUP(B36,'AnimalInventory - PetPoint'!$D:$AK,22,FALSE)</f>
        <v>146.30000000000001</v>
      </c>
      <c r="AB36">
        <f>VLOOKUP(B36,'AnimalInventory - PetPoint'!$D:$AK,23,FALSE)</f>
        <v>0</v>
      </c>
      <c r="AC36" t="str">
        <f>VLOOKUP(B36,'AnimalInventory - PetPoint'!$D:$AK,25,FALSE)</f>
        <v>59.00 pound</v>
      </c>
      <c r="AD36">
        <f>VLOOKUP(B36,'AnimalInventory - PetPoint'!$D:$AK,28,FALSE)</f>
        <v>3</v>
      </c>
    </row>
    <row r="37" spans="1:30" x14ac:dyDescent="0.2">
      <c r="A37">
        <v>45472546</v>
      </c>
      <c r="B37" t="s">
        <v>388</v>
      </c>
      <c r="C37" t="str">
        <f>VLOOKUP(B37,'All - AdoptAPet'!$B:$AE,2,FALSE)</f>
        <v>Kirby</v>
      </c>
      <c r="D37" t="str">
        <f>VLOOKUP(B37,'All - PetPoint'!$B:$Q,7,FALSE)</f>
        <v>Kirby</v>
      </c>
      <c r="E37" t="str">
        <f>VLOOKUP(B37,'AnimalInventory - PetPoint'!$D:$AK,2,FALSE)</f>
        <v>Kirby</v>
      </c>
      <c r="F37" t="str">
        <f>VLOOKUP(B37,'All - AdoptAPet'!$B:$AE,7,FALSE)</f>
        <v>Rottweiler</v>
      </c>
      <c r="G37" t="str">
        <f>VLOOKUP(B37,'All - AdoptAPet'!$B:$AE,8,FALSE)</f>
        <v>Cane Corso</v>
      </c>
      <c r="H37" t="str">
        <f>VLOOKUP(B37,'All - AdoptAPet'!$B:$AE,9,FALSE)</f>
        <v>Gray/Silver/Salt &amp; Pepper - with White</v>
      </c>
      <c r="I37" t="str">
        <f>VLOOKUP(B37,'All - AdoptAPet'!$B:$AE,10,FALSE)</f>
        <v>male</v>
      </c>
      <c r="J37" t="str">
        <f>VLOOKUP(B37,'All - AdoptAPet'!$B:$AE,11,FALSE)</f>
        <v>adult</v>
      </c>
      <c r="K37" t="str">
        <f>VLOOKUP(B37,'All - AdoptAPet'!$B:$AE,12,FALSE)</f>
        <v>Large 61-100 lbs (28-45 kg)</v>
      </c>
      <c r="L37" t="str">
        <f>VLOOKUP(B37,'All - AdoptAPet'!$B:$AE,14,FALSE)</f>
        <v>Yes</v>
      </c>
      <c r="M37" t="str">
        <f>VLOOKUP(B37,'All - AdoptAPet'!$B:$AE,15,FALSE)</f>
        <v>Yes</v>
      </c>
      <c r="N37" t="str">
        <f>VLOOKUP(B37,'All - AdoptAPet'!$B:$AE,16,FALSE)</f>
        <v>Yes</v>
      </c>
      <c r="O37" t="str">
        <f>VLOOKUP(B37,'All - AdoptAPet'!$B:$AE,17,FALSE)</f>
        <v>No</v>
      </c>
      <c r="P37" t="str">
        <f>VLOOKUP(B37,'All - AdoptAPet'!$B:$AE,19,FALSE)</f>
        <v>No</v>
      </c>
      <c r="Q37" t="str">
        <f>VLOOKUP(B37,'All - AdoptAPet'!$B:$AE,20,FALSE)</f>
        <v>Yes</v>
      </c>
      <c r="R37" t="str">
        <f>VLOOKUP(B37,'All - AdoptAPet'!$B:$AE,21,FALSE)</f>
        <v>Yes</v>
      </c>
      <c r="S37" t="str">
        <f>VLOOKUP(B37,'All - AdoptAPet'!$B:$AE,22,FALSE)</f>
        <v>Unknown</v>
      </c>
      <c r="T37" t="str">
        <f>IF(VLOOKUP(B37,'All - AdoptAPet'!$B:$AE,23,FALSE)="","No", "Yes")</f>
        <v>No</v>
      </c>
      <c r="U37" t="str">
        <f>VLOOKUP(B37,'All - PetPoint'!$B:$Q,4,FALSE)</f>
        <v>Available</v>
      </c>
      <c r="V37" t="str">
        <f>VLOOKUP(B37,'All - PetPoint'!$B:$Q,11,FALSE)</f>
        <v>Grey</v>
      </c>
      <c r="W37" t="str">
        <f>VLOOKUP(B37,'All - PetPoint'!$B:$Q,14,FALSE)</f>
        <v>Adoption Kennels</v>
      </c>
      <c r="X37" t="str">
        <f>VLOOKUP(B37,'AnimalInventory - PetPoint'!$D:$AK,9,FALSE)</f>
        <v>Seized/Cruelty</v>
      </c>
      <c r="Y37" s="25">
        <f>VLOOKUP(B37,'AnimalInventory - PetPoint'!$D:$AK,19,FALSE)</f>
        <v>0</v>
      </c>
      <c r="Z37" s="25">
        <f>VLOOKUP(B37,'AnimalInventory - PetPoint'!$D:$AK,21,FALSE)</f>
        <v>45830.546527777777</v>
      </c>
      <c r="AA37">
        <f>VLOOKUP(B37,'AnimalInventory - PetPoint'!$D:$AK,22,FALSE)</f>
        <v>105.1</v>
      </c>
      <c r="AB37">
        <f>VLOOKUP(B37,'AnimalInventory - PetPoint'!$D:$AK,23,FALSE)</f>
        <v>0</v>
      </c>
      <c r="AC37" t="str">
        <f>VLOOKUP(B37,'AnimalInventory - PetPoint'!$D:$AK,25,FALSE)</f>
        <v>84.00 pound</v>
      </c>
      <c r="AD37">
        <f>VLOOKUP(B37,'AnimalInventory - PetPoint'!$D:$AK,28,FALSE)</f>
        <v>3</v>
      </c>
    </row>
    <row r="38" spans="1:30" x14ac:dyDescent="0.2">
      <c r="A38">
        <v>44938825</v>
      </c>
      <c r="B38" t="s">
        <v>180</v>
      </c>
      <c r="C38" t="str">
        <f>VLOOKUP(B38,'All - AdoptAPet'!$B:$AE,2,FALSE)</f>
        <v>Koko</v>
      </c>
      <c r="D38" t="str">
        <f>VLOOKUP(B38,'All - PetPoint'!$B:$Q,7,FALSE)</f>
        <v>Koko</v>
      </c>
      <c r="E38" t="str">
        <f>VLOOKUP(B38,'AnimalInventory - PetPoint'!$D:$AK,2,FALSE)</f>
        <v>Koko</v>
      </c>
      <c r="F38" t="str">
        <f>VLOOKUP(B38,'All - AdoptAPet'!$B:$AE,7,FALSE)</f>
        <v>American Pit Bull Terrier</v>
      </c>
      <c r="G38">
        <f>VLOOKUP(B38,'All - AdoptAPet'!$B:$AE,8,FALSE)</f>
        <v>0</v>
      </c>
      <c r="H38" t="str">
        <f>VLOOKUP(B38,'All - AdoptAPet'!$B:$AE,9,FALSE)</f>
        <v>Gray/Blue/Silver/Salt &amp; Pepper</v>
      </c>
      <c r="I38" t="str">
        <f>VLOOKUP(B38,'All - AdoptAPet'!$B:$AE,10,FALSE)</f>
        <v>female</v>
      </c>
      <c r="J38" t="str">
        <f>VLOOKUP(B38,'All - AdoptAPet'!$B:$AE,11,FALSE)</f>
        <v>adult</v>
      </c>
      <c r="K38" t="str">
        <f>VLOOKUP(B38,'All - AdoptAPet'!$B:$AE,12,FALSE)</f>
        <v>Med. 26-60 lbs (12-27 kg)</v>
      </c>
      <c r="L38" t="str">
        <f>VLOOKUP(B38,'All - AdoptAPet'!$B:$AE,14,FALSE)</f>
        <v>Yes</v>
      </c>
      <c r="M38" t="str">
        <f>VLOOKUP(B38,'All - AdoptAPet'!$B:$AE,15,FALSE)</f>
        <v>Yes</v>
      </c>
      <c r="N38" t="str">
        <f>VLOOKUP(B38,'All - AdoptAPet'!$B:$AE,16,FALSE)</f>
        <v>Yes</v>
      </c>
      <c r="O38" t="str">
        <f>VLOOKUP(B38,'All - AdoptAPet'!$B:$AE,17,FALSE)</f>
        <v>No</v>
      </c>
      <c r="P38" t="str">
        <f>VLOOKUP(B38,'All - AdoptAPet'!$B:$AE,19,FALSE)</f>
        <v>No</v>
      </c>
      <c r="Q38" t="str">
        <f>VLOOKUP(B38,'All - AdoptAPet'!$B:$AE,20,FALSE)</f>
        <v>Yes</v>
      </c>
      <c r="R38" t="str">
        <f>VLOOKUP(B38,'All - AdoptAPet'!$B:$AE,21,FALSE)</f>
        <v>Yes</v>
      </c>
      <c r="S38" t="str">
        <f>VLOOKUP(B38,'All - AdoptAPet'!$B:$AE,22,FALSE)</f>
        <v>Unknown</v>
      </c>
      <c r="T38" t="str">
        <f>IF(VLOOKUP(B38,'All - AdoptAPet'!$B:$AE,23,FALSE)="","No", "Yes")</f>
        <v>No</v>
      </c>
      <c r="U38" t="str">
        <f>VLOOKUP(B38,'All - PetPoint'!$B:$Q,4,FALSE)</f>
        <v>Available</v>
      </c>
      <c r="V38" t="str">
        <f>VLOOKUP(B38,'All - PetPoint'!$B:$Q,11,FALSE)</f>
        <v>Blue</v>
      </c>
      <c r="W38" t="str">
        <f>VLOOKUP(B38,'All - PetPoint'!$B:$Q,14,FALSE)</f>
        <v>Holding Kennel</v>
      </c>
      <c r="X38" t="str">
        <f>VLOOKUP(B38,'AnimalInventory - PetPoint'!$D:$AK,9,FALSE)</f>
        <v>Stray/ACO Pickup / Drop Off</v>
      </c>
      <c r="Y38" s="25">
        <f>VLOOKUP(B38,'AnimalInventory - PetPoint'!$D:$AK,19,FALSE)</f>
        <v>45761.606249999997</v>
      </c>
      <c r="Z38" s="25">
        <f>VLOOKUP(B38,'AnimalInventory - PetPoint'!$D:$AK,21,FALSE)</f>
        <v>45756.606249999997</v>
      </c>
      <c r="AA38">
        <f>VLOOKUP(B38,'AnimalInventory - PetPoint'!$D:$AK,22,FALSE)</f>
        <v>179.1</v>
      </c>
      <c r="AB38">
        <f>VLOOKUP(B38,'AnimalInventory - PetPoint'!$D:$AK,23,FALSE)</f>
        <v>0</v>
      </c>
      <c r="AC38" t="str">
        <f>VLOOKUP(B38,'AnimalInventory - PetPoint'!$D:$AK,25,FALSE)</f>
        <v>40.00 pound</v>
      </c>
      <c r="AD38">
        <f>VLOOKUP(B38,'AnimalInventory - PetPoint'!$D:$AK,28,FALSE)</f>
        <v>3</v>
      </c>
    </row>
    <row r="39" spans="1:30" x14ac:dyDescent="0.2">
      <c r="A39">
        <v>45969544</v>
      </c>
      <c r="B39" t="s">
        <v>621</v>
      </c>
      <c r="C39" t="str">
        <f>VLOOKUP(B39,'All - AdoptAPet'!$B:$AE,2,FALSE)</f>
        <v>Kombucha</v>
      </c>
      <c r="D39" t="str">
        <f>VLOOKUP(B39,'All - PetPoint'!$B:$Q,7,FALSE)</f>
        <v>Kombucha</v>
      </c>
      <c r="E39" t="str">
        <f>VLOOKUP(B39,'AnimalInventory - PetPoint'!$D:$AK,2,FALSE)</f>
        <v>Kombucha</v>
      </c>
      <c r="F39" t="str">
        <f>VLOOKUP(B39,'All - AdoptAPet'!$B:$AE,7,FALSE)</f>
        <v>American Pit Bull Terrier</v>
      </c>
      <c r="G39" t="str">
        <f>VLOOKUP(B39,'All - AdoptAPet'!$B:$AE,8,FALSE)</f>
        <v>American Staffordshire Terrier</v>
      </c>
      <c r="H39" t="str">
        <f>VLOOKUP(B39,'All - AdoptAPet'!$B:$AE,9,FALSE)</f>
        <v>Brown/Chocolate</v>
      </c>
      <c r="I39" t="str">
        <f>VLOOKUP(B39,'All - AdoptAPet'!$B:$AE,10,FALSE)</f>
        <v>female</v>
      </c>
      <c r="J39" t="str">
        <f>VLOOKUP(B39,'All - AdoptAPet'!$B:$AE,11,FALSE)</f>
        <v>young</v>
      </c>
      <c r="K39" t="str">
        <f>VLOOKUP(B39,'All - AdoptAPet'!$B:$AE,12,FALSE)</f>
        <v>Small 25 lbs (11 kg) or less</v>
      </c>
      <c r="L39" t="str">
        <f>VLOOKUP(B39,'All - AdoptAPet'!$B:$AE,14,FALSE)</f>
        <v>Yes</v>
      </c>
      <c r="M39" t="str">
        <f>VLOOKUP(B39,'All - AdoptAPet'!$B:$AE,15,FALSE)</f>
        <v>No</v>
      </c>
      <c r="N39" t="str">
        <f>VLOOKUP(B39,'All - AdoptAPet'!$B:$AE,16,FALSE)</f>
        <v>Yes</v>
      </c>
      <c r="O39" t="str">
        <f>VLOOKUP(B39,'All - AdoptAPet'!$B:$AE,17,FALSE)</f>
        <v>No</v>
      </c>
      <c r="P39" t="str">
        <f>VLOOKUP(B39,'All - AdoptAPet'!$B:$AE,19,FALSE)</f>
        <v>No</v>
      </c>
      <c r="Q39" t="str">
        <f>VLOOKUP(B39,'All - AdoptAPet'!$B:$AE,20,FALSE)</f>
        <v>Yes</v>
      </c>
      <c r="R39" t="str">
        <f>VLOOKUP(B39,'All - AdoptAPet'!$B:$AE,21,FALSE)</f>
        <v>Yes</v>
      </c>
      <c r="S39" t="str">
        <f>VLOOKUP(B39,'All - AdoptAPet'!$B:$AE,22,FALSE)</f>
        <v>Yes</v>
      </c>
      <c r="T39" t="str">
        <f>IF(VLOOKUP(B39,'All - AdoptAPet'!$B:$AE,23,FALSE)="","No", "Yes")</f>
        <v>No</v>
      </c>
      <c r="U39" t="str">
        <f>VLOOKUP(B39,'All - PetPoint'!$B:$Q,4,FALSE)</f>
        <v>Pending Surgery</v>
      </c>
      <c r="V39" t="str">
        <f>VLOOKUP(B39,'All - PetPoint'!$B:$Q,11,FALSE)</f>
        <v>Brown</v>
      </c>
      <c r="W39" t="str">
        <f>VLOOKUP(B39,'All - PetPoint'!$B:$Q,14,FALSE)</f>
        <v>Medical Kennel</v>
      </c>
      <c r="X39" t="str">
        <f>VLOOKUP(B39,'AnimalInventory - PetPoint'!$D:$AK,9,FALSE)</f>
        <v>Stray/Public Drop Off</v>
      </c>
      <c r="Y39" s="25">
        <f>VLOOKUP(B39,'AnimalInventory - PetPoint'!$D:$AK,19,FALSE)</f>
        <v>45908.617361111108</v>
      </c>
      <c r="Z39" s="25">
        <f>VLOOKUP(B39,'AnimalInventory - PetPoint'!$D:$AK,21,FALSE)</f>
        <v>45903.617361111108</v>
      </c>
      <c r="AA39">
        <f>VLOOKUP(B39,'AnimalInventory - PetPoint'!$D:$AK,22,FALSE)</f>
        <v>32.1</v>
      </c>
      <c r="AB39">
        <f>VLOOKUP(B39,'AnimalInventory - PetPoint'!$D:$AK,23,FALSE)</f>
        <v>0</v>
      </c>
      <c r="AC39" t="str">
        <f>VLOOKUP(B39,'AnimalInventory - PetPoint'!$D:$AK,25,FALSE)</f>
        <v>17.00 pound</v>
      </c>
      <c r="AD39">
        <f>VLOOKUP(B39,'AnimalInventory - PetPoint'!$D:$AK,28,FALSE)</f>
        <v>3</v>
      </c>
    </row>
    <row r="40" spans="1:30" x14ac:dyDescent="0.2">
      <c r="A40">
        <v>45472971</v>
      </c>
      <c r="B40" t="s">
        <v>393</v>
      </c>
      <c r="C40" t="str">
        <f>VLOOKUP(B40,'All - AdoptAPet'!$B:$AE,2,FALSE)</f>
        <v>Landon</v>
      </c>
      <c r="D40" t="str">
        <f>VLOOKUP(B40,'All - PetPoint'!$B:$Q,7,FALSE)</f>
        <v>Landon</v>
      </c>
      <c r="E40" t="str">
        <f>VLOOKUP(B40,'AnimalInventory - PetPoint'!$D:$AK,2,FALSE)</f>
        <v>Landon</v>
      </c>
      <c r="F40" t="str">
        <f>VLOOKUP(B40,'All - AdoptAPet'!$B:$AE,7,FALSE)</f>
        <v>Boxer</v>
      </c>
      <c r="G40" t="str">
        <f>VLOOKUP(B40,'All - AdoptAPet'!$B:$AE,8,FALSE)</f>
        <v>American Pit Bull Terrier</v>
      </c>
      <c r="H40" t="str">
        <f>VLOOKUP(B40,'All - AdoptAPet'!$B:$AE,9,FALSE)</f>
        <v>Brown/Chocolate - with White</v>
      </c>
      <c r="I40" t="str">
        <f>VLOOKUP(B40,'All - AdoptAPet'!$B:$AE,10,FALSE)</f>
        <v>male</v>
      </c>
      <c r="J40" t="str">
        <f>VLOOKUP(B40,'All - AdoptAPet'!$B:$AE,11,FALSE)</f>
        <v>adult</v>
      </c>
      <c r="K40" t="str">
        <f>VLOOKUP(B40,'All - AdoptAPet'!$B:$AE,12,FALSE)</f>
        <v>Med. 26-60 lbs (12-27 kg)</v>
      </c>
      <c r="L40" t="str">
        <f>VLOOKUP(B40,'All - AdoptAPet'!$B:$AE,14,FALSE)</f>
        <v>Yes</v>
      </c>
      <c r="M40" t="str">
        <f>VLOOKUP(B40,'All - AdoptAPet'!$B:$AE,15,FALSE)</f>
        <v>Yes</v>
      </c>
      <c r="N40" t="str">
        <f>VLOOKUP(B40,'All - AdoptAPet'!$B:$AE,16,FALSE)</f>
        <v>Yes</v>
      </c>
      <c r="O40" t="str">
        <f>VLOOKUP(B40,'All - AdoptAPet'!$B:$AE,17,FALSE)</f>
        <v>No</v>
      </c>
      <c r="P40" t="str">
        <f>VLOOKUP(B40,'All - AdoptAPet'!$B:$AE,19,FALSE)</f>
        <v>No</v>
      </c>
      <c r="Q40" t="str">
        <f>VLOOKUP(B40,'All - AdoptAPet'!$B:$AE,20,FALSE)</f>
        <v>Yes</v>
      </c>
      <c r="R40" t="str">
        <f>VLOOKUP(B40,'All - AdoptAPet'!$B:$AE,21,FALSE)</f>
        <v>Yes</v>
      </c>
      <c r="S40" t="str">
        <f>VLOOKUP(B40,'All - AdoptAPet'!$B:$AE,22,FALSE)</f>
        <v>Unknown</v>
      </c>
      <c r="T40" t="str">
        <f>IF(VLOOKUP(B40,'All - AdoptAPet'!$B:$AE,23,FALSE)="","No", "Yes")</f>
        <v>No</v>
      </c>
      <c r="U40" t="str">
        <f>VLOOKUP(B40,'All - PetPoint'!$B:$Q,4,FALSE)</f>
        <v>Available</v>
      </c>
      <c r="V40" t="str">
        <f>VLOOKUP(B40,'All - PetPoint'!$B:$Q,11,FALSE)</f>
        <v>Bronze</v>
      </c>
      <c r="W40" t="str">
        <f>VLOOKUP(B40,'All - PetPoint'!$B:$Q,14,FALSE)</f>
        <v>Holding Kennel</v>
      </c>
      <c r="X40" t="str">
        <f>VLOOKUP(B40,'AnimalInventory - PetPoint'!$D:$AK,9,FALSE)</f>
        <v>Stray/ACO Pickup / Drop Off</v>
      </c>
      <c r="Y40" s="25">
        <f>VLOOKUP(B40,'AnimalInventory - PetPoint'!$D:$AK,19,FALSE)</f>
        <v>45859.652083333334</v>
      </c>
      <c r="Z40" s="25">
        <f>VLOOKUP(B40,'AnimalInventory - PetPoint'!$D:$AK,21,FALSE)</f>
        <v>45854.652083333334</v>
      </c>
      <c r="AA40">
        <f>VLOOKUP(B40,'AnimalInventory - PetPoint'!$D:$AK,22,FALSE)</f>
        <v>81</v>
      </c>
      <c r="AB40">
        <f>VLOOKUP(B40,'AnimalInventory - PetPoint'!$D:$AK,23,FALSE)</f>
        <v>0</v>
      </c>
      <c r="AC40" t="str">
        <f>VLOOKUP(B40,'AnimalInventory - PetPoint'!$D:$AK,25,FALSE)</f>
        <v>52.00 pound</v>
      </c>
      <c r="AD40">
        <f>VLOOKUP(B40,'AnimalInventory - PetPoint'!$D:$AK,28,FALSE)</f>
        <v>3</v>
      </c>
    </row>
    <row r="41" spans="1:30" x14ac:dyDescent="0.2">
      <c r="A41">
        <v>43830374</v>
      </c>
      <c r="B41" t="s">
        <v>101</v>
      </c>
      <c r="C41" t="str">
        <f>VLOOKUP(B41,'All - AdoptAPet'!$B:$AE,2,FALSE)</f>
        <v>Lloyd [Foster Home]</v>
      </c>
      <c r="D41" t="str">
        <f>VLOOKUP(B41,'All - PetPoint'!$B:$Q,7,FALSE)</f>
        <v>Lloyd (S. Miller)</v>
      </c>
      <c r="E41" t="str">
        <f>VLOOKUP(B41,'AnimalInventory - PetPoint'!$D:$AK,2,FALSE)</f>
        <v>Lloyd (S. Miller)</v>
      </c>
      <c r="F41" t="str">
        <f>VLOOKUP(B41,'All - AdoptAPet'!$B:$AE,7,FALSE)</f>
        <v>Shepherd (Unknown Type)</v>
      </c>
      <c r="G41" t="str">
        <f>VLOOKUP(B41,'All - AdoptAPet'!$B:$AE,8,FALSE)</f>
        <v>Terrier (Unknown Type, Medium)</v>
      </c>
      <c r="H41" t="str">
        <f>VLOOKUP(B41,'All - AdoptAPet'!$B:$AE,9,FALSE)</f>
        <v>Gray/Blue/Silver/Salt &amp; Pepper</v>
      </c>
      <c r="I41" t="str">
        <f>VLOOKUP(B41,'All - AdoptAPet'!$B:$AE,10,FALSE)</f>
        <v>male</v>
      </c>
      <c r="J41" t="str">
        <f>VLOOKUP(B41,'All - AdoptAPet'!$B:$AE,11,FALSE)</f>
        <v>adult</v>
      </c>
      <c r="K41" t="str">
        <f>VLOOKUP(B41,'All - AdoptAPet'!$B:$AE,12,FALSE)</f>
        <v>Med. 26-60 lbs (12-27 kg)</v>
      </c>
      <c r="L41" t="str">
        <f>VLOOKUP(B41,'All - AdoptAPet'!$B:$AE,14,FALSE)</f>
        <v>Yes</v>
      </c>
      <c r="M41" t="str">
        <f>VLOOKUP(B41,'All - AdoptAPet'!$B:$AE,15,FALSE)</f>
        <v>Yes</v>
      </c>
      <c r="N41" t="str">
        <f>VLOOKUP(B41,'All - AdoptAPet'!$B:$AE,16,FALSE)</f>
        <v>Yes</v>
      </c>
      <c r="O41" t="str">
        <f>VLOOKUP(B41,'All - AdoptAPet'!$B:$AE,17,FALSE)</f>
        <v>No</v>
      </c>
      <c r="P41" t="str">
        <f>VLOOKUP(B41,'All - AdoptAPet'!$B:$AE,19,FALSE)</f>
        <v>No</v>
      </c>
      <c r="Q41" t="str">
        <f>VLOOKUP(B41,'All - AdoptAPet'!$B:$AE,20,FALSE)</f>
        <v>Yes</v>
      </c>
      <c r="R41" t="str">
        <f>VLOOKUP(B41,'All - AdoptAPet'!$B:$AE,21,FALSE)</f>
        <v>Yes</v>
      </c>
      <c r="S41" t="str">
        <f>VLOOKUP(B41,'All - AdoptAPet'!$B:$AE,22,FALSE)</f>
        <v>Unknown</v>
      </c>
      <c r="T41" t="str">
        <f>IF(VLOOKUP(B41,'All - AdoptAPet'!$B:$AE,23,FALSE)="","No", "Yes")</f>
        <v>Yes</v>
      </c>
      <c r="U41" t="str">
        <f>VLOOKUP(B41,'All - PetPoint'!$B:$Q,4,FALSE)</f>
        <v>Available</v>
      </c>
      <c r="V41" t="str">
        <f>VLOOKUP(B41,'All - PetPoint'!$B:$Q,11,FALSE)</f>
        <v>Black</v>
      </c>
      <c r="W41" t="str">
        <f>VLOOKUP(B41,'All - PetPoint'!$B:$Q,14,FALSE)</f>
        <v>Foster home</v>
      </c>
      <c r="X41" t="str">
        <f>VLOOKUP(B41,'AnimalInventory - PetPoint'!$D:$AK,9,FALSE)</f>
        <v>Stray/ACO Pickup / Drop Off</v>
      </c>
      <c r="Y41" s="25">
        <f>VLOOKUP(B41,'AnimalInventory - PetPoint'!$D:$AK,19,FALSE)</f>
        <v>45623.710416666669</v>
      </c>
      <c r="Z41" s="25">
        <f>VLOOKUP(B41,'AnimalInventory - PetPoint'!$D:$AK,21,FALSE)</f>
        <v>45618.710416666669</v>
      </c>
      <c r="AA41">
        <f>VLOOKUP(B41,'AnimalInventory - PetPoint'!$D:$AK,22,FALSE)</f>
        <v>317</v>
      </c>
      <c r="AB41">
        <f>VLOOKUP(B41,'AnimalInventory - PetPoint'!$D:$AK,23,FALSE)</f>
        <v>0</v>
      </c>
      <c r="AC41" t="str">
        <f>VLOOKUP(B41,'AnimalInventory - PetPoint'!$D:$AK,25,FALSE)</f>
        <v>60.50 pound</v>
      </c>
      <c r="AD41">
        <f>VLOOKUP(B41,'AnimalInventory - PetPoint'!$D:$AK,28,FALSE)</f>
        <v>3</v>
      </c>
    </row>
    <row r="42" spans="1:30" x14ac:dyDescent="0.2">
      <c r="A42">
        <v>45606729</v>
      </c>
      <c r="B42" t="s">
        <v>446</v>
      </c>
      <c r="C42" t="str">
        <f>VLOOKUP(B42,'All - AdoptAPet'!$B:$AE,2,FALSE)</f>
        <v>Lotus</v>
      </c>
      <c r="D42" t="str">
        <f>VLOOKUP(B42,'All - PetPoint'!$B:$Q,7,FALSE)</f>
        <v>Lotus ( E Campbell)</v>
      </c>
      <c r="E42" t="str">
        <f>VLOOKUP(B42,'AnimalInventory - PetPoint'!$D:$AK,2,FALSE)</f>
        <v>Lotus ( E Campbell)</v>
      </c>
      <c r="F42" t="str">
        <f>VLOOKUP(B42,'All - AdoptAPet'!$B:$AE,7,FALSE)</f>
        <v>American Staffordshire Terrier</v>
      </c>
      <c r="G42">
        <f>VLOOKUP(B42,'All - AdoptAPet'!$B:$AE,8,FALSE)</f>
        <v>0</v>
      </c>
      <c r="H42" t="str">
        <f>VLOOKUP(B42,'All - AdoptAPet'!$B:$AE,9,FALSE)</f>
        <v>Brown/Chocolate</v>
      </c>
      <c r="I42" t="str">
        <f>VLOOKUP(B42,'All - AdoptAPet'!$B:$AE,10,FALSE)</f>
        <v>male</v>
      </c>
      <c r="J42" t="str">
        <f>VLOOKUP(B42,'All - AdoptAPet'!$B:$AE,11,FALSE)</f>
        <v>young</v>
      </c>
      <c r="K42" t="str">
        <f>VLOOKUP(B42,'All - AdoptAPet'!$B:$AE,12,FALSE)</f>
        <v>Med. 26-60 lbs (12-27 kg)</v>
      </c>
      <c r="L42" t="str">
        <f>VLOOKUP(B42,'All - AdoptAPet'!$B:$AE,14,FALSE)</f>
        <v>Yes</v>
      </c>
      <c r="M42" t="str">
        <f>VLOOKUP(B42,'All - AdoptAPet'!$B:$AE,15,FALSE)</f>
        <v>Yes</v>
      </c>
      <c r="N42" t="str">
        <f>VLOOKUP(B42,'All - AdoptAPet'!$B:$AE,16,FALSE)</f>
        <v>Yes</v>
      </c>
      <c r="O42" t="str">
        <f>VLOOKUP(B42,'All - AdoptAPet'!$B:$AE,17,FALSE)</f>
        <v>No</v>
      </c>
      <c r="P42" t="str">
        <f>VLOOKUP(B42,'All - AdoptAPet'!$B:$AE,19,FALSE)</f>
        <v>No</v>
      </c>
      <c r="Q42" t="str">
        <f>VLOOKUP(B42,'All - AdoptAPet'!$B:$AE,20,FALSE)</f>
        <v>Yes</v>
      </c>
      <c r="R42" t="str">
        <f>VLOOKUP(B42,'All - AdoptAPet'!$B:$AE,21,FALSE)</f>
        <v>Yes</v>
      </c>
      <c r="S42" t="str">
        <f>VLOOKUP(B42,'All - AdoptAPet'!$B:$AE,22,FALSE)</f>
        <v>Unknown</v>
      </c>
      <c r="T42" t="str">
        <f>IF(VLOOKUP(B42,'All - AdoptAPet'!$B:$AE,23,FALSE)="","No", "Yes")</f>
        <v>No</v>
      </c>
      <c r="U42" t="str">
        <f>VLOOKUP(B42,'All - PetPoint'!$B:$Q,4,FALSE)</f>
        <v>Available</v>
      </c>
      <c r="V42" t="str">
        <f>VLOOKUP(B42,'All - PetPoint'!$B:$Q,11,FALSE)</f>
        <v>Brown</v>
      </c>
      <c r="W42" t="str">
        <f>VLOOKUP(B42,'All - PetPoint'!$B:$Q,14,FALSE)</f>
        <v>Foster home</v>
      </c>
      <c r="X42" t="str">
        <f>VLOOKUP(B42,'AnimalInventory - PetPoint'!$D:$AK,9,FALSE)</f>
        <v>Stray/Public Drop Off</v>
      </c>
      <c r="Y42" s="25">
        <f>VLOOKUP(B42,'AnimalInventory - PetPoint'!$D:$AK,19,FALSE)</f>
        <v>45875.531944444447</v>
      </c>
      <c r="Z42" s="25">
        <f>VLOOKUP(B42,'AnimalInventory - PetPoint'!$D:$AK,21,FALSE)</f>
        <v>45870.531944444447</v>
      </c>
      <c r="AA42">
        <f>VLOOKUP(B42,'AnimalInventory - PetPoint'!$D:$AK,22,FALSE)</f>
        <v>65.2</v>
      </c>
      <c r="AB42">
        <f>VLOOKUP(B42,'AnimalInventory - PetPoint'!$D:$AK,23,FALSE)</f>
        <v>0</v>
      </c>
      <c r="AC42" t="str">
        <f>VLOOKUP(B42,'AnimalInventory - PetPoint'!$D:$AK,25,FALSE)</f>
        <v>46.40 pound</v>
      </c>
      <c r="AD42">
        <f>VLOOKUP(B42,'AnimalInventory - PetPoint'!$D:$AK,28,FALSE)</f>
        <v>3</v>
      </c>
    </row>
    <row r="43" spans="1:30" x14ac:dyDescent="0.2">
      <c r="A43">
        <v>45969286</v>
      </c>
      <c r="B43" t="s">
        <v>627</v>
      </c>
      <c r="C43" t="str">
        <f>VLOOKUP(B43,'All - AdoptAPet'!$B:$AE,2,FALSE)</f>
        <v>Luca [Foster Home]</v>
      </c>
      <c r="D43" t="str">
        <f>VLOOKUP(B43,'All - PetPoint'!$B:$Q,7,FALSE)</f>
        <v>Luca (J. Bowers)</v>
      </c>
      <c r="E43" t="str">
        <f>VLOOKUP(B43,'AnimalInventory - PetPoint'!$D:$AK,2,FALSE)</f>
        <v>Luca (J. Bowers)</v>
      </c>
      <c r="F43" t="str">
        <f>VLOOKUP(B43,'All - AdoptAPet'!$B:$AE,7,FALSE)</f>
        <v>Australian Cattle Dog</v>
      </c>
      <c r="G43" t="str">
        <f>VLOOKUP(B43,'All - AdoptAPet'!$B:$AE,8,FALSE)</f>
        <v>Blue Heeler</v>
      </c>
      <c r="H43" t="str">
        <f>VLOOKUP(B43,'All - AdoptAPet'!$B:$AE,9,FALSE)</f>
        <v>Red/Golden/Orange/Chestnut - with White</v>
      </c>
      <c r="I43" t="str">
        <f>VLOOKUP(B43,'All - AdoptAPet'!$B:$AE,10,FALSE)</f>
        <v>male</v>
      </c>
      <c r="J43" t="str">
        <f>VLOOKUP(B43,'All - AdoptAPet'!$B:$AE,11,FALSE)</f>
        <v>adult</v>
      </c>
      <c r="K43" t="str">
        <f>VLOOKUP(B43,'All - AdoptAPet'!$B:$AE,12,FALSE)</f>
        <v>Med. 26-60 lbs (12-27 kg)</v>
      </c>
      <c r="L43" t="str">
        <f>VLOOKUP(B43,'All - AdoptAPet'!$B:$AE,14,FALSE)</f>
        <v>Yes</v>
      </c>
      <c r="M43" t="str">
        <f>VLOOKUP(B43,'All - AdoptAPet'!$B:$AE,15,FALSE)</f>
        <v>Yes</v>
      </c>
      <c r="N43" t="str">
        <f>VLOOKUP(B43,'All - AdoptAPet'!$B:$AE,16,FALSE)</f>
        <v>Yes</v>
      </c>
      <c r="O43" t="str">
        <f>VLOOKUP(B43,'All - AdoptAPet'!$B:$AE,17,FALSE)</f>
        <v>No</v>
      </c>
      <c r="P43" t="str">
        <f>VLOOKUP(B43,'All - AdoptAPet'!$B:$AE,19,FALSE)</f>
        <v>No</v>
      </c>
      <c r="Q43" t="str">
        <f>VLOOKUP(B43,'All - AdoptAPet'!$B:$AE,20,FALSE)</f>
        <v>Yes</v>
      </c>
      <c r="R43" t="str">
        <f>VLOOKUP(B43,'All - AdoptAPet'!$B:$AE,21,FALSE)</f>
        <v>Yes</v>
      </c>
      <c r="S43" t="str">
        <f>VLOOKUP(B43,'All - AdoptAPet'!$B:$AE,22,FALSE)</f>
        <v>Unknown</v>
      </c>
      <c r="T43" t="str">
        <f>IF(VLOOKUP(B43,'All - AdoptAPet'!$B:$AE,23,FALSE)="","No", "Yes")</f>
        <v>No</v>
      </c>
      <c r="U43" t="str">
        <f>VLOOKUP(B43,'All - PetPoint'!$B:$Q,4,FALSE)</f>
        <v>Available</v>
      </c>
      <c r="V43" t="str">
        <f>VLOOKUP(B43,'All - PetPoint'!$B:$Q,11,FALSE)</f>
        <v>Red</v>
      </c>
      <c r="W43" t="str">
        <f>VLOOKUP(B43,'All - PetPoint'!$B:$Q,14,FALSE)</f>
        <v>Foster home</v>
      </c>
      <c r="X43" t="str">
        <f>VLOOKUP(B43,'AnimalInventory - PetPoint'!$D:$AK,9,FALSE)</f>
        <v>Transfer In/Coalition Partner</v>
      </c>
      <c r="Y43" s="25">
        <f>VLOOKUP(B43,'AnimalInventory - PetPoint'!$D:$AK,19,FALSE)</f>
        <v>0</v>
      </c>
      <c r="Z43" s="25">
        <f>VLOOKUP(B43,'AnimalInventory - PetPoint'!$D:$AK,21,FALSE)</f>
        <v>45923.441666666666</v>
      </c>
      <c r="AA43">
        <f>VLOOKUP(B43,'AnimalInventory - PetPoint'!$D:$AK,22,FALSE)</f>
        <v>12.3</v>
      </c>
      <c r="AB43">
        <f>VLOOKUP(B43,'AnimalInventory - PetPoint'!$D:$AK,23,FALSE)</f>
        <v>0</v>
      </c>
      <c r="AC43" t="str">
        <f>VLOOKUP(B43,'AnimalInventory - PetPoint'!$D:$AK,25,FALSE)</f>
        <v>46.00 pound</v>
      </c>
      <c r="AD43">
        <f>VLOOKUP(B43,'AnimalInventory - PetPoint'!$D:$AK,28,FALSE)</f>
        <v>2</v>
      </c>
    </row>
    <row r="44" spans="1:30" x14ac:dyDescent="0.2">
      <c r="A44">
        <v>44938981</v>
      </c>
      <c r="B44" t="s">
        <v>186</v>
      </c>
      <c r="C44" t="str">
        <f>VLOOKUP(B44,'All - AdoptAPet'!$B:$AE,2,FALSE)</f>
        <v>Luke</v>
      </c>
      <c r="D44" t="str">
        <f>VLOOKUP(B44,'All - PetPoint'!$B:$Q,7,FALSE)</f>
        <v>Luke</v>
      </c>
      <c r="E44" t="str">
        <f>VLOOKUP(B44,'AnimalInventory - PetPoint'!$D:$AK,2,FALSE)</f>
        <v>Luke</v>
      </c>
      <c r="F44" t="str">
        <f>VLOOKUP(B44,'All - AdoptAPet'!$B:$AE,7,FALSE)</f>
        <v>Shepherd (Unknown Type)</v>
      </c>
      <c r="G44" t="str">
        <f>VLOOKUP(B44,'All - AdoptAPet'!$B:$AE,8,FALSE)</f>
        <v>Retriever (Unknown Type)</v>
      </c>
      <c r="H44" t="str">
        <f>VLOOKUP(B44,'All - AdoptAPet'!$B:$AE,9,FALSE)</f>
        <v>Red/Golden/Orange/Chestnut - with White</v>
      </c>
      <c r="I44" t="str">
        <f>VLOOKUP(B44,'All - AdoptAPet'!$B:$AE,10,FALSE)</f>
        <v>male</v>
      </c>
      <c r="J44" t="str">
        <f>VLOOKUP(B44,'All - AdoptAPet'!$B:$AE,11,FALSE)</f>
        <v>adult</v>
      </c>
      <c r="K44" t="str">
        <f>VLOOKUP(B44,'All - AdoptAPet'!$B:$AE,12,FALSE)</f>
        <v>Med. 26-60 lbs (12-27 kg)</v>
      </c>
      <c r="L44" t="str">
        <f>VLOOKUP(B44,'All - AdoptAPet'!$B:$AE,14,FALSE)</f>
        <v>Yes</v>
      </c>
      <c r="M44" t="str">
        <f>VLOOKUP(B44,'All - AdoptAPet'!$B:$AE,15,FALSE)</f>
        <v>Yes</v>
      </c>
      <c r="N44" t="str">
        <f>VLOOKUP(B44,'All - AdoptAPet'!$B:$AE,16,FALSE)</f>
        <v>Yes</v>
      </c>
      <c r="O44" t="str">
        <f>VLOOKUP(B44,'All - AdoptAPet'!$B:$AE,17,FALSE)</f>
        <v>No</v>
      </c>
      <c r="P44" t="str">
        <f>VLOOKUP(B44,'All - AdoptAPet'!$B:$AE,19,FALSE)</f>
        <v>No</v>
      </c>
      <c r="Q44" t="str">
        <f>VLOOKUP(B44,'All - AdoptAPet'!$B:$AE,20,FALSE)</f>
        <v>Yes</v>
      </c>
      <c r="R44" t="str">
        <f>VLOOKUP(B44,'All - AdoptAPet'!$B:$AE,21,FALSE)</f>
        <v>Yes</v>
      </c>
      <c r="S44" t="str">
        <f>VLOOKUP(B44,'All - AdoptAPet'!$B:$AE,22,FALSE)</f>
        <v>Unknown</v>
      </c>
      <c r="T44" t="str">
        <f>IF(VLOOKUP(B44,'All - AdoptAPet'!$B:$AE,23,FALSE)="","No", "Yes")</f>
        <v>Yes</v>
      </c>
      <c r="U44" t="str">
        <f>VLOOKUP(B44,'All - PetPoint'!$B:$Q,4,FALSE)</f>
        <v>Available</v>
      </c>
      <c r="V44" t="str">
        <f>VLOOKUP(B44,'All - PetPoint'!$B:$Q,11,FALSE)</f>
        <v>Brown</v>
      </c>
      <c r="W44" t="str">
        <f>VLOOKUP(B44,'All - PetPoint'!$B:$Q,14,FALSE)</f>
        <v>Adoption Kennels</v>
      </c>
      <c r="X44" t="str">
        <f>VLOOKUP(B44,'AnimalInventory - PetPoint'!$D:$AK,9,FALSE)</f>
        <v>Stray/ACO Pickup / Drop Off</v>
      </c>
      <c r="Y44" s="25">
        <f>VLOOKUP(B44,'AnimalInventory - PetPoint'!$D:$AK,19,FALSE)</f>
        <v>45764.78125</v>
      </c>
      <c r="Z44" s="25">
        <f>VLOOKUP(B44,'AnimalInventory - PetPoint'!$D:$AK,21,FALSE)</f>
        <v>45759.78125</v>
      </c>
      <c r="AA44">
        <f>VLOOKUP(B44,'AnimalInventory - PetPoint'!$D:$AK,22,FALSE)</f>
        <v>175.9</v>
      </c>
      <c r="AB44">
        <f>VLOOKUP(B44,'AnimalInventory - PetPoint'!$D:$AK,23,FALSE)</f>
        <v>0</v>
      </c>
      <c r="AC44" t="str">
        <f>VLOOKUP(B44,'AnimalInventory - PetPoint'!$D:$AK,25,FALSE)</f>
        <v>50.00 pound</v>
      </c>
      <c r="AD44">
        <f>VLOOKUP(B44,'AnimalInventory - PetPoint'!$D:$AK,28,FALSE)</f>
        <v>3</v>
      </c>
    </row>
    <row r="45" spans="1:30" x14ac:dyDescent="0.2">
      <c r="A45">
        <v>45969536</v>
      </c>
      <c r="B45" t="s">
        <v>634</v>
      </c>
      <c r="C45" t="str">
        <f>VLOOKUP(B45,'All - AdoptAPet'!$B:$AE,2,FALSE)</f>
        <v>Madre</v>
      </c>
      <c r="D45" t="str">
        <f>VLOOKUP(B45,'All - PetPoint'!$B:$Q,7,FALSE)</f>
        <v>Madre (K. Czupek)</v>
      </c>
      <c r="E45" t="str">
        <f>VLOOKUP(B45,'AnimalInventory - PetPoint'!$D:$AK,2,FALSE)</f>
        <v>Madre (K. Czupek)</v>
      </c>
      <c r="F45" t="str">
        <f>VLOOKUP(B45,'All - AdoptAPet'!$B:$AE,7,FALSE)</f>
        <v>American Bulldog</v>
      </c>
      <c r="G45" t="str">
        <f>VLOOKUP(B45,'All - AdoptAPet'!$B:$AE,8,FALSE)</f>
        <v>American Staffordshire Terrier</v>
      </c>
      <c r="H45" t="str">
        <f>VLOOKUP(B45,'All - AdoptAPet'!$B:$AE,9,FALSE)</f>
        <v>Black - with White</v>
      </c>
      <c r="I45" t="str">
        <f>VLOOKUP(B45,'All - AdoptAPet'!$B:$AE,10,FALSE)</f>
        <v>female</v>
      </c>
      <c r="J45" t="str">
        <f>VLOOKUP(B45,'All - AdoptAPet'!$B:$AE,11,FALSE)</f>
        <v>adult</v>
      </c>
      <c r="K45" t="str">
        <f>VLOOKUP(B45,'All - AdoptAPet'!$B:$AE,12,FALSE)</f>
        <v>Med. 26-60 lbs (12-27 kg)</v>
      </c>
      <c r="L45" t="str">
        <f>VLOOKUP(B45,'All - AdoptAPet'!$B:$AE,14,FALSE)</f>
        <v>Yes</v>
      </c>
      <c r="M45" t="str">
        <f>VLOOKUP(B45,'All - AdoptAPet'!$B:$AE,15,FALSE)</f>
        <v>No</v>
      </c>
      <c r="N45" t="str">
        <f>VLOOKUP(B45,'All - AdoptAPet'!$B:$AE,16,FALSE)</f>
        <v>Yes</v>
      </c>
      <c r="O45" t="str">
        <f>VLOOKUP(B45,'All - AdoptAPet'!$B:$AE,17,FALSE)</f>
        <v>No</v>
      </c>
      <c r="P45" t="str">
        <f>VLOOKUP(B45,'All - AdoptAPet'!$B:$AE,19,FALSE)</f>
        <v>No</v>
      </c>
      <c r="Q45" t="str">
        <f>VLOOKUP(B45,'All - AdoptAPet'!$B:$AE,20,FALSE)</f>
        <v>Yes</v>
      </c>
      <c r="R45" t="str">
        <f>VLOOKUP(B45,'All - AdoptAPet'!$B:$AE,21,FALSE)</f>
        <v>Yes</v>
      </c>
      <c r="S45" t="str">
        <f>VLOOKUP(B45,'All - AdoptAPet'!$B:$AE,22,FALSE)</f>
        <v>Unknown</v>
      </c>
      <c r="T45" t="str">
        <f>IF(VLOOKUP(B45,'All - AdoptAPet'!$B:$AE,23,FALSE)="","No", "Yes")</f>
        <v>No</v>
      </c>
      <c r="U45" t="str">
        <f>VLOOKUP(B45,'All - PetPoint'!$B:$Q,4,FALSE)</f>
        <v>Pending Surgery</v>
      </c>
      <c r="V45" t="str">
        <f>VLOOKUP(B45,'All - PetPoint'!$B:$Q,11,FALSE)</f>
        <v>Black</v>
      </c>
      <c r="W45" t="str">
        <f>VLOOKUP(B45,'All - PetPoint'!$B:$Q,14,FALSE)</f>
        <v>Foster home</v>
      </c>
      <c r="X45" t="str">
        <f>VLOOKUP(B45,'AnimalInventory - PetPoint'!$D:$AK,9,FALSE)</f>
        <v>Stray/ACO Pickup / Drop Off</v>
      </c>
      <c r="Y45" s="25">
        <f>VLOOKUP(B45,'AnimalInventory - PetPoint'!$D:$AK,19,FALSE)</f>
        <v>45903.352777777778</v>
      </c>
      <c r="Z45" s="25">
        <f>VLOOKUP(B45,'AnimalInventory - PetPoint'!$D:$AK,21,FALSE)</f>
        <v>45898.352777777778</v>
      </c>
      <c r="AA45">
        <f>VLOOKUP(B45,'AnimalInventory - PetPoint'!$D:$AK,22,FALSE)</f>
        <v>37.299999999999997</v>
      </c>
      <c r="AB45">
        <f>VLOOKUP(B45,'AnimalInventory - PetPoint'!$D:$AK,23,FALSE)</f>
        <v>0</v>
      </c>
      <c r="AC45" t="str">
        <f>VLOOKUP(B45,'AnimalInventory - PetPoint'!$D:$AK,25,FALSE)</f>
        <v>58.00 pound</v>
      </c>
      <c r="AD45">
        <f>VLOOKUP(B45,'AnimalInventory - PetPoint'!$D:$AK,28,FALSE)</f>
        <v>1</v>
      </c>
    </row>
    <row r="46" spans="1:30" x14ac:dyDescent="0.2">
      <c r="A46">
        <v>45970242</v>
      </c>
      <c r="B46" t="s">
        <v>640</v>
      </c>
      <c r="C46" t="str">
        <f>VLOOKUP(B46,'All - AdoptAPet'!$B:$AE,2,FALSE)</f>
        <v>Marge</v>
      </c>
      <c r="D46" t="str">
        <f>VLOOKUP(B46,'All - PetPoint'!$B:$Q,7,FALSE)</f>
        <v>Marge</v>
      </c>
      <c r="E46" t="str">
        <f>VLOOKUP(B46,'AnimalInventory - PetPoint'!$D:$AK,2,FALSE)</f>
        <v>Marge</v>
      </c>
      <c r="F46" t="str">
        <f>VLOOKUP(B46,'All - AdoptAPet'!$B:$AE,7,FALSE)</f>
        <v>Black Mouth Cur</v>
      </c>
      <c r="G46" t="str">
        <f>VLOOKUP(B46,'All - AdoptAPet'!$B:$AE,8,FALSE)</f>
        <v>Rhodesian Ridgeback</v>
      </c>
      <c r="H46" t="str">
        <f>VLOOKUP(B46,'All - AdoptAPet'!$B:$AE,9,FALSE)</f>
        <v>Tan/Yellow/Fawn - with Black</v>
      </c>
      <c r="I46" t="str">
        <f>VLOOKUP(B46,'All - AdoptAPet'!$B:$AE,10,FALSE)</f>
        <v>male</v>
      </c>
      <c r="J46" t="str">
        <f>VLOOKUP(B46,'All - AdoptAPet'!$B:$AE,11,FALSE)</f>
        <v>puppy</v>
      </c>
      <c r="K46" t="str">
        <f>VLOOKUP(B46,'All - AdoptAPet'!$B:$AE,12,FALSE)</f>
        <v>Med. 26-60 lbs (12-27 kg)</v>
      </c>
      <c r="L46" t="str">
        <f>VLOOKUP(B46,'All - AdoptAPet'!$B:$AE,14,FALSE)</f>
        <v>Yes</v>
      </c>
      <c r="M46" t="str">
        <f>VLOOKUP(B46,'All - AdoptAPet'!$B:$AE,15,FALSE)</f>
        <v>Yes</v>
      </c>
      <c r="N46" t="str">
        <f>VLOOKUP(B46,'All - AdoptAPet'!$B:$AE,16,FALSE)</f>
        <v>Yes</v>
      </c>
      <c r="O46" t="str">
        <f>VLOOKUP(B46,'All - AdoptAPet'!$B:$AE,17,FALSE)</f>
        <v>No</v>
      </c>
      <c r="P46" t="str">
        <f>VLOOKUP(B46,'All - AdoptAPet'!$B:$AE,19,FALSE)</f>
        <v>No</v>
      </c>
      <c r="Q46" t="str">
        <f>VLOOKUP(B46,'All - AdoptAPet'!$B:$AE,20,FALSE)</f>
        <v>Yes</v>
      </c>
      <c r="R46" t="str">
        <f>VLOOKUP(B46,'All - AdoptAPet'!$B:$AE,21,FALSE)</f>
        <v>Yes</v>
      </c>
      <c r="S46" t="str">
        <f>VLOOKUP(B46,'All - AdoptAPet'!$B:$AE,22,FALSE)</f>
        <v>Yes</v>
      </c>
      <c r="T46" t="str">
        <f>IF(VLOOKUP(B46,'All - AdoptAPet'!$B:$AE,23,FALSE)="","No", "Yes")</f>
        <v>No</v>
      </c>
      <c r="U46" t="str">
        <f>VLOOKUP(B46,'All - PetPoint'!$B:$Q,4,FALSE)</f>
        <v>Available</v>
      </c>
      <c r="V46" t="str">
        <f>VLOOKUP(B46,'All - PetPoint'!$B:$Q,11,FALSE)</f>
        <v>Brown</v>
      </c>
      <c r="W46" t="str">
        <f>VLOOKUP(B46,'All - PetPoint'!$B:$Q,14,FALSE)</f>
        <v>Medical Kennel</v>
      </c>
      <c r="X46" t="str">
        <f>VLOOKUP(B46,'AnimalInventory - PetPoint'!$D:$AK,9,FALSE)</f>
        <v>Stray/ACO Pickup / Drop Off</v>
      </c>
      <c r="Y46" s="25">
        <f>VLOOKUP(B46,'AnimalInventory - PetPoint'!$D:$AK,19,FALSE)</f>
        <v>45917.61041666667</v>
      </c>
      <c r="Z46" s="25">
        <f>VLOOKUP(B46,'AnimalInventory - PetPoint'!$D:$AK,21,FALSE)</f>
        <v>45912.61041666667</v>
      </c>
      <c r="AA46">
        <f>VLOOKUP(B46,'AnimalInventory - PetPoint'!$D:$AK,22,FALSE)</f>
        <v>23.1</v>
      </c>
      <c r="AB46">
        <f>VLOOKUP(B46,'AnimalInventory - PetPoint'!$D:$AK,23,FALSE)</f>
        <v>0</v>
      </c>
      <c r="AC46" t="str">
        <f>VLOOKUP(B46,'AnimalInventory - PetPoint'!$D:$AK,25,FALSE)</f>
        <v>33.00 pound</v>
      </c>
      <c r="AD46">
        <f>VLOOKUP(B46,'AnimalInventory - PetPoint'!$D:$AK,28,FALSE)</f>
        <v>3</v>
      </c>
    </row>
    <row r="47" spans="1:30" x14ac:dyDescent="0.2">
      <c r="A47">
        <v>44938871</v>
      </c>
      <c r="B47" t="s">
        <v>195</v>
      </c>
      <c r="C47" t="str">
        <f>VLOOKUP(B47,'All - AdoptAPet'!$B:$AE,2,FALSE)</f>
        <v>Mario</v>
      </c>
      <c r="D47" t="str">
        <f>VLOOKUP(B47,'All - PetPoint'!$B:$Q,7,FALSE)</f>
        <v>Mario</v>
      </c>
      <c r="E47" t="str">
        <f>VLOOKUP(B47,'AnimalInventory - PetPoint'!$D:$AK,2,FALSE)</f>
        <v>Mario</v>
      </c>
      <c r="F47" t="str">
        <f>VLOOKUP(B47,'All - AdoptAPet'!$B:$AE,7,FALSE)</f>
        <v>Labrador Retriever</v>
      </c>
      <c r="G47">
        <f>VLOOKUP(B47,'All - AdoptAPet'!$B:$AE,8,FALSE)</f>
        <v>0</v>
      </c>
      <c r="H47" t="str">
        <f>VLOOKUP(B47,'All - AdoptAPet'!$B:$AE,9,FALSE)</f>
        <v>Black</v>
      </c>
      <c r="I47" t="str">
        <f>VLOOKUP(B47,'All - AdoptAPet'!$B:$AE,10,FALSE)</f>
        <v>male</v>
      </c>
      <c r="J47" t="str">
        <f>VLOOKUP(B47,'All - AdoptAPet'!$B:$AE,11,FALSE)</f>
        <v>adult</v>
      </c>
      <c r="K47" t="str">
        <f>VLOOKUP(B47,'All - AdoptAPet'!$B:$AE,12,FALSE)</f>
        <v>Med. 26-60 lbs (12-27 kg)</v>
      </c>
      <c r="L47" t="str">
        <f>VLOOKUP(B47,'All - AdoptAPet'!$B:$AE,14,FALSE)</f>
        <v>Yes</v>
      </c>
      <c r="M47" t="str">
        <f>VLOOKUP(B47,'All - AdoptAPet'!$B:$AE,15,FALSE)</f>
        <v>No</v>
      </c>
      <c r="N47" t="str">
        <f>VLOOKUP(B47,'All - AdoptAPet'!$B:$AE,16,FALSE)</f>
        <v>Yes</v>
      </c>
      <c r="O47" t="str">
        <f>VLOOKUP(B47,'All - AdoptAPet'!$B:$AE,17,FALSE)</f>
        <v>No</v>
      </c>
      <c r="P47" t="str">
        <f>VLOOKUP(B47,'All - AdoptAPet'!$B:$AE,19,FALSE)</f>
        <v>No</v>
      </c>
      <c r="Q47" t="str">
        <f>VLOOKUP(B47,'All - AdoptAPet'!$B:$AE,20,FALSE)</f>
        <v>Yes</v>
      </c>
      <c r="R47" t="str">
        <f>VLOOKUP(B47,'All - AdoptAPet'!$B:$AE,21,FALSE)</f>
        <v>Yes</v>
      </c>
      <c r="S47" t="str">
        <f>VLOOKUP(B47,'All - AdoptAPet'!$B:$AE,22,FALSE)</f>
        <v>Unknown</v>
      </c>
      <c r="T47" t="str">
        <f>IF(VLOOKUP(B47,'All - AdoptAPet'!$B:$AE,23,FALSE)="","No", "Yes")</f>
        <v>No</v>
      </c>
      <c r="U47" t="str">
        <f>VLOOKUP(B47,'All - PetPoint'!$B:$Q,4,FALSE)</f>
        <v>Available</v>
      </c>
      <c r="V47" t="str">
        <f>VLOOKUP(B47,'All - PetPoint'!$B:$Q,11,FALSE)</f>
        <v>Black</v>
      </c>
      <c r="W47" t="str">
        <f>VLOOKUP(B47,'All - PetPoint'!$B:$Q,14,FALSE)</f>
        <v>Holding Kennel</v>
      </c>
      <c r="X47" t="str">
        <f>VLOOKUP(B47,'AnimalInventory - PetPoint'!$D:$AK,9,FALSE)</f>
        <v>Stray/Abandoned</v>
      </c>
      <c r="Y47" s="25">
        <f>VLOOKUP(B47,'AnimalInventory - PetPoint'!$D:$AK,19,FALSE)</f>
        <v>45762.524305555555</v>
      </c>
      <c r="Z47" s="25">
        <f>VLOOKUP(B47,'AnimalInventory - PetPoint'!$D:$AK,21,FALSE)</f>
        <v>45757.524305555555</v>
      </c>
      <c r="AA47">
        <f>VLOOKUP(B47,'AnimalInventory - PetPoint'!$D:$AK,22,FALSE)</f>
        <v>178.2</v>
      </c>
      <c r="AB47">
        <f>VLOOKUP(B47,'AnimalInventory - PetPoint'!$D:$AK,23,FALSE)</f>
        <v>0</v>
      </c>
      <c r="AC47" t="str">
        <f>VLOOKUP(B47,'AnimalInventory - PetPoint'!$D:$AK,25,FALSE)</f>
        <v>58.00 pound</v>
      </c>
      <c r="AD47">
        <f>VLOOKUP(B47,'AnimalInventory - PetPoint'!$D:$AK,28,FALSE)</f>
        <v>3</v>
      </c>
    </row>
    <row r="48" spans="1:30" x14ac:dyDescent="0.2">
      <c r="A48">
        <v>45969485</v>
      </c>
      <c r="B48" t="s">
        <v>646</v>
      </c>
      <c r="C48" t="str">
        <f>VLOOKUP(B48,'All - AdoptAPet'!$B:$AE,2,FALSE)</f>
        <v>Mary</v>
      </c>
      <c r="D48" t="str">
        <f>VLOOKUP(B48,'All - PetPoint'!$B:$Q,7,FALSE)</f>
        <v>Mary</v>
      </c>
      <c r="E48" t="str">
        <f>VLOOKUP(B48,'AnimalInventory - PetPoint'!$D:$AK,2,FALSE)</f>
        <v>Mary</v>
      </c>
      <c r="F48" t="str">
        <f>VLOOKUP(B48,'All - AdoptAPet'!$B:$AE,7,FALSE)</f>
        <v>American Pit Bull Terrier</v>
      </c>
      <c r="G48" t="str">
        <f>VLOOKUP(B48,'All - AdoptAPet'!$B:$AE,8,FALSE)</f>
        <v>American Staffordshire Terrier</v>
      </c>
      <c r="H48" t="str">
        <f>VLOOKUP(B48,'All - AdoptAPet'!$B:$AE,9,FALSE)</f>
        <v>White</v>
      </c>
      <c r="I48" t="str">
        <f>VLOOKUP(B48,'All - AdoptAPet'!$B:$AE,10,FALSE)</f>
        <v>female</v>
      </c>
      <c r="J48" t="str">
        <f>VLOOKUP(B48,'All - AdoptAPet'!$B:$AE,11,FALSE)</f>
        <v>young</v>
      </c>
      <c r="K48" t="str">
        <f>VLOOKUP(B48,'All - AdoptAPet'!$B:$AE,12,FALSE)</f>
        <v>Med. 26-60 lbs (12-27 kg)</v>
      </c>
      <c r="L48" t="str">
        <f>VLOOKUP(B48,'All - AdoptAPet'!$B:$AE,14,FALSE)</f>
        <v>Yes</v>
      </c>
      <c r="M48" t="str">
        <f>VLOOKUP(B48,'All - AdoptAPet'!$B:$AE,15,FALSE)</f>
        <v>No</v>
      </c>
      <c r="N48" t="str">
        <f>VLOOKUP(B48,'All - AdoptAPet'!$B:$AE,16,FALSE)</f>
        <v>Yes</v>
      </c>
      <c r="O48" t="str">
        <f>VLOOKUP(B48,'All - AdoptAPet'!$B:$AE,17,FALSE)</f>
        <v>No</v>
      </c>
      <c r="P48" t="str">
        <f>VLOOKUP(B48,'All - AdoptAPet'!$B:$AE,19,FALSE)</f>
        <v>No</v>
      </c>
      <c r="Q48" t="str">
        <f>VLOOKUP(B48,'All - AdoptAPet'!$B:$AE,20,FALSE)</f>
        <v>Yes</v>
      </c>
      <c r="R48" t="str">
        <f>VLOOKUP(B48,'All - AdoptAPet'!$B:$AE,21,FALSE)</f>
        <v>Yes</v>
      </c>
      <c r="S48" t="str">
        <f>VLOOKUP(B48,'All - AdoptAPet'!$B:$AE,22,FALSE)</f>
        <v>Yes</v>
      </c>
      <c r="T48" t="str">
        <f>IF(VLOOKUP(B48,'All - AdoptAPet'!$B:$AE,23,FALSE)="","No", "Yes")</f>
        <v>No</v>
      </c>
      <c r="U48" t="str">
        <f>VLOOKUP(B48,'All - PetPoint'!$B:$Q,4,FALSE)</f>
        <v>Pending Surgery</v>
      </c>
      <c r="V48" t="str">
        <f>VLOOKUP(B48,'All - PetPoint'!$B:$Q,11,FALSE)</f>
        <v>White</v>
      </c>
      <c r="W48" t="str">
        <f>VLOOKUP(B48,'All - PetPoint'!$B:$Q,14,FALSE)</f>
        <v>Medical Kennel</v>
      </c>
      <c r="X48" t="str">
        <f>VLOOKUP(B48,'AnimalInventory - PetPoint'!$D:$AK,9,FALSE)</f>
        <v>Stray/ACO Pickup / Drop Off</v>
      </c>
      <c r="Y48" s="25">
        <f>VLOOKUP(B48,'AnimalInventory - PetPoint'!$D:$AK,19,FALSE)</f>
        <v>45901.598611111112</v>
      </c>
      <c r="Z48" s="25">
        <f>VLOOKUP(B48,'AnimalInventory - PetPoint'!$D:$AK,21,FALSE)</f>
        <v>45896.598611111112</v>
      </c>
      <c r="AA48">
        <f>VLOOKUP(B48,'AnimalInventory - PetPoint'!$D:$AK,22,FALSE)</f>
        <v>39.1</v>
      </c>
      <c r="AB48">
        <f>VLOOKUP(B48,'AnimalInventory - PetPoint'!$D:$AK,23,FALSE)</f>
        <v>0</v>
      </c>
      <c r="AC48" t="str">
        <f>VLOOKUP(B48,'AnimalInventory - PetPoint'!$D:$AK,25,FALSE)</f>
        <v>30.00 pound</v>
      </c>
      <c r="AD48">
        <f>VLOOKUP(B48,'AnimalInventory - PetPoint'!$D:$AK,28,FALSE)</f>
        <v>1</v>
      </c>
    </row>
    <row r="49" spans="1:30" x14ac:dyDescent="0.2">
      <c r="A49">
        <v>45968036</v>
      </c>
      <c r="B49" t="s">
        <v>652</v>
      </c>
      <c r="C49" t="str">
        <f>VLOOKUP(B49,'All - AdoptAPet'!$B:$AE,2,FALSE)</f>
        <v>Max</v>
      </c>
      <c r="D49" t="str">
        <f>VLOOKUP(B49,'All - PetPoint'!$B:$Q,7,FALSE)</f>
        <v>Max</v>
      </c>
      <c r="E49" t="str">
        <f>VLOOKUP(B49,'AnimalInventory - PetPoint'!$D:$AK,2,FALSE)</f>
        <v>Max</v>
      </c>
      <c r="F49" t="str">
        <f>VLOOKUP(B49,'All - AdoptAPet'!$B:$AE,7,FALSE)</f>
        <v>Shepherd (Unknown Type)</v>
      </c>
      <c r="G49" t="str">
        <f>VLOOKUP(B49,'All - AdoptAPet'!$B:$AE,8,FALSE)</f>
        <v>Rottweiler</v>
      </c>
      <c r="H49" t="str">
        <f>VLOOKUP(B49,'All - AdoptAPet'!$B:$AE,9,FALSE)</f>
        <v>Black - with Tan, Yellow or Fawn</v>
      </c>
      <c r="I49" t="str">
        <f>VLOOKUP(B49,'All - AdoptAPet'!$B:$AE,10,FALSE)</f>
        <v>male</v>
      </c>
      <c r="J49" t="str">
        <f>VLOOKUP(B49,'All - AdoptAPet'!$B:$AE,11,FALSE)</f>
        <v>adult</v>
      </c>
      <c r="K49" t="str">
        <f>VLOOKUP(B49,'All - AdoptAPet'!$B:$AE,12,FALSE)</f>
        <v>Large 61-100 lbs (28-45 kg)</v>
      </c>
      <c r="L49" t="str">
        <f>VLOOKUP(B49,'All - AdoptAPet'!$B:$AE,14,FALSE)</f>
        <v>Yes</v>
      </c>
      <c r="M49" t="str">
        <f>VLOOKUP(B49,'All - AdoptAPet'!$B:$AE,15,FALSE)</f>
        <v>No</v>
      </c>
      <c r="N49" t="str">
        <f>VLOOKUP(B49,'All - AdoptAPet'!$B:$AE,16,FALSE)</f>
        <v>Yes</v>
      </c>
      <c r="O49" t="str">
        <f>VLOOKUP(B49,'All - AdoptAPet'!$B:$AE,17,FALSE)</f>
        <v>No</v>
      </c>
      <c r="P49" t="str">
        <f>VLOOKUP(B49,'All - AdoptAPet'!$B:$AE,19,FALSE)</f>
        <v>No</v>
      </c>
      <c r="Q49" t="str">
        <f>VLOOKUP(B49,'All - AdoptAPet'!$B:$AE,20,FALSE)</f>
        <v>Yes</v>
      </c>
      <c r="R49" t="str">
        <f>VLOOKUP(B49,'All - AdoptAPet'!$B:$AE,21,FALSE)</f>
        <v>Yes</v>
      </c>
      <c r="S49" t="str">
        <f>VLOOKUP(B49,'All - AdoptAPet'!$B:$AE,22,FALSE)</f>
        <v>Unknown</v>
      </c>
      <c r="T49" t="str">
        <f>IF(VLOOKUP(B49,'All - AdoptAPet'!$B:$AE,23,FALSE)="","No", "Yes")</f>
        <v>No</v>
      </c>
      <c r="U49" t="str">
        <f>VLOOKUP(B49,'All - PetPoint'!$B:$Q,4,FALSE)</f>
        <v>Pending Surgery</v>
      </c>
      <c r="V49" t="str">
        <f>VLOOKUP(B49,'All - PetPoint'!$B:$Q,11,FALSE)</f>
        <v>Black</v>
      </c>
      <c r="W49" t="str">
        <f>VLOOKUP(B49,'All - PetPoint'!$B:$Q,14,FALSE)</f>
        <v>Pit Pens</v>
      </c>
      <c r="X49" t="str">
        <f>VLOOKUP(B49,'AnimalInventory - PetPoint'!$D:$AK,9,FALSE)</f>
        <v>Stray/ACO Pickup / Drop Off</v>
      </c>
      <c r="Y49" s="25">
        <f>VLOOKUP(B49,'AnimalInventory - PetPoint'!$D:$AK,19,FALSE)</f>
        <v>45860.632638888892</v>
      </c>
      <c r="Z49" s="25">
        <f>VLOOKUP(B49,'AnimalInventory - PetPoint'!$D:$AK,21,FALSE)</f>
        <v>45855.632638888892</v>
      </c>
      <c r="AA49">
        <f>VLOOKUP(B49,'AnimalInventory - PetPoint'!$D:$AK,22,FALSE)</f>
        <v>80</v>
      </c>
      <c r="AB49">
        <f>VLOOKUP(B49,'AnimalInventory - PetPoint'!$D:$AK,23,FALSE)</f>
        <v>0</v>
      </c>
      <c r="AC49" t="str">
        <f>VLOOKUP(B49,'AnimalInventory - PetPoint'!$D:$AK,25,FALSE)</f>
        <v>75.00 pound</v>
      </c>
      <c r="AD49">
        <f>VLOOKUP(B49,'AnimalInventory - PetPoint'!$D:$AK,28,FALSE)</f>
        <v>1</v>
      </c>
    </row>
    <row r="50" spans="1:30" x14ac:dyDescent="0.2">
      <c r="A50">
        <v>45969340</v>
      </c>
      <c r="B50" t="s">
        <v>658</v>
      </c>
      <c r="C50" t="str">
        <f>VLOOKUP(B50,'All - AdoptAPet'!$B:$AE,2,FALSE)</f>
        <v>Maya</v>
      </c>
      <c r="D50" t="str">
        <f>VLOOKUP(B50,'All - PetPoint'!$B:$Q,7,FALSE)</f>
        <v>Maya</v>
      </c>
      <c r="E50" t="str">
        <f>VLOOKUP(B50,'AnimalInventory - PetPoint'!$D:$AK,2,FALSE)</f>
        <v>Maya</v>
      </c>
      <c r="F50" t="str">
        <f>VLOOKUP(B50,'All - AdoptAPet'!$B:$AE,7,FALSE)</f>
        <v>American Pit Bull Terrier</v>
      </c>
      <c r="G50" t="str">
        <f>VLOOKUP(B50,'All - AdoptAPet'!$B:$AE,8,FALSE)</f>
        <v>American Staffordshire Terrier</v>
      </c>
      <c r="H50" t="str">
        <f>VLOOKUP(B50,'All - AdoptAPet'!$B:$AE,9,FALSE)</f>
        <v>Brindle - with White</v>
      </c>
      <c r="I50" t="str">
        <f>VLOOKUP(B50,'All - AdoptAPet'!$B:$AE,10,FALSE)</f>
        <v>female</v>
      </c>
      <c r="J50" t="str">
        <f>VLOOKUP(B50,'All - AdoptAPet'!$B:$AE,11,FALSE)</f>
        <v>young</v>
      </c>
      <c r="K50" t="str">
        <f>VLOOKUP(B50,'All - AdoptAPet'!$B:$AE,12,FALSE)</f>
        <v>Med. 26-60 lbs (12-27 kg)</v>
      </c>
      <c r="L50" t="str">
        <f>VLOOKUP(B50,'All - AdoptAPet'!$B:$AE,14,FALSE)</f>
        <v>Yes</v>
      </c>
      <c r="M50" t="str">
        <f>VLOOKUP(B50,'All - AdoptAPet'!$B:$AE,15,FALSE)</f>
        <v>No</v>
      </c>
      <c r="N50" t="str">
        <f>VLOOKUP(B50,'All - AdoptAPet'!$B:$AE,16,FALSE)</f>
        <v>Yes</v>
      </c>
      <c r="O50" t="str">
        <f>VLOOKUP(B50,'All - AdoptAPet'!$B:$AE,17,FALSE)</f>
        <v>No</v>
      </c>
      <c r="P50" t="str">
        <f>VLOOKUP(B50,'All - AdoptAPet'!$B:$AE,19,FALSE)</f>
        <v>No</v>
      </c>
      <c r="Q50" t="str">
        <f>VLOOKUP(B50,'All - AdoptAPet'!$B:$AE,20,FALSE)</f>
        <v>Yes</v>
      </c>
      <c r="R50" t="str">
        <f>VLOOKUP(B50,'All - AdoptAPet'!$B:$AE,21,FALSE)</f>
        <v>Yes</v>
      </c>
      <c r="S50" t="str">
        <f>VLOOKUP(B50,'All - AdoptAPet'!$B:$AE,22,FALSE)</f>
        <v>Yes</v>
      </c>
      <c r="T50" t="str">
        <f>IF(VLOOKUP(B50,'All - AdoptAPet'!$B:$AE,23,FALSE)="","No", "Yes")</f>
        <v>No</v>
      </c>
      <c r="U50" t="str">
        <f>VLOOKUP(B50,'All - PetPoint'!$B:$Q,4,FALSE)</f>
        <v>Pending Surgery</v>
      </c>
      <c r="V50" t="str">
        <f>VLOOKUP(B50,'All - PetPoint'!$B:$Q,11,FALSE)</f>
        <v>Brindle</v>
      </c>
      <c r="W50" t="str">
        <f>VLOOKUP(B50,'All - PetPoint'!$B:$Q,14,FALSE)</f>
        <v>Medical Kennel</v>
      </c>
      <c r="X50" t="str">
        <f>VLOOKUP(B50,'AnimalInventory - PetPoint'!$D:$AK,9,FALSE)</f>
        <v>Stray/ACO Pickup / Drop Off</v>
      </c>
      <c r="Y50" s="25">
        <f>VLOOKUP(B50,'AnimalInventory - PetPoint'!$D:$AK,19,FALSE)</f>
        <v>45901.598611111112</v>
      </c>
      <c r="Z50" s="25">
        <f>VLOOKUP(B50,'AnimalInventory - PetPoint'!$D:$AK,21,FALSE)</f>
        <v>45896.598611111112</v>
      </c>
      <c r="AA50">
        <f>VLOOKUP(B50,'AnimalInventory - PetPoint'!$D:$AK,22,FALSE)</f>
        <v>39.1</v>
      </c>
      <c r="AB50">
        <f>VLOOKUP(B50,'AnimalInventory - PetPoint'!$D:$AK,23,FALSE)</f>
        <v>0</v>
      </c>
      <c r="AC50" t="str">
        <f>VLOOKUP(B50,'AnimalInventory - PetPoint'!$D:$AK,25,FALSE)</f>
        <v>30.00 pound</v>
      </c>
      <c r="AD50">
        <f>VLOOKUP(B50,'AnimalInventory - PetPoint'!$D:$AK,28,FALSE)</f>
        <v>2</v>
      </c>
    </row>
    <row r="51" spans="1:30" x14ac:dyDescent="0.2">
      <c r="A51">
        <v>44941336</v>
      </c>
      <c r="B51" t="s">
        <v>201</v>
      </c>
      <c r="C51" t="str">
        <f>VLOOKUP(B51,'All - AdoptAPet'!$B:$AE,2,FALSE)</f>
        <v>Miss White [Foster Home]</v>
      </c>
      <c r="D51" t="str">
        <f>VLOOKUP(B51,'All - PetPoint'!$B:$Q,7,FALSE)</f>
        <v>Miss White (R. McGeehan)</v>
      </c>
      <c r="E51" t="str">
        <f>VLOOKUP(B51,'AnimalInventory - PetPoint'!$D:$AK,2,FALSE)</f>
        <v>Miss White (R. McGeehan)</v>
      </c>
      <c r="F51" t="str">
        <f>VLOOKUP(B51,'All - AdoptAPet'!$B:$AE,7,FALSE)</f>
        <v>American Pit Bull Terrier</v>
      </c>
      <c r="G51" t="str">
        <f>VLOOKUP(B51,'All - AdoptAPet'!$B:$AE,8,FALSE)</f>
        <v>Labrador Retriever</v>
      </c>
      <c r="H51" t="str">
        <f>VLOOKUP(B51,'All - AdoptAPet'!$B:$AE,9,FALSE)</f>
        <v>White - with Tan, Yellow or Fawn</v>
      </c>
      <c r="I51" t="str">
        <f>VLOOKUP(B51,'All - AdoptAPet'!$B:$AE,10,FALSE)</f>
        <v>female</v>
      </c>
      <c r="J51" t="str">
        <f>VLOOKUP(B51,'All - AdoptAPet'!$B:$AE,11,FALSE)</f>
        <v>young</v>
      </c>
      <c r="K51" t="str">
        <f>VLOOKUP(B51,'All - AdoptAPet'!$B:$AE,12,FALSE)</f>
        <v>Med. 26-60 lbs (12-27 kg)</v>
      </c>
      <c r="L51" t="str">
        <f>VLOOKUP(B51,'All - AdoptAPet'!$B:$AE,14,FALSE)</f>
        <v>Yes</v>
      </c>
      <c r="M51" t="str">
        <f>VLOOKUP(B51,'All - AdoptAPet'!$B:$AE,15,FALSE)</f>
        <v>Yes</v>
      </c>
      <c r="N51" t="str">
        <f>VLOOKUP(B51,'All - AdoptAPet'!$B:$AE,16,FALSE)</f>
        <v>Yes</v>
      </c>
      <c r="O51" t="str">
        <f>VLOOKUP(B51,'All - AdoptAPet'!$B:$AE,17,FALSE)</f>
        <v>No</v>
      </c>
      <c r="P51" t="str">
        <f>VLOOKUP(B51,'All - AdoptAPet'!$B:$AE,19,FALSE)</f>
        <v>No</v>
      </c>
      <c r="Q51" t="str">
        <f>VLOOKUP(B51,'All - AdoptAPet'!$B:$AE,20,FALSE)</f>
        <v>Yes</v>
      </c>
      <c r="R51" t="str">
        <f>VLOOKUP(B51,'All - AdoptAPet'!$B:$AE,21,FALSE)</f>
        <v>Yes</v>
      </c>
      <c r="S51" t="str">
        <f>VLOOKUP(B51,'All - AdoptAPet'!$B:$AE,22,FALSE)</f>
        <v>Yes</v>
      </c>
      <c r="T51" t="str">
        <f>IF(VLOOKUP(B51,'All - AdoptAPet'!$B:$AE,23,FALSE)="","No", "Yes")</f>
        <v>Yes</v>
      </c>
      <c r="U51" t="str">
        <f>VLOOKUP(B51,'All - PetPoint'!$B:$Q,4,FALSE)</f>
        <v>Foster to Adopt</v>
      </c>
      <c r="V51" t="str">
        <f>VLOOKUP(B51,'All - PetPoint'!$B:$Q,11,FALSE)</f>
        <v>White</v>
      </c>
      <c r="W51" t="str">
        <f>VLOOKUP(B51,'All - PetPoint'!$B:$Q,14,FALSE)</f>
        <v>Foster home</v>
      </c>
      <c r="X51" t="str">
        <f>VLOOKUP(B51,'AnimalInventory - PetPoint'!$D:$AK,9,FALSE)</f>
        <v>Stray/ACO Pickup / Drop Off</v>
      </c>
      <c r="Y51" s="25">
        <f>VLOOKUP(B51,'AnimalInventory - PetPoint'!$D:$AK,19,FALSE)</f>
        <v>45804.612500000003</v>
      </c>
      <c r="Z51" s="25">
        <f>VLOOKUP(B51,'AnimalInventory - PetPoint'!$D:$AK,21,FALSE)</f>
        <v>45799.612500000003</v>
      </c>
      <c r="AA51">
        <f>VLOOKUP(B51,'AnimalInventory - PetPoint'!$D:$AK,22,FALSE)</f>
        <v>136.1</v>
      </c>
      <c r="AB51">
        <f>VLOOKUP(B51,'AnimalInventory - PetPoint'!$D:$AK,23,FALSE)</f>
        <v>0</v>
      </c>
      <c r="AC51" t="str">
        <f>VLOOKUP(B51,'AnimalInventory - PetPoint'!$D:$AK,25,FALSE)</f>
        <v>43.00 pound</v>
      </c>
      <c r="AD51">
        <f>VLOOKUP(B51,'AnimalInventory - PetPoint'!$D:$AK,28,FALSE)</f>
        <v>3</v>
      </c>
    </row>
    <row r="52" spans="1:30" x14ac:dyDescent="0.2">
      <c r="A52">
        <v>44941030</v>
      </c>
      <c r="B52" t="s">
        <v>207</v>
      </c>
      <c r="C52" t="str">
        <f>VLOOKUP(B52,'All - AdoptAPet'!$B:$AE,2,FALSE)</f>
        <v>Nash</v>
      </c>
      <c r="D52" t="str">
        <f>VLOOKUP(B52,'All - PetPoint'!$B:$Q,7,FALSE)</f>
        <v>Nash</v>
      </c>
      <c r="E52" t="str">
        <f>VLOOKUP(B52,'AnimalInventory - PetPoint'!$D:$AK,2,FALSE)</f>
        <v>Nash</v>
      </c>
      <c r="F52" t="str">
        <f>VLOOKUP(B52,'All - AdoptAPet'!$B:$AE,7,FALSE)</f>
        <v>Labrador Retriever</v>
      </c>
      <c r="G52" t="str">
        <f>VLOOKUP(B52,'All - AdoptAPet'!$B:$AE,8,FALSE)</f>
        <v>American Pit Bull Terrier</v>
      </c>
      <c r="H52" t="str">
        <f>VLOOKUP(B52,'All - AdoptAPet'!$B:$AE,9,FALSE)</f>
        <v>Brown/Chocolate</v>
      </c>
      <c r="I52" t="str">
        <f>VLOOKUP(B52,'All - AdoptAPet'!$B:$AE,10,FALSE)</f>
        <v>male</v>
      </c>
      <c r="J52" t="str">
        <f>VLOOKUP(B52,'All - AdoptAPet'!$B:$AE,11,FALSE)</f>
        <v>adult</v>
      </c>
      <c r="K52" t="str">
        <f>VLOOKUP(B52,'All - AdoptAPet'!$B:$AE,12,FALSE)</f>
        <v>Med. 26-60 lbs (12-27 kg)</v>
      </c>
      <c r="L52" t="str">
        <f>VLOOKUP(B52,'All - AdoptAPet'!$B:$AE,14,FALSE)</f>
        <v>Yes</v>
      </c>
      <c r="M52" t="str">
        <f>VLOOKUP(B52,'All - AdoptAPet'!$B:$AE,15,FALSE)</f>
        <v>Yes</v>
      </c>
      <c r="N52" t="str">
        <f>VLOOKUP(B52,'All - AdoptAPet'!$B:$AE,16,FALSE)</f>
        <v>Yes</v>
      </c>
      <c r="O52" t="str">
        <f>VLOOKUP(B52,'All - AdoptAPet'!$B:$AE,17,FALSE)</f>
        <v>No</v>
      </c>
      <c r="P52" t="str">
        <f>VLOOKUP(B52,'All - AdoptAPet'!$B:$AE,19,FALSE)</f>
        <v>No</v>
      </c>
      <c r="Q52" t="str">
        <f>VLOOKUP(B52,'All - AdoptAPet'!$B:$AE,20,FALSE)</f>
        <v>Yes</v>
      </c>
      <c r="R52" t="str">
        <f>VLOOKUP(B52,'All - AdoptAPet'!$B:$AE,21,FALSE)</f>
        <v>Yes</v>
      </c>
      <c r="S52" t="str">
        <f>VLOOKUP(B52,'All - AdoptAPet'!$B:$AE,22,FALSE)</f>
        <v>Unknown</v>
      </c>
      <c r="T52" t="str">
        <f>IF(VLOOKUP(B52,'All - AdoptAPet'!$B:$AE,23,FALSE)="","No", "Yes")</f>
        <v>Yes</v>
      </c>
      <c r="U52" t="str">
        <f>VLOOKUP(B52,'All - PetPoint'!$B:$Q,4,FALSE)</f>
        <v>Available</v>
      </c>
      <c r="V52" t="str">
        <f>VLOOKUP(B52,'All - PetPoint'!$B:$Q,11,FALSE)</f>
        <v>Brown</v>
      </c>
      <c r="W52" t="str">
        <f>VLOOKUP(B52,'All - PetPoint'!$B:$Q,14,FALSE)</f>
        <v>Adoption Kennels</v>
      </c>
      <c r="X52" t="str">
        <f>VLOOKUP(B52,'AnimalInventory - PetPoint'!$D:$AK,9,FALSE)</f>
        <v>Stray/ACO Pickup / Drop Off</v>
      </c>
      <c r="Y52" s="25">
        <f>VLOOKUP(B52,'AnimalInventory - PetPoint'!$D:$AK,19,FALSE)</f>
        <v>45802.638194444444</v>
      </c>
      <c r="Z52" s="25">
        <f>VLOOKUP(B52,'AnimalInventory - PetPoint'!$D:$AK,21,FALSE)</f>
        <v>45797.638194444444</v>
      </c>
      <c r="AA52">
        <f>VLOOKUP(B52,'AnimalInventory - PetPoint'!$D:$AK,22,FALSE)</f>
        <v>138</v>
      </c>
      <c r="AB52">
        <f>VLOOKUP(B52,'AnimalInventory - PetPoint'!$D:$AK,23,FALSE)</f>
        <v>0</v>
      </c>
      <c r="AC52" t="str">
        <f>VLOOKUP(B52,'AnimalInventory - PetPoint'!$D:$AK,25,FALSE)</f>
        <v>53.40 pound</v>
      </c>
      <c r="AD52">
        <f>VLOOKUP(B52,'AnimalInventory - PetPoint'!$D:$AK,28,FALSE)</f>
        <v>3</v>
      </c>
    </row>
    <row r="53" spans="1:30" x14ac:dyDescent="0.2">
      <c r="A53">
        <v>45204856</v>
      </c>
      <c r="B53" t="s">
        <v>304</v>
      </c>
      <c r="C53" t="str">
        <f>VLOOKUP(B53,'All - AdoptAPet'!$B:$AE,2,FALSE)</f>
        <v>Odin [Foster Home]</v>
      </c>
      <c r="D53" t="str">
        <f>VLOOKUP(B53,'All - PetPoint'!$B:$Q,7,FALSE)</f>
        <v>Odin (C. Bucknam)</v>
      </c>
      <c r="E53" t="str">
        <f>VLOOKUP(B53,'AnimalInventory - PetPoint'!$D:$AK,2,FALSE)</f>
        <v>Odin (C. Bucknam)</v>
      </c>
      <c r="F53" t="str">
        <f>VLOOKUP(B53,'All - AdoptAPet'!$B:$AE,7,FALSE)</f>
        <v>Hound (Unknown Type)</v>
      </c>
      <c r="G53">
        <f>VLOOKUP(B53,'All - AdoptAPet'!$B:$AE,8,FALSE)</f>
        <v>0</v>
      </c>
      <c r="H53" t="str">
        <f>VLOOKUP(B53,'All - AdoptAPet'!$B:$AE,9,FALSE)</f>
        <v>Black - with Tan, Yellow or Fawn</v>
      </c>
      <c r="I53" t="str">
        <f>VLOOKUP(B53,'All - AdoptAPet'!$B:$AE,10,FALSE)</f>
        <v>male</v>
      </c>
      <c r="J53" t="str">
        <f>VLOOKUP(B53,'All - AdoptAPet'!$B:$AE,11,FALSE)</f>
        <v>adult</v>
      </c>
      <c r="K53" t="str">
        <f>VLOOKUP(B53,'All - AdoptAPet'!$B:$AE,12,FALSE)</f>
        <v>Med. 26-60 lbs (12-27 kg)</v>
      </c>
      <c r="L53" t="str">
        <f>VLOOKUP(B53,'All - AdoptAPet'!$B:$AE,14,FALSE)</f>
        <v>Yes</v>
      </c>
      <c r="M53" t="str">
        <f>VLOOKUP(B53,'All - AdoptAPet'!$B:$AE,15,FALSE)</f>
        <v>Yes</v>
      </c>
      <c r="N53" t="str">
        <f>VLOOKUP(B53,'All - AdoptAPet'!$B:$AE,16,FALSE)</f>
        <v>Yes</v>
      </c>
      <c r="O53" t="str">
        <f>VLOOKUP(B53,'All - AdoptAPet'!$B:$AE,17,FALSE)</f>
        <v>Yes</v>
      </c>
      <c r="P53" t="str">
        <f>VLOOKUP(B53,'All - AdoptAPet'!$B:$AE,19,FALSE)</f>
        <v>No</v>
      </c>
      <c r="Q53" t="str">
        <f>VLOOKUP(B53,'All - AdoptAPet'!$B:$AE,20,FALSE)</f>
        <v>Yes</v>
      </c>
      <c r="R53" t="str">
        <f>VLOOKUP(B53,'All - AdoptAPet'!$B:$AE,21,FALSE)</f>
        <v>Yes</v>
      </c>
      <c r="S53" t="str">
        <f>VLOOKUP(B53,'All - AdoptAPet'!$B:$AE,22,FALSE)</f>
        <v>Unknown</v>
      </c>
      <c r="T53" t="str">
        <f>IF(VLOOKUP(B53,'All - AdoptAPet'!$B:$AE,23,FALSE)="","No", "Yes")</f>
        <v>Yes</v>
      </c>
      <c r="U53" t="str">
        <f>VLOOKUP(B53,'All - PetPoint'!$B:$Q,4,FALSE)</f>
        <v>Available</v>
      </c>
      <c r="V53" t="str">
        <f>VLOOKUP(B53,'All - PetPoint'!$B:$Q,11,FALSE)</f>
        <v>Tan</v>
      </c>
      <c r="W53" t="str">
        <f>VLOOKUP(B53,'All - PetPoint'!$B:$Q,14,FALSE)</f>
        <v>Foster home</v>
      </c>
      <c r="X53" t="str">
        <f>VLOOKUP(B53,'AnimalInventory - PetPoint'!$D:$AK,9,FALSE)</f>
        <v>Stray/ACO Pickup / Drop Off</v>
      </c>
      <c r="Y53" s="25">
        <f>VLOOKUP(B53,'AnimalInventory - PetPoint'!$D:$AK,19,FALSE)</f>
        <v>45762.424305555556</v>
      </c>
      <c r="Z53" s="25">
        <f>VLOOKUP(B53,'AnimalInventory - PetPoint'!$D:$AK,21,FALSE)</f>
        <v>45757.424305555556</v>
      </c>
      <c r="AA53">
        <f>VLOOKUP(B53,'AnimalInventory - PetPoint'!$D:$AK,22,FALSE)</f>
        <v>178.3</v>
      </c>
      <c r="AB53">
        <f>VLOOKUP(B53,'AnimalInventory - PetPoint'!$D:$AK,23,FALSE)</f>
        <v>0</v>
      </c>
      <c r="AC53" t="str">
        <f>VLOOKUP(B53,'AnimalInventory - PetPoint'!$D:$AK,25,FALSE)</f>
        <v>58.00 pound</v>
      </c>
      <c r="AD53">
        <f>VLOOKUP(B53,'AnimalInventory - PetPoint'!$D:$AK,28,FALSE)</f>
        <v>1</v>
      </c>
    </row>
    <row r="54" spans="1:30" x14ac:dyDescent="0.2">
      <c r="A54">
        <v>45500251</v>
      </c>
      <c r="B54" t="s">
        <v>423</v>
      </c>
      <c r="C54" t="str">
        <f>VLOOKUP(B54,'All - AdoptAPet'!$B:$AE,2,FALSE)</f>
        <v>Peyton [Foster Home]</v>
      </c>
      <c r="D54" t="str">
        <f>VLOOKUP(B54,'All - PetPoint'!$B:$Q,7,FALSE)</f>
        <v>Peyton (R. Gainey)</v>
      </c>
      <c r="E54" t="str">
        <f>VLOOKUP(B54,'AnimalInventory - PetPoint'!$D:$AK,2,FALSE)</f>
        <v>Peyton (R. Gainey)</v>
      </c>
      <c r="F54" t="str">
        <f>VLOOKUP(B54,'All - AdoptAPet'!$B:$AE,7,FALSE)</f>
        <v>American Pit Bull Terrier</v>
      </c>
      <c r="G54" t="str">
        <f>VLOOKUP(B54,'All - AdoptAPet'!$B:$AE,8,FALSE)</f>
        <v>Corgi</v>
      </c>
      <c r="H54" t="str">
        <f>VLOOKUP(B54,'All - AdoptAPet'!$B:$AE,9,FALSE)</f>
        <v>White</v>
      </c>
      <c r="I54" t="str">
        <f>VLOOKUP(B54,'All - AdoptAPet'!$B:$AE,10,FALSE)</f>
        <v>male</v>
      </c>
      <c r="J54" t="str">
        <f>VLOOKUP(B54,'All - AdoptAPet'!$B:$AE,11,FALSE)</f>
        <v>adult</v>
      </c>
      <c r="K54" t="str">
        <f>VLOOKUP(B54,'All - AdoptAPet'!$B:$AE,12,FALSE)</f>
        <v>Med. 26-60 lbs (12-27 kg)</v>
      </c>
      <c r="L54" t="str">
        <f>VLOOKUP(B54,'All - AdoptAPet'!$B:$AE,14,FALSE)</f>
        <v>Yes</v>
      </c>
      <c r="M54" t="str">
        <f>VLOOKUP(B54,'All - AdoptAPet'!$B:$AE,15,FALSE)</f>
        <v>Yes</v>
      </c>
      <c r="N54" t="str">
        <f>VLOOKUP(B54,'All - AdoptAPet'!$B:$AE,16,FALSE)</f>
        <v>Yes</v>
      </c>
      <c r="O54" t="str">
        <f>VLOOKUP(B54,'All - AdoptAPet'!$B:$AE,17,FALSE)</f>
        <v>Yes</v>
      </c>
      <c r="P54" t="str">
        <f>VLOOKUP(B54,'All - AdoptAPet'!$B:$AE,19,FALSE)</f>
        <v>No</v>
      </c>
      <c r="Q54" t="str">
        <f>VLOOKUP(B54,'All - AdoptAPet'!$B:$AE,20,FALSE)</f>
        <v>Yes</v>
      </c>
      <c r="R54" t="str">
        <f>VLOOKUP(B54,'All - AdoptAPet'!$B:$AE,21,FALSE)</f>
        <v>Yes</v>
      </c>
      <c r="S54" t="str">
        <f>VLOOKUP(B54,'All - AdoptAPet'!$B:$AE,22,FALSE)</f>
        <v>Yes</v>
      </c>
      <c r="T54" t="str">
        <f>IF(VLOOKUP(B54,'All - AdoptAPet'!$B:$AE,23,FALSE)="","No", "Yes")</f>
        <v>Yes</v>
      </c>
      <c r="U54" t="str">
        <f>VLOOKUP(B54,'All - PetPoint'!$B:$Q,4,FALSE)</f>
        <v>Available</v>
      </c>
      <c r="V54" t="str">
        <f>VLOOKUP(B54,'All - PetPoint'!$B:$Q,11,FALSE)</f>
        <v>White</v>
      </c>
      <c r="W54" t="str">
        <f>VLOOKUP(B54,'All - PetPoint'!$B:$Q,14,FALSE)</f>
        <v>Foster home</v>
      </c>
      <c r="X54" t="str">
        <f>VLOOKUP(B54,'AnimalInventory - PetPoint'!$D:$AK,9,FALSE)</f>
        <v>Owner/Guardian Surrender/Surrendered for Adoption</v>
      </c>
      <c r="Y54" s="25">
        <f>VLOOKUP(B54,'AnimalInventory - PetPoint'!$D:$AK,19,FALSE)</f>
        <v>0</v>
      </c>
      <c r="Z54" s="25">
        <f>VLOOKUP(B54,'AnimalInventory - PetPoint'!$D:$AK,21,FALSE)</f>
        <v>45848.702777777777</v>
      </c>
      <c r="AA54">
        <f>VLOOKUP(B54,'AnimalInventory - PetPoint'!$D:$AK,22,FALSE)</f>
        <v>87</v>
      </c>
      <c r="AB54">
        <f>VLOOKUP(B54,'AnimalInventory - PetPoint'!$D:$AK,23,FALSE)</f>
        <v>0</v>
      </c>
      <c r="AC54" t="str">
        <f>VLOOKUP(B54,'AnimalInventory - PetPoint'!$D:$AK,25,FALSE)</f>
        <v>21.00 pound</v>
      </c>
      <c r="AD54">
        <f>VLOOKUP(B54,'AnimalInventory - PetPoint'!$D:$AK,28,FALSE)</f>
        <v>2</v>
      </c>
    </row>
    <row r="55" spans="1:30" x14ac:dyDescent="0.2">
      <c r="A55">
        <v>45764063</v>
      </c>
      <c r="B55" t="s">
        <v>535</v>
      </c>
      <c r="C55" t="str">
        <f>VLOOKUP(B55,'All - AdoptAPet'!$B:$AE,2,FALSE)</f>
        <v>Pocahontas</v>
      </c>
      <c r="D55" t="str">
        <f>VLOOKUP(B55,'All - PetPoint'!$B:$Q,7,FALSE)</f>
        <v>Pocahontas</v>
      </c>
      <c r="E55" t="str">
        <f>VLOOKUP(B55,'AnimalInventory - PetPoint'!$D:$AK,2,FALSE)</f>
        <v>Pocahontas</v>
      </c>
      <c r="F55" t="str">
        <f>VLOOKUP(B55,'All - AdoptAPet'!$B:$AE,7,FALSE)</f>
        <v>Labrador Retriever</v>
      </c>
      <c r="G55" t="str">
        <f>VLOOKUP(B55,'All - AdoptAPet'!$B:$AE,8,FALSE)</f>
        <v>Hound (Unknown Type)</v>
      </c>
      <c r="H55" t="str">
        <f>VLOOKUP(B55,'All - AdoptAPet'!$B:$AE,9,FALSE)</f>
        <v>Tan/Yellow/Fawn - with White</v>
      </c>
      <c r="I55" t="str">
        <f>VLOOKUP(B55,'All - AdoptAPet'!$B:$AE,10,FALSE)</f>
        <v>female</v>
      </c>
      <c r="J55" t="str">
        <f>VLOOKUP(B55,'All - AdoptAPet'!$B:$AE,11,FALSE)</f>
        <v>adult</v>
      </c>
      <c r="K55" t="str">
        <f>VLOOKUP(B55,'All - AdoptAPet'!$B:$AE,12,FALSE)</f>
        <v>Large 61-100 lbs (28-45 kg)</v>
      </c>
      <c r="L55" t="str">
        <f>VLOOKUP(B55,'All - AdoptAPet'!$B:$AE,14,FALSE)</f>
        <v>Yes</v>
      </c>
      <c r="M55" t="str">
        <f>VLOOKUP(B55,'All - AdoptAPet'!$B:$AE,15,FALSE)</f>
        <v>Yes</v>
      </c>
      <c r="N55" t="str">
        <f>VLOOKUP(B55,'All - AdoptAPet'!$B:$AE,16,FALSE)</f>
        <v>Yes</v>
      </c>
      <c r="O55" t="str">
        <f>VLOOKUP(B55,'All - AdoptAPet'!$B:$AE,17,FALSE)</f>
        <v>No</v>
      </c>
      <c r="P55" t="str">
        <f>VLOOKUP(B55,'All - AdoptAPet'!$B:$AE,19,FALSE)</f>
        <v>No</v>
      </c>
      <c r="Q55" t="str">
        <f>VLOOKUP(B55,'All - AdoptAPet'!$B:$AE,20,FALSE)</f>
        <v>Yes</v>
      </c>
      <c r="R55" t="str">
        <f>VLOOKUP(B55,'All - AdoptAPet'!$B:$AE,21,FALSE)</f>
        <v>Yes</v>
      </c>
      <c r="S55" t="str">
        <f>VLOOKUP(B55,'All - AdoptAPet'!$B:$AE,22,FALSE)</f>
        <v>Unknown</v>
      </c>
      <c r="T55" t="str">
        <f>IF(VLOOKUP(B55,'All - AdoptAPet'!$B:$AE,23,FALSE)="","No", "Yes")</f>
        <v>No</v>
      </c>
      <c r="U55" t="str">
        <f>VLOOKUP(B55,'All - PetPoint'!$B:$Q,4,FALSE)</f>
        <v>Available</v>
      </c>
      <c r="V55" t="str">
        <f>VLOOKUP(B55,'All - PetPoint'!$B:$Q,11,FALSE)</f>
        <v>Brown</v>
      </c>
      <c r="W55" t="str">
        <f>VLOOKUP(B55,'All - PetPoint'!$B:$Q,14,FALSE)</f>
        <v>Adoption Kennels</v>
      </c>
      <c r="X55" t="str">
        <f>VLOOKUP(B55,'AnimalInventory - PetPoint'!$D:$AK,9,FALSE)</f>
        <v>Stray/Public Drop Off</v>
      </c>
      <c r="Y55" s="25">
        <f>VLOOKUP(B55,'AnimalInventory - PetPoint'!$D:$AK,19,FALSE)</f>
        <v>45895.481944444444</v>
      </c>
      <c r="Z55" s="25">
        <f>VLOOKUP(B55,'AnimalInventory - PetPoint'!$D:$AK,21,FALSE)</f>
        <v>45890.481944444444</v>
      </c>
      <c r="AA55">
        <f>VLOOKUP(B55,'AnimalInventory - PetPoint'!$D:$AK,22,FALSE)</f>
        <v>45.2</v>
      </c>
      <c r="AB55">
        <f>VLOOKUP(B55,'AnimalInventory - PetPoint'!$D:$AK,23,FALSE)</f>
        <v>0</v>
      </c>
      <c r="AC55" t="str">
        <f>VLOOKUP(B55,'AnimalInventory - PetPoint'!$D:$AK,25,FALSE)</f>
        <v>78.00 pound</v>
      </c>
      <c r="AD55">
        <f>VLOOKUP(B55,'AnimalInventory - PetPoint'!$D:$AK,28,FALSE)</f>
        <v>2</v>
      </c>
    </row>
    <row r="56" spans="1:30" x14ac:dyDescent="0.2">
      <c r="A56">
        <v>45472755</v>
      </c>
      <c r="B56" t="s">
        <v>399</v>
      </c>
      <c r="C56" t="str">
        <f>VLOOKUP(B56,'All - AdoptAPet'!$B:$AE,2,FALSE)</f>
        <v>Quincy</v>
      </c>
      <c r="D56" t="str">
        <f>VLOOKUP(B56,'All - PetPoint'!$B:$Q,7,FALSE)</f>
        <v>Quincy (S Price)</v>
      </c>
      <c r="E56" t="str">
        <f>VLOOKUP(B56,'AnimalInventory - PetPoint'!$D:$AK,2,FALSE)</f>
        <v>Quincy (S Price)</v>
      </c>
      <c r="F56" t="str">
        <f>VLOOKUP(B56,'All - AdoptAPet'!$B:$AE,7,FALSE)</f>
        <v>Shepherd (Unknown Type)</v>
      </c>
      <c r="G56" t="str">
        <f>VLOOKUP(B56,'All - AdoptAPet'!$B:$AE,8,FALSE)</f>
        <v>Hound (Unknown Type)</v>
      </c>
      <c r="H56" t="str">
        <f>VLOOKUP(B56,'All - AdoptAPet'!$B:$AE,9,FALSE)</f>
        <v>Black - with Tan, Yellow or Fawn</v>
      </c>
      <c r="I56" t="str">
        <f>VLOOKUP(B56,'All - AdoptAPet'!$B:$AE,10,FALSE)</f>
        <v>male</v>
      </c>
      <c r="J56" t="str">
        <f>VLOOKUP(B56,'All - AdoptAPet'!$B:$AE,11,FALSE)</f>
        <v>adult</v>
      </c>
      <c r="K56" t="str">
        <f>VLOOKUP(B56,'All - AdoptAPet'!$B:$AE,12,FALSE)</f>
        <v>Large 61-100 lbs (28-45 kg)</v>
      </c>
      <c r="L56" t="str">
        <f>VLOOKUP(B56,'All - AdoptAPet'!$B:$AE,14,FALSE)</f>
        <v>Yes</v>
      </c>
      <c r="M56" t="str">
        <f>VLOOKUP(B56,'All - AdoptAPet'!$B:$AE,15,FALSE)</f>
        <v>Yes</v>
      </c>
      <c r="N56" t="str">
        <f>VLOOKUP(B56,'All - AdoptAPet'!$B:$AE,16,FALSE)</f>
        <v>Yes</v>
      </c>
      <c r="O56" t="str">
        <f>VLOOKUP(B56,'All - AdoptAPet'!$B:$AE,17,FALSE)</f>
        <v>No</v>
      </c>
      <c r="P56" t="str">
        <f>VLOOKUP(B56,'All - AdoptAPet'!$B:$AE,19,FALSE)</f>
        <v>No</v>
      </c>
      <c r="Q56" t="str">
        <f>VLOOKUP(B56,'All - AdoptAPet'!$B:$AE,20,FALSE)</f>
        <v>Yes</v>
      </c>
      <c r="R56" t="str">
        <f>VLOOKUP(B56,'All - AdoptAPet'!$B:$AE,21,FALSE)</f>
        <v>Yes</v>
      </c>
      <c r="S56" t="str">
        <f>VLOOKUP(B56,'All - AdoptAPet'!$B:$AE,22,FALSE)</f>
        <v>Unknown</v>
      </c>
      <c r="T56" t="str">
        <f>IF(VLOOKUP(B56,'All - AdoptAPet'!$B:$AE,23,FALSE)="","No", "Yes")</f>
        <v>No</v>
      </c>
      <c r="U56" t="str">
        <f>VLOOKUP(B56,'All - PetPoint'!$B:$Q,4,FALSE)</f>
        <v>Pre-adopted</v>
      </c>
      <c r="V56" t="str">
        <f>VLOOKUP(B56,'All - PetPoint'!$B:$Q,11,FALSE)</f>
        <v>Black</v>
      </c>
      <c r="W56" t="str">
        <f>VLOOKUP(B56,'All - PetPoint'!$B:$Q,14,FALSE)</f>
        <v>Foster home</v>
      </c>
      <c r="X56" t="str">
        <f>VLOOKUP(B56,'AnimalInventory - PetPoint'!$D:$AK,9,FALSE)</f>
        <v>Stray/ACO Pickup / Drop Off</v>
      </c>
      <c r="Y56" s="25">
        <f>VLOOKUP(B56,'AnimalInventory - PetPoint'!$D:$AK,19,FALSE)</f>
        <v>45851.338888888888</v>
      </c>
      <c r="Z56" s="25">
        <f>VLOOKUP(B56,'AnimalInventory - PetPoint'!$D:$AK,21,FALSE)</f>
        <v>45846.338888888888</v>
      </c>
      <c r="AA56">
        <f>VLOOKUP(B56,'AnimalInventory - PetPoint'!$D:$AK,22,FALSE)</f>
        <v>89.3</v>
      </c>
      <c r="AB56">
        <f>VLOOKUP(B56,'AnimalInventory - PetPoint'!$D:$AK,23,FALSE)</f>
        <v>0</v>
      </c>
      <c r="AC56" t="str">
        <f>VLOOKUP(B56,'AnimalInventory - PetPoint'!$D:$AK,25,FALSE)</f>
        <v>80.00 pound</v>
      </c>
      <c r="AD56">
        <f>VLOOKUP(B56,'AnimalInventory - PetPoint'!$D:$AK,28,FALSE)</f>
        <v>2</v>
      </c>
    </row>
    <row r="57" spans="1:30" x14ac:dyDescent="0.2">
      <c r="A57">
        <v>45190195</v>
      </c>
      <c r="B57" t="s">
        <v>290</v>
      </c>
      <c r="C57" t="str">
        <f>VLOOKUP(B57,'All - AdoptAPet'!$B:$AE,2,FALSE)</f>
        <v>Radar</v>
      </c>
      <c r="D57" t="str">
        <f>VLOOKUP(B57,'All - PetPoint'!$B:$Q,7,FALSE)</f>
        <v>Radar</v>
      </c>
      <c r="E57" t="str">
        <f>VLOOKUP(B57,'AnimalInventory - PetPoint'!$D:$AK,2,FALSE)</f>
        <v>Radar</v>
      </c>
      <c r="F57" t="str">
        <f>VLOOKUP(B57,'All - AdoptAPet'!$B:$AE,7,FALSE)</f>
        <v>American Staffordshire Terrier</v>
      </c>
      <c r="G57" t="str">
        <f>VLOOKUP(B57,'All - AdoptAPet'!$B:$AE,8,FALSE)</f>
        <v>Cane Corso</v>
      </c>
      <c r="H57" t="str">
        <f>VLOOKUP(B57,'All - AdoptAPet'!$B:$AE,9,FALSE)</f>
        <v>Black</v>
      </c>
      <c r="I57" t="str">
        <f>VLOOKUP(B57,'All - AdoptAPet'!$B:$AE,10,FALSE)</f>
        <v>male</v>
      </c>
      <c r="J57" t="str">
        <f>VLOOKUP(B57,'All - AdoptAPet'!$B:$AE,11,FALSE)</f>
        <v>adult</v>
      </c>
      <c r="K57" t="str">
        <f>VLOOKUP(B57,'All - AdoptAPet'!$B:$AE,12,FALSE)</f>
        <v>Large 61-100 lbs (28-45 kg)</v>
      </c>
      <c r="L57" t="str">
        <f>VLOOKUP(B57,'All - AdoptAPet'!$B:$AE,14,FALSE)</f>
        <v>Yes</v>
      </c>
      <c r="M57" t="str">
        <f>VLOOKUP(B57,'All - AdoptAPet'!$B:$AE,15,FALSE)</f>
        <v>Yes</v>
      </c>
      <c r="N57" t="str">
        <f>VLOOKUP(B57,'All - AdoptAPet'!$B:$AE,16,FALSE)</f>
        <v>Yes</v>
      </c>
      <c r="O57" t="str">
        <f>VLOOKUP(B57,'All - AdoptAPet'!$B:$AE,17,FALSE)</f>
        <v>No</v>
      </c>
      <c r="P57" t="str">
        <f>VLOOKUP(B57,'All - AdoptAPet'!$B:$AE,19,FALSE)</f>
        <v>No</v>
      </c>
      <c r="Q57" t="str">
        <f>VLOOKUP(B57,'All - AdoptAPet'!$B:$AE,20,FALSE)</f>
        <v>Yes</v>
      </c>
      <c r="R57" t="str">
        <f>VLOOKUP(B57,'All - AdoptAPet'!$B:$AE,21,FALSE)</f>
        <v>Yes</v>
      </c>
      <c r="S57" t="str">
        <f>VLOOKUP(B57,'All - AdoptAPet'!$B:$AE,22,FALSE)</f>
        <v>Unknown</v>
      </c>
      <c r="T57" t="str">
        <f>IF(VLOOKUP(B57,'All - AdoptAPet'!$B:$AE,23,FALSE)="","No", "Yes")</f>
        <v>Yes</v>
      </c>
      <c r="U57" t="str">
        <f>VLOOKUP(B57,'All - PetPoint'!$B:$Q,4,FALSE)</f>
        <v>Available</v>
      </c>
      <c r="V57" t="str">
        <f>VLOOKUP(B57,'All - PetPoint'!$B:$Q,11,FALSE)</f>
        <v>Black</v>
      </c>
      <c r="W57" t="str">
        <f>VLOOKUP(B57,'All - PetPoint'!$B:$Q,14,FALSE)</f>
        <v>Holding Kennel</v>
      </c>
      <c r="X57" t="str">
        <f>VLOOKUP(B57,'AnimalInventory - PetPoint'!$D:$AK,9,FALSE)</f>
        <v>Stray/Abandoned</v>
      </c>
      <c r="Y57" s="25">
        <f>VLOOKUP(B57,'AnimalInventory - PetPoint'!$D:$AK,19,FALSE)</f>
        <v>45762.524305555555</v>
      </c>
      <c r="Z57" s="25">
        <f>VLOOKUP(B57,'AnimalInventory - PetPoint'!$D:$AK,21,FALSE)</f>
        <v>45757.524305555555</v>
      </c>
      <c r="AA57">
        <f>VLOOKUP(B57,'AnimalInventory - PetPoint'!$D:$AK,22,FALSE)</f>
        <v>178.2</v>
      </c>
      <c r="AB57">
        <f>VLOOKUP(B57,'AnimalInventory - PetPoint'!$D:$AK,23,FALSE)</f>
        <v>0</v>
      </c>
      <c r="AC57" t="str">
        <f>VLOOKUP(B57,'AnimalInventory - PetPoint'!$D:$AK,25,FALSE)</f>
        <v>60.00 pound</v>
      </c>
      <c r="AD57">
        <f>VLOOKUP(B57,'AnimalInventory - PetPoint'!$D:$AK,28,FALSE)</f>
        <v>3</v>
      </c>
    </row>
    <row r="58" spans="1:30" x14ac:dyDescent="0.2">
      <c r="A58">
        <v>45472996</v>
      </c>
      <c r="B58" t="s">
        <v>405</v>
      </c>
      <c r="C58" t="str">
        <f>VLOOKUP(B58,'All - AdoptAPet'!$B:$AE,2,FALSE)</f>
        <v>Ralph</v>
      </c>
      <c r="D58" t="str">
        <f>VLOOKUP(B58,'All - PetPoint'!$B:$Q,7,FALSE)</f>
        <v>Ralph</v>
      </c>
      <c r="E58" t="str">
        <f>VLOOKUP(B58,'AnimalInventory - PetPoint'!$D:$AK,2,FALSE)</f>
        <v>Ralph</v>
      </c>
      <c r="F58" t="str">
        <f>VLOOKUP(B58,'All - AdoptAPet'!$B:$AE,7,FALSE)</f>
        <v>Pointer</v>
      </c>
      <c r="G58" t="str">
        <f>VLOOKUP(B58,'All - AdoptAPet'!$B:$AE,8,FALSE)</f>
        <v>Labrador Retriever</v>
      </c>
      <c r="H58" t="str">
        <f>VLOOKUP(B58,'All - AdoptAPet'!$B:$AE,9,FALSE)</f>
        <v>White - with Black</v>
      </c>
      <c r="I58" t="str">
        <f>VLOOKUP(B58,'All - AdoptAPet'!$B:$AE,10,FALSE)</f>
        <v>male</v>
      </c>
      <c r="J58" t="str">
        <f>VLOOKUP(B58,'All - AdoptAPet'!$B:$AE,11,FALSE)</f>
        <v>adult</v>
      </c>
      <c r="K58" t="str">
        <f>VLOOKUP(B58,'All - AdoptAPet'!$B:$AE,12,FALSE)</f>
        <v>Med. 26-60 lbs (12-27 kg)</v>
      </c>
      <c r="L58" t="str">
        <f>VLOOKUP(B58,'All - AdoptAPet'!$B:$AE,14,FALSE)</f>
        <v>Yes</v>
      </c>
      <c r="M58" t="str">
        <f>VLOOKUP(B58,'All - AdoptAPet'!$B:$AE,15,FALSE)</f>
        <v>Yes</v>
      </c>
      <c r="N58" t="str">
        <f>VLOOKUP(B58,'All - AdoptAPet'!$B:$AE,16,FALSE)</f>
        <v>Yes</v>
      </c>
      <c r="O58" t="str">
        <f>VLOOKUP(B58,'All - AdoptAPet'!$B:$AE,17,FALSE)</f>
        <v>No</v>
      </c>
      <c r="P58" t="str">
        <f>VLOOKUP(B58,'All - AdoptAPet'!$B:$AE,19,FALSE)</f>
        <v>No</v>
      </c>
      <c r="Q58" t="str">
        <f>VLOOKUP(B58,'All - AdoptAPet'!$B:$AE,20,FALSE)</f>
        <v>Yes</v>
      </c>
      <c r="R58" t="str">
        <f>VLOOKUP(B58,'All - AdoptAPet'!$B:$AE,21,FALSE)</f>
        <v>Yes</v>
      </c>
      <c r="S58" t="str">
        <f>VLOOKUP(B58,'All - AdoptAPet'!$B:$AE,22,FALSE)</f>
        <v>Unknown</v>
      </c>
      <c r="T58" t="str">
        <f>IF(VLOOKUP(B58,'All - AdoptAPet'!$B:$AE,23,FALSE)="","No", "Yes")</f>
        <v>No</v>
      </c>
      <c r="U58" t="str">
        <f>VLOOKUP(B58,'All - PetPoint'!$B:$Q,4,FALSE)</f>
        <v>Available</v>
      </c>
      <c r="V58" t="str">
        <f>VLOOKUP(B58,'All - PetPoint'!$B:$Q,11,FALSE)</f>
        <v>White</v>
      </c>
      <c r="W58" t="str">
        <f>VLOOKUP(B58,'All - PetPoint'!$B:$Q,14,FALSE)</f>
        <v>Adoption Kennels</v>
      </c>
      <c r="X58" t="str">
        <f>VLOOKUP(B58,'AnimalInventory - PetPoint'!$D:$AK,9,FALSE)</f>
        <v>Stray/ACO Pickup / Drop Off</v>
      </c>
      <c r="Y58" s="25">
        <f>VLOOKUP(B58,'AnimalInventory - PetPoint'!$D:$AK,19,FALSE)</f>
        <v>45860.586805555555</v>
      </c>
      <c r="Z58" s="25">
        <f>VLOOKUP(B58,'AnimalInventory - PetPoint'!$D:$AK,21,FALSE)</f>
        <v>45855.586805555555</v>
      </c>
      <c r="AA58">
        <f>VLOOKUP(B58,'AnimalInventory - PetPoint'!$D:$AK,22,FALSE)</f>
        <v>80.099999999999994</v>
      </c>
      <c r="AB58">
        <f>VLOOKUP(B58,'AnimalInventory - PetPoint'!$D:$AK,23,FALSE)</f>
        <v>0</v>
      </c>
      <c r="AC58" t="str">
        <f>VLOOKUP(B58,'AnimalInventory - PetPoint'!$D:$AK,25,FALSE)</f>
        <v>58.00 pound</v>
      </c>
      <c r="AD58">
        <f>VLOOKUP(B58,'AnimalInventory - PetPoint'!$D:$AK,28,FALSE)</f>
        <v>3</v>
      </c>
    </row>
    <row r="59" spans="1:30" x14ac:dyDescent="0.2">
      <c r="A59">
        <v>45970198</v>
      </c>
      <c r="B59" t="s">
        <v>664</v>
      </c>
      <c r="C59" t="str">
        <f>VLOOKUP(B59,'All - AdoptAPet'!$B:$AE,2,FALSE)</f>
        <v>Rooster</v>
      </c>
      <c r="D59" t="str">
        <f>VLOOKUP(B59,'All - PetPoint'!$B:$Q,7,FALSE)</f>
        <v>Rooster</v>
      </c>
      <c r="E59" t="str">
        <f>VLOOKUP(B59,'AnimalInventory - PetPoint'!$D:$AK,2,FALSE)</f>
        <v>Rooster</v>
      </c>
      <c r="F59" t="str">
        <f>VLOOKUP(B59,'All - AdoptAPet'!$B:$AE,7,FALSE)</f>
        <v>Treeing Walker Coonhound</v>
      </c>
      <c r="G59" t="str">
        <f>VLOOKUP(B59,'All - AdoptAPet'!$B:$AE,8,FALSE)</f>
        <v>Black and Tan Coonhound</v>
      </c>
      <c r="H59" t="str">
        <f>VLOOKUP(B59,'All - AdoptAPet'!$B:$AE,9,FALSE)</f>
        <v>Black - with Tan, Yellow or Fawn</v>
      </c>
      <c r="I59" t="str">
        <f>VLOOKUP(B59,'All - AdoptAPet'!$B:$AE,10,FALSE)</f>
        <v>male</v>
      </c>
      <c r="J59" t="str">
        <f>VLOOKUP(B59,'All - AdoptAPet'!$B:$AE,11,FALSE)</f>
        <v>adult</v>
      </c>
      <c r="K59" t="str">
        <f>VLOOKUP(B59,'All - AdoptAPet'!$B:$AE,12,FALSE)</f>
        <v>Med. 26-60 lbs (12-27 kg)</v>
      </c>
      <c r="L59" t="str">
        <f>VLOOKUP(B59,'All - AdoptAPet'!$B:$AE,14,FALSE)</f>
        <v>Yes</v>
      </c>
      <c r="M59" t="str">
        <f>VLOOKUP(B59,'All - AdoptAPet'!$B:$AE,15,FALSE)</f>
        <v>No</v>
      </c>
      <c r="N59" t="str">
        <f>VLOOKUP(B59,'All - AdoptAPet'!$B:$AE,16,FALSE)</f>
        <v>Yes</v>
      </c>
      <c r="O59" t="str">
        <f>VLOOKUP(B59,'All - AdoptAPet'!$B:$AE,17,FALSE)</f>
        <v>No</v>
      </c>
      <c r="P59" t="str">
        <f>VLOOKUP(B59,'All - AdoptAPet'!$B:$AE,19,FALSE)</f>
        <v>No</v>
      </c>
      <c r="Q59" t="str">
        <f>VLOOKUP(B59,'All - AdoptAPet'!$B:$AE,20,FALSE)</f>
        <v>Yes</v>
      </c>
      <c r="R59" t="str">
        <f>VLOOKUP(B59,'All - AdoptAPet'!$B:$AE,21,FALSE)</f>
        <v>Yes</v>
      </c>
      <c r="S59" t="str">
        <f>VLOOKUP(B59,'All - AdoptAPet'!$B:$AE,22,FALSE)</f>
        <v>Unknown</v>
      </c>
      <c r="T59" t="str">
        <f>IF(VLOOKUP(B59,'All - AdoptAPet'!$B:$AE,23,FALSE)="","No", "Yes")</f>
        <v>No</v>
      </c>
      <c r="U59" t="str">
        <f>VLOOKUP(B59,'All - PetPoint'!$B:$Q,4,FALSE)</f>
        <v>Pending Surgery</v>
      </c>
      <c r="V59" t="str">
        <f>VLOOKUP(B59,'All - PetPoint'!$B:$Q,11,FALSE)</f>
        <v>Black</v>
      </c>
      <c r="W59" t="str">
        <f>VLOOKUP(B59,'All - PetPoint'!$B:$Q,14,FALSE)</f>
        <v>Medical Lobby Cages</v>
      </c>
      <c r="X59" t="str">
        <f>VLOOKUP(B59,'AnimalInventory - PetPoint'!$D:$AK,9,FALSE)</f>
        <v>Stray/Public Drop Off</v>
      </c>
      <c r="Y59" s="25">
        <f>VLOOKUP(B59,'AnimalInventory - PetPoint'!$D:$AK,19,FALSE)</f>
        <v>45913.538888888892</v>
      </c>
      <c r="Z59" s="25">
        <f>VLOOKUP(B59,'AnimalInventory - PetPoint'!$D:$AK,21,FALSE)</f>
        <v>45908.538888888892</v>
      </c>
      <c r="AA59">
        <f>VLOOKUP(B59,'AnimalInventory - PetPoint'!$D:$AK,22,FALSE)</f>
        <v>27.2</v>
      </c>
      <c r="AB59">
        <f>VLOOKUP(B59,'AnimalInventory - PetPoint'!$D:$AK,23,FALSE)</f>
        <v>0</v>
      </c>
      <c r="AC59" t="str">
        <f>VLOOKUP(B59,'AnimalInventory - PetPoint'!$D:$AK,25,FALSE)</f>
        <v>44.10 pound</v>
      </c>
      <c r="AD59">
        <f>VLOOKUP(B59,'AnimalInventory - PetPoint'!$D:$AK,28,FALSE)</f>
        <v>2</v>
      </c>
    </row>
    <row r="60" spans="1:30" x14ac:dyDescent="0.2">
      <c r="A60">
        <v>45764075</v>
      </c>
      <c r="B60" t="s">
        <v>541</v>
      </c>
      <c r="C60" t="str">
        <f>VLOOKUP(B60,'All - AdoptAPet'!$B:$AE,2,FALSE)</f>
        <v>Roux</v>
      </c>
      <c r="D60" t="str">
        <f>VLOOKUP(B60,'All - PetPoint'!$B:$Q,7,FALSE)</f>
        <v>Roux</v>
      </c>
      <c r="E60" t="str">
        <f>VLOOKUP(B60,'AnimalInventory - PetPoint'!$D:$AK,2,FALSE)</f>
        <v>Roux</v>
      </c>
      <c r="F60" t="str">
        <f>VLOOKUP(B60,'All - AdoptAPet'!$B:$AE,7,FALSE)</f>
        <v>American Staffordshire Terrier</v>
      </c>
      <c r="G60" t="str">
        <f>VLOOKUP(B60,'All - AdoptAPet'!$B:$AE,8,FALSE)</f>
        <v>American Pit Bull Terrier</v>
      </c>
      <c r="H60" t="str">
        <f>VLOOKUP(B60,'All - AdoptAPet'!$B:$AE,9,FALSE)</f>
        <v>White - with Gray or Silver</v>
      </c>
      <c r="I60" t="str">
        <f>VLOOKUP(B60,'All - AdoptAPet'!$B:$AE,10,FALSE)</f>
        <v>female</v>
      </c>
      <c r="J60" t="str">
        <f>VLOOKUP(B60,'All - AdoptAPet'!$B:$AE,11,FALSE)</f>
        <v>adult</v>
      </c>
      <c r="K60" t="str">
        <f>VLOOKUP(B60,'All - AdoptAPet'!$B:$AE,12,FALSE)</f>
        <v>Med. 26-60 lbs (12-27 kg)</v>
      </c>
      <c r="L60" t="str">
        <f>VLOOKUP(B60,'All - AdoptAPet'!$B:$AE,14,FALSE)</f>
        <v>Yes</v>
      </c>
      <c r="M60" t="str">
        <f>VLOOKUP(B60,'All - AdoptAPet'!$B:$AE,15,FALSE)</f>
        <v>No</v>
      </c>
      <c r="N60" t="str">
        <f>VLOOKUP(B60,'All - AdoptAPet'!$B:$AE,16,FALSE)</f>
        <v>Yes</v>
      </c>
      <c r="O60" t="str">
        <f>VLOOKUP(B60,'All - AdoptAPet'!$B:$AE,17,FALSE)</f>
        <v>No</v>
      </c>
      <c r="P60" t="str">
        <f>VLOOKUP(B60,'All - AdoptAPet'!$B:$AE,19,FALSE)</f>
        <v>No</v>
      </c>
      <c r="Q60" t="str">
        <f>VLOOKUP(B60,'All - AdoptAPet'!$B:$AE,20,FALSE)</f>
        <v>Yes</v>
      </c>
      <c r="R60" t="str">
        <f>VLOOKUP(B60,'All - AdoptAPet'!$B:$AE,21,FALSE)</f>
        <v>Yes</v>
      </c>
      <c r="S60" t="str">
        <f>VLOOKUP(B60,'All - AdoptAPet'!$B:$AE,22,FALSE)</f>
        <v>Unknown</v>
      </c>
      <c r="T60" t="str">
        <f>IF(VLOOKUP(B60,'All - AdoptAPet'!$B:$AE,23,FALSE)="","No", "Yes")</f>
        <v>No</v>
      </c>
      <c r="U60" t="str">
        <f>VLOOKUP(B60,'All - PetPoint'!$B:$Q,4,FALSE)</f>
        <v>Pending Surgery</v>
      </c>
      <c r="V60" t="str">
        <f>VLOOKUP(B60,'All - PetPoint'!$B:$Q,11,FALSE)</f>
        <v>White</v>
      </c>
      <c r="W60" t="str">
        <f>VLOOKUP(B60,'All - PetPoint'!$B:$Q,14,FALSE)</f>
        <v>Adoption Kennels</v>
      </c>
      <c r="X60" t="str">
        <f>VLOOKUP(B60,'AnimalInventory - PetPoint'!$D:$AK,9,FALSE)</f>
        <v>Stray/ACO Pickup / Drop Off</v>
      </c>
      <c r="Y60" s="25">
        <f>VLOOKUP(B60,'AnimalInventory - PetPoint'!$D:$AK,19,FALSE)</f>
        <v>45893.593055555553</v>
      </c>
      <c r="Z60" s="25">
        <f>VLOOKUP(B60,'AnimalInventory - PetPoint'!$D:$AK,21,FALSE)</f>
        <v>45888.593055555553</v>
      </c>
      <c r="AA60">
        <f>VLOOKUP(B60,'AnimalInventory - PetPoint'!$D:$AK,22,FALSE)</f>
        <v>47.1</v>
      </c>
      <c r="AB60">
        <f>VLOOKUP(B60,'AnimalInventory - PetPoint'!$D:$AK,23,FALSE)</f>
        <v>0</v>
      </c>
      <c r="AC60" t="str">
        <f>VLOOKUP(B60,'AnimalInventory - PetPoint'!$D:$AK,25,FALSE)</f>
        <v>47.00 pound</v>
      </c>
      <c r="AD60">
        <f>VLOOKUP(B60,'AnimalInventory - PetPoint'!$D:$AK,28,FALSE)</f>
        <v>2</v>
      </c>
    </row>
    <row r="61" spans="1:30" x14ac:dyDescent="0.2">
      <c r="A61">
        <v>45764080</v>
      </c>
      <c r="B61" t="s">
        <v>546</v>
      </c>
      <c r="C61" t="str">
        <f>VLOOKUP(B61,'All - AdoptAPet'!$B:$AE,2,FALSE)</f>
        <v>Royal</v>
      </c>
      <c r="D61" t="str">
        <f>VLOOKUP(B61,'All - PetPoint'!$B:$Q,7,FALSE)</f>
        <v>Royal</v>
      </c>
      <c r="E61" t="str">
        <f>VLOOKUP(B61,'AnimalInventory - PetPoint'!$D:$AK,2,FALSE)</f>
        <v>Royal</v>
      </c>
      <c r="F61" t="str">
        <f>VLOOKUP(B61,'All - AdoptAPet'!$B:$AE,7,FALSE)</f>
        <v>American Pit Bull Terrier</v>
      </c>
      <c r="G61" t="str">
        <f>VLOOKUP(B61,'All - AdoptAPet'!$B:$AE,8,FALSE)</f>
        <v>American Staffordshire Terrier</v>
      </c>
      <c r="H61" t="str">
        <f>VLOOKUP(B61,'All - AdoptAPet'!$B:$AE,9,FALSE)</f>
        <v>Red/Golden/Orange/Chestnut - with White</v>
      </c>
      <c r="I61" t="str">
        <f>VLOOKUP(B61,'All - AdoptAPet'!$B:$AE,10,FALSE)</f>
        <v>female</v>
      </c>
      <c r="J61" t="str">
        <f>VLOOKUP(B61,'All - AdoptAPet'!$B:$AE,11,FALSE)</f>
        <v>adult</v>
      </c>
      <c r="K61" t="str">
        <f>VLOOKUP(B61,'All - AdoptAPet'!$B:$AE,12,FALSE)</f>
        <v>Med. 26-60 lbs (12-27 kg)</v>
      </c>
      <c r="L61" t="str">
        <f>VLOOKUP(B61,'All - AdoptAPet'!$B:$AE,14,FALSE)</f>
        <v>Yes</v>
      </c>
      <c r="M61" t="str">
        <f>VLOOKUP(B61,'All - AdoptAPet'!$B:$AE,15,FALSE)</f>
        <v>Yes</v>
      </c>
      <c r="N61" t="str">
        <f>VLOOKUP(B61,'All - AdoptAPet'!$B:$AE,16,FALSE)</f>
        <v>Yes</v>
      </c>
      <c r="O61" t="str">
        <f>VLOOKUP(B61,'All - AdoptAPet'!$B:$AE,17,FALSE)</f>
        <v>No</v>
      </c>
      <c r="P61" t="str">
        <f>VLOOKUP(B61,'All - AdoptAPet'!$B:$AE,19,FALSE)</f>
        <v>No</v>
      </c>
      <c r="Q61" t="str">
        <f>VLOOKUP(B61,'All - AdoptAPet'!$B:$AE,20,FALSE)</f>
        <v>Yes</v>
      </c>
      <c r="R61" t="str">
        <f>VLOOKUP(B61,'All - AdoptAPet'!$B:$AE,21,FALSE)</f>
        <v>Yes</v>
      </c>
      <c r="S61" t="str">
        <f>VLOOKUP(B61,'All - AdoptAPet'!$B:$AE,22,FALSE)</f>
        <v>Unknown</v>
      </c>
      <c r="T61" t="str">
        <f>IF(VLOOKUP(B61,'All - AdoptAPet'!$B:$AE,23,FALSE)="","No", "Yes")</f>
        <v>No</v>
      </c>
      <c r="U61" t="str">
        <f>VLOOKUP(B61,'All - PetPoint'!$B:$Q,4,FALSE)</f>
        <v>Available</v>
      </c>
      <c r="V61" t="str">
        <f>VLOOKUP(B61,'All - PetPoint'!$B:$Q,11,FALSE)</f>
        <v>Tan</v>
      </c>
      <c r="W61" t="str">
        <f>VLOOKUP(B61,'All - PetPoint'!$B:$Q,14,FALSE)</f>
        <v>Adoption Kennels</v>
      </c>
      <c r="X61" t="str">
        <f>VLOOKUP(B61,'AnimalInventory - PetPoint'!$D:$AK,9,FALSE)</f>
        <v>Stray/Public Drop Off</v>
      </c>
      <c r="Y61" s="25">
        <f>VLOOKUP(B61,'AnimalInventory - PetPoint'!$D:$AK,19,FALSE)</f>
        <v>45882.565972222219</v>
      </c>
      <c r="Z61" s="25">
        <f>VLOOKUP(B61,'AnimalInventory - PetPoint'!$D:$AK,21,FALSE)</f>
        <v>45877.565972222219</v>
      </c>
      <c r="AA61">
        <f>VLOOKUP(B61,'AnimalInventory - PetPoint'!$D:$AK,22,FALSE)</f>
        <v>58.1</v>
      </c>
      <c r="AB61">
        <f>VLOOKUP(B61,'AnimalInventory - PetPoint'!$D:$AK,23,FALSE)</f>
        <v>0</v>
      </c>
      <c r="AC61" t="str">
        <f>VLOOKUP(B61,'AnimalInventory - PetPoint'!$D:$AK,25,FALSE)</f>
        <v>51.00 pound</v>
      </c>
      <c r="AD61">
        <f>VLOOKUP(B61,'AnimalInventory - PetPoint'!$D:$AK,28,FALSE)</f>
        <v>3</v>
      </c>
    </row>
    <row r="62" spans="1:30" x14ac:dyDescent="0.2">
      <c r="A62">
        <v>45969556</v>
      </c>
      <c r="B62" t="s">
        <v>670</v>
      </c>
      <c r="C62" t="str">
        <f>VLOOKUP(B62,'All - AdoptAPet'!$B:$AE,2,FALSE)</f>
        <v>Sauerkraut</v>
      </c>
      <c r="D62" t="str">
        <f>VLOOKUP(B62,'All - PetPoint'!$B:$Q,7,FALSE)</f>
        <v>Sauerkraut</v>
      </c>
      <c r="E62" t="str">
        <f>VLOOKUP(B62,'AnimalInventory - PetPoint'!$D:$AK,2,FALSE)</f>
        <v>Sauerkraut</v>
      </c>
      <c r="F62" t="str">
        <f>VLOOKUP(B62,'All - AdoptAPet'!$B:$AE,7,FALSE)</f>
        <v>American Pit Bull Terrier</v>
      </c>
      <c r="G62" t="str">
        <f>VLOOKUP(B62,'All - AdoptAPet'!$B:$AE,8,FALSE)</f>
        <v>American Staffordshire Terrier</v>
      </c>
      <c r="H62" t="str">
        <f>VLOOKUP(B62,'All - AdoptAPet'!$B:$AE,9,FALSE)</f>
        <v>Brindle - with White</v>
      </c>
      <c r="I62" t="str">
        <f>VLOOKUP(B62,'All - AdoptAPet'!$B:$AE,10,FALSE)</f>
        <v>male</v>
      </c>
      <c r="J62" t="str">
        <f>VLOOKUP(B62,'All - AdoptAPet'!$B:$AE,11,FALSE)</f>
        <v>young</v>
      </c>
      <c r="K62" t="str">
        <f>VLOOKUP(B62,'All - AdoptAPet'!$B:$AE,12,FALSE)</f>
        <v>Small 25 lbs (11 kg) or less</v>
      </c>
      <c r="L62" t="str">
        <f>VLOOKUP(B62,'All - AdoptAPet'!$B:$AE,14,FALSE)</f>
        <v>Yes</v>
      </c>
      <c r="M62" t="str">
        <f>VLOOKUP(B62,'All - AdoptAPet'!$B:$AE,15,FALSE)</f>
        <v>No</v>
      </c>
      <c r="N62" t="str">
        <f>VLOOKUP(B62,'All - AdoptAPet'!$B:$AE,16,FALSE)</f>
        <v>Yes</v>
      </c>
      <c r="O62" t="str">
        <f>VLOOKUP(B62,'All - AdoptAPet'!$B:$AE,17,FALSE)</f>
        <v>No</v>
      </c>
      <c r="P62" t="str">
        <f>VLOOKUP(B62,'All - AdoptAPet'!$B:$AE,19,FALSE)</f>
        <v>No</v>
      </c>
      <c r="Q62" t="str">
        <f>VLOOKUP(B62,'All - AdoptAPet'!$B:$AE,20,FALSE)</f>
        <v>Yes</v>
      </c>
      <c r="R62" t="str">
        <f>VLOOKUP(B62,'All - AdoptAPet'!$B:$AE,21,FALSE)</f>
        <v>Yes</v>
      </c>
      <c r="S62" t="str">
        <f>VLOOKUP(B62,'All - AdoptAPet'!$B:$AE,22,FALSE)</f>
        <v>Yes</v>
      </c>
      <c r="T62" t="str">
        <f>IF(VLOOKUP(B62,'All - AdoptAPet'!$B:$AE,23,FALSE)="","No", "Yes")</f>
        <v>No</v>
      </c>
      <c r="U62" t="str">
        <f>VLOOKUP(B62,'All - PetPoint'!$B:$Q,4,FALSE)</f>
        <v>Pending Surgery</v>
      </c>
      <c r="V62" t="str">
        <f>VLOOKUP(B62,'All - PetPoint'!$B:$Q,11,FALSE)</f>
        <v>Brindle</v>
      </c>
      <c r="W62" t="str">
        <f>VLOOKUP(B62,'All - PetPoint'!$B:$Q,14,FALSE)</f>
        <v>Medical Kennel</v>
      </c>
      <c r="X62" t="str">
        <f>VLOOKUP(B62,'AnimalInventory - PetPoint'!$D:$AK,9,FALSE)</f>
        <v>Stray/Public Drop Off</v>
      </c>
      <c r="Y62" s="25">
        <f>VLOOKUP(B62,'AnimalInventory - PetPoint'!$D:$AK,19,FALSE)</f>
        <v>45908.617361111108</v>
      </c>
      <c r="Z62" s="25">
        <f>VLOOKUP(B62,'AnimalInventory - PetPoint'!$D:$AK,21,FALSE)</f>
        <v>45903.617361111108</v>
      </c>
      <c r="AA62">
        <f>VLOOKUP(B62,'AnimalInventory - PetPoint'!$D:$AK,22,FALSE)</f>
        <v>32.1</v>
      </c>
      <c r="AB62">
        <f>VLOOKUP(B62,'AnimalInventory - PetPoint'!$D:$AK,23,FALSE)</f>
        <v>0</v>
      </c>
      <c r="AC62" t="str">
        <f>VLOOKUP(B62,'AnimalInventory - PetPoint'!$D:$AK,25,FALSE)</f>
        <v>16.00 pound</v>
      </c>
      <c r="AD62">
        <f>VLOOKUP(B62,'AnimalInventory - PetPoint'!$D:$AK,28,FALSE)</f>
        <v>3</v>
      </c>
    </row>
    <row r="63" spans="1:30" x14ac:dyDescent="0.2">
      <c r="A63">
        <v>43635040</v>
      </c>
      <c r="B63" t="s">
        <v>91</v>
      </c>
      <c r="C63" t="str">
        <f>VLOOKUP(B63,'All - AdoptAPet'!$B:$AE,2,FALSE)</f>
        <v>Sebastian</v>
      </c>
      <c r="D63" t="str">
        <f>VLOOKUP(B63,'All - PetPoint'!$B:$Q,7,FALSE)</f>
        <v>Sebastian</v>
      </c>
      <c r="E63" t="str">
        <f>VLOOKUP(B63,'AnimalInventory - PetPoint'!$D:$AK,2,FALSE)</f>
        <v>Sebastian</v>
      </c>
      <c r="F63" t="str">
        <f>VLOOKUP(B63,'All - AdoptAPet'!$B:$AE,7,FALSE)</f>
        <v>Rottweiler</v>
      </c>
      <c r="G63">
        <f>VLOOKUP(B63,'All - AdoptAPet'!$B:$AE,8,FALSE)</f>
        <v>0</v>
      </c>
      <c r="H63" t="str">
        <f>VLOOKUP(B63,'All - AdoptAPet'!$B:$AE,9,FALSE)</f>
        <v>Black - with Brown, Red, Golden, Orange or Chestnut</v>
      </c>
      <c r="I63" t="str">
        <f>VLOOKUP(B63,'All - AdoptAPet'!$B:$AE,10,FALSE)</f>
        <v>male</v>
      </c>
      <c r="J63" t="str">
        <f>VLOOKUP(B63,'All - AdoptAPet'!$B:$AE,11,FALSE)</f>
        <v>adult</v>
      </c>
      <c r="K63" t="str">
        <f>VLOOKUP(B63,'All - AdoptAPet'!$B:$AE,12,FALSE)</f>
        <v>Large 61-100 lbs (28-45 kg)</v>
      </c>
      <c r="L63" t="str">
        <f>VLOOKUP(B63,'All - AdoptAPet'!$B:$AE,14,FALSE)</f>
        <v>No</v>
      </c>
      <c r="M63" t="str">
        <f>VLOOKUP(B63,'All - AdoptAPet'!$B:$AE,15,FALSE)</f>
        <v>Yes</v>
      </c>
      <c r="N63" t="str">
        <f>VLOOKUP(B63,'All - AdoptAPet'!$B:$AE,16,FALSE)</f>
        <v>Yes</v>
      </c>
      <c r="O63" t="str">
        <f>VLOOKUP(B63,'All - AdoptAPet'!$B:$AE,17,FALSE)</f>
        <v>No</v>
      </c>
      <c r="P63" t="str">
        <f>VLOOKUP(B63,'All - AdoptAPet'!$B:$AE,19,FALSE)</f>
        <v>No</v>
      </c>
      <c r="Q63" t="str">
        <f>VLOOKUP(B63,'All - AdoptAPet'!$B:$AE,20,FALSE)</f>
        <v>Yes</v>
      </c>
      <c r="R63" t="str">
        <f>VLOOKUP(B63,'All - AdoptAPet'!$B:$AE,21,FALSE)</f>
        <v>Yes</v>
      </c>
      <c r="S63" t="str">
        <f>VLOOKUP(B63,'All - AdoptAPet'!$B:$AE,22,FALSE)</f>
        <v>Unknown</v>
      </c>
      <c r="T63" t="str">
        <f>IF(VLOOKUP(B63,'All - AdoptAPet'!$B:$AE,23,FALSE)="","No", "Yes")</f>
        <v>No</v>
      </c>
      <c r="U63" t="str">
        <f>VLOOKUP(B63,'All - PetPoint'!$B:$Q,4,FALSE)</f>
        <v>Available</v>
      </c>
      <c r="V63" t="str">
        <f>VLOOKUP(B63,'All - PetPoint'!$B:$Q,11,FALSE)</f>
        <v>Black</v>
      </c>
      <c r="W63" t="str">
        <f>VLOOKUP(B63,'All - PetPoint'!$B:$Q,14,FALSE)</f>
        <v>Holding Kennel</v>
      </c>
      <c r="X63" t="str">
        <f>VLOOKUP(B63,'AnimalInventory - PetPoint'!$D:$AK,9,FALSE)</f>
        <v>Stray/ACO Pickup / Drop Off</v>
      </c>
      <c r="Y63" s="25">
        <f>VLOOKUP(B63,'AnimalInventory - PetPoint'!$D:$AK,19,FALSE)</f>
        <v>45593.788194444445</v>
      </c>
      <c r="Z63" s="25">
        <f>VLOOKUP(B63,'AnimalInventory - PetPoint'!$D:$AK,21,FALSE)</f>
        <v>45588.788194444445</v>
      </c>
      <c r="AA63">
        <f>VLOOKUP(B63,'AnimalInventory - PetPoint'!$D:$AK,22,FALSE)</f>
        <v>346.9</v>
      </c>
      <c r="AB63">
        <f>VLOOKUP(B63,'AnimalInventory - PetPoint'!$D:$AK,23,FALSE)</f>
        <v>0</v>
      </c>
      <c r="AC63" t="str">
        <f>VLOOKUP(B63,'AnimalInventory - PetPoint'!$D:$AK,25,FALSE)</f>
        <v>88.00 pound</v>
      </c>
      <c r="AD63">
        <f>VLOOKUP(B63,'AnimalInventory - PetPoint'!$D:$AK,28,FALSE)</f>
        <v>3</v>
      </c>
    </row>
    <row r="64" spans="1:30" x14ac:dyDescent="0.2">
      <c r="A64">
        <v>45190266</v>
      </c>
      <c r="B64" t="s">
        <v>296</v>
      </c>
      <c r="C64" t="str">
        <f>VLOOKUP(B64,'All - AdoptAPet'!$B:$AE,2,FALSE)</f>
        <v>Serena [Foster Home]</v>
      </c>
      <c r="D64" t="str">
        <f>VLOOKUP(B64,'All - PetPoint'!$B:$Q,7,FALSE)</f>
        <v>Serena (L. Waters)</v>
      </c>
      <c r="E64" t="str">
        <f>VLOOKUP(B64,'AnimalInventory - PetPoint'!$D:$AK,2,FALSE)</f>
        <v>Serena (L. Waters)</v>
      </c>
      <c r="F64" t="str">
        <f>VLOOKUP(B64,'All - AdoptAPet'!$B:$AE,7,FALSE)</f>
        <v>Hound (Unknown Type)</v>
      </c>
      <c r="G64" t="str">
        <f>VLOOKUP(B64,'All - AdoptAPet'!$B:$AE,8,FALSE)</f>
        <v>Black and Tan Coonhound</v>
      </c>
      <c r="H64" t="str">
        <f>VLOOKUP(B64,'All - AdoptAPet'!$B:$AE,9,FALSE)</f>
        <v>Black - with Brown, Red, Golden, Orange or Chestnut</v>
      </c>
      <c r="I64" t="str">
        <f>VLOOKUP(B64,'All - AdoptAPet'!$B:$AE,10,FALSE)</f>
        <v>female</v>
      </c>
      <c r="J64" t="str">
        <f>VLOOKUP(B64,'All - AdoptAPet'!$B:$AE,11,FALSE)</f>
        <v>adult</v>
      </c>
      <c r="K64" t="str">
        <f>VLOOKUP(B64,'All - AdoptAPet'!$B:$AE,12,FALSE)</f>
        <v>Med. 26-60 lbs (12-27 kg)</v>
      </c>
      <c r="L64" t="str">
        <f>VLOOKUP(B64,'All - AdoptAPet'!$B:$AE,14,FALSE)</f>
        <v>Yes</v>
      </c>
      <c r="M64" t="str">
        <f>VLOOKUP(B64,'All - AdoptAPet'!$B:$AE,15,FALSE)</f>
        <v>Yes</v>
      </c>
      <c r="N64" t="str">
        <f>VLOOKUP(B64,'All - AdoptAPet'!$B:$AE,16,FALSE)</f>
        <v>Yes</v>
      </c>
      <c r="O64" t="str">
        <f>VLOOKUP(B64,'All - AdoptAPet'!$B:$AE,17,FALSE)</f>
        <v>No</v>
      </c>
      <c r="P64" t="str">
        <f>VLOOKUP(B64,'All - AdoptAPet'!$B:$AE,19,FALSE)</f>
        <v>No</v>
      </c>
      <c r="Q64" t="str">
        <f>VLOOKUP(B64,'All - AdoptAPet'!$B:$AE,20,FALSE)</f>
        <v>Yes</v>
      </c>
      <c r="R64" t="str">
        <f>VLOOKUP(B64,'All - AdoptAPet'!$B:$AE,21,FALSE)</f>
        <v>Yes</v>
      </c>
      <c r="S64" t="str">
        <f>VLOOKUP(B64,'All - AdoptAPet'!$B:$AE,22,FALSE)</f>
        <v>Unknown</v>
      </c>
      <c r="T64" t="str">
        <f>IF(VLOOKUP(B64,'All - AdoptAPet'!$B:$AE,23,FALSE)="","No", "Yes")</f>
        <v>Yes</v>
      </c>
      <c r="U64" t="str">
        <f>VLOOKUP(B64,'All - PetPoint'!$B:$Q,4,FALSE)</f>
        <v>Foster to Adopt</v>
      </c>
      <c r="V64" t="str">
        <f>VLOOKUP(B64,'All - PetPoint'!$B:$Q,11,FALSE)</f>
        <v>Brown</v>
      </c>
      <c r="W64" t="str">
        <f>VLOOKUP(B64,'All - PetPoint'!$B:$Q,14,FALSE)</f>
        <v>Foster home</v>
      </c>
      <c r="X64" t="str">
        <f>VLOOKUP(B64,'AnimalInventory - PetPoint'!$D:$AK,9,FALSE)</f>
        <v>Stray/ACO Pickup / Drop Off</v>
      </c>
      <c r="Y64" s="25">
        <f>VLOOKUP(B64,'AnimalInventory - PetPoint'!$D:$AK,19,FALSE)</f>
        <v>45812.540972222225</v>
      </c>
      <c r="Z64" s="25">
        <f>VLOOKUP(B64,'AnimalInventory - PetPoint'!$D:$AK,21,FALSE)</f>
        <v>45807.540972222225</v>
      </c>
      <c r="AA64">
        <f>VLOOKUP(B64,'AnimalInventory - PetPoint'!$D:$AK,22,FALSE)</f>
        <v>128.19999999999999</v>
      </c>
      <c r="AB64">
        <f>VLOOKUP(B64,'AnimalInventory - PetPoint'!$D:$AK,23,FALSE)</f>
        <v>0</v>
      </c>
      <c r="AC64" t="str">
        <f>VLOOKUP(B64,'AnimalInventory - PetPoint'!$D:$AK,25,FALSE)</f>
        <v>38.00 pound</v>
      </c>
      <c r="AD64">
        <f>VLOOKUP(B64,'AnimalInventory - PetPoint'!$D:$AK,28,FALSE)</f>
        <v>3</v>
      </c>
    </row>
    <row r="65" spans="1:30" x14ac:dyDescent="0.2">
      <c r="A65">
        <v>45969530</v>
      </c>
      <c r="B65" t="s">
        <v>676</v>
      </c>
      <c r="C65" t="str">
        <f>VLOOKUP(B65,'All - AdoptAPet'!$B:$AE,2,FALSE)</f>
        <v>Shells</v>
      </c>
      <c r="D65" t="str">
        <f>VLOOKUP(B65,'All - PetPoint'!$B:$Q,7,FALSE)</f>
        <v>Shells (P Frank)</v>
      </c>
      <c r="E65" t="str">
        <f>VLOOKUP(B65,'AnimalInventory - PetPoint'!$D:$AK,2,FALSE)</f>
        <v>Shells (P Frank)</v>
      </c>
      <c r="F65" t="str">
        <f>VLOOKUP(B65,'All - AdoptAPet'!$B:$AE,7,FALSE)</f>
        <v>American Staffordshire Terrier</v>
      </c>
      <c r="G65">
        <f>VLOOKUP(B65,'All - AdoptAPet'!$B:$AE,8,FALSE)</f>
        <v>0</v>
      </c>
      <c r="H65" t="str">
        <f>VLOOKUP(B65,'All - AdoptAPet'!$B:$AE,9,FALSE)</f>
        <v>Tan/Yellow/Fawn</v>
      </c>
      <c r="I65" t="str">
        <f>VLOOKUP(B65,'All - AdoptAPet'!$B:$AE,10,FALSE)</f>
        <v>female</v>
      </c>
      <c r="J65" t="str">
        <f>VLOOKUP(B65,'All - AdoptAPet'!$B:$AE,11,FALSE)</f>
        <v>adult</v>
      </c>
      <c r="K65" t="str">
        <f>VLOOKUP(B65,'All - AdoptAPet'!$B:$AE,12,FALSE)</f>
        <v>Med. 26-60 lbs (12-27 kg)</v>
      </c>
      <c r="L65" t="str">
        <f>VLOOKUP(B65,'All - AdoptAPet'!$B:$AE,14,FALSE)</f>
        <v>Yes</v>
      </c>
      <c r="M65" t="str">
        <f>VLOOKUP(B65,'All - AdoptAPet'!$B:$AE,15,FALSE)</f>
        <v>No</v>
      </c>
      <c r="N65" t="str">
        <f>VLOOKUP(B65,'All - AdoptAPet'!$B:$AE,16,FALSE)</f>
        <v>Yes</v>
      </c>
      <c r="O65" t="str">
        <f>VLOOKUP(B65,'All - AdoptAPet'!$B:$AE,17,FALSE)</f>
        <v>No</v>
      </c>
      <c r="P65" t="str">
        <f>VLOOKUP(B65,'All - AdoptAPet'!$B:$AE,19,FALSE)</f>
        <v>No</v>
      </c>
      <c r="Q65" t="str">
        <f>VLOOKUP(B65,'All - AdoptAPet'!$B:$AE,20,FALSE)</f>
        <v>Yes</v>
      </c>
      <c r="R65" t="str">
        <f>VLOOKUP(B65,'All - AdoptAPet'!$B:$AE,21,FALSE)</f>
        <v>Yes</v>
      </c>
      <c r="S65" t="str">
        <f>VLOOKUP(B65,'All - AdoptAPet'!$B:$AE,22,FALSE)</f>
        <v>Unknown</v>
      </c>
      <c r="T65" t="str">
        <f>IF(VLOOKUP(B65,'All - AdoptAPet'!$B:$AE,23,FALSE)="","No", "Yes")</f>
        <v>No</v>
      </c>
      <c r="U65" t="str">
        <f>VLOOKUP(B65,'All - PetPoint'!$B:$Q,4,FALSE)</f>
        <v>Pending Surgery</v>
      </c>
      <c r="V65" t="str">
        <f>VLOOKUP(B65,'All - PetPoint'!$B:$Q,11,FALSE)</f>
        <v>Brown</v>
      </c>
      <c r="W65" t="str">
        <f>VLOOKUP(B65,'All - PetPoint'!$B:$Q,14,FALSE)</f>
        <v>Foster home</v>
      </c>
      <c r="X65" t="str">
        <f>VLOOKUP(B65,'AnimalInventory - PetPoint'!$D:$AK,9,FALSE)</f>
        <v>Stray/Public Drop Off</v>
      </c>
      <c r="Y65" s="25">
        <f>VLOOKUP(B65,'AnimalInventory - PetPoint'!$D:$AK,19,FALSE)</f>
        <v>45902.581250000003</v>
      </c>
      <c r="Z65" s="25">
        <f>VLOOKUP(B65,'AnimalInventory - PetPoint'!$D:$AK,21,FALSE)</f>
        <v>45897.581250000003</v>
      </c>
      <c r="AA65">
        <f>VLOOKUP(B65,'AnimalInventory - PetPoint'!$D:$AK,22,FALSE)</f>
        <v>38.1</v>
      </c>
      <c r="AB65">
        <f>VLOOKUP(B65,'AnimalInventory - PetPoint'!$D:$AK,23,FALSE)</f>
        <v>0</v>
      </c>
      <c r="AC65" t="str">
        <f>VLOOKUP(B65,'AnimalInventory - PetPoint'!$D:$AK,25,FALSE)</f>
        <v>53.30 pound</v>
      </c>
      <c r="AD65">
        <f>VLOOKUP(B65,'AnimalInventory - PetPoint'!$D:$AK,28,FALSE)</f>
        <v>3</v>
      </c>
    </row>
    <row r="66" spans="1:30" x14ac:dyDescent="0.2">
      <c r="A66">
        <v>44936871</v>
      </c>
      <c r="B66" t="s">
        <v>224</v>
      </c>
      <c r="C66" t="str">
        <f>VLOOKUP(B66,'All - AdoptAPet'!$B:$AE,2,FALSE)</f>
        <v>Smokey [Pre Adopted]</v>
      </c>
      <c r="D66" t="str">
        <f>VLOOKUP(B66,'All - PetPoint'!$B:$Q,7,FALSE)</f>
        <v>Smokey (M. Fischera)</v>
      </c>
      <c r="E66" t="str">
        <f>VLOOKUP(B66,'AnimalInventory - PetPoint'!$D:$AK,2,FALSE)</f>
        <v>Smokey (M. Fischera)</v>
      </c>
      <c r="F66" t="str">
        <f>VLOOKUP(B66,'All - AdoptAPet'!$B:$AE,7,FALSE)</f>
        <v>Hound (Unknown Type)</v>
      </c>
      <c r="G66" t="str">
        <f>VLOOKUP(B66,'All - AdoptAPet'!$B:$AE,8,FALSE)</f>
        <v>Labrador Retriever</v>
      </c>
      <c r="H66" t="str">
        <f>VLOOKUP(B66,'All - AdoptAPet'!$B:$AE,9,FALSE)</f>
        <v>Black - with Brown, Red, Golden, Orange or Chestnut</v>
      </c>
      <c r="I66" t="str">
        <f>VLOOKUP(B66,'All - AdoptAPet'!$B:$AE,10,FALSE)</f>
        <v>male</v>
      </c>
      <c r="J66" t="str">
        <f>VLOOKUP(B66,'All - AdoptAPet'!$B:$AE,11,FALSE)</f>
        <v>adult</v>
      </c>
      <c r="K66" t="str">
        <f>VLOOKUP(B66,'All - AdoptAPet'!$B:$AE,12,FALSE)</f>
        <v>Med. 26-60 lbs (12-27 kg)</v>
      </c>
      <c r="L66" t="str">
        <f>VLOOKUP(B66,'All - AdoptAPet'!$B:$AE,14,FALSE)</f>
        <v>Yes</v>
      </c>
      <c r="M66" t="str">
        <f>VLOOKUP(B66,'All - AdoptAPet'!$B:$AE,15,FALSE)</f>
        <v>Yes</v>
      </c>
      <c r="N66" t="str">
        <f>VLOOKUP(B66,'All - AdoptAPet'!$B:$AE,16,FALSE)</f>
        <v>Yes</v>
      </c>
      <c r="O66" t="str">
        <f>VLOOKUP(B66,'All - AdoptAPet'!$B:$AE,17,FALSE)</f>
        <v>No</v>
      </c>
      <c r="P66" t="str">
        <f>VLOOKUP(B66,'All - AdoptAPet'!$B:$AE,19,FALSE)</f>
        <v>No</v>
      </c>
      <c r="Q66" t="str">
        <f>VLOOKUP(B66,'All - AdoptAPet'!$B:$AE,20,FALSE)</f>
        <v>Yes</v>
      </c>
      <c r="R66" t="str">
        <f>VLOOKUP(B66,'All - AdoptAPet'!$B:$AE,21,FALSE)</f>
        <v>Yes</v>
      </c>
      <c r="S66" t="str">
        <f>VLOOKUP(B66,'All - AdoptAPet'!$B:$AE,22,FALSE)</f>
        <v>Unknown</v>
      </c>
      <c r="T66" t="str">
        <f>IF(VLOOKUP(B66,'All - AdoptAPet'!$B:$AE,23,FALSE)="","No", "Yes")</f>
        <v>No</v>
      </c>
      <c r="U66" t="str">
        <f>VLOOKUP(B66,'All - PetPoint'!$B:$Q,4,FALSE)</f>
        <v>Pre-adopted</v>
      </c>
      <c r="V66" t="str">
        <f>VLOOKUP(B66,'All - PetPoint'!$B:$Q,11,FALSE)</f>
        <v>Black</v>
      </c>
      <c r="W66" t="str">
        <f>VLOOKUP(B66,'All - PetPoint'!$B:$Q,14,FALSE)</f>
        <v>Foster home</v>
      </c>
      <c r="X66" t="str">
        <f>VLOOKUP(B66,'AnimalInventory - PetPoint'!$D:$AK,9,FALSE)</f>
        <v>Stray/ACO Pickup / Drop Off</v>
      </c>
      <c r="Y66" s="25">
        <f>VLOOKUP(B66,'AnimalInventory - PetPoint'!$D:$AK,19,FALSE)</f>
        <v>45756.617361111108</v>
      </c>
      <c r="Z66" s="25">
        <f>VLOOKUP(B66,'AnimalInventory - PetPoint'!$D:$AK,21,FALSE)</f>
        <v>45751.617361111108</v>
      </c>
      <c r="AA66">
        <f>VLOOKUP(B66,'AnimalInventory - PetPoint'!$D:$AK,22,FALSE)</f>
        <v>184.1</v>
      </c>
      <c r="AB66">
        <f>VLOOKUP(B66,'AnimalInventory - PetPoint'!$D:$AK,23,FALSE)</f>
        <v>0</v>
      </c>
      <c r="AC66" t="str">
        <f>VLOOKUP(B66,'AnimalInventory - PetPoint'!$D:$AK,25,FALSE)</f>
        <v>50.50 pound</v>
      </c>
      <c r="AD66">
        <f>VLOOKUP(B66,'AnimalInventory - PetPoint'!$D:$AK,28,FALSE)</f>
        <v>3</v>
      </c>
    </row>
    <row r="67" spans="1:30" x14ac:dyDescent="0.2">
      <c r="A67">
        <v>45970222</v>
      </c>
      <c r="B67" t="s">
        <v>682</v>
      </c>
      <c r="C67" t="str">
        <f>VLOOKUP(B67,'All - AdoptAPet'!$B:$AE,2,FALSE)</f>
        <v>Star</v>
      </c>
      <c r="D67" t="str">
        <f>VLOOKUP(B67,'All - PetPoint'!$B:$Q,7,FALSE)</f>
        <v>Star</v>
      </c>
      <c r="E67" t="str">
        <f>VLOOKUP(B67,'AnimalInventory - PetPoint'!$D:$AK,2,FALSE)</f>
        <v>Star</v>
      </c>
      <c r="F67" t="str">
        <f>VLOOKUP(B67,'All - AdoptAPet'!$B:$AE,7,FALSE)</f>
        <v>Catahoula Leopard Dog</v>
      </c>
      <c r="G67" t="str">
        <f>VLOOKUP(B67,'All - AdoptAPet'!$B:$AE,8,FALSE)</f>
        <v>Hound (Unknown Type)</v>
      </c>
      <c r="H67" t="str">
        <f>VLOOKUP(B67,'All - AdoptAPet'!$B:$AE,9,FALSE)</f>
        <v>White - with Gray or Silver</v>
      </c>
      <c r="I67" t="str">
        <f>VLOOKUP(B67,'All - AdoptAPet'!$B:$AE,10,FALSE)</f>
        <v>female</v>
      </c>
      <c r="J67" t="str">
        <f>VLOOKUP(B67,'All - AdoptAPet'!$B:$AE,11,FALSE)</f>
        <v>adult</v>
      </c>
      <c r="K67" t="str">
        <f>VLOOKUP(B67,'All - AdoptAPet'!$B:$AE,12,FALSE)</f>
        <v>Med. 26-60 lbs (12-27 kg)</v>
      </c>
      <c r="L67" t="str">
        <f>VLOOKUP(B67,'All - AdoptAPet'!$B:$AE,14,FALSE)</f>
        <v>Yes</v>
      </c>
      <c r="M67" t="str">
        <f>VLOOKUP(B67,'All - AdoptAPet'!$B:$AE,15,FALSE)</f>
        <v>No</v>
      </c>
      <c r="N67" t="str">
        <f>VLOOKUP(B67,'All - AdoptAPet'!$B:$AE,16,FALSE)</f>
        <v>Yes</v>
      </c>
      <c r="O67" t="str">
        <f>VLOOKUP(B67,'All - AdoptAPet'!$B:$AE,17,FALSE)</f>
        <v>No</v>
      </c>
      <c r="P67" t="str">
        <f>VLOOKUP(B67,'All - AdoptAPet'!$B:$AE,19,FALSE)</f>
        <v>No</v>
      </c>
      <c r="Q67" t="str">
        <f>VLOOKUP(B67,'All - AdoptAPet'!$B:$AE,20,FALSE)</f>
        <v>Yes</v>
      </c>
      <c r="R67" t="str">
        <f>VLOOKUP(B67,'All - AdoptAPet'!$B:$AE,21,FALSE)</f>
        <v>Yes</v>
      </c>
      <c r="S67" t="str">
        <f>VLOOKUP(B67,'All - AdoptAPet'!$B:$AE,22,FALSE)</f>
        <v>Unknown</v>
      </c>
      <c r="T67" t="str">
        <f>IF(VLOOKUP(B67,'All - AdoptAPet'!$B:$AE,23,FALSE)="","No", "Yes")</f>
        <v>No</v>
      </c>
      <c r="U67" t="str">
        <f>VLOOKUP(B67,'All - PetPoint'!$B:$Q,4,FALSE)</f>
        <v>Pending Surgery</v>
      </c>
      <c r="V67" t="str">
        <f>VLOOKUP(B67,'All - PetPoint'!$B:$Q,11,FALSE)</f>
        <v>White</v>
      </c>
      <c r="W67" t="str">
        <f>VLOOKUP(B67,'All - PetPoint'!$B:$Q,14,FALSE)</f>
        <v>Medical Lobby Cages</v>
      </c>
      <c r="X67" t="str">
        <f>VLOOKUP(B67,'AnimalInventory - PetPoint'!$D:$AK,9,FALSE)</f>
        <v>Stray/Public Drop Off</v>
      </c>
      <c r="Y67" s="25">
        <f>VLOOKUP(B67,'AnimalInventory - PetPoint'!$D:$AK,19,FALSE)</f>
        <v>45917.602777777778</v>
      </c>
      <c r="Z67" s="25">
        <f>VLOOKUP(B67,'AnimalInventory - PetPoint'!$D:$AK,21,FALSE)</f>
        <v>45912.602777777778</v>
      </c>
      <c r="AA67">
        <f>VLOOKUP(B67,'AnimalInventory - PetPoint'!$D:$AK,22,FALSE)</f>
        <v>23.1</v>
      </c>
      <c r="AB67">
        <f>VLOOKUP(B67,'AnimalInventory - PetPoint'!$D:$AK,23,FALSE)</f>
        <v>0</v>
      </c>
      <c r="AC67" t="str">
        <f>VLOOKUP(B67,'AnimalInventory - PetPoint'!$D:$AK,25,FALSE)</f>
        <v>33.00 pound</v>
      </c>
      <c r="AD67">
        <f>VLOOKUP(B67,'AnimalInventory - PetPoint'!$D:$AK,28,FALSE)</f>
        <v>2</v>
      </c>
    </row>
    <row r="68" spans="1:30" x14ac:dyDescent="0.2">
      <c r="A68">
        <v>45346221</v>
      </c>
      <c r="B68" t="s">
        <v>336</v>
      </c>
      <c r="C68" t="str">
        <f>VLOOKUP(B68,'All - AdoptAPet'!$B:$AE,2,FALSE)</f>
        <v>Tanya</v>
      </c>
      <c r="D68" t="str">
        <f>VLOOKUP(B68,'All - PetPoint'!$B:$Q,7,FALSE)</f>
        <v>Tanya</v>
      </c>
      <c r="E68" t="str">
        <f>VLOOKUP(B68,'AnimalInventory - PetPoint'!$D:$AK,2,FALSE)</f>
        <v>Tanya</v>
      </c>
      <c r="F68" t="str">
        <f>VLOOKUP(B68,'All - AdoptAPet'!$B:$AE,7,FALSE)</f>
        <v>Shepherd (Unknown Type)</v>
      </c>
      <c r="G68" t="str">
        <f>VLOOKUP(B68,'All - AdoptAPet'!$B:$AE,8,FALSE)</f>
        <v>Labrador Retriever</v>
      </c>
      <c r="H68" t="str">
        <f>VLOOKUP(B68,'All - AdoptAPet'!$B:$AE,9,FALSE)</f>
        <v>Tan/Yellow/Fawn - with Black</v>
      </c>
      <c r="I68" t="str">
        <f>VLOOKUP(B68,'All - AdoptAPet'!$B:$AE,10,FALSE)</f>
        <v>female</v>
      </c>
      <c r="J68" t="str">
        <f>VLOOKUP(B68,'All - AdoptAPet'!$B:$AE,11,FALSE)</f>
        <v>senior</v>
      </c>
      <c r="K68" t="str">
        <f>VLOOKUP(B68,'All - AdoptAPet'!$B:$AE,12,FALSE)</f>
        <v>Med. 26-60 lbs (12-27 kg)</v>
      </c>
      <c r="L68" t="str">
        <f>VLOOKUP(B68,'All - AdoptAPet'!$B:$AE,14,FALSE)</f>
        <v>Yes</v>
      </c>
      <c r="M68" t="str">
        <f>VLOOKUP(B68,'All - AdoptAPet'!$B:$AE,15,FALSE)</f>
        <v>Yes</v>
      </c>
      <c r="N68" t="str">
        <f>VLOOKUP(B68,'All - AdoptAPet'!$B:$AE,16,FALSE)</f>
        <v>Yes</v>
      </c>
      <c r="O68" t="str">
        <f>VLOOKUP(B68,'All - AdoptAPet'!$B:$AE,17,FALSE)</f>
        <v>No</v>
      </c>
      <c r="P68" t="str">
        <f>VLOOKUP(B68,'All - AdoptAPet'!$B:$AE,19,FALSE)</f>
        <v>No</v>
      </c>
      <c r="Q68" t="str">
        <f>VLOOKUP(B68,'All - AdoptAPet'!$B:$AE,20,FALSE)</f>
        <v>Yes</v>
      </c>
      <c r="R68" t="str">
        <f>VLOOKUP(B68,'All - AdoptAPet'!$B:$AE,21,FALSE)</f>
        <v>Yes</v>
      </c>
      <c r="S68" t="str">
        <f>VLOOKUP(B68,'All - AdoptAPet'!$B:$AE,22,FALSE)</f>
        <v>Unknown</v>
      </c>
      <c r="T68" t="str">
        <f>IF(VLOOKUP(B68,'All - AdoptAPet'!$B:$AE,23,FALSE)="","No", "Yes")</f>
        <v>No</v>
      </c>
      <c r="U68" t="str">
        <f>VLOOKUP(B68,'All - PetPoint'!$B:$Q,4,FALSE)</f>
        <v>Available</v>
      </c>
      <c r="V68" t="str">
        <f>VLOOKUP(B68,'All - PetPoint'!$B:$Q,11,FALSE)</f>
        <v>Tan</v>
      </c>
      <c r="W68" t="str">
        <f>VLOOKUP(B68,'All - PetPoint'!$B:$Q,14,FALSE)</f>
        <v>Teen Pens</v>
      </c>
      <c r="X68" t="str">
        <f>VLOOKUP(B68,'AnimalInventory - PetPoint'!$D:$AK,9,FALSE)</f>
        <v>Seized/Cruelty</v>
      </c>
      <c r="Y68" s="25">
        <f>VLOOKUP(B68,'AnimalInventory - PetPoint'!$D:$AK,19,FALSE)</f>
        <v>0</v>
      </c>
      <c r="Z68" s="25">
        <f>VLOOKUP(B68,'AnimalInventory - PetPoint'!$D:$AK,21,FALSE)</f>
        <v>45830.552777777775</v>
      </c>
      <c r="AA68">
        <f>VLOOKUP(B68,'AnimalInventory - PetPoint'!$D:$AK,22,FALSE)</f>
        <v>105.1</v>
      </c>
      <c r="AB68">
        <f>VLOOKUP(B68,'AnimalInventory - PetPoint'!$D:$AK,23,FALSE)</f>
        <v>0</v>
      </c>
      <c r="AC68" t="str">
        <f>VLOOKUP(B68,'AnimalInventory - PetPoint'!$D:$AK,25,FALSE)</f>
        <v>66.00 pound</v>
      </c>
      <c r="AD68">
        <f>VLOOKUP(B68,'AnimalInventory - PetPoint'!$D:$AK,28,FALSE)</f>
        <v>3</v>
      </c>
    </row>
    <row r="69" spans="1:30" x14ac:dyDescent="0.2">
      <c r="A69">
        <v>44937630</v>
      </c>
      <c r="B69" t="s">
        <v>230</v>
      </c>
      <c r="C69" t="str">
        <f>VLOOKUP(B69,'All - AdoptAPet'!$B:$AE,2,FALSE)</f>
        <v>Taz</v>
      </c>
      <c r="D69" t="str">
        <f>VLOOKUP(B69,'All - PetPoint'!$B:$Q,7,FALSE)</f>
        <v>Taz</v>
      </c>
      <c r="E69" t="str">
        <f>VLOOKUP(B69,'AnimalInventory - PetPoint'!$D:$AK,2,FALSE)</f>
        <v>Taz</v>
      </c>
      <c r="F69" t="str">
        <f>VLOOKUP(B69,'All - AdoptAPet'!$B:$AE,7,FALSE)</f>
        <v>American Pit Bull Terrier</v>
      </c>
      <c r="G69">
        <f>VLOOKUP(B69,'All - AdoptAPet'!$B:$AE,8,FALSE)</f>
        <v>0</v>
      </c>
      <c r="H69" t="str">
        <f>VLOOKUP(B69,'All - AdoptAPet'!$B:$AE,9,FALSE)</f>
        <v>Brindle</v>
      </c>
      <c r="I69" t="str">
        <f>VLOOKUP(B69,'All - AdoptAPet'!$B:$AE,10,FALSE)</f>
        <v>male</v>
      </c>
      <c r="J69" t="str">
        <f>VLOOKUP(B69,'All - AdoptAPet'!$B:$AE,11,FALSE)</f>
        <v>adult</v>
      </c>
      <c r="K69" t="str">
        <f>VLOOKUP(B69,'All - AdoptAPet'!$B:$AE,12,FALSE)</f>
        <v>Med. 26-60 lbs (12-27 kg)</v>
      </c>
      <c r="L69" t="str">
        <f>VLOOKUP(B69,'All - AdoptAPet'!$B:$AE,14,FALSE)</f>
        <v>Yes</v>
      </c>
      <c r="M69" t="str">
        <f>VLOOKUP(B69,'All - AdoptAPet'!$B:$AE,15,FALSE)</f>
        <v>Yes</v>
      </c>
      <c r="N69" t="str">
        <f>VLOOKUP(B69,'All - AdoptAPet'!$B:$AE,16,FALSE)</f>
        <v>Yes</v>
      </c>
      <c r="O69" t="str">
        <f>VLOOKUP(B69,'All - AdoptAPet'!$B:$AE,17,FALSE)</f>
        <v>No</v>
      </c>
      <c r="P69" t="str">
        <f>VLOOKUP(B69,'All - AdoptAPet'!$B:$AE,19,FALSE)</f>
        <v>No</v>
      </c>
      <c r="Q69" t="str">
        <f>VLOOKUP(B69,'All - AdoptAPet'!$B:$AE,20,FALSE)</f>
        <v>Yes</v>
      </c>
      <c r="R69" t="str">
        <f>VLOOKUP(B69,'All - AdoptAPet'!$B:$AE,21,FALSE)</f>
        <v>Yes</v>
      </c>
      <c r="S69" t="str">
        <f>VLOOKUP(B69,'All - AdoptAPet'!$B:$AE,22,FALSE)</f>
        <v>Yes</v>
      </c>
      <c r="T69" t="str">
        <f>IF(VLOOKUP(B69,'All - AdoptAPet'!$B:$AE,23,FALSE)="","No", "Yes")</f>
        <v>Yes</v>
      </c>
      <c r="U69" t="str">
        <f>VLOOKUP(B69,'All - PetPoint'!$B:$Q,4,FALSE)</f>
        <v>Available</v>
      </c>
      <c r="V69" t="str">
        <f>VLOOKUP(B69,'All - PetPoint'!$B:$Q,11,FALSE)</f>
        <v>Black</v>
      </c>
      <c r="W69" t="str">
        <f>VLOOKUP(B69,'All - PetPoint'!$B:$Q,14,FALSE)</f>
        <v>Adoption Kennels</v>
      </c>
      <c r="X69" t="str">
        <f>VLOOKUP(B69,'AnimalInventory - PetPoint'!$D:$AK,9,FALSE)</f>
        <v>Owner/Guardian Surrender/Surrendered for Adoption</v>
      </c>
      <c r="Y69" s="25">
        <f>VLOOKUP(B69,'AnimalInventory - PetPoint'!$D:$AK,19,FALSE)</f>
        <v>0</v>
      </c>
      <c r="Z69" s="25">
        <f>VLOOKUP(B69,'AnimalInventory - PetPoint'!$D:$AK,21,FALSE)</f>
        <v>45807.511111111111</v>
      </c>
      <c r="AA69">
        <f>VLOOKUP(B69,'AnimalInventory - PetPoint'!$D:$AK,22,FALSE)</f>
        <v>128.19999999999999</v>
      </c>
      <c r="AB69">
        <f>VLOOKUP(B69,'AnimalInventory - PetPoint'!$D:$AK,23,FALSE)</f>
        <v>0</v>
      </c>
      <c r="AC69" t="str">
        <f>VLOOKUP(B69,'AnimalInventory - PetPoint'!$D:$AK,25,FALSE)</f>
        <v>45.00 pound</v>
      </c>
      <c r="AD69">
        <f>VLOOKUP(B69,'AnimalInventory - PetPoint'!$D:$AK,28,FALSE)</f>
        <v>3</v>
      </c>
    </row>
    <row r="70" spans="1:30" x14ac:dyDescent="0.2">
      <c r="A70">
        <v>45968103</v>
      </c>
      <c r="B70" t="s">
        <v>689</v>
      </c>
      <c r="C70" t="str">
        <f>VLOOKUP(B70,'All - AdoptAPet'!$B:$AE,2,FALSE)</f>
        <v>Tramp</v>
      </c>
      <c r="D70" t="str">
        <f>VLOOKUP(B70,'All - PetPoint'!$B:$Q,7,FALSE)</f>
        <v>Tramp</v>
      </c>
      <c r="E70" t="str">
        <f>VLOOKUP(B70,'AnimalInventory - PetPoint'!$D:$AK,2,FALSE)</f>
        <v>Tramp</v>
      </c>
      <c r="F70" t="str">
        <f>VLOOKUP(B70,'All - AdoptAPet'!$B:$AE,7,FALSE)</f>
        <v>American Pit Bull Terrier</v>
      </c>
      <c r="G70">
        <f>VLOOKUP(B70,'All - AdoptAPet'!$B:$AE,8,FALSE)</f>
        <v>0</v>
      </c>
      <c r="H70" t="str">
        <f>VLOOKUP(B70,'All - AdoptAPet'!$B:$AE,9,FALSE)</f>
        <v>Black</v>
      </c>
      <c r="I70" t="str">
        <f>VLOOKUP(B70,'All - AdoptAPet'!$B:$AE,10,FALSE)</f>
        <v>male</v>
      </c>
      <c r="J70" t="str">
        <f>VLOOKUP(B70,'All - AdoptAPet'!$B:$AE,11,FALSE)</f>
        <v>adult</v>
      </c>
      <c r="K70" t="str">
        <f>VLOOKUP(B70,'All - AdoptAPet'!$B:$AE,12,FALSE)</f>
        <v>Med. 26-60 lbs (12-27 kg)</v>
      </c>
      <c r="L70" t="str">
        <f>VLOOKUP(B70,'All - AdoptAPet'!$B:$AE,14,FALSE)</f>
        <v>Yes</v>
      </c>
      <c r="M70" t="str">
        <f>VLOOKUP(B70,'All - AdoptAPet'!$B:$AE,15,FALSE)</f>
        <v>Yes</v>
      </c>
      <c r="N70" t="str">
        <f>VLOOKUP(B70,'All - AdoptAPet'!$B:$AE,16,FALSE)</f>
        <v>Yes</v>
      </c>
      <c r="O70" t="str">
        <f>VLOOKUP(B70,'All - AdoptAPet'!$B:$AE,17,FALSE)</f>
        <v>No</v>
      </c>
      <c r="P70" t="str">
        <f>VLOOKUP(B70,'All - AdoptAPet'!$B:$AE,19,FALSE)</f>
        <v>No</v>
      </c>
      <c r="Q70" t="str">
        <f>VLOOKUP(B70,'All - AdoptAPet'!$B:$AE,20,FALSE)</f>
        <v>Yes</v>
      </c>
      <c r="R70" t="str">
        <f>VLOOKUP(B70,'All - AdoptAPet'!$B:$AE,21,FALSE)</f>
        <v>Yes</v>
      </c>
      <c r="S70" t="str">
        <f>VLOOKUP(B70,'All - AdoptAPet'!$B:$AE,22,FALSE)</f>
        <v>Unknown</v>
      </c>
      <c r="T70" t="str">
        <f>IF(VLOOKUP(B70,'All - AdoptAPet'!$B:$AE,23,FALSE)="","No", "Yes")</f>
        <v>No</v>
      </c>
      <c r="U70" t="str">
        <f>VLOOKUP(B70,'All - PetPoint'!$B:$Q,4,FALSE)</f>
        <v>Available</v>
      </c>
      <c r="V70" t="str">
        <f>VLOOKUP(B70,'All - PetPoint'!$B:$Q,11,FALSE)</f>
        <v>Black</v>
      </c>
      <c r="W70" t="str">
        <f>VLOOKUP(B70,'All - PetPoint'!$B:$Q,14,FALSE)</f>
        <v>Medical Lobby Cages</v>
      </c>
      <c r="X70" t="str">
        <f>VLOOKUP(B70,'AnimalInventory - PetPoint'!$D:$AK,9,FALSE)</f>
        <v>Stray/ACO Pickup / Drop Off</v>
      </c>
      <c r="Y70" s="25">
        <f>VLOOKUP(B70,'AnimalInventory - PetPoint'!$D:$AK,19,FALSE)</f>
        <v>45893.703472222223</v>
      </c>
      <c r="Z70" s="25">
        <f>VLOOKUP(B70,'AnimalInventory - PetPoint'!$D:$AK,21,FALSE)</f>
        <v>45888.703472222223</v>
      </c>
      <c r="AA70">
        <f>VLOOKUP(B70,'AnimalInventory - PetPoint'!$D:$AK,22,FALSE)</f>
        <v>47</v>
      </c>
      <c r="AB70">
        <f>VLOOKUP(B70,'AnimalInventory - PetPoint'!$D:$AK,23,FALSE)</f>
        <v>0</v>
      </c>
      <c r="AC70" t="str">
        <f>VLOOKUP(B70,'AnimalInventory - PetPoint'!$D:$AK,25,FALSE)</f>
        <v>55.00 pound</v>
      </c>
      <c r="AD70">
        <f>VLOOKUP(B70,'AnimalInventory - PetPoint'!$D:$AK,28,FALSE)</f>
        <v>3</v>
      </c>
    </row>
    <row r="71" spans="1:30" x14ac:dyDescent="0.2">
      <c r="A71">
        <v>45472654</v>
      </c>
      <c r="B71" t="s">
        <v>412</v>
      </c>
      <c r="C71" t="str">
        <f>VLOOKUP(B71,'All - AdoptAPet'!$B:$AE,2,FALSE)</f>
        <v>Twister</v>
      </c>
      <c r="D71" t="str">
        <f>VLOOKUP(B71,'All - PetPoint'!$B:$Q,7,FALSE)</f>
        <v>Twister</v>
      </c>
      <c r="E71" t="str">
        <f>VLOOKUP(B71,'AnimalInventory - PetPoint'!$D:$AK,2,FALSE)</f>
        <v>Twister</v>
      </c>
      <c r="F71" t="str">
        <f>VLOOKUP(B71,'All - AdoptAPet'!$B:$AE,7,FALSE)</f>
        <v>Labrador Retriever</v>
      </c>
      <c r="G71">
        <f>VLOOKUP(B71,'All - AdoptAPet'!$B:$AE,8,FALSE)</f>
        <v>0</v>
      </c>
      <c r="H71" t="str">
        <f>VLOOKUP(B71,'All - AdoptAPet'!$B:$AE,9,FALSE)</f>
        <v>Black</v>
      </c>
      <c r="I71" t="str">
        <f>VLOOKUP(B71,'All - AdoptAPet'!$B:$AE,10,FALSE)</f>
        <v>male</v>
      </c>
      <c r="J71" t="str">
        <f>VLOOKUP(B71,'All - AdoptAPet'!$B:$AE,11,FALSE)</f>
        <v>adult</v>
      </c>
      <c r="K71" t="str">
        <f>VLOOKUP(B71,'All - AdoptAPet'!$B:$AE,12,FALSE)</f>
        <v>Large 61-100 lbs (28-45 kg)</v>
      </c>
      <c r="L71" t="str">
        <f>VLOOKUP(B71,'All - AdoptAPet'!$B:$AE,14,FALSE)</f>
        <v>Yes</v>
      </c>
      <c r="M71" t="str">
        <f>VLOOKUP(B71,'All - AdoptAPet'!$B:$AE,15,FALSE)</f>
        <v>Yes</v>
      </c>
      <c r="N71" t="str">
        <f>VLOOKUP(B71,'All - AdoptAPet'!$B:$AE,16,FALSE)</f>
        <v>Yes</v>
      </c>
      <c r="O71" t="str">
        <f>VLOOKUP(B71,'All - AdoptAPet'!$B:$AE,17,FALSE)</f>
        <v>No</v>
      </c>
      <c r="P71" t="str">
        <f>VLOOKUP(B71,'All - AdoptAPet'!$B:$AE,19,FALSE)</f>
        <v>No</v>
      </c>
      <c r="Q71" t="str">
        <f>VLOOKUP(B71,'All - AdoptAPet'!$B:$AE,20,FALSE)</f>
        <v>Yes</v>
      </c>
      <c r="R71" t="str">
        <f>VLOOKUP(B71,'All - AdoptAPet'!$B:$AE,21,FALSE)</f>
        <v>Yes</v>
      </c>
      <c r="S71" t="str">
        <f>VLOOKUP(B71,'All - AdoptAPet'!$B:$AE,22,FALSE)</f>
        <v>Unknown</v>
      </c>
      <c r="T71" t="str">
        <f>IF(VLOOKUP(B71,'All - AdoptAPet'!$B:$AE,23,FALSE)="","No", "Yes")</f>
        <v>No</v>
      </c>
      <c r="U71" t="str">
        <f>VLOOKUP(B71,'All - PetPoint'!$B:$Q,4,FALSE)</f>
        <v>Available</v>
      </c>
      <c r="V71" t="str">
        <f>VLOOKUP(B71,'All - PetPoint'!$B:$Q,11,FALSE)</f>
        <v>Black</v>
      </c>
      <c r="W71" t="str">
        <f>VLOOKUP(B71,'All - PetPoint'!$B:$Q,14,FALSE)</f>
        <v>Teen Pens</v>
      </c>
      <c r="X71" t="str">
        <f>VLOOKUP(B71,'AnimalInventory - PetPoint'!$D:$AK,9,FALSE)</f>
        <v>Seized/Cruelty</v>
      </c>
      <c r="Y71" s="25">
        <f>VLOOKUP(B71,'AnimalInventory - PetPoint'!$D:$AK,19,FALSE)</f>
        <v>0</v>
      </c>
      <c r="Z71" s="25">
        <f>VLOOKUP(B71,'AnimalInventory - PetPoint'!$D:$AK,21,FALSE)</f>
        <v>45830.554861111108</v>
      </c>
      <c r="AA71">
        <f>VLOOKUP(B71,'AnimalInventory - PetPoint'!$D:$AK,22,FALSE)</f>
        <v>105.1</v>
      </c>
      <c r="AB71">
        <f>VLOOKUP(B71,'AnimalInventory - PetPoint'!$D:$AK,23,FALSE)</f>
        <v>0</v>
      </c>
      <c r="AC71" t="str">
        <f>VLOOKUP(B71,'AnimalInventory - PetPoint'!$D:$AK,25,FALSE)</f>
        <v>71.00 pound</v>
      </c>
      <c r="AD71">
        <f>VLOOKUP(B71,'AnimalInventory - PetPoint'!$D:$AK,28,FALSE)</f>
        <v>1</v>
      </c>
    </row>
    <row r="72" spans="1:30" x14ac:dyDescent="0.2">
      <c r="A72">
        <v>45968075</v>
      </c>
      <c r="B72" t="s">
        <v>694</v>
      </c>
      <c r="C72" t="str">
        <f>VLOOKUP(B72,'All - AdoptAPet'!$B:$AE,2,FALSE)</f>
        <v>Vanna</v>
      </c>
      <c r="D72" t="str">
        <f>VLOOKUP(B72,'All - PetPoint'!$B:$Q,7,FALSE)</f>
        <v>Vanna</v>
      </c>
      <c r="E72" t="str">
        <f>VLOOKUP(B72,'AnimalInventory - PetPoint'!$D:$AK,2,FALSE)</f>
        <v>Vanna</v>
      </c>
      <c r="F72" t="str">
        <f>VLOOKUP(B72,'All - AdoptAPet'!$B:$AE,7,FALSE)</f>
        <v>Whippet</v>
      </c>
      <c r="G72" t="str">
        <f>VLOOKUP(B72,'All - AdoptAPet'!$B:$AE,8,FALSE)</f>
        <v>Jack Russell Terrier</v>
      </c>
      <c r="H72" t="str">
        <f>VLOOKUP(B72,'All - AdoptAPet'!$B:$AE,9,FALSE)</f>
        <v>White</v>
      </c>
      <c r="I72" t="str">
        <f>VLOOKUP(B72,'All - AdoptAPet'!$B:$AE,10,FALSE)</f>
        <v>female</v>
      </c>
      <c r="J72" t="str">
        <f>VLOOKUP(B72,'All - AdoptAPet'!$B:$AE,11,FALSE)</f>
        <v>young</v>
      </c>
      <c r="K72" t="str">
        <f>VLOOKUP(B72,'All - AdoptAPet'!$B:$AE,12,FALSE)</f>
        <v>Med. 26-60 lbs (12-27 kg)</v>
      </c>
      <c r="L72" t="str">
        <f>VLOOKUP(B72,'All - AdoptAPet'!$B:$AE,14,FALSE)</f>
        <v>Yes</v>
      </c>
      <c r="M72" t="str">
        <f>VLOOKUP(B72,'All - AdoptAPet'!$B:$AE,15,FALSE)</f>
        <v>No</v>
      </c>
      <c r="N72" t="str">
        <f>VLOOKUP(B72,'All - AdoptAPet'!$B:$AE,16,FALSE)</f>
        <v>Yes</v>
      </c>
      <c r="O72" t="str">
        <f>VLOOKUP(B72,'All - AdoptAPet'!$B:$AE,17,FALSE)</f>
        <v>No</v>
      </c>
      <c r="P72" t="str">
        <f>VLOOKUP(B72,'All - AdoptAPet'!$B:$AE,19,FALSE)</f>
        <v>No</v>
      </c>
      <c r="Q72" t="str">
        <f>VLOOKUP(B72,'All - AdoptAPet'!$B:$AE,20,FALSE)</f>
        <v>Yes</v>
      </c>
      <c r="R72" t="str">
        <f>VLOOKUP(B72,'All - AdoptAPet'!$B:$AE,21,FALSE)</f>
        <v>Yes</v>
      </c>
      <c r="S72" t="str">
        <f>VLOOKUP(B72,'All - AdoptAPet'!$B:$AE,22,FALSE)</f>
        <v>Unknown</v>
      </c>
      <c r="T72" t="str">
        <f>IF(VLOOKUP(B72,'All - AdoptAPet'!$B:$AE,23,FALSE)="","No", "Yes")</f>
        <v>No</v>
      </c>
      <c r="U72" t="str">
        <f>VLOOKUP(B72,'All - PetPoint'!$B:$Q,4,FALSE)</f>
        <v>Pending Surgery</v>
      </c>
      <c r="V72" t="str">
        <f>VLOOKUP(B72,'All - PetPoint'!$B:$Q,11,FALSE)</f>
        <v>White</v>
      </c>
      <c r="W72" t="str">
        <f>VLOOKUP(B72,'All - PetPoint'!$B:$Q,14,FALSE)</f>
        <v>Equipment Storage Area</v>
      </c>
      <c r="X72" t="str">
        <f>VLOOKUP(B72,'AnimalInventory - PetPoint'!$D:$AK,9,FALSE)</f>
        <v>Seized/Court Order</v>
      </c>
      <c r="Y72" s="25">
        <f>VLOOKUP(B72,'AnimalInventory - PetPoint'!$D:$AK,19,FALSE)</f>
        <v>0</v>
      </c>
      <c r="Z72" s="25">
        <f>VLOOKUP(B72,'AnimalInventory - PetPoint'!$D:$AK,21,FALSE)</f>
        <v>45875.455555555556</v>
      </c>
      <c r="AA72">
        <f>VLOOKUP(B72,'AnimalInventory - PetPoint'!$D:$AK,22,FALSE)</f>
        <v>60.3</v>
      </c>
      <c r="AB72">
        <f>VLOOKUP(B72,'AnimalInventory - PetPoint'!$D:$AK,23,FALSE)</f>
        <v>0</v>
      </c>
      <c r="AC72" t="str">
        <f>VLOOKUP(B72,'AnimalInventory - PetPoint'!$D:$AK,25,FALSE)</f>
        <v>37.00 pound</v>
      </c>
      <c r="AD72">
        <f>VLOOKUP(B72,'AnimalInventory - PetPoint'!$D:$AK,28,FALSE)</f>
        <v>2</v>
      </c>
    </row>
    <row r="73" spans="1:30" x14ac:dyDescent="0.2">
      <c r="A73">
        <v>45763858</v>
      </c>
      <c r="B73" t="s">
        <v>505</v>
      </c>
      <c r="C73" t="str">
        <f>VLOOKUP(B73,'All - AdoptAPet'!$B:$AE,2,FALSE)</f>
        <v>Vixey [Foster Home]</v>
      </c>
      <c r="D73" t="str">
        <f>VLOOKUP(B73,'All - PetPoint'!$B:$Q,7,FALSE)</f>
        <v>Vixey (A. Hoy)</v>
      </c>
      <c r="E73" t="str">
        <f>VLOOKUP(B73,'AnimalInventory - PetPoint'!$D:$AK,2,FALSE)</f>
        <v>Vixey (A. Hoy)</v>
      </c>
      <c r="F73" t="str">
        <f>VLOOKUP(B73,'All - AdoptAPet'!$B:$AE,7,FALSE)</f>
        <v>Labrador Retriever</v>
      </c>
      <c r="G73" t="str">
        <f>VLOOKUP(B73,'All - AdoptAPet'!$B:$AE,8,FALSE)</f>
        <v>Australian Shepherd</v>
      </c>
      <c r="H73" t="str">
        <f>VLOOKUP(B73,'All - AdoptAPet'!$B:$AE,9,FALSE)</f>
        <v>Red/Golden/Orange/Chestnut</v>
      </c>
      <c r="I73" t="str">
        <f>VLOOKUP(B73,'All - AdoptAPet'!$B:$AE,10,FALSE)</f>
        <v>female</v>
      </c>
      <c r="J73" t="str">
        <f>VLOOKUP(B73,'All - AdoptAPet'!$B:$AE,11,FALSE)</f>
        <v>young</v>
      </c>
      <c r="K73" t="str">
        <f>VLOOKUP(B73,'All - AdoptAPet'!$B:$AE,12,FALSE)</f>
        <v>Med. 26-60 lbs (12-27 kg)</v>
      </c>
      <c r="L73" t="str">
        <f>VLOOKUP(B73,'All - AdoptAPet'!$B:$AE,14,FALSE)</f>
        <v>Yes</v>
      </c>
      <c r="M73" t="str">
        <f>VLOOKUP(B73,'All - AdoptAPet'!$B:$AE,15,FALSE)</f>
        <v>Yes</v>
      </c>
      <c r="N73" t="str">
        <f>VLOOKUP(B73,'All - AdoptAPet'!$B:$AE,16,FALSE)</f>
        <v>Yes</v>
      </c>
      <c r="O73" t="str">
        <f>VLOOKUP(B73,'All - AdoptAPet'!$B:$AE,17,FALSE)</f>
        <v>No</v>
      </c>
      <c r="P73" t="str">
        <f>VLOOKUP(B73,'All - AdoptAPet'!$B:$AE,19,FALSE)</f>
        <v>No</v>
      </c>
      <c r="Q73" t="str">
        <f>VLOOKUP(B73,'All - AdoptAPet'!$B:$AE,20,FALSE)</f>
        <v>Yes</v>
      </c>
      <c r="R73" t="str">
        <f>VLOOKUP(B73,'All - AdoptAPet'!$B:$AE,21,FALSE)</f>
        <v>Yes</v>
      </c>
      <c r="S73" t="str">
        <f>VLOOKUP(B73,'All - AdoptAPet'!$B:$AE,22,FALSE)</f>
        <v>Unknown</v>
      </c>
      <c r="T73" t="str">
        <f>IF(VLOOKUP(B73,'All - AdoptAPet'!$B:$AE,23,FALSE)="","No", "Yes")</f>
        <v>No</v>
      </c>
      <c r="U73" t="str">
        <f>VLOOKUP(B73,'All - PetPoint'!$B:$Q,4,FALSE)</f>
        <v>Available</v>
      </c>
      <c r="V73" t="str">
        <f>VLOOKUP(B73,'All - PetPoint'!$B:$Q,11,FALSE)</f>
        <v>Brown</v>
      </c>
      <c r="W73" t="str">
        <f>VLOOKUP(B73,'All - PetPoint'!$B:$Q,14,FALSE)</f>
        <v>Foster home</v>
      </c>
      <c r="X73" t="str">
        <f>VLOOKUP(B73,'AnimalInventory - PetPoint'!$D:$AK,9,FALSE)</f>
        <v>Stray/ACO Pickup / Drop Off</v>
      </c>
      <c r="Y73" s="25">
        <f>VLOOKUP(B73,'AnimalInventory - PetPoint'!$D:$AK,19,FALSE)</f>
        <v>45889.554861111108</v>
      </c>
      <c r="Z73" s="25">
        <f>VLOOKUP(B73,'AnimalInventory - PetPoint'!$D:$AK,21,FALSE)</f>
        <v>45884.554861111108</v>
      </c>
      <c r="AA73">
        <f>VLOOKUP(B73,'AnimalInventory - PetPoint'!$D:$AK,22,FALSE)</f>
        <v>51.1</v>
      </c>
      <c r="AB73">
        <f>VLOOKUP(B73,'AnimalInventory - PetPoint'!$D:$AK,23,FALSE)</f>
        <v>0</v>
      </c>
      <c r="AC73" t="str">
        <f>VLOOKUP(B73,'AnimalInventory - PetPoint'!$D:$AK,25,FALSE)</f>
        <v>36.00 pound</v>
      </c>
      <c r="AD73">
        <f>VLOOKUP(B73,'AnimalInventory - PetPoint'!$D:$AK,28,FALSE)</f>
        <v>3</v>
      </c>
    </row>
    <row r="74" spans="1:30" x14ac:dyDescent="0.2">
      <c r="A74">
        <v>44475813</v>
      </c>
      <c r="B74" t="s">
        <v>131</v>
      </c>
      <c r="C74" t="str">
        <f>VLOOKUP(B74,'All - AdoptAPet'!$B:$AE,2,FALSE)</f>
        <v>Woodstock</v>
      </c>
      <c r="D74" t="str">
        <f>VLOOKUP(B74,'All - PetPoint'!$B:$Q,7,FALSE)</f>
        <v>Woodstock</v>
      </c>
      <c r="E74" t="str">
        <f>VLOOKUP(B74,'AnimalInventory - PetPoint'!$D:$AK,2,FALSE)</f>
        <v>Woodstock</v>
      </c>
      <c r="F74" t="str">
        <f>VLOOKUP(B74,'All - AdoptAPet'!$B:$AE,7,FALSE)</f>
        <v>American Staffordshire Terrier</v>
      </c>
      <c r="G74" t="str">
        <f>VLOOKUP(B74,'All - AdoptAPet'!$B:$AE,8,FALSE)</f>
        <v>American Pit Bull Terrier</v>
      </c>
      <c r="H74" t="str">
        <f>VLOOKUP(B74,'All - AdoptAPet'!$B:$AE,9,FALSE)</f>
        <v>Gray/Blue/Silver/Salt &amp; Pepper</v>
      </c>
      <c r="I74" t="str">
        <f>VLOOKUP(B74,'All - AdoptAPet'!$B:$AE,10,FALSE)</f>
        <v>male</v>
      </c>
      <c r="J74" t="str">
        <f>VLOOKUP(B74,'All - AdoptAPet'!$B:$AE,11,FALSE)</f>
        <v>adult</v>
      </c>
      <c r="K74" t="str">
        <f>VLOOKUP(B74,'All - AdoptAPet'!$B:$AE,12,FALSE)</f>
        <v>Large 61-100 lbs (28-45 kg)</v>
      </c>
      <c r="L74" t="str">
        <f>VLOOKUP(B74,'All - AdoptAPet'!$B:$AE,14,FALSE)</f>
        <v>Yes</v>
      </c>
      <c r="M74" t="str">
        <f>VLOOKUP(B74,'All - AdoptAPet'!$B:$AE,15,FALSE)</f>
        <v>Yes</v>
      </c>
      <c r="N74" t="str">
        <f>VLOOKUP(B74,'All - AdoptAPet'!$B:$AE,16,FALSE)</f>
        <v>Yes</v>
      </c>
      <c r="O74" t="str">
        <f>VLOOKUP(B74,'All - AdoptAPet'!$B:$AE,17,FALSE)</f>
        <v>No</v>
      </c>
      <c r="P74" t="str">
        <f>VLOOKUP(B74,'All - AdoptAPet'!$B:$AE,19,FALSE)</f>
        <v>No</v>
      </c>
      <c r="Q74" t="str">
        <f>VLOOKUP(B74,'All - AdoptAPet'!$B:$AE,20,FALSE)</f>
        <v>Yes</v>
      </c>
      <c r="R74" t="str">
        <f>VLOOKUP(B74,'All - AdoptAPet'!$B:$AE,21,FALSE)</f>
        <v>Yes</v>
      </c>
      <c r="S74" t="str">
        <f>VLOOKUP(B74,'All - AdoptAPet'!$B:$AE,22,FALSE)</f>
        <v>Unknown</v>
      </c>
      <c r="T74" t="str">
        <f>IF(VLOOKUP(B74,'All - AdoptAPet'!$B:$AE,23,FALSE)="","No", "Yes")</f>
        <v>No</v>
      </c>
      <c r="U74" t="str">
        <f>VLOOKUP(B74,'All - PetPoint'!$B:$Q,4,FALSE)</f>
        <v>Available</v>
      </c>
      <c r="V74" t="str">
        <f>VLOOKUP(B74,'All - PetPoint'!$B:$Q,11,FALSE)</f>
        <v>Grey</v>
      </c>
      <c r="W74" t="str">
        <f>VLOOKUP(B74,'All - PetPoint'!$B:$Q,14,FALSE)</f>
        <v>Holding Kennel</v>
      </c>
      <c r="X74" t="str">
        <f>VLOOKUP(B74,'AnimalInventory - PetPoint'!$D:$AK,9,FALSE)</f>
        <v>Stray/ACO Pickup / Drop Off</v>
      </c>
      <c r="Y74" s="25">
        <f>VLOOKUP(B74,'AnimalInventory - PetPoint'!$D:$AK,19,FALSE)</f>
        <v>45704.376388888886</v>
      </c>
      <c r="Z74" s="25">
        <f>VLOOKUP(B74,'AnimalInventory - PetPoint'!$D:$AK,21,FALSE)</f>
        <v>45699.376388888886</v>
      </c>
      <c r="AA74">
        <f>VLOOKUP(B74,'AnimalInventory - PetPoint'!$D:$AK,22,FALSE)</f>
        <v>236.3</v>
      </c>
      <c r="AB74">
        <f>VLOOKUP(B74,'AnimalInventory - PetPoint'!$D:$AK,23,FALSE)</f>
        <v>0</v>
      </c>
      <c r="AC74" t="str">
        <f>VLOOKUP(B74,'AnimalInventory - PetPoint'!$D:$AK,25,FALSE)</f>
        <v>62.00 pound</v>
      </c>
      <c r="AD74">
        <f>VLOOKUP(B74,'AnimalInventory - PetPoint'!$D:$AK,28,FALSE)</f>
        <v>3</v>
      </c>
    </row>
    <row r="75" spans="1:30" x14ac:dyDescent="0.2">
      <c r="A75">
        <v>45472979</v>
      </c>
      <c r="B75" t="s">
        <v>418</v>
      </c>
      <c r="C75" t="str">
        <f>VLOOKUP(B75,'All - AdoptAPet'!$B:$AE,2,FALSE)</f>
        <v>Yukiko [Foster Home]</v>
      </c>
      <c r="D75" t="str">
        <f>VLOOKUP(B75,'All - PetPoint'!$B:$Q,7,FALSE)</f>
        <v>Yukiko (L. Clark)</v>
      </c>
      <c r="E75" t="str">
        <f>VLOOKUP(B75,'AnimalInventory - PetPoint'!$D:$AK,2,FALSE)</f>
        <v>Yukiko (L. Clark)</v>
      </c>
      <c r="F75" t="str">
        <f>VLOOKUP(B75,'All - AdoptAPet'!$B:$AE,7,FALSE)</f>
        <v>Rottweiler</v>
      </c>
      <c r="G75" t="str">
        <f>VLOOKUP(B75,'All - AdoptAPet'!$B:$AE,8,FALSE)</f>
        <v>Labrador Retriever</v>
      </c>
      <c r="H75" t="str">
        <f>VLOOKUP(B75,'All - AdoptAPet'!$B:$AE,9,FALSE)</f>
        <v>Black - with Tan, Yellow or Fawn</v>
      </c>
      <c r="I75" t="str">
        <f>VLOOKUP(B75,'All - AdoptAPet'!$B:$AE,10,FALSE)</f>
        <v>female</v>
      </c>
      <c r="J75" t="str">
        <f>VLOOKUP(B75,'All - AdoptAPet'!$B:$AE,11,FALSE)</f>
        <v>young</v>
      </c>
      <c r="K75" t="str">
        <f>VLOOKUP(B75,'All - AdoptAPet'!$B:$AE,12,FALSE)</f>
        <v>Med. 26-60 lbs (12-27 kg)</v>
      </c>
      <c r="L75" t="str">
        <f>VLOOKUP(B75,'All - AdoptAPet'!$B:$AE,14,FALSE)</f>
        <v>Yes</v>
      </c>
      <c r="M75" t="str">
        <f>VLOOKUP(B75,'All - AdoptAPet'!$B:$AE,15,FALSE)</f>
        <v>Yes</v>
      </c>
      <c r="N75" t="str">
        <f>VLOOKUP(B75,'All - AdoptAPet'!$B:$AE,16,FALSE)</f>
        <v>Yes</v>
      </c>
      <c r="O75" t="str">
        <f>VLOOKUP(B75,'All - AdoptAPet'!$B:$AE,17,FALSE)</f>
        <v>No</v>
      </c>
      <c r="P75" t="str">
        <f>VLOOKUP(B75,'All - AdoptAPet'!$B:$AE,19,FALSE)</f>
        <v>No</v>
      </c>
      <c r="Q75" t="str">
        <f>VLOOKUP(B75,'All - AdoptAPet'!$B:$AE,20,FALSE)</f>
        <v>Yes</v>
      </c>
      <c r="R75" t="str">
        <f>VLOOKUP(B75,'All - AdoptAPet'!$B:$AE,21,FALSE)</f>
        <v>Yes</v>
      </c>
      <c r="S75" t="str">
        <f>VLOOKUP(B75,'All - AdoptAPet'!$B:$AE,22,FALSE)</f>
        <v>Unknown</v>
      </c>
      <c r="T75" t="str">
        <f>IF(VLOOKUP(B75,'All - AdoptAPet'!$B:$AE,23,FALSE)="","No", "Yes")</f>
        <v>No</v>
      </c>
      <c r="U75" t="str">
        <f>VLOOKUP(B75,'All - PetPoint'!$B:$Q,4,FALSE)</f>
        <v>Available</v>
      </c>
      <c r="V75" t="str">
        <f>VLOOKUP(B75,'All - PetPoint'!$B:$Q,11,FALSE)</f>
        <v>Black</v>
      </c>
      <c r="W75" t="str">
        <f>VLOOKUP(B75,'All - PetPoint'!$B:$Q,14,FALSE)</f>
        <v>Foster home</v>
      </c>
      <c r="X75" t="str">
        <f>VLOOKUP(B75,'AnimalInventory - PetPoint'!$D:$AK,9,FALSE)</f>
        <v>Stray/ACO Pickup / Drop Off</v>
      </c>
      <c r="Y75" s="25">
        <f>VLOOKUP(B75,'AnimalInventory - PetPoint'!$D:$AK,19,FALSE)</f>
        <v>45857.543749999997</v>
      </c>
      <c r="Z75" s="25">
        <f>VLOOKUP(B75,'AnimalInventory - PetPoint'!$D:$AK,21,FALSE)</f>
        <v>45852.543749999997</v>
      </c>
      <c r="AA75">
        <f>VLOOKUP(B75,'AnimalInventory - PetPoint'!$D:$AK,22,FALSE)</f>
        <v>83.1</v>
      </c>
      <c r="AB75">
        <f>VLOOKUP(B75,'AnimalInventory - PetPoint'!$D:$AK,23,FALSE)</f>
        <v>0</v>
      </c>
      <c r="AC75" t="str">
        <f>VLOOKUP(B75,'AnimalInventory - PetPoint'!$D:$AK,25,FALSE)</f>
        <v>60.00 pound</v>
      </c>
      <c r="AD75">
        <f>VLOOKUP(B75,'AnimalInventory - PetPoint'!$D:$AK,28,FALSE)</f>
        <v>1</v>
      </c>
    </row>
    <row r="76" spans="1:30" x14ac:dyDescent="0.2">
      <c r="A76">
        <v>44476170</v>
      </c>
      <c r="B76" t="s">
        <v>136</v>
      </c>
      <c r="C76" t="str">
        <f>VLOOKUP(B76,'All - AdoptAPet'!$B:$AE,2,FALSE)</f>
        <v>Zane</v>
      </c>
      <c r="D76" t="str">
        <f>VLOOKUP(B76,'All - PetPoint'!$B:$Q,7,FALSE)</f>
        <v>Zane (C. Seward)</v>
      </c>
      <c r="E76" t="str">
        <f>VLOOKUP(B76,'AnimalInventory - PetPoint'!$D:$AK,2,FALSE)</f>
        <v>Zane (C. Seward)</v>
      </c>
      <c r="F76" t="str">
        <f>VLOOKUP(B76,'All - AdoptAPet'!$B:$AE,7,FALSE)</f>
        <v>Plott Hound</v>
      </c>
      <c r="G76" t="str">
        <f>VLOOKUP(B76,'All - AdoptAPet'!$B:$AE,8,FALSE)</f>
        <v>Hound (Unknown Type)</v>
      </c>
      <c r="H76" t="str">
        <f>VLOOKUP(B76,'All - AdoptAPet'!$B:$AE,9,FALSE)</f>
        <v>Brindle - with White</v>
      </c>
      <c r="I76" t="str">
        <f>VLOOKUP(B76,'All - AdoptAPet'!$B:$AE,10,FALSE)</f>
        <v>male</v>
      </c>
      <c r="J76" t="str">
        <f>VLOOKUP(B76,'All - AdoptAPet'!$B:$AE,11,FALSE)</f>
        <v>adult</v>
      </c>
      <c r="K76" t="str">
        <f>VLOOKUP(B76,'All - AdoptAPet'!$B:$AE,12,FALSE)</f>
        <v>Med. 26-60 lbs (12-27 kg)</v>
      </c>
      <c r="L76" t="str">
        <f>VLOOKUP(B76,'All - AdoptAPet'!$B:$AE,14,FALSE)</f>
        <v>Yes</v>
      </c>
      <c r="M76" t="str">
        <f>VLOOKUP(B76,'All - AdoptAPet'!$B:$AE,15,FALSE)</f>
        <v>Yes</v>
      </c>
      <c r="N76" t="str">
        <f>VLOOKUP(B76,'All - AdoptAPet'!$B:$AE,16,FALSE)</f>
        <v>Yes</v>
      </c>
      <c r="O76" t="str">
        <f>VLOOKUP(B76,'All - AdoptAPet'!$B:$AE,17,FALSE)</f>
        <v>No</v>
      </c>
      <c r="P76" t="str">
        <f>VLOOKUP(B76,'All - AdoptAPet'!$B:$AE,19,FALSE)</f>
        <v>No</v>
      </c>
      <c r="Q76" t="str">
        <f>VLOOKUP(B76,'All - AdoptAPet'!$B:$AE,20,FALSE)</f>
        <v>Yes</v>
      </c>
      <c r="R76" t="str">
        <f>VLOOKUP(B76,'All - AdoptAPet'!$B:$AE,21,FALSE)</f>
        <v>Yes</v>
      </c>
      <c r="S76" t="str">
        <f>VLOOKUP(B76,'All - AdoptAPet'!$B:$AE,22,FALSE)</f>
        <v>Yes</v>
      </c>
      <c r="T76" t="str">
        <f>IF(VLOOKUP(B76,'All - AdoptAPet'!$B:$AE,23,FALSE)="","No", "Yes")</f>
        <v>Yes</v>
      </c>
      <c r="U76" t="str">
        <f>VLOOKUP(B76,'All - PetPoint'!$B:$Q,4,FALSE)</f>
        <v>Available</v>
      </c>
      <c r="V76" t="str">
        <f>VLOOKUP(B76,'All - PetPoint'!$B:$Q,11,FALSE)</f>
        <v>Brown</v>
      </c>
      <c r="W76" t="str">
        <f>VLOOKUP(B76,'All - PetPoint'!$B:$Q,14,FALSE)</f>
        <v>Foster home</v>
      </c>
      <c r="X76" t="str">
        <f>VLOOKUP(B76,'AnimalInventory - PetPoint'!$D:$AK,9,FALSE)</f>
        <v>Stray/ACO Pickup / Drop Off</v>
      </c>
      <c r="Y76" s="25">
        <f>VLOOKUP(B76,'AnimalInventory - PetPoint'!$D:$AK,19,FALSE)</f>
        <v>45754.594444444447</v>
      </c>
      <c r="Z76" s="25">
        <f>VLOOKUP(B76,'AnimalInventory - PetPoint'!$D:$AK,21,FALSE)</f>
        <v>45749.594444444447</v>
      </c>
      <c r="AA76">
        <f>VLOOKUP(B76,'AnimalInventory - PetPoint'!$D:$AK,22,FALSE)</f>
        <v>186.1</v>
      </c>
      <c r="AB76">
        <f>VLOOKUP(B76,'AnimalInventory - PetPoint'!$D:$AK,23,FALSE)</f>
        <v>0</v>
      </c>
      <c r="AC76" t="str">
        <f>VLOOKUP(B76,'AnimalInventory - PetPoint'!$D:$AK,25,FALSE)</f>
        <v>45.00 pound</v>
      </c>
      <c r="AD76">
        <f>VLOOKUP(B76,'AnimalInventory - PetPoint'!$D:$AK,28,FALSE)</f>
        <v>3</v>
      </c>
    </row>
    <row r="77" spans="1:30" x14ac:dyDescent="0.2">
      <c r="A77">
        <v>44937929</v>
      </c>
      <c r="B77" t="s">
        <v>237</v>
      </c>
      <c r="C77" t="str">
        <f>VLOOKUP(B77,'All - AdoptAPet'!$B:$AE,2,FALSE)</f>
        <v>Zorua [Foster Home]</v>
      </c>
      <c r="D77" t="str">
        <f>VLOOKUP(B77,'All - PetPoint'!$B:$Q,7,FALSE)</f>
        <v>Zorua (C. Lester)</v>
      </c>
      <c r="E77" t="str">
        <f>VLOOKUP(B77,'AnimalInventory - PetPoint'!$D:$AK,2,FALSE)</f>
        <v>Zorua (C. Lester)</v>
      </c>
      <c r="F77" t="str">
        <f>VLOOKUP(B77,'All - AdoptAPet'!$B:$AE,7,FALSE)</f>
        <v>American Staffordshire Terrier</v>
      </c>
      <c r="G77" t="str">
        <f>VLOOKUP(B77,'All - AdoptAPet'!$B:$AE,8,FALSE)</f>
        <v>American Pit Bull Terrier</v>
      </c>
      <c r="H77" t="str">
        <f>VLOOKUP(B77,'All - AdoptAPet'!$B:$AE,9,FALSE)</f>
        <v>Black - with White</v>
      </c>
      <c r="I77" t="str">
        <f>VLOOKUP(B77,'All - AdoptAPet'!$B:$AE,10,FALSE)</f>
        <v>female</v>
      </c>
      <c r="J77" t="str">
        <f>VLOOKUP(B77,'All - AdoptAPet'!$B:$AE,11,FALSE)</f>
        <v>adult</v>
      </c>
      <c r="K77" t="str">
        <f>VLOOKUP(B77,'All - AdoptAPet'!$B:$AE,12,FALSE)</f>
        <v>Med. 26-60 lbs (12-27 kg)</v>
      </c>
      <c r="L77" t="str">
        <f>VLOOKUP(B77,'All - AdoptAPet'!$B:$AE,14,FALSE)</f>
        <v>Yes</v>
      </c>
      <c r="M77" t="str">
        <f>VLOOKUP(B77,'All - AdoptAPet'!$B:$AE,15,FALSE)</f>
        <v>Yes</v>
      </c>
      <c r="N77" t="str">
        <f>VLOOKUP(B77,'All - AdoptAPet'!$B:$AE,16,FALSE)</f>
        <v>Yes</v>
      </c>
      <c r="O77" t="str">
        <f>VLOOKUP(B77,'All - AdoptAPet'!$B:$AE,17,FALSE)</f>
        <v>No</v>
      </c>
      <c r="P77" t="str">
        <f>VLOOKUP(B77,'All - AdoptAPet'!$B:$AE,19,FALSE)</f>
        <v>No</v>
      </c>
      <c r="Q77" t="str">
        <f>VLOOKUP(B77,'All - AdoptAPet'!$B:$AE,20,FALSE)</f>
        <v>Yes</v>
      </c>
      <c r="R77" t="str">
        <f>VLOOKUP(B77,'All - AdoptAPet'!$B:$AE,21,FALSE)</f>
        <v>Yes</v>
      </c>
      <c r="S77" t="str">
        <f>VLOOKUP(B77,'All - AdoptAPet'!$B:$AE,22,FALSE)</f>
        <v>Unknown</v>
      </c>
      <c r="T77" t="str">
        <f>IF(VLOOKUP(B77,'All - AdoptAPet'!$B:$AE,23,FALSE)="","No", "Yes")</f>
        <v>No</v>
      </c>
      <c r="U77" t="str">
        <f>VLOOKUP(B77,'All - PetPoint'!$B:$Q,4,FALSE)</f>
        <v>Available</v>
      </c>
      <c r="V77" t="str">
        <f>VLOOKUP(B77,'All - PetPoint'!$B:$Q,11,FALSE)</f>
        <v>Black</v>
      </c>
      <c r="W77" t="str">
        <f>VLOOKUP(B77,'All - PetPoint'!$B:$Q,14,FALSE)</f>
        <v>Foster home</v>
      </c>
      <c r="X77" t="str">
        <f>VLOOKUP(B77,'AnimalInventory - PetPoint'!$D:$AK,9,FALSE)</f>
        <v>Stray/Public Drop Off</v>
      </c>
      <c r="Y77" s="25">
        <f>VLOOKUP(B77,'AnimalInventory - PetPoint'!$D:$AK,19,FALSE)</f>
        <v>45735.629861111112</v>
      </c>
      <c r="Z77" s="25">
        <f>VLOOKUP(B77,'AnimalInventory - PetPoint'!$D:$AK,21,FALSE)</f>
        <v>45730.629861111112</v>
      </c>
      <c r="AA77">
        <f>VLOOKUP(B77,'AnimalInventory - PetPoint'!$D:$AK,22,FALSE)</f>
        <v>205</v>
      </c>
      <c r="AB77">
        <f>VLOOKUP(B77,'AnimalInventory - PetPoint'!$D:$AK,23,FALSE)</f>
        <v>0</v>
      </c>
      <c r="AC77" t="str">
        <f>VLOOKUP(B77,'AnimalInventory - PetPoint'!$D:$AK,25,FALSE)</f>
        <v>52.00 pound</v>
      </c>
      <c r="AD77">
        <f>VLOOKUP(B77,'AnimalInventory - PetPoint'!$D:$AK,28,FALSE)</f>
        <v>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249977111117893"/>
  </sheetPr>
  <dimension ref="A1:AE103"/>
  <sheetViews>
    <sheetView topLeftCell="A2" workbookViewId="0">
      <selection sqref="A1:AE102"/>
    </sheetView>
  </sheetViews>
  <sheetFormatPr baseColWidth="10" defaultRowHeight="16" x14ac:dyDescent="0.2"/>
  <cols>
    <col min="1" max="1" width="10.33203125" customWidth="1"/>
    <col min="2" max="2" width="14.33203125" customWidth="1"/>
    <col min="3" max="3" width="36.33203125" customWidth="1"/>
    <col min="4" max="4" width="11.6640625" customWidth="1"/>
    <col min="5" max="5" width="13.1640625" customWidth="1"/>
    <col min="6" max="6" width="15.6640625" customWidth="1"/>
    <col min="7" max="7" width="9.33203125" customWidth="1"/>
    <col min="8" max="9" width="39" customWidth="1"/>
    <col min="10" max="10" width="52" customWidth="1"/>
    <col min="11" max="12" width="7.83203125" customWidth="1"/>
    <col min="13" max="13" width="36.33203125" customWidth="1"/>
    <col min="14" max="14" width="7.83203125" customWidth="1"/>
    <col min="15" max="15" width="9.1640625" customWidth="1"/>
    <col min="16" max="16" width="9.5" customWidth="1"/>
    <col min="17" max="17" width="16.83203125" customWidth="1"/>
    <col min="18" max="18" width="14.33203125" customWidth="1"/>
    <col min="19" max="19" width="11.1640625" customWidth="1"/>
    <col min="20" max="20" width="16.83203125" customWidth="1"/>
    <col min="21" max="23" width="15.6640625" customWidth="1"/>
    <col min="24" max="24" width="52" customWidth="1"/>
    <col min="25" max="25" width="12" customWidth="1"/>
    <col min="26" max="27" width="20.83203125" customWidth="1"/>
    <col min="28" max="31" width="52" customWidth="1"/>
  </cols>
  <sheetData>
    <row r="1" spans="1:31" ht="1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row>
    <row r="2" spans="1:31" ht="15" x14ac:dyDescent="0.2">
      <c r="A2" s="4">
        <v>37760469</v>
      </c>
      <c r="B2" s="4">
        <v>52239691</v>
      </c>
      <c r="C2" t="s">
        <v>31</v>
      </c>
      <c r="D2" t="s">
        <v>32</v>
      </c>
      <c r="E2" t="s">
        <v>33</v>
      </c>
      <c r="G2" t="s">
        <v>34</v>
      </c>
      <c r="H2" t="s">
        <v>35</v>
      </c>
      <c r="I2" t="s">
        <v>35</v>
      </c>
      <c r="J2" t="s">
        <v>36</v>
      </c>
      <c r="K2" t="s">
        <v>37</v>
      </c>
      <c r="L2" t="s">
        <v>38</v>
      </c>
      <c r="N2" t="s">
        <v>39</v>
      </c>
      <c r="O2" t="s">
        <v>40</v>
      </c>
      <c r="P2" t="s">
        <v>40</v>
      </c>
      <c r="Q2" t="s">
        <v>40</v>
      </c>
      <c r="R2" t="s">
        <v>41</v>
      </c>
      <c r="S2" t="s">
        <v>42</v>
      </c>
      <c r="T2" t="s">
        <v>42</v>
      </c>
      <c r="U2" t="s">
        <v>41</v>
      </c>
      <c r="V2" t="s">
        <v>41</v>
      </c>
      <c r="W2" t="s">
        <v>40</v>
      </c>
      <c r="AB2" t="s">
        <v>43</v>
      </c>
    </row>
    <row r="3" spans="1:31" ht="15" x14ac:dyDescent="0.2">
      <c r="A3" s="4">
        <v>45763878</v>
      </c>
      <c r="B3" t="s">
        <v>468</v>
      </c>
      <c r="C3" t="s">
        <v>469</v>
      </c>
      <c r="D3" t="s">
        <v>32</v>
      </c>
      <c r="E3" t="s">
        <v>464</v>
      </c>
      <c r="G3" t="s">
        <v>47</v>
      </c>
      <c r="H3" t="s">
        <v>61</v>
      </c>
      <c r="I3" t="s">
        <v>69</v>
      </c>
      <c r="J3" t="s">
        <v>470</v>
      </c>
      <c r="K3" t="s">
        <v>37</v>
      </c>
      <c r="L3" t="s">
        <v>51</v>
      </c>
      <c r="M3" t="s">
        <v>96</v>
      </c>
      <c r="O3" t="s">
        <v>40</v>
      </c>
      <c r="P3" t="s">
        <v>40</v>
      </c>
      <c r="Q3" t="s">
        <v>40</v>
      </c>
      <c r="R3" t="s">
        <v>40</v>
      </c>
      <c r="S3" t="s">
        <v>41</v>
      </c>
      <c r="T3" t="s">
        <v>42</v>
      </c>
      <c r="U3" t="s">
        <v>40</v>
      </c>
      <c r="V3" t="s">
        <v>40</v>
      </c>
      <c r="W3" t="s">
        <v>40</v>
      </c>
      <c r="X3" t="s">
        <v>471</v>
      </c>
      <c r="AB3" t="s">
        <v>472</v>
      </c>
      <c r="AC3" t="s">
        <v>473</v>
      </c>
      <c r="AD3" t="s">
        <v>474</v>
      </c>
    </row>
    <row r="4" spans="1:31" ht="15" x14ac:dyDescent="0.2">
      <c r="A4" s="4">
        <v>45606391</v>
      </c>
      <c r="B4" t="s">
        <v>432</v>
      </c>
      <c r="C4" t="s">
        <v>433</v>
      </c>
      <c r="D4" t="s">
        <v>32</v>
      </c>
      <c r="E4" t="s">
        <v>434</v>
      </c>
      <c r="G4" t="s">
        <v>47</v>
      </c>
      <c r="H4" t="s">
        <v>61</v>
      </c>
      <c r="I4" t="s">
        <v>115</v>
      </c>
      <c r="J4" t="s">
        <v>62</v>
      </c>
      <c r="K4" t="s">
        <v>50</v>
      </c>
      <c r="L4" t="s">
        <v>38</v>
      </c>
      <c r="M4" t="s">
        <v>435</v>
      </c>
      <c r="O4" t="s">
        <v>40</v>
      </c>
      <c r="P4" t="s">
        <v>40</v>
      </c>
      <c r="Q4" t="s">
        <v>40</v>
      </c>
      <c r="R4" t="s">
        <v>42</v>
      </c>
      <c r="S4" t="s">
        <v>41</v>
      </c>
      <c r="T4" t="s">
        <v>42</v>
      </c>
      <c r="U4" t="s">
        <v>40</v>
      </c>
      <c r="V4" t="s">
        <v>40</v>
      </c>
      <c r="W4" t="s">
        <v>41</v>
      </c>
      <c r="AB4" t="s">
        <v>436</v>
      </c>
      <c r="AC4" t="s">
        <v>437</v>
      </c>
      <c r="AD4" t="s">
        <v>438</v>
      </c>
      <c r="AE4" t="s">
        <v>439</v>
      </c>
    </row>
    <row r="5" spans="1:31" ht="15" x14ac:dyDescent="0.2">
      <c r="A5" s="4">
        <v>45190855</v>
      </c>
      <c r="B5" t="s">
        <v>253</v>
      </c>
      <c r="C5" t="s">
        <v>254</v>
      </c>
      <c r="D5" t="s">
        <v>32</v>
      </c>
      <c r="E5" t="s">
        <v>255</v>
      </c>
      <c r="G5" t="s">
        <v>47</v>
      </c>
      <c r="H5" t="s">
        <v>61</v>
      </c>
      <c r="I5" t="s">
        <v>256</v>
      </c>
      <c r="J5" t="s">
        <v>85</v>
      </c>
      <c r="K5" t="s">
        <v>37</v>
      </c>
      <c r="L5" t="s">
        <v>51</v>
      </c>
      <c r="M5" t="s">
        <v>96</v>
      </c>
      <c r="O5" t="s">
        <v>40</v>
      </c>
      <c r="P5" t="s">
        <v>40</v>
      </c>
      <c r="Q5" t="s">
        <v>40</v>
      </c>
      <c r="R5" t="s">
        <v>42</v>
      </c>
      <c r="S5" t="s">
        <v>41</v>
      </c>
      <c r="T5" t="s">
        <v>42</v>
      </c>
      <c r="U5" t="s">
        <v>40</v>
      </c>
      <c r="V5" t="s">
        <v>40</v>
      </c>
      <c r="W5" t="s">
        <v>41</v>
      </c>
      <c r="AB5" t="s">
        <v>257</v>
      </c>
      <c r="AC5" t="s">
        <v>258</v>
      </c>
      <c r="AD5" t="s">
        <v>259</v>
      </c>
      <c r="AE5" t="s">
        <v>260</v>
      </c>
    </row>
    <row r="6" spans="1:31" ht="15" x14ac:dyDescent="0.2">
      <c r="A6" s="4">
        <v>45970157</v>
      </c>
      <c r="B6" t="s">
        <v>568</v>
      </c>
      <c r="C6" t="s">
        <v>569</v>
      </c>
      <c r="D6" t="s">
        <v>32</v>
      </c>
      <c r="E6" t="s">
        <v>570</v>
      </c>
      <c r="G6" t="s">
        <v>47</v>
      </c>
      <c r="H6" t="s">
        <v>48</v>
      </c>
      <c r="I6" t="s">
        <v>116</v>
      </c>
      <c r="J6" t="s">
        <v>508</v>
      </c>
      <c r="K6" t="s">
        <v>37</v>
      </c>
      <c r="L6" t="s">
        <v>51</v>
      </c>
      <c r="M6" t="s">
        <v>52</v>
      </c>
      <c r="O6" t="s">
        <v>40</v>
      </c>
      <c r="P6" t="s">
        <v>42</v>
      </c>
      <c r="Q6" t="s">
        <v>40</v>
      </c>
      <c r="R6" t="s">
        <v>42</v>
      </c>
      <c r="S6" t="s">
        <v>41</v>
      </c>
      <c r="T6" t="s">
        <v>42</v>
      </c>
      <c r="U6" t="s">
        <v>40</v>
      </c>
      <c r="V6" t="s">
        <v>40</v>
      </c>
      <c r="W6" t="s">
        <v>41</v>
      </c>
      <c r="AB6" t="s">
        <v>571</v>
      </c>
      <c r="AC6" t="s">
        <v>572</v>
      </c>
      <c r="AD6" t="s">
        <v>573</v>
      </c>
      <c r="AE6" t="s">
        <v>574</v>
      </c>
    </row>
    <row r="7" spans="1:31" ht="15" x14ac:dyDescent="0.2">
      <c r="A7" s="4">
        <v>45968523</v>
      </c>
      <c r="B7" t="s">
        <v>575</v>
      </c>
      <c r="C7" t="s">
        <v>576</v>
      </c>
      <c r="D7" t="s">
        <v>32</v>
      </c>
      <c r="E7" t="s">
        <v>570</v>
      </c>
      <c r="G7" t="s">
        <v>47</v>
      </c>
      <c r="H7" t="s">
        <v>577</v>
      </c>
      <c r="I7" t="s">
        <v>48</v>
      </c>
      <c r="J7" t="s">
        <v>508</v>
      </c>
      <c r="K7" t="s">
        <v>37</v>
      </c>
      <c r="L7" t="s">
        <v>51</v>
      </c>
      <c r="M7" t="s">
        <v>52</v>
      </c>
      <c r="O7" t="s">
        <v>40</v>
      </c>
      <c r="P7" t="s">
        <v>42</v>
      </c>
      <c r="Q7" t="s">
        <v>40</v>
      </c>
      <c r="R7" t="s">
        <v>42</v>
      </c>
      <c r="S7" t="s">
        <v>41</v>
      </c>
      <c r="T7" t="s">
        <v>42</v>
      </c>
      <c r="U7" t="s">
        <v>40</v>
      </c>
      <c r="V7" t="s">
        <v>40</v>
      </c>
      <c r="W7" t="s">
        <v>41</v>
      </c>
      <c r="AB7" t="s">
        <v>578</v>
      </c>
      <c r="AC7" t="s">
        <v>579</v>
      </c>
      <c r="AD7" t="s">
        <v>580</v>
      </c>
      <c r="AE7" t="s">
        <v>581</v>
      </c>
    </row>
    <row r="8" spans="1:31" ht="15" x14ac:dyDescent="0.2">
      <c r="A8" s="4">
        <v>45345832</v>
      </c>
      <c r="B8" t="s">
        <v>319</v>
      </c>
      <c r="C8" t="s">
        <v>320</v>
      </c>
      <c r="D8" t="s">
        <v>32</v>
      </c>
      <c r="E8" t="s">
        <v>321</v>
      </c>
      <c r="G8" t="s">
        <v>47</v>
      </c>
      <c r="H8" t="s">
        <v>48</v>
      </c>
      <c r="I8" t="s">
        <v>116</v>
      </c>
      <c r="J8" t="s">
        <v>70</v>
      </c>
      <c r="K8" t="s">
        <v>37</v>
      </c>
      <c r="L8" t="s">
        <v>38</v>
      </c>
      <c r="M8" t="s">
        <v>52</v>
      </c>
      <c r="O8" t="s">
        <v>40</v>
      </c>
      <c r="P8" t="s">
        <v>40</v>
      </c>
      <c r="Q8" t="s">
        <v>40</v>
      </c>
      <c r="R8" t="s">
        <v>42</v>
      </c>
      <c r="S8" t="s">
        <v>41</v>
      </c>
      <c r="T8" t="s">
        <v>42</v>
      </c>
      <c r="U8" t="s">
        <v>40</v>
      </c>
      <c r="V8" t="s">
        <v>40</v>
      </c>
      <c r="W8" t="s">
        <v>41</v>
      </c>
      <c r="X8" t="s">
        <v>322</v>
      </c>
      <c r="AB8" t="s">
        <v>323</v>
      </c>
      <c r="AC8" t="s">
        <v>324</v>
      </c>
      <c r="AD8" t="s">
        <v>325</v>
      </c>
      <c r="AE8" t="s">
        <v>326</v>
      </c>
    </row>
    <row r="9" spans="1:31" ht="15" x14ac:dyDescent="0.2">
      <c r="A9" s="4">
        <v>41667618</v>
      </c>
      <c r="B9" t="s">
        <v>44</v>
      </c>
      <c r="C9" t="s">
        <v>45</v>
      </c>
      <c r="D9" t="s">
        <v>32</v>
      </c>
      <c r="E9" t="s">
        <v>46</v>
      </c>
      <c r="G9" t="s">
        <v>47</v>
      </c>
      <c r="H9" t="s">
        <v>48</v>
      </c>
      <c r="J9" t="s">
        <v>49</v>
      </c>
      <c r="K9" t="s">
        <v>50</v>
      </c>
      <c r="L9" t="s">
        <v>51</v>
      </c>
      <c r="M9" t="s">
        <v>52</v>
      </c>
      <c r="O9" t="s">
        <v>40</v>
      </c>
      <c r="P9" t="s">
        <v>40</v>
      </c>
      <c r="Q9" t="s">
        <v>40</v>
      </c>
      <c r="R9" t="s">
        <v>42</v>
      </c>
      <c r="S9" t="s">
        <v>41</v>
      </c>
      <c r="T9" t="s">
        <v>42</v>
      </c>
      <c r="U9" t="s">
        <v>40</v>
      </c>
      <c r="V9" t="s">
        <v>40</v>
      </c>
      <c r="W9" t="s">
        <v>41</v>
      </c>
      <c r="X9" t="s">
        <v>53</v>
      </c>
      <c r="AB9" t="s">
        <v>54</v>
      </c>
      <c r="AC9" t="s">
        <v>55</v>
      </c>
      <c r="AD9" t="s">
        <v>56</v>
      </c>
    </row>
    <row r="10" spans="1:31" ht="15" x14ac:dyDescent="0.2">
      <c r="A10" s="4">
        <v>45968241</v>
      </c>
      <c r="B10" t="s">
        <v>582</v>
      </c>
      <c r="C10" t="s">
        <v>583</v>
      </c>
      <c r="D10" t="s">
        <v>32</v>
      </c>
      <c r="E10" t="s">
        <v>570</v>
      </c>
      <c r="G10" t="s">
        <v>47</v>
      </c>
      <c r="H10" t="s">
        <v>507</v>
      </c>
      <c r="I10" t="s">
        <v>584</v>
      </c>
      <c r="J10" t="s">
        <v>49</v>
      </c>
      <c r="K10" t="s">
        <v>50</v>
      </c>
      <c r="L10" t="s">
        <v>38</v>
      </c>
      <c r="M10" t="s">
        <v>52</v>
      </c>
      <c r="O10" t="s">
        <v>40</v>
      </c>
      <c r="P10" t="s">
        <v>40</v>
      </c>
      <c r="Q10" t="s">
        <v>40</v>
      </c>
      <c r="R10" t="s">
        <v>42</v>
      </c>
      <c r="S10" t="s">
        <v>41</v>
      </c>
      <c r="T10" t="s">
        <v>42</v>
      </c>
      <c r="U10" t="s">
        <v>40</v>
      </c>
      <c r="V10" t="s">
        <v>40</v>
      </c>
      <c r="W10" t="s">
        <v>41</v>
      </c>
      <c r="AB10" t="s">
        <v>585</v>
      </c>
      <c r="AC10" t="s">
        <v>586</v>
      </c>
      <c r="AD10" t="s">
        <v>587</v>
      </c>
    </row>
    <row r="11" spans="1:31" ht="15" x14ac:dyDescent="0.2">
      <c r="A11" s="4">
        <v>45970439</v>
      </c>
      <c r="B11" t="s">
        <v>588</v>
      </c>
      <c r="C11" t="s">
        <v>589</v>
      </c>
      <c r="D11" t="s">
        <v>32</v>
      </c>
      <c r="E11" t="s">
        <v>570</v>
      </c>
      <c r="G11" t="s">
        <v>47</v>
      </c>
      <c r="H11" t="s">
        <v>590</v>
      </c>
      <c r="I11" t="s">
        <v>61</v>
      </c>
      <c r="J11" t="s">
        <v>126</v>
      </c>
      <c r="K11" t="s">
        <v>50</v>
      </c>
      <c r="L11" t="s">
        <v>38</v>
      </c>
      <c r="M11" t="s">
        <v>52</v>
      </c>
      <c r="O11" t="s">
        <v>40</v>
      </c>
      <c r="P11" t="s">
        <v>42</v>
      </c>
      <c r="Q11" t="s">
        <v>40</v>
      </c>
      <c r="R11" t="s">
        <v>42</v>
      </c>
      <c r="S11" t="s">
        <v>41</v>
      </c>
      <c r="T11" t="s">
        <v>42</v>
      </c>
      <c r="U11" t="s">
        <v>40</v>
      </c>
      <c r="V11" t="s">
        <v>40</v>
      </c>
      <c r="W11" t="s">
        <v>41</v>
      </c>
      <c r="AB11" t="s">
        <v>591</v>
      </c>
      <c r="AC11" t="s">
        <v>592</v>
      </c>
      <c r="AD11" t="s">
        <v>593</v>
      </c>
      <c r="AE11" t="s">
        <v>594</v>
      </c>
    </row>
    <row r="12" spans="1:31" ht="15" x14ac:dyDescent="0.2">
      <c r="A12" s="4">
        <v>45970461</v>
      </c>
      <c r="B12" t="s">
        <v>595</v>
      </c>
      <c r="C12" t="s">
        <v>596</v>
      </c>
      <c r="D12" t="s">
        <v>32</v>
      </c>
      <c r="E12" t="s">
        <v>570</v>
      </c>
      <c r="G12" t="s">
        <v>47</v>
      </c>
      <c r="H12" t="s">
        <v>69</v>
      </c>
      <c r="I12" t="s">
        <v>61</v>
      </c>
      <c r="J12" t="s">
        <v>126</v>
      </c>
      <c r="K12" t="s">
        <v>50</v>
      </c>
      <c r="L12" t="s">
        <v>51</v>
      </c>
      <c r="M12" t="s">
        <v>52</v>
      </c>
      <c r="O12" t="s">
        <v>40</v>
      </c>
      <c r="P12" t="s">
        <v>42</v>
      </c>
      <c r="Q12" t="s">
        <v>40</v>
      </c>
      <c r="R12" t="s">
        <v>42</v>
      </c>
      <c r="S12" t="s">
        <v>41</v>
      </c>
      <c r="T12" t="s">
        <v>42</v>
      </c>
      <c r="U12" t="s">
        <v>40</v>
      </c>
      <c r="V12" t="s">
        <v>40</v>
      </c>
      <c r="W12" t="s">
        <v>41</v>
      </c>
      <c r="AB12" t="s">
        <v>597</v>
      </c>
      <c r="AC12" t="s">
        <v>598</v>
      </c>
      <c r="AD12" t="s">
        <v>599</v>
      </c>
      <c r="AE12" t="s">
        <v>600</v>
      </c>
    </row>
    <row r="13" spans="1:31" ht="15" x14ac:dyDescent="0.2">
      <c r="A13" s="4">
        <v>42938868</v>
      </c>
      <c r="B13" t="s">
        <v>66</v>
      </c>
      <c r="C13" t="s">
        <v>67</v>
      </c>
      <c r="D13" t="s">
        <v>32</v>
      </c>
      <c r="E13" t="s">
        <v>68</v>
      </c>
      <c r="G13" t="s">
        <v>47</v>
      </c>
      <c r="H13" t="s">
        <v>48</v>
      </c>
      <c r="I13" t="s">
        <v>69</v>
      </c>
      <c r="J13" t="s">
        <v>70</v>
      </c>
      <c r="K13" t="s">
        <v>50</v>
      </c>
      <c r="L13" t="s">
        <v>51</v>
      </c>
      <c r="M13" t="s">
        <v>52</v>
      </c>
      <c r="O13" t="s">
        <v>40</v>
      </c>
      <c r="P13" t="s">
        <v>40</v>
      </c>
      <c r="Q13" t="s">
        <v>40</v>
      </c>
      <c r="R13" t="s">
        <v>42</v>
      </c>
      <c r="S13" t="s">
        <v>41</v>
      </c>
      <c r="T13" t="s">
        <v>42</v>
      </c>
      <c r="U13" t="s">
        <v>40</v>
      </c>
      <c r="V13" t="s">
        <v>40</v>
      </c>
      <c r="W13" t="s">
        <v>41</v>
      </c>
      <c r="AB13" t="s">
        <v>71</v>
      </c>
      <c r="AC13" t="s">
        <v>72</v>
      </c>
    </row>
    <row r="14" spans="1:31" ht="15" x14ac:dyDescent="0.2">
      <c r="A14" s="4">
        <v>44523173</v>
      </c>
      <c r="B14" s="4">
        <v>58353818</v>
      </c>
      <c r="C14" t="s">
        <v>144</v>
      </c>
      <c r="D14" t="s">
        <v>32</v>
      </c>
      <c r="E14" t="s">
        <v>145</v>
      </c>
      <c r="G14" t="s">
        <v>34</v>
      </c>
      <c r="H14" t="s">
        <v>35</v>
      </c>
      <c r="J14" t="s">
        <v>146</v>
      </c>
      <c r="K14" t="s">
        <v>50</v>
      </c>
      <c r="L14" t="s">
        <v>51</v>
      </c>
      <c r="N14" t="s">
        <v>39</v>
      </c>
      <c r="O14" t="s">
        <v>41</v>
      </c>
      <c r="P14" t="s">
        <v>40</v>
      </c>
      <c r="Q14" t="s">
        <v>40</v>
      </c>
      <c r="R14" t="s">
        <v>41</v>
      </c>
      <c r="S14" t="s">
        <v>42</v>
      </c>
      <c r="T14" t="s">
        <v>42</v>
      </c>
      <c r="U14" t="s">
        <v>41</v>
      </c>
      <c r="V14" t="s">
        <v>41</v>
      </c>
      <c r="W14" t="s">
        <v>41</v>
      </c>
      <c r="AB14" t="s">
        <v>147</v>
      </c>
    </row>
    <row r="15" spans="1:31" ht="15" x14ac:dyDescent="0.2">
      <c r="A15" s="4">
        <v>45968065</v>
      </c>
      <c r="B15" t="s">
        <v>601</v>
      </c>
      <c r="C15" t="s">
        <v>602</v>
      </c>
      <c r="D15" t="s">
        <v>32</v>
      </c>
      <c r="E15" t="s">
        <v>570</v>
      </c>
      <c r="G15" t="s">
        <v>47</v>
      </c>
      <c r="H15" t="s">
        <v>48</v>
      </c>
      <c r="I15" t="s">
        <v>116</v>
      </c>
      <c r="J15" t="s">
        <v>159</v>
      </c>
      <c r="K15" t="s">
        <v>37</v>
      </c>
      <c r="L15" t="s">
        <v>38</v>
      </c>
      <c r="M15" t="s">
        <v>52</v>
      </c>
      <c r="O15" t="s">
        <v>40</v>
      </c>
      <c r="P15" t="s">
        <v>42</v>
      </c>
      <c r="Q15" t="s">
        <v>40</v>
      </c>
      <c r="R15" t="s">
        <v>42</v>
      </c>
      <c r="S15" t="s">
        <v>41</v>
      </c>
      <c r="T15" t="s">
        <v>42</v>
      </c>
      <c r="U15" t="s">
        <v>40</v>
      </c>
      <c r="V15" t="s">
        <v>40</v>
      </c>
      <c r="W15" t="s">
        <v>41</v>
      </c>
      <c r="AB15" t="s">
        <v>603</v>
      </c>
      <c r="AC15" t="s">
        <v>604</v>
      </c>
      <c r="AD15" t="s">
        <v>605</v>
      </c>
      <c r="AE15" t="s">
        <v>606</v>
      </c>
    </row>
    <row r="16" spans="1:31" ht="15" x14ac:dyDescent="0.2">
      <c r="A16" s="4">
        <v>43045567</v>
      </c>
      <c r="B16" t="s">
        <v>73</v>
      </c>
      <c r="C16" t="s">
        <v>74</v>
      </c>
      <c r="D16" t="s">
        <v>32</v>
      </c>
      <c r="E16" t="s">
        <v>75</v>
      </c>
      <c r="F16" t="s">
        <v>76</v>
      </c>
      <c r="G16" t="s">
        <v>47</v>
      </c>
      <c r="H16" t="s">
        <v>48</v>
      </c>
      <c r="I16" t="s">
        <v>61</v>
      </c>
      <c r="J16" t="s">
        <v>77</v>
      </c>
      <c r="K16" t="s">
        <v>37</v>
      </c>
      <c r="L16" t="s">
        <v>51</v>
      </c>
      <c r="M16" t="s">
        <v>52</v>
      </c>
      <c r="O16" t="s">
        <v>40</v>
      </c>
      <c r="P16" t="s">
        <v>40</v>
      </c>
      <c r="Q16" t="s">
        <v>40</v>
      </c>
      <c r="R16" t="s">
        <v>42</v>
      </c>
      <c r="S16" t="s">
        <v>41</v>
      </c>
      <c r="T16" t="s">
        <v>42</v>
      </c>
      <c r="U16" t="s">
        <v>40</v>
      </c>
      <c r="V16" t="s">
        <v>40</v>
      </c>
      <c r="W16" t="s">
        <v>41</v>
      </c>
      <c r="AB16" t="s">
        <v>78</v>
      </c>
      <c r="AC16" t="s">
        <v>79</v>
      </c>
      <c r="AD16" t="s">
        <v>80</v>
      </c>
      <c r="AE16" t="s">
        <v>81</v>
      </c>
    </row>
    <row r="17" spans="1:31" ht="15" x14ac:dyDescent="0.2">
      <c r="A17" s="4">
        <v>45190845</v>
      </c>
      <c r="B17" t="s">
        <v>261</v>
      </c>
      <c r="C17" t="s">
        <v>262</v>
      </c>
      <c r="D17" t="s">
        <v>32</v>
      </c>
      <c r="E17" t="s">
        <v>255</v>
      </c>
      <c r="G17" t="s">
        <v>47</v>
      </c>
      <c r="H17" t="s">
        <v>116</v>
      </c>
      <c r="I17" t="s">
        <v>124</v>
      </c>
      <c r="J17" t="s">
        <v>197</v>
      </c>
      <c r="K17" t="s">
        <v>50</v>
      </c>
      <c r="L17" t="s">
        <v>38</v>
      </c>
      <c r="M17" t="s">
        <v>52</v>
      </c>
      <c r="O17" t="s">
        <v>40</v>
      </c>
      <c r="P17" t="s">
        <v>40</v>
      </c>
      <c r="Q17" t="s">
        <v>40</v>
      </c>
      <c r="R17" t="s">
        <v>42</v>
      </c>
      <c r="S17" t="s">
        <v>41</v>
      </c>
      <c r="T17" t="s">
        <v>42</v>
      </c>
      <c r="U17" t="s">
        <v>40</v>
      </c>
      <c r="V17" t="s">
        <v>40</v>
      </c>
      <c r="W17" t="s">
        <v>40</v>
      </c>
      <c r="AB17" t="s">
        <v>263</v>
      </c>
      <c r="AC17" t="s">
        <v>264</v>
      </c>
      <c r="AD17" t="s">
        <v>265</v>
      </c>
    </row>
    <row r="18" spans="1:31" ht="15" x14ac:dyDescent="0.2">
      <c r="A18" s="4">
        <v>45763896</v>
      </c>
      <c r="B18" t="s">
        <v>475</v>
      </c>
      <c r="C18" t="s">
        <v>476</v>
      </c>
      <c r="D18" t="s">
        <v>32</v>
      </c>
      <c r="E18" t="s">
        <v>464</v>
      </c>
      <c r="G18" t="s">
        <v>47</v>
      </c>
      <c r="H18" t="s">
        <v>84</v>
      </c>
      <c r="I18" t="s">
        <v>69</v>
      </c>
      <c r="J18" t="s">
        <v>197</v>
      </c>
      <c r="K18" t="s">
        <v>50</v>
      </c>
      <c r="L18" t="s">
        <v>51</v>
      </c>
      <c r="M18" t="s">
        <v>52</v>
      </c>
      <c r="O18" t="s">
        <v>40</v>
      </c>
      <c r="P18" t="s">
        <v>40</v>
      </c>
      <c r="Q18" t="s">
        <v>40</v>
      </c>
      <c r="R18" t="s">
        <v>42</v>
      </c>
      <c r="S18" t="s">
        <v>41</v>
      </c>
      <c r="T18" t="s">
        <v>42</v>
      </c>
      <c r="U18" t="s">
        <v>40</v>
      </c>
      <c r="V18" t="s">
        <v>40</v>
      </c>
      <c r="W18" t="s">
        <v>41</v>
      </c>
      <c r="AB18" t="s">
        <v>477</v>
      </c>
      <c r="AC18" t="s">
        <v>478</v>
      </c>
      <c r="AD18" t="s">
        <v>479</v>
      </c>
    </row>
    <row r="19" spans="1:31" ht="15" x14ac:dyDescent="0.2">
      <c r="A19" s="4">
        <v>45793976</v>
      </c>
      <c r="B19" t="s">
        <v>556</v>
      </c>
      <c r="C19" t="s">
        <v>557</v>
      </c>
      <c r="D19" t="s">
        <v>32</v>
      </c>
      <c r="E19" t="s">
        <v>558</v>
      </c>
      <c r="G19" t="s">
        <v>47</v>
      </c>
      <c r="H19" t="s">
        <v>48</v>
      </c>
      <c r="I19" t="s">
        <v>138</v>
      </c>
      <c r="J19" t="s">
        <v>152</v>
      </c>
      <c r="K19" t="s">
        <v>50</v>
      </c>
      <c r="L19" t="s">
        <v>38</v>
      </c>
      <c r="M19" t="s">
        <v>52</v>
      </c>
      <c r="O19" t="s">
        <v>40</v>
      </c>
      <c r="P19" t="s">
        <v>40</v>
      </c>
      <c r="Q19" t="s">
        <v>40</v>
      </c>
      <c r="R19" t="s">
        <v>42</v>
      </c>
      <c r="S19" t="s">
        <v>41</v>
      </c>
      <c r="T19" t="s">
        <v>42</v>
      </c>
      <c r="U19" t="s">
        <v>40</v>
      </c>
      <c r="V19" t="s">
        <v>40</v>
      </c>
      <c r="W19" t="s">
        <v>41</v>
      </c>
      <c r="AB19" t="s">
        <v>559</v>
      </c>
      <c r="AC19" t="s">
        <v>560</v>
      </c>
      <c r="AD19" t="s">
        <v>561</v>
      </c>
      <c r="AE19" t="s">
        <v>562</v>
      </c>
    </row>
    <row r="20" spans="1:31" ht="15" x14ac:dyDescent="0.2">
      <c r="A20" s="4">
        <v>45606411</v>
      </c>
      <c r="B20" t="s">
        <v>440</v>
      </c>
      <c r="C20" t="s">
        <v>441</v>
      </c>
      <c r="D20" t="s">
        <v>32</v>
      </c>
      <c r="E20" t="s">
        <v>434</v>
      </c>
      <c r="G20" t="s">
        <v>47</v>
      </c>
      <c r="H20" t="s">
        <v>61</v>
      </c>
      <c r="I20" t="s">
        <v>115</v>
      </c>
      <c r="J20" t="s">
        <v>62</v>
      </c>
      <c r="K20" t="s">
        <v>50</v>
      </c>
      <c r="L20" t="s">
        <v>38</v>
      </c>
      <c r="M20" t="s">
        <v>435</v>
      </c>
      <c r="O20" t="s">
        <v>40</v>
      </c>
      <c r="P20" t="s">
        <v>40</v>
      </c>
      <c r="Q20" t="s">
        <v>40</v>
      </c>
      <c r="R20" t="s">
        <v>42</v>
      </c>
      <c r="S20" t="s">
        <v>41</v>
      </c>
      <c r="T20" t="s">
        <v>42</v>
      </c>
      <c r="U20" t="s">
        <v>40</v>
      </c>
      <c r="V20" t="s">
        <v>40</v>
      </c>
      <c r="W20" t="s">
        <v>41</v>
      </c>
      <c r="AB20" t="s">
        <v>442</v>
      </c>
      <c r="AC20" t="s">
        <v>443</v>
      </c>
      <c r="AD20" t="s">
        <v>444</v>
      </c>
      <c r="AE20" t="s">
        <v>445</v>
      </c>
    </row>
    <row r="21" spans="1:31" ht="15" x14ac:dyDescent="0.2">
      <c r="A21" s="4">
        <v>45763997</v>
      </c>
      <c r="B21" t="s">
        <v>480</v>
      </c>
      <c r="C21" t="s">
        <v>481</v>
      </c>
      <c r="D21" t="s">
        <v>32</v>
      </c>
      <c r="E21" t="s">
        <v>464</v>
      </c>
      <c r="G21" t="s">
        <v>47</v>
      </c>
      <c r="H21" t="s">
        <v>124</v>
      </c>
      <c r="I21" t="s">
        <v>167</v>
      </c>
      <c r="J21" t="s">
        <v>168</v>
      </c>
      <c r="K21" t="s">
        <v>50</v>
      </c>
      <c r="L21" t="s">
        <v>38</v>
      </c>
      <c r="M21" t="s">
        <v>52</v>
      </c>
      <c r="O21" t="s">
        <v>40</v>
      </c>
      <c r="P21" t="s">
        <v>40</v>
      </c>
      <c r="Q21" t="s">
        <v>40</v>
      </c>
      <c r="R21" t="s">
        <v>42</v>
      </c>
      <c r="S21" t="s">
        <v>41</v>
      </c>
      <c r="T21" t="s">
        <v>42</v>
      </c>
      <c r="U21" t="s">
        <v>40</v>
      </c>
      <c r="V21" t="s">
        <v>40</v>
      </c>
      <c r="W21" t="s">
        <v>41</v>
      </c>
      <c r="AB21" t="s">
        <v>482</v>
      </c>
      <c r="AC21" t="s">
        <v>483</v>
      </c>
      <c r="AD21" t="s">
        <v>484</v>
      </c>
    </row>
    <row r="22" spans="1:31" ht="15" x14ac:dyDescent="0.2">
      <c r="A22" s="4">
        <v>45764004</v>
      </c>
      <c r="B22" t="s">
        <v>485</v>
      </c>
      <c r="C22" t="s">
        <v>486</v>
      </c>
      <c r="D22" t="s">
        <v>32</v>
      </c>
      <c r="E22" t="s">
        <v>464</v>
      </c>
      <c r="G22" t="s">
        <v>47</v>
      </c>
      <c r="H22" t="s">
        <v>61</v>
      </c>
      <c r="I22" t="s">
        <v>48</v>
      </c>
      <c r="J22" t="s">
        <v>70</v>
      </c>
      <c r="K22" t="s">
        <v>50</v>
      </c>
      <c r="L22" t="s">
        <v>51</v>
      </c>
      <c r="M22" t="s">
        <v>52</v>
      </c>
      <c r="O22" t="s">
        <v>40</v>
      </c>
      <c r="P22" t="s">
        <v>40</v>
      </c>
      <c r="Q22" t="s">
        <v>40</v>
      </c>
      <c r="R22" t="s">
        <v>42</v>
      </c>
      <c r="S22" t="s">
        <v>41</v>
      </c>
      <c r="T22" t="s">
        <v>42</v>
      </c>
      <c r="U22" t="s">
        <v>40</v>
      </c>
      <c r="V22" t="s">
        <v>40</v>
      </c>
      <c r="W22" t="s">
        <v>40</v>
      </c>
      <c r="AB22" t="s">
        <v>487</v>
      </c>
      <c r="AC22" t="s">
        <v>488</v>
      </c>
      <c r="AD22" t="s">
        <v>489</v>
      </c>
      <c r="AE22" t="s">
        <v>490</v>
      </c>
    </row>
    <row r="23" spans="1:31" ht="15" x14ac:dyDescent="0.2">
      <c r="A23" s="4">
        <v>45764020</v>
      </c>
      <c r="B23" t="s">
        <v>491</v>
      </c>
      <c r="C23" t="s">
        <v>492</v>
      </c>
      <c r="D23" t="s">
        <v>32</v>
      </c>
      <c r="E23" t="s">
        <v>464</v>
      </c>
      <c r="G23" t="s">
        <v>47</v>
      </c>
      <c r="H23" t="s">
        <v>383</v>
      </c>
      <c r="I23" t="s">
        <v>382</v>
      </c>
      <c r="J23" t="s">
        <v>384</v>
      </c>
      <c r="K23" t="s">
        <v>50</v>
      </c>
      <c r="L23" t="s">
        <v>51</v>
      </c>
      <c r="M23" t="s">
        <v>52</v>
      </c>
      <c r="O23" t="s">
        <v>40</v>
      </c>
      <c r="P23" t="s">
        <v>40</v>
      </c>
      <c r="Q23" t="s">
        <v>40</v>
      </c>
      <c r="R23" t="s">
        <v>42</v>
      </c>
      <c r="S23" t="s">
        <v>41</v>
      </c>
      <c r="T23" t="s">
        <v>42</v>
      </c>
      <c r="U23" t="s">
        <v>40</v>
      </c>
      <c r="V23" t="s">
        <v>40</v>
      </c>
      <c r="W23" t="s">
        <v>41</v>
      </c>
      <c r="AB23" t="s">
        <v>493</v>
      </c>
      <c r="AC23" t="s">
        <v>494</v>
      </c>
      <c r="AD23" t="s">
        <v>495</v>
      </c>
      <c r="AE23" t="s">
        <v>496</v>
      </c>
    </row>
    <row r="24" spans="1:31" ht="15" x14ac:dyDescent="0.2">
      <c r="A24" s="4">
        <v>45190935</v>
      </c>
      <c r="B24" t="s">
        <v>266</v>
      </c>
      <c r="C24" t="s">
        <v>267</v>
      </c>
      <c r="D24" t="s">
        <v>32</v>
      </c>
      <c r="E24" t="s">
        <v>255</v>
      </c>
      <c r="F24" t="s">
        <v>268</v>
      </c>
      <c r="G24" t="s">
        <v>47</v>
      </c>
      <c r="H24" t="s">
        <v>48</v>
      </c>
      <c r="J24" t="s">
        <v>70</v>
      </c>
      <c r="K24" t="s">
        <v>37</v>
      </c>
      <c r="L24" t="s">
        <v>51</v>
      </c>
      <c r="M24" t="s">
        <v>52</v>
      </c>
      <c r="O24" t="s">
        <v>40</v>
      </c>
      <c r="P24" t="s">
        <v>42</v>
      </c>
      <c r="Q24" t="s">
        <v>40</v>
      </c>
      <c r="R24" t="s">
        <v>42</v>
      </c>
      <c r="S24" t="s">
        <v>41</v>
      </c>
      <c r="T24" t="s">
        <v>42</v>
      </c>
      <c r="U24" t="s">
        <v>40</v>
      </c>
      <c r="V24" t="s">
        <v>40</v>
      </c>
      <c r="W24" t="s">
        <v>41</v>
      </c>
      <c r="AB24" t="s">
        <v>269</v>
      </c>
      <c r="AC24" t="s">
        <v>270</v>
      </c>
      <c r="AD24" t="s">
        <v>271</v>
      </c>
    </row>
    <row r="25" spans="1:31" ht="15" x14ac:dyDescent="0.2">
      <c r="A25" s="4">
        <v>45764028</v>
      </c>
      <c r="B25" t="s">
        <v>497</v>
      </c>
      <c r="C25" t="s">
        <v>498</v>
      </c>
      <c r="D25" t="s">
        <v>32</v>
      </c>
      <c r="E25" t="s">
        <v>464</v>
      </c>
      <c r="G25" t="s">
        <v>47</v>
      </c>
      <c r="H25" t="s">
        <v>499</v>
      </c>
      <c r="I25" t="s">
        <v>500</v>
      </c>
      <c r="J25" t="s">
        <v>159</v>
      </c>
      <c r="K25" t="s">
        <v>50</v>
      </c>
      <c r="L25" t="s">
        <v>51</v>
      </c>
      <c r="M25" t="s">
        <v>52</v>
      </c>
      <c r="O25" t="s">
        <v>40</v>
      </c>
      <c r="P25" t="s">
        <v>40</v>
      </c>
      <c r="Q25" t="s">
        <v>40</v>
      </c>
      <c r="R25" t="s">
        <v>42</v>
      </c>
      <c r="S25" t="s">
        <v>41</v>
      </c>
      <c r="T25" t="s">
        <v>42</v>
      </c>
      <c r="U25" t="s">
        <v>40</v>
      </c>
      <c r="V25" t="s">
        <v>40</v>
      </c>
      <c r="W25" t="s">
        <v>41</v>
      </c>
      <c r="AB25" t="s">
        <v>501</v>
      </c>
      <c r="AC25" t="s">
        <v>502</v>
      </c>
      <c r="AD25" t="s">
        <v>503</v>
      </c>
      <c r="AE25" t="s">
        <v>504</v>
      </c>
    </row>
    <row r="26" spans="1:31" ht="15" x14ac:dyDescent="0.2">
      <c r="A26" s="4">
        <v>43045647</v>
      </c>
      <c r="B26" t="s">
        <v>82</v>
      </c>
      <c r="C26" t="s">
        <v>83</v>
      </c>
      <c r="D26" t="s">
        <v>32</v>
      </c>
      <c r="E26" t="s">
        <v>75</v>
      </c>
      <c r="G26" t="s">
        <v>47</v>
      </c>
      <c r="H26" t="s">
        <v>69</v>
      </c>
      <c r="I26" t="s">
        <v>84</v>
      </c>
      <c r="J26" t="s">
        <v>85</v>
      </c>
      <c r="K26" t="s">
        <v>50</v>
      </c>
      <c r="L26" t="s">
        <v>38</v>
      </c>
      <c r="M26" t="s">
        <v>52</v>
      </c>
      <c r="O26" t="s">
        <v>40</v>
      </c>
      <c r="P26" t="s">
        <v>40</v>
      </c>
      <c r="Q26" t="s">
        <v>40</v>
      </c>
      <c r="R26" t="s">
        <v>42</v>
      </c>
      <c r="S26" t="s">
        <v>41</v>
      </c>
      <c r="T26" t="s">
        <v>42</v>
      </c>
      <c r="U26" t="s">
        <v>40</v>
      </c>
      <c r="V26" t="s">
        <v>40</v>
      </c>
      <c r="W26" t="s">
        <v>41</v>
      </c>
      <c r="X26" t="s">
        <v>86</v>
      </c>
      <c r="AB26" t="s">
        <v>87</v>
      </c>
      <c r="AC26" t="s">
        <v>88</v>
      </c>
      <c r="AD26" t="s">
        <v>89</v>
      </c>
      <c r="AE26" t="s">
        <v>90</v>
      </c>
    </row>
    <row r="27" spans="1:31" ht="15" x14ac:dyDescent="0.2">
      <c r="A27" s="4">
        <v>44937909</v>
      </c>
      <c r="B27" t="s">
        <v>148</v>
      </c>
      <c r="C27" t="s">
        <v>149</v>
      </c>
      <c r="D27" t="s">
        <v>32</v>
      </c>
      <c r="E27" t="s">
        <v>150</v>
      </c>
      <c r="G27" t="s">
        <v>47</v>
      </c>
      <c r="H27" t="s">
        <v>151</v>
      </c>
      <c r="J27" t="s">
        <v>152</v>
      </c>
      <c r="K27" t="s">
        <v>50</v>
      </c>
      <c r="L27" t="s">
        <v>51</v>
      </c>
      <c r="M27" t="s">
        <v>96</v>
      </c>
      <c r="O27" t="s">
        <v>40</v>
      </c>
      <c r="P27" t="s">
        <v>40</v>
      </c>
      <c r="Q27" t="s">
        <v>40</v>
      </c>
      <c r="R27" t="s">
        <v>42</v>
      </c>
      <c r="S27" t="s">
        <v>41</v>
      </c>
      <c r="T27" t="s">
        <v>42</v>
      </c>
      <c r="U27" t="s">
        <v>40</v>
      </c>
      <c r="V27" t="s">
        <v>40</v>
      </c>
      <c r="W27" t="s">
        <v>41</v>
      </c>
      <c r="AB27" t="s">
        <v>153</v>
      </c>
      <c r="AC27" t="s">
        <v>154</v>
      </c>
      <c r="AD27" t="s">
        <v>155</v>
      </c>
      <c r="AE27" t="s">
        <v>156</v>
      </c>
    </row>
    <row r="28" spans="1:31" ht="15" x14ac:dyDescent="0.2">
      <c r="A28" s="4">
        <v>44997584</v>
      </c>
      <c r="B28" t="s">
        <v>243</v>
      </c>
      <c r="C28" t="s">
        <v>244</v>
      </c>
      <c r="D28" t="s">
        <v>32</v>
      </c>
      <c r="E28" t="s">
        <v>245</v>
      </c>
      <c r="G28" t="s">
        <v>34</v>
      </c>
      <c r="H28" t="s">
        <v>35</v>
      </c>
      <c r="J28" t="s">
        <v>36</v>
      </c>
      <c r="K28" t="s">
        <v>37</v>
      </c>
      <c r="L28" t="s">
        <v>246</v>
      </c>
      <c r="N28" t="s">
        <v>39</v>
      </c>
      <c r="O28" t="s">
        <v>41</v>
      </c>
      <c r="P28" t="s">
        <v>40</v>
      </c>
      <c r="Q28" t="s">
        <v>40</v>
      </c>
      <c r="R28" t="s">
        <v>41</v>
      </c>
      <c r="S28" t="s">
        <v>42</v>
      </c>
      <c r="T28" t="s">
        <v>42</v>
      </c>
      <c r="U28" t="s">
        <v>40</v>
      </c>
      <c r="V28" t="s">
        <v>40</v>
      </c>
      <c r="W28" t="s">
        <v>40</v>
      </c>
      <c r="AB28" t="s">
        <v>247</v>
      </c>
      <c r="AC28" t="s">
        <v>248</v>
      </c>
    </row>
    <row r="29" spans="1:31" ht="15" x14ac:dyDescent="0.2">
      <c r="A29" s="4">
        <v>44997578</v>
      </c>
      <c r="B29" t="s">
        <v>249</v>
      </c>
      <c r="C29" t="s">
        <v>250</v>
      </c>
      <c r="D29" t="s">
        <v>32</v>
      </c>
      <c r="E29" t="s">
        <v>245</v>
      </c>
      <c r="G29" t="s">
        <v>34</v>
      </c>
      <c r="H29" t="s">
        <v>35</v>
      </c>
      <c r="J29" t="s">
        <v>146</v>
      </c>
      <c r="K29" t="s">
        <v>50</v>
      </c>
      <c r="L29" t="s">
        <v>246</v>
      </c>
      <c r="N29" t="s">
        <v>39</v>
      </c>
      <c r="O29" t="s">
        <v>41</v>
      </c>
      <c r="P29" t="s">
        <v>40</v>
      </c>
      <c r="Q29" t="s">
        <v>40</v>
      </c>
      <c r="R29" t="s">
        <v>41</v>
      </c>
      <c r="S29" t="s">
        <v>42</v>
      </c>
      <c r="T29" t="s">
        <v>42</v>
      </c>
      <c r="U29" t="s">
        <v>40</v>
      </c>
      <c r="V29" t="s">
        <v>40</v>
      </c>
      <c r="W29" t="s">
        <v>40</v>
      </c>
      <c r="AB29" t="s">
        <v>251</v>
      </c>
      <c r="AC29" t="s">
        <v>252</v>
      </c>
    </row>
    <row r="30" spans="1:31" ht="15" x14ac:dyDescent="0.2">
      <c r="A30" s="4">
        <v>45472627</v>
      </c>
      <c r="B30" t="s">
        <v>367</v>
      </c>
      <c r="C30" t="s">
        <v>368</v>
      </c>
      <c r="D30" t="s">
        <v>32</v>
      </c>
      <c r="E30" t="s">
        <v>217</v>
      </c>
      <c r="G30" t="s">
        <v>47</v>
      </c>
      <c r="H30" t="s">
        <v>116</v>
      </c>
      <c r="I30" t="s">
        <v>115</v>
      </c>
      <c r="J30" t="s">
        <v>106</v>
      </c>
      <c r="K30" t="s">
        <v>37</v>
      </c>
      <c r="L30" t="s">
        <v>51</v>
      </c>
      <c r="M30" t="s">
        <v>96</v>
      </c>
      <c r="O30" t="s">
        <v>40</v>
      </c>
      <c r="P30" t="s">
        <v>40</v>
      </c>
      <c r="Q30" t="s">
        <v>40</v>
      </c>
      <c r="R30" t="s">
        <v>42</v>
      </c>
      <c r="S30" t="s">
        <v>41</v>
      </c>
      <c r="T30" t="s">
        <v>42</v>
      </c>
      <c r="U30" t="s">
        <v>40</v>
      </c>
      <c r="V30" t="s">
        <v>40</v>
      </c>
      <c r="W30" t="s">
        <v>41</v>
      </c>
      <c r="X30" t="s">
        <v>369</v>
      </c>
      <c r="AB30" t="s">
        <v>370</v>
      </c>
      <c r="AC30" t="s">
        <v>371</v>
      </c>
      <c r="AD30" t="s">
        <v>372</v>
      </c>
      <c r="AE30" t="s">
        <v>373</v>
      </c>
    </row>
    <row r="31" spans="1:31" ht="15" x14ac:dyDescent="0.2">
      <c r="A31" s="4">
        <v>44937100</v>
      </c>
      <c r="B31" t="s">
        <v>157</v>
      </c>
      <c r="C31" t="s">
        <v>158</v>
      </c>
      <c r="D31" t="s">
        <v>32</v>
      </c>
      <c r="E31" t="s">
        <v>150</v>
      </c>
      <c r="G31" t="s">
        <v>47</v>
      </c>
      <c r="H31" t="s">
        <v>48</v>
      </c>
      <c r="J31" t="s">
        <v>159</v>
      </c>
      <c r="K31" t="s">
        <v>50</v>
      </c>
      <c r="L31" t="s">
        <v>51</v>
      </c>
      <c r="M31" t="s">
        <v>52</v>
      </c>
      <c r="O31" t="s">
        <v>40</v>
      </c>
      <c r="P31" t="s">
        <v>40</v>
      </c>
      <c r="Q31" t="s">
        <v>40</v>
      </c>
      <c r="R31" t="s">
        <v>40</v>
      </c>
      <c r="S31" t="s">
        <v>41</v>
      </c>
      <c r="T31" t="s">
        <v>42</v>
      </c>
      <c r="U31" t="s">
        <v>40</v>
      </c>
      <c r="V31" t="s">
        <v>40</v>
      </c>
      <c r="W31" t="s">
        <v>40</v>
      </c>
      <c r="X31" t="s">
        <v>160</v>
      </c>
      <c r="AB31" t="s">
        <v>161</v>
      </c>
      <c r="AC31" t="s">
        <v>162</v>
      </c>
      <c r="AD31" t="s">
        <v>163</v>
      </c>
      <c r="AE31" t="s">
        <v>164</v>
      </c>
    </row>
    <row r="32" spans="1:31" ht="15" x14ac:dyDescent="0.2">
      <c r="A32" s="4">
        <v>45472786</v>
      </c>
      <c r="B32" t="s">
        <v>374</v>
      </c>
      <c r="C32" t="s">
        <v>375</v>
      </c>
      <c r="D32" t="s">
        <v>32</v>
      </c>
      <c r="E32" t="s">
        <v>217</v>
      </c>
      <c r="G32" t="s">
        <v>47</v>
      </c>
      <c r="H32" t="s">
        <v>48</v>
      </c>
      <c r="I32" t="s">
        <v>61</v>
      </c>
      <c r="J32" t="s">
        <v>106</v>
      </c>
      <c r="K32" t="s">
        <v>37</v>
      </c>
      <c r="L32" t="s">
        <v>38</v>
      </c>
      <c r="M32" t="s">
        <v>52</v>
      </c>
      <c r="O32" t="s">
        <v>40</v>
      </c>
      <c r="P32" t="s">
        <v>40</v>
      </c>
      <c r="Q32" t="s">
        <v>40</v>
      </c>
      <c r="R32" t="s">
        <v>42</v>
      </c>
      <c r="S32" t="s">
        <v>41</v>
      </c>
      <c r="T32" t="s">
        <v>42</v>
      </c>
      <c r="U32" t="s">
        <v>40</v>
      </c>
      <c r="V32" t="s">
        <v>40</v>
      </c>
      <c r="W32" t="s">
        <v>41</v>
      </c>
      <c r="AB32" t="s">
        <v>376</v>
      </c>
      <c r="AC32" t="s">
        <v>377</v>
      </c>
      <c r="AD32" t="s">
        <v>378</v>
      </c>
      <c r="AE32" t="s">
        <v>379</v>
      </c>
    </row>
    <row r="33" spans="1:31" ht="15" x14ac:dyDescent="0.2">
      <c r="A33" s="4">
        <v>45794015</v>
      </c>
      <c r="B33" t="s">
        <v>563</v>
      </c>
      <c r="C33" t="s">
        <v>564</v>
      </c>
      <c r="D33" t="s">
        <v>32</v>
      </c>
      <c r="E33" t="s">
        <v>558</v>
      </c>
      <c r="G33" t="s">
        <v>47</v>
      </c>
      <c r="H33" t="s">
        <v>382</v>
      </c>
      <c r="I33" t="s">
        <v>383</v>
      </c>
      <c r="J33" t="s">
        <v>384</v>
      </c>
      <c r="K33" t="s">
        <v>50</v>
      </c>
      <c r="L33" t="s">
        <v>51</v>
      </c>
      <c r="M33" t="s">
        <v>52</v>
      </c>
      <c r="O33" t="s">
        <v>40</v>
      </c>
      <c r="P33" t="s">
        <v>40</v>
      </c>
      <c r="Q33" t="s">
        <v>40</v>
      </c>
      <c r="R33" t="s">
        <v>42</v>
      </c>
      <c r="S33" t="s">
        <v>41</v>
      </c>
      <c r="T33" t="s">
        <v>42</v>
      </c>
      <c r="U33" t="s">
        <v>40</v>
      </c>
      <c r="V33" t="s">
        <v>40</v>
      </c>
      <c r="W33" t="s">
        <v>41</v>
      </c>
      <c r="AB33" t="s">
        <v>565</v>
      </c>
      <c r="AC33" t="s">
        <v>566</v>
      </c>
      <c r="AD33" t="s">
        <v>567</v>
      </c>
    </row>
    <row r="34" spans="1:31" ht="15" x14ac:dyDescent="0.2">
      <c r="A34" s="4">
        <v>45970275</v>
      </c>
      <c r="B34" t="s">
        <v>607</v>
      </c>
      <c r="C34" t="s">
        <v>608</v>
      </c>
      <c r="D34" t="s">
        <v>32</v>
      </c>
      <c r="E34" t="s">
        <v>570</v>
      </c>
      <c r="G34" t="s">
        <v>47</v>
      </c>
      <c r="H34" t="s">
        <v>590</v>
      </c>
      <c r="I34" t="s">
        <v>609</v>
      </c>
      <c r="J34" t="s">
        <v>126</v>
      </c>
      <c r="K34" t="s">
        <v>50</v>
      </c>
      <c r="L34" t="s">
        <v>610</v>
      </c>
      <c r="M34" t="s">
        <v>52</v>
      </c>
      <c r="O34" t="s">
        <v>40</v>
      </c>
      <c r="P34" t="s">
        <v>40</v>
      </c>
      <c r="Q34" t="s">
        <v>40</v>
      </c>
      <c r="R34" t="s">
        <v>42</v>
      </c>
      <c r="S34" t="s">
        <v>41</v>
      </c>
      <c r="T34" t="s">
        <v>42</v>
      </c>
      <c r="U34" t="s">
        <v>40</v>
      </c>
      <c r="V34" t="s">
        <v>40</v>
      </c>
      <c r="W34" t="s">
        <v>40</v>
      </c>
      <c r="AB34" t="s">
        <v>611</v>
      </c>
      <c r="AC34" t="s">
        <v>612</v>
      </c>
      <c r="AD34" t="s">
        <v>613</v>
      </c>
      <c r="AE34" t="s">
        <v>614</v>
      </c>
    </row>
    <row r="35" spans="1:31" ht="15" x14ac:dyDescent="0.2">
      <c r="A35" s="4">
        <v>44936854</v>
      </c>
      <c r="B35" t="s">
        <v>165</v>
      </c>
      <c r="C35" t="s">
        <v>166</v>
      </c>
      <c r="D35" t="s">
        <v>32</v>
      </c>
      <c r="E35" t="s">
        <v>150</v>
      </c>
      <c r="G35" t="s">
        <v>47</v>
      </c>
      <c r="H35" t="s">
        <v>167</v>
      </c>
      <c r="I35" t="s">
        <v>48</v>
      </c>
      <c r="J35" t="s">
        <v>168</v>
      </c>
      <c r="K35" t="s">
        <v>50</v>
      </c>
      <c r="L35" t="s">
        <v>51</v>
      </c>
      <c r="M35" t="s">
        <v>52</v>
      </c>
      <c r="O35" t="s">
        <v>40</v>
      </c>
      <c r="P35" t="s">
        <v>40</v>
      </c>
      <c r="Q35" t="s">
        <v>40</v>
      </c>
      <c r="R35" t="s">
        <v>42</v>
      </c>
      <c r="S35" t="s">
        <v>41</v>
      </c>
      <c r="T35" t="s">
        <v>42</v>
      </c>
      <c r="U35" t="s">
        <v>40</v>
      </c>
      <c r="V35" t="s">
        <v>40</v>
      </c>
      <c r="W35" t="s">
        <v>41</v>
      </c>
      <c r="X35" t="s">
        <v>169</v>
      </c>
      <c r="AB35" t="s">
        <v>170</v>
      </c>
      <c r="AC35" t="s">
        <v>171</v>
      </c>
      <c r="AD35" t="s">
        <v>172</v>
      </c>
    </row>
    <row r="36" spans="1:31" ht="15" x14ac:dyDescent="0.2">
      <c r="A36" s="4">
        <v>45472762</v>
      </c>
      <c r="B36" t="s">
        <v>380</v>
      </c>
      <c r="C36" t="s">
        <v>381</v>
      </c>
      <c r="D36" t="s">
        <v>32</v>
      </c>
      <c r="E36" t="s">
        <v>217</v>
      </c>
      <c r="G36" t="s">
        <v>47</v>
      </c>
      <c r="H36" t="s">
        <v>382</v>
      </c>
      <c r="I36" t="s">
        <v>383</v>
      </c>
      <c r="J36" t="s">
        <v>384</v>
      </c>
      <c r="K36" t="s">
        <v>50</v>
      </c>
      <c r="L36" t="s">
        <v>51</v>
      </c>
      <c r="M36" t="s">
        <v>96</v>
      </c>
      <c r="O36" t="s">
        <v>40</v>
      </c>
      <c r="P36" t="s">
        <v>40</v>
      </c>
      <c r="Q36" t="s">
        <v>40</v>
      </c>
      <c r="R36" t="s">
        <v>42</v>
      </c>
      <c r="S36" t="s">
        <v>41</v>
      </c>
      <c r="T36" t="s">
        <v>42</v>
      </c>
      <c r="U36" t="s">
        <v>40</v>
      </c>
      <c r="V36" t="s">
        <v>40</v>
      </c>
      <c r="W36" t="s">
        <v>41</v>
      </c>
      <c r="AB36" t="s">
        <v>385</v>
      </c>
      <c r="AC36" t="s">
        <v>386</v>
      </c>
      <c r="AD36" t="s">
        <v>387</v>
      </c>
    </row>
    <row r="37" spans="1:31" ht="15" x14ac:dyDescent="0.2">
      <c r="A37" s="4">
        <v>45968028</v>
      </c>
      <c r="B37" t="s">
        <v>615</v>
      </c>
      <c r="C37" t="s">
        <v>616</v>
      </c>
      <c r="D37" t="s">
        <v>32</v>
      </c>
      <c r="E37" t="s">
        <v>570</v>
      </c>
      <c r="G37" t="s">
        <v>47</v>
      </c>
      <c r="H37" t="s">
        <v>104</v>
      </c>
      <c r="J37" t="s">
        <v>307</v>
      </c>
      <c r="K37" t="s">
        <v>37</v>
      </c>
      <c r="L37" t="s">
        <v>51</v>
      </c>
      <c r="M37" t="s">
        <v>52</v>
      </c>
      <c r="O37" t="s">
        <v>40</v>
      </c>
      <c r="P37" t="s">
        <v>42</v>
      </c>
      <c r="Q37" t="s">
        <v>40</v>
      </c>
      <c r="R37" t="s">
        <v>42</v>
      </c>
      <c r="S37" t="s">
        <v>41</v>
      </c>
      <c r="T37" t="s">
        <v>42</v>
      </c>
      <c r="U37" t="s">
        <v>40</v>
      </c>
      <c r="V37" t="s">
        <v>40</v>
      </c>
      <c r="W37" t="s">
        <v>41</v>
      </c>
      <c r="AB37" t="s">
        <v>617</v>
      </c>
      <c r="AC37" t="s">
        <v>618</v>
      </c>
      <c r="AD37" t="s">
        <v>619</v>
      </c>
      <c r="AE37" t="s">
        <v>620</v>
      </c>
    </row>
    <row r="38" spans="1:31" ht="15" x14ac:dyDescent="0.2">
      <c r="A38" s="4">
        <v>45190824</v>
      </c>
      <c r="B38" t="s">
        <v>272</v>
      </c>
      <c r="C38" t="s">
        <v>273</v>
      </c>
      <c r="D38" t="s">
        <v>32</v>
      </c>
      <c r="E38" t="s">
        <v>255</v>
      </c>
      <c r="G38" t="s">
        <v>47</v>
      </c>
      <c r="H38" t="s">
        <v>104</v>
      </c>
      <c r="I38" t="s">
        <v>138</v>
      </c>
      <c r="J38" t="s">
        <v>152</v>
      </c>
      <c r="K38" t="s">
        <v>50</v>
      </c>
      <c r="L38" t="s">
        <v>51</v>
      </c>
      <c r="M38" t="s">
        <v>52</v>
      </c>
      <c r="O38" t="s">
        <v>40</v>
      </c>
      <c r="P38" t="s">
        <v>40</v>
      </c>
      <c r="Q38" t="s">
        <v>40</v>
      </c>
      <c r="R38" t="s">
        <v>42</v>
      </c>
      <c r="S38" t="s">
        <v>41</v>
      </c>
      <c r="T38" t="s">
        <v>42</v>
      </c>
      <c r="U38" t="s">
        <v>40</v>
      </c>
      <c r="V38" t="s">
        <v>40</v>
      </c>
      <c r="W38" t="s">
        <v>40</v>
      </c>
      <c r="X38" t="s">
        <v>274</v>
      </c>
      <c r="AB38" t="s">
        <v>275</v>
      </c>
      <c r="AC38" t="s">
        <v>276</v>
      </c>
      <c r="AD38" t="s">
        <v>277</v>
      </c>
    </row>
    <row r="39" spans="1:31" ht="15" x14ac:dyDescent="0.2">
      <c r="A39" s="4">
        <v>45310837</v>
      </c>
      <c r="B39" t="s">
        <v>313</v>
      </c>
      <c r="C39" t="s">
        <v>314</v>
      </c>
      <c r="D39" t="s">
        <v>32</v>
      </c>
      <c r="E39" t="s">
        <v>315</v>
      </c>
      <c r="G39" t="s">
        <v>34</v>
      </c>
      <c r="H39" t="s">
        <v>316</v>
      </c>
      <c r="J39" t="s">
        <v>317</v>
      </c>
      <c r="K39" t="s">
        <v>50</v>
      </c>
      <c r="L39" t="s">
        <v>246</v>
      </c>
      <c r="N39" t="s">
        <v>39</v>
      </c>
      <c r="O39" t="s">
        <v>41</v>
      </c>
      <c r="P39" t="s">
        <v>40</v>
      </c>
      <c r="Q39" t="s">
        <v>40</v>
      </c>
      <c r="R39" t="s">
        <v>41</v>
      </c>
      <c r="S39" t="s">
        <v>42</v>
      </c>
      <c r="T39" t="s">
        <v>42</v>
      </c>
      <c r="U39" t="s">
        <v>40</v>
      </c>
      <c r="V39" t="s">
        <v>41</v>
      </c>
      <c r="W39" t="s">
        <v>40</v>
      </c>
      <c r="AB39" t="s">
        <v>318</v>
      </c>
    </row>
    <row r="40" spans="1:31" ht="15" x14ac:dyDescent="0.2">
      <c r="A40" s="4">
        <v>45190904</v>
      </c>
      <c r="B40" t="s">
        <v>278</v>
      </c>
      <c r="C40" t="s">
        <v>279</v>
      </c>
      <c r="D40" t="s">
        <v>32</v>
      </c>
      <c r="E40" t="s">
        <v>255</v>
      </c>
      <c r="G40" t="s">
        <v>47</v>
      </c>
      <c r="H40" t="s">
        <v>116</v>
      </c>
      <c r="I40" t="s">
        <v>115</v>
      </c>
      <c r="J40" t="s">
        <v>62</v>
      </c>
      <c r="K40" t="s">
        <v>37</v>
      </c>
      <c r="L40" t="s">
        <v>51</v>
      </c>
      <c r="M40" t="s">
        <v>52</v>
      </c>
      <c r="O40" t="s">
        <v>40</v>
      </c>
      <c r="P40" t="s">
        <v>40</v>
      </c>
      <c r="Q40" t="s">
        <v>40</v>
      </c>
      <c r="R40" t="s">
        <v>40</v>
      </c>
      <c r="S40" t="s">
        <v>41</v>
      </c>
      <c r="T40" t="s">
        <v>42</v>
      </c>
      <c r="U40" t="s">
        <v>40</v>
      </c>
      <c r="V40" t="s">
        <v>40</v>
      </c>
      <c r="W40" t="s">
        <v>40</v>
      </c>
      <c r="X40" t="s">
        <v>280</v>
      </c>
      <c r="AB40" t="s">
        <v>281</v>
      </c>
      <c r="AC40" t="s">
        <v>282</v>
      </c>
      <c r="AD40" t="s">
        <v>283</v>
      </c>
    </row>
    <row r="41" spans="1:31" ht="15" x14ac:dyDescent="0.2">
      <c r="A41" s="4">
        <v>45346592</v>
      </c>
      <c r="B41" t="s">
        <v>327</v>
      </c>
      <c r="C41" t="s">
        <v>328</v>
      </c>
      <c r="D41" t="s">
        <v>32</v>
      </c>
      <c r="E41" t="s">
        <v>321</v>
      </c>
      <c r="G41" t="s">
        <v>34</v>
      </c>
      <c r="H41" t="s">
        <v>316</v>
      </c>
      <c r="J41" t="s">
        <v>329</v>
      </c>
      <c r="K41" t="s">
        <v>37</v>
      </c>
      <c r="L41" t="s">
        <v>246</v>
      </c>
      <c r="N41" t="s">
        <v>39</v>
      </c>
      <c r="O41" t="s">
        <v>41</v>
      </c>
      <c r="P41" t="s">
        <v>40</v>
      </c>
      <c r="Q41" t="s">
        <v>40</v>
      </c>
      <c r="R41" t="s">
        <v>41</v>
      </c>
      <c r="S41" t="s">
        <v>42</v>
      </c>
      <c r="T41" t="s">
        <v>42</v>
      </c>
      <c r="U41" t="s">
        <v>40</v>
      </c>
      <c r="V41" t="s">
        <v>41</v>
      </c>
      <c r="W41" t="s">
        <v>40</v>
      </c>
      <c r="AB41" t="s">
        <v>330</v>
      </c>
    </row>
    <row r="42" spans="1:31" ht="15" x14ac:dyDescent="0.2">
      <c r="A42" s="4">
        <v>45346652</v>
      </c>
      <c r="B42" t="s">
        <v>331</v>
      </c>
      <c r="C42" t="s">
        <v>332</v>
      </c>
      <c r="D42" t="s">
        <v>32</v>
      </c>
      <c r="E42" t="s">
        <v>321</v>
      </c>
      <c r="G42" t="s">
        <v>34</v>
      </c>
      <c r="H42" t="s">
        <v>35</v>
      </c>
      <c r="J42" t="s">
        <v>333</v>
      </c>
      <c r="K42" t="s">
        <v>50</v>
      </c>
      <c r="L42" t="s">
        <v>246</v>
      </c>
      <c r="N42" t="s">
        <v>39</v>
      </c>
      <c r="O42" t="s">
        <v>41</v>
      </c>
      <c r="P42" t="s">
        <v>40</v>
      </c>
      <c r="Q42" t="s">
        <v>40</v>
      </c>
      <c r="R42" t="s">
        <v>41</v>
      </c>
      <c r="S42" t="s">
        <v>42</v>
      </c>
      <c r="T42" t="s">
        <v>42</v>
      </c>
      <c r="U42" t="s">
        <v>40</v>
      </c>
      <c r="V42" t="s">
        <v>41</v>
      </c>
      <c r="W42" t="s">
        <v>40</v>
      </c>
      <c r="AB42" t="s">
        <v>334</v>
      </c>
      <c r="AC42" t="s">
        <v>335</v>
      </c>
    </row>
    <row r="43" spans="1:31" ht="15" x14ac:dyDescent="0.2">
      <c r="A43" s="4">
        <v>45190901</v>
      </c>
      <c r="B43" t="s">
        <v>284</v>
      </c>
      <c r="C43" t="s">
        <v>285</v>
      </c>
      <c r="D43" t="s">
        <v>32</v>
      </c>
      <c r="E43" t="s">
        <v>255</v>
      </c>
      <c r="G43" t="s">
        <v>47</v>
      </c>
      <c r="H43" t="s">
        <v>116</v>
      </c>
      <c r="I43" t="s">
        <v>48</v>
      </c>
      <c r="J43" t="s">
        <v>197</v>
      </c>
      <c r="K43" t="s">
        <v>37</v>
      </c>
      <c r="L43" t="s">
        <v>51</v>
      </c>
      <c r="M43" t="s">
        <v>52</v>
      </c>
      <c r="O43" t="s">
        <v>40</v>
      </c>
      <c r="P43" t="s">
        <v>40</v>
      </c>
      <c r="Q43" t="s">
        <v>40</v>
      </c>
      <c r="R43" t="s">
        <v>42</v>
      </c>
      <c r="S43" t="s">
        <v>41</v>
      </c>
      <c r="T43" t="s">
        <v>42</v>
      </c>
      <c r="U43" t="s">
        <v>40</v>
      </c>
      <c r="V43" t="s">
        <v>40</v>
      </c>
      <c r="W43" t="s">
        <v>41</v>
      </c>
      <c r="AB43" t="s">
        <v>286</v>
      </c>
      <c r="AC43" t="s">
        <v>287</v>
      </c>
      <c r="AD43" t="s">
        <v>288</v>
      </c>
      <c r="AE43" t="s">
        <v>289</v>
      </c>
    </row>
    <row r="44" spans="1:31" ht="15" x14ac:dyDescent="0.2">
      <c r="A44" s="4">
        <v>45376756</v>
      </c>
      <c r="B44" t="s">
        <v>342</v>
      </c>
      <c r="C44" t="s">
        <v>343</v>
      </c>
      <c r="D44" t="s">
        <v>32</v>
      </c>
      <c r="E44" t="s">
        <v>344</v>
      </c>
      <c r="G44" t="s">
        <v>34</v>
      </c>
      <c r="H44" t="s">
        <v>35</v>
      </c>
      <c r="J44" t="s">
        <v>345</v>
      </c>
      <c r="K44" t="s">
        <v>37</v>
      </c>
      <c r="L44" t="s">
        <v>38</v>
      </c>
      <c r="N44" t="s">
        <v>346</v>
      </c>
      <c r="O44" t="s">
        <v>41</v>
      </c>
      <c r="P44" t="s">
        <v>40</v>
      </c>
      <c r="Q44" t="s">
        <v>40</v>
      </c>
      <c r="R44" t="s">
        <v>41</v>
      </c>
      <c r="S44" t="s">
        <v>42</v>
      </c>
      <c r="T44" t="s">
        <v>42</v>
      </c>
      <c r="U44" t="s">
        <v>40</v>
      </c>
      <c r="V44" t="s">
        <v>41</v>
      </c>
      <c r="W44" t="s">
        <v>40</v>
      </c>
      <c r="AB44" t="s">
        <v>347</v>
      </c>
      <c r="AC44" t="s">
        <v>348</v>
      </c>
      <c r="AD44" t="s">
        <v>349</v>
      </c>
    </row>
    <row r="45" spans="1:31" ht="15" x14ac:dyDescent="0.2">
      <c r="A45" s="4">
        <v>45376732</v>
      </c>
      <c r="B45" t="s">
        <v>350</v>
      </c>
      <c r="C45" t="s">
        <v>351</v>
      </c>
      <c r="D45" t="s">
        <v>32</v>
      </c>
      <c r="E45" t="s">
        <v>344</v>
      </c>
      <c r="G45" t="s">
        <v>34</v>
      </c>
      <c r="H45" t="s">
        <v>35</v>
      </c>
      <c r="J45" t="s">
        <v>333</v>
      </c>
      <c r="K45" t="s">
        <v>50</v>
      </c>
      <c r="L45" t="s">
        <v>246</v>
      </c>
      <c r="N45" t="s">
        <v>39</v>
      </c>
      <c r="O45" t="s">
        <v>41</v>
      </c>
      <c r="P45" t="s">
        <v>40</v>
      </c>
      <c r="Q45" t="s">
        <v>40</v>
      </c>
      <c r="R45" t="s">
        <v>41</v>
      </c>
      <c r="S45" t="s">
        <v>42</v>
      </c>
      <c r="T45" t="s">
        <v>42</v>
      </c>
      <c r="U45" t="s">
        <v>40</v>
      </c>
      <c r="V45" t="s">
        <v>41</v>
      </c>
      <c r="W45" t="s">
        <v>40</v>
      </c>
      <c r="AB45" t="s">
        <v>352</v>
      </c>
      <c r="AC45" t="s">
        <v>353</v>
      </c>
      <c r="AD45" t="s">
        <v>354</v>
      </c>
    </row>
    <row r="46" spans="1:31" ht="15" x14ac:dyDescent="0.2">
      <c r="A46" s="4">
        <v>45376748</v>
      </c>
      <c r="B46" t="s">
        <v>355</v>
      </c>
      <c r="C46" t="s">
        <v>356</v>
      </c>
      <c r="D46" t="s">
        <v>32</v>
      </c>
      <c r="E46" t="s">
        <v>344</v>
      </c>
      <c r="G46" t="s">
        <v>34</v>
      </c>
      <c r="H46" t="s">
        <v>35</v>
      </c>
      <c r="J46" t="s">
        <v>357</v>
      </c>
      <c r="K46" t="s">
        <v>37</v>
      </c>
      <c r="L46" t="s">
        <v>246</v>
      </c>
      <c r="N46" t="s">
        <v>39</v>
      </c>
      <c r="O46" t="s">
        <v>41</v>
      </c>
      <c r="P46" t="s">
        <v>40</v>
      </c>
      <c r="Q46" t="s">
        <v>40</v>
      </c>
      <c r="R46" t="s">
        <v>41</v>
      </c>
      <c r="S46" t="s">
        <v>42</v>
      </c>
      <c r="T46" t="s">
        <v>42</v>
      </c>
      <c r="U46" t="s">
        <v>40</v>
      </c>
      <c r="V46" t="s">
        <v>41</v>
      </c>
      <c r="W46" t="s">
        <v>40</v>
      </c>
      <c r="AB46" t="s">
        <v>358</v>
      </c>
      <c r="AC46" t="s">
        <v>359</v>
      </c>
    </row>
    <row r="47" spans="1:31" ht="15" x14ac:dyDescent="0.2">
      <c r="A47" s="4">
        <v>45376835</v>
      </c>
      <c r="B47" t="s">
        <v>360</v>
      </c>
      <c r="C47" t="s">
        <v>361</v>
      </c>
      <c r="D47" t="s">
        <v>32</v>
      </c>
      <c r="E47" t="s">
        <v>344</v>
      </c>
      <c r="G47" t="s">
        <v>34</v>
      </c>
      <c r="H47" t="s">
        <v>35</v>
      </c>
      <c r="J47" t="s">
        <v>317</v>
      </c>
      <c r="K47" t="s">
        <v>50</v>
      </c>
      <c r="L47" t="s">
        <v>51</v>
      </c>
      <c r="N47" t="s">
        <v>39</v>
      </c>
      <c r="O47" t="s">
        <v>41</v>
      </c>
      <c r="P47" t="s">
        <v>40</v>
      </c>
      <c r="Q47" t="s">
        <v>40</v>
      </c>
      <c r="R47" t="s">
        <v>41</v>
      </c>
      <c r="S47" t="s">
        <v>42</v>
      </c>
      <c r="T47" t="s">
        <v>42</v>
      </c>
      <c r="U47" t="s">
        <v>41</v>
      </c>
      <c r="V47" t="s">
        <v>41</v>
      </c>
      <c r="W47" t="s">
        <v>40</v>
      </c>
      <c r="AB47" t="s">
        <v>362</v>
      </c>
    </row>
    <row r="48" spans="1:31" ht="15" x14ac:dyDescent="0.2">
      <c r="A48" s="4">
        <v>45376820</v>
      </c>
      <c r="B48" t="s">
        <v>363</v>
      </c>
      <c r="C48" t="s">
        <v>364</v>
      </c>
      <c r="D48" t="s">
        <v>32</v>
      </c>
      <c r="E48" t="s">
        <v>344</v>
      </c>
      <c r="G48" t="s">
        <v>34</v>
      </c>
      <c r="H48" t="s">
        <v>365</v>
      </c>
      <c r="J48" t="s">
        <v>345</v>
      </c>
      <c r="K48" t="s">
        <v>50</v>
      </c>
      <c r="L48" t="s">
        <v>38</v>
      </c>
      <c r="N48" t="s">
        <v>346</v>
      </c>
      <c r="O48" t="s">
        <v>41</v>
      </c>
      <c r="P48" t="s">
        <v>40</v>
      </c>
      <c r="Q48" t="s">
        <v>40</v>
      </c>
      <c r="R48" t="s">
        <v>41</v>
      </c>
      <c r="S48" t="s">
        <v>42</v>
      </c>
      <c r="T48" t="s">
        <v>42</v>
      </c>
      <c r="U48" t="s">
        <v>41</v>
      </c>
      <c r="V48" t="s">
        <v>41</v>
      </c>
      <c r="W48" t="s">
        <v>40</v>
      </c>
      <c r="AB48" t="s">
        <v>366</v>
      </c>
    </row>
    <row r="49" spans="1:31" ht="15" x14ac:dyDescent="0.2">
      <c r="A49" s="4">
        <v>44476162</v>
      </c>
      <c r="B49" t="s">
        <v>121</v>
      </c>
      <c r="C49" t="s">
        <v>122</v>
      </c>
      <c r="D49" t="s">
        <v>32</v>
      </c>
      <c r="E49" t="s">
        <v>123</v>
      </c>
      <c r="G49" t="s">
        <v>47</v>
      </c>
      <c r="H49" t="s">
        <v>124</v>
      </c>
      <c r="I49" t="s">
        <v>125</v>
      </c>
      <c r="J49" t="s">
        <v>126</v>
      </c>
      <c r="K49" t="s">
        <v>37</v>
      </c>
      <c r="L49" t="s">
        <v>51</v>
      </c>
      <c r="M49" t="s">
        <v>52</v>
      </c>
      <c r="O49" t="s">
        <v>40</v>
      </c>
      <c r="P49" t="s">
        <v>40</v>
      </c>
      <c r="Q49" t="s">
        <v>40</v>
      </c>
      <c r="R49" t="s">
        <v>42</v>
      </c>
      <c r="S49" t="s">
        <v>41</v>
      </c>
      <c r="T49" t="s">
        <v>42</v>
      </c>
      <c r="U49" t="s">
        <v>40</v>
      </c>
      <c r="V49" t="s">
        <v>40</v>
      </c>
      <c r="W49" t="s">
        <v>41</v>
      </c>
      <c r="X49" t="s">
        <v>127</v>
      </c>
      <c r="AB49" t="s">
        <v>128</v>
      </c>
      <c r="AC49" t="s">
        <v>129</v>
      </c>
      <c r="AD49" t="s">
        <v>130</v>
      </c>
    </row>
    <row r="50" spans="1:31" ht="15" x14ac:dyDescent="0.2">
      <c r="A50" s="4">
        <v>44940352</v>
      </c>
      <c r="B50" t="s">
        <v>173</v>
      </c>
      <c r="C50" t="s">
        <v>174</v>
      </c>
      <c r="D50" t="s">
        <v>32</v>
      </c>
      <c r="E50" t="s">
        <v>150</v>
      </c>
      <c r="G50" t="s">
        <v>47</v>
      </c>
      <c r="H50" t="s">
        <v>48</v>
      </c>
      <c r="J50" t="s">
        <v>62</v>
      </c>
      <c r="K50" t="s">
        <v>37</v>
      </c>
      <c r="L50" t="s">
        <v>51</v>
      </c>
      <c r="M50" t="s">
        <v>52</v>
      </c>
      <c r="O50" t="s">
        <v>40</v>
      </c>
      <c r="P50" t="s">
        <v>40</v>
      </c>
      <c r="Q50" t="s">
        <v>40</v>
      </c>
      <c r="R50" t="s">
        <v>42</v>
      </c>
      <c r="S50" t="s">
        <v>41</v>
      </c>
      <c r="T50" t="s">
        <v>42</v>
      </c>
      <c r="U50" t="s">
        <v>40</v>
      </c>
      <c r="V50" t="s">
        <v>40</v>
      </c>
      <c r="W50" t="s">
        <v>40</v>
      </c>
      <c r="X50" t="s">
        <v>175</v>
      </c>
      <c r="AB50" t="s">
        <v>176</v>
      </c>
      <c r="AC50" t="s">
        <v>177</v>
      </c>
      <c r="AD50" t="s">
        <v>178</v>
      </c>
      <c r="AE50" t="s">
        <v>179</v>
      </c>
    </row>
    <row r="51" spans="1:31" ht="15" x14ac:dyDescent="0.2">
      <c r="A51" s="4">
        <v>45472546</v>
      </c>
      <c r="B51" t="s">
        <v>388</v>
      </c>
      <c r="C51" t="s">
        <v>389</v>
      </c>
      <c r="D51" t="s">
        <v>32</v>
      </c>
      <c r="E51" t="s">
        <v>217</v>
      </c>
      <c r="G51" t="s">
        <v>47</v>
      </c>
      <c r="H51" t="s">
        <v>94</v>
      </c>
      <c r="I51" t="s">
        <v>256</v>
      </c>
      <c r="J51" t="s">
        <v>62</v>
      </c>
      <c r="K51" t="s">
        <v>50</v>
      </c>
      <c r="L51" t="s">
        <v>51</v>
      </c>
      <c r="M51" t="s">
        <v>96</v>
      </c>
      <c r="O51" t="s">
        <v>40</v>
      </c>
      <c r="P51" t="s">
        <v>40</v>
      </c>
      <c r="Q51" t="s">
        <v>40</v>
      </c>
      <c r="R51" t="s">
        <v>42</v>
      </c>
      <c r="S51" t="s">
        <v>41</v>
      </c>
      <c r="T51" t="s">
        <v>42</v>
      </c>
      <c r="U51" t="s">
        <v>40</v>
      </c>
      <c r="V51" t="s">
        <v>40</v>
      </c>
      <c r="W51" t="s">
        <v>41</v>
      </c>
      <c r="AB51" t="s">
        <v>390</v>
      </c>
      <c r="AC51" t="s">
        <v>391</v>
      </c>
      <c r="AD51" t="s">
        <v>392</v>
      </c>
    </row>
    <row r="52" spans="1:31" ht="15" x14ac:dyDescent="0.2">
      <c r="A52" s="4">
        <v>44938825</v>
      </c>
      <c r="B52" t="s">
        <v>180</v>
      </c>
      <c r="C52" t="s">
        <v>181</v>
      </c>
      <c r="D52" t="s">
        <v>32</v>
      </c>
      <c r="E52" t="s">
        <v>150</v>
      </c>
      <c r="G52" t="s">
        <v>47</v>
      </c>
      <c r="H52" t="s">
        <v>48</v>
      </c>
      <c r="J52" t="s">
        <v>106</v>
      </c>
      <c r="K52" t="s">
        <v>37</v>
      </c>
      <c r="L52" t="s">
        <v>51</v>
      </c>
      <c r="M52" t="s">
        <v>52</v>
      </c>
      <c r="O52" t="s">
        <v>40</v>
      </c>
      <c r="P52" t="s">
        <v>40</v>
      </c>
      <c r="Q52" t="s">
        <v>40</v>
      </c>
      <c r="R52" t="s">
        <v>42</v>
      </c>
      <c r="S52" t="s">
        <v>41</v>
      </c>
      <c r="T52" t="s">
        <v>42</v>
      </c>
      <c r="U52" t="s">
        <v>40</v>
      </c>
      <c r="V52" t="s">
        <v>40</v>
      </c>
      <c r="W52" t="s">
        <v>41</v>
      </c>
      <c r="AB52" t="s">
        <v>182</v>
      </c>
      <c r="AC52" t="s">
        <v>183</v>
      </c>
      <c r="AD52" t="s">
        <v>184</v>
      </c>
      <c r="AE52" t="s">
        <v>185</v>
      </c>
    </row>
    <row r="53" spans="1:31" ht="15" x14ac:dyDescent="0.2">
      <c r="A53" s="4">
        <v>45969544</v>
      </c>
      <c r="B53" t="s">
        <v>621</v>
      </c>
      <c r="C53" t="s">
        <v>622</v>
      </c>
      <c r="D53" t="s">
        <v>32</v>
      </c>
      <c r="E53" t="s">
        <v>570</v>
      </c>
      <c r="G53" t="s">
        <v>47</v>
      </c>
      <c r="H53" t="s">
        <v>48</v>
      </c>
      <c r="I53" t="s">
        <v>61</v>
      </c>
      <c r="J53" t="s">
        <v>209</v>
      </c>
      <c r="K53" t="s">
        <v>37</v>
      </c>
      <c r="L53" t="s">
        <v>38</v>
      </c>
      <c r="M53" t="s">
        <v>435</v>
      </c>
      <c r="O53" t="s">
        <v>40</v>
      </c>
      <c r="P53" t="s">
        <v>42</v>
      </c>
      <c r="Q53" t="s">
        <v>40</v>
      </c>
      <c r="R53" t="s">
        <v>42</v>
      </c>
      <c r="S53" t="s">
        <v>41</v>
      </c>
      <c r="T53" t="s">
        <v>42</v>
      </c>
      <c r="U53" t="s">
        <v>40</v>
      </c>
      <c r="V53" t="s">
        <v>40</v>
      </c>
      <c r="W53" t="s">
        <v>40</v>
      </c>
      <c r="AB53" t="s">
        <v>623</v>
      </c>
      <c r="AC53" t="s">
        <v>624</v>
      </c>
      <c r="AD53" t="s">
        <v>625</v>
      </c>
      <c r="AE53" t="s">
        <v>626</v>
      </c>
    </row>
    <row r="54" spans="1:31" ht="15" x14ac:dyDescent="0.2">
      <c r="A54" s="4">
        <v>45472971</v>
      </c>
      <c r="B54" t="s">
        <v>393</v>
      </c>
      <c r="C54" t="s">
        <v>394</v>
      </c>
      <c r="D54" t="s">
        <v>32</v>
      </c>
      <c r="E54" t="s">
        <v>217</v>
      </c>
      <c r="G54" t="s">
        <v>47</v>
      </c>
      <c r="H54" t="s">
        <v>84</v>
      </c>
      <c r="I54" t="s">
        <v>48</v>
      </c>
      <c r="J54" t="s">
        <v>70</v>
      </c>
      <c r="K54" t="s">
        <v>50</v>
      </c>
      <c r="L54" t="s">
        <v>51</v>
      </c>
      <c r="M54" t="s">
        <v>52</v>
      </c>
      <c r="O54" t="s">
        <v>40</v>
      </c>
      <c r="P54" t="s">
        <v>40</v>
      </c>
      <c r="Q54" t="s">
        <v>40</v>
      </c>
      <c r="R54" t="s">
        <v>42</v>
      </c>
      <c r="S54" t="s">
        <v>41</v>
      </c>
      <c r="T54" t="s">
        <v>42</v>
      </c>
      <c r="U54" t="s">
        <v>40</v>
      </c>
      <c r="V54" t="s">
        <v>40</v>
      </c>
      <c r="W54" t="s">
        <v>41</v>
      </c>
      <c r="AB54" t="s">
        <v>395</v>
      </c>
      <c r="AC54" t="s">
        <v>396</v>
      </c>
      <c r="AD54" t="s">
        <v>397</v>
      </c>
      <c r="AE54" t="s">
        <v>398</v>
      </c>
    </row>
    <row r="55" spans="1:31" ht="15" x14ac:dyDescent="0.2">
      <c r="A55" s="4">
        <v>45764059</v>
      </c>
      <c r="B55" t="s">
        <v>526</v>
      </c>
      <c r="C55" t="s">
        <v>527</v>
      </c>
      <c r="D55" t="s">
        <v>32</v>
      </c>
      <c r="E55" t="s">
        <v>514</v>
      </c>
      <c r="G55" t="s">
        <v>47</v>
      </c>
      <c r="H55" t="s">
        <v>528</v>
      </c>
      <c r="I55" t="s">
        <v>529</v>
      </c>
      <c r="J55" t="s">
        <v>530</v>
      </c>
      <c r="K55" t="s">
        <v>37</v>
      </c>
      <c r="L55" t="s">
        <v>38</v>
      </c>
      <c r="M55" t="s">
        <v>435</v>
      </c>
      <c r="O55" t="s">
        <v>40</v>
      </c>
      <c r="P55" t="s">
        <v>40</v>
      </c>
      <c r="Q55" t="s">
        <v>40</v>
      </c>
      <c r="R55" t="s">
        <v>42</v>
      </c>
      <c r="S55" t="s">
        <v>41</v>
      </c>
      <c r="T55" t="s">
        <v>42</v>
      </c>
      <c r="U55" t="s">
        <v>40</v>
      </c>
      <c r="V55" t="s">
        <v>40</v>
      </c>
      <c r="W55" t="s">
        <v>41</v>
      </c>
      <c r="AB55" t="s">
        <v>531</v>
      </c>
      <c r="AC55" t="s">
        <v>532</v>
      </c>
      <c r="AD55" t="s">
        <v>533</v>
      </c>
      <c r="AE55" t="s">
        <v>534</v>
      </c>
    </row>
    <row r="56" spans="1:31" ht="15" x14ac:dyDescent="0.2">
      <c r="A56" s="4">
        <v>43830374</v>
      </c>
      <c r="B56" t="s">
        <v>101</v>
      </c>
      <c r="C56" t="s">
        <v>102</v>
      </c>
      <c r="D56" t="s">
        <v>32</v>
      </c>
      <c r="E56" t="s">
        <v>103</v>
      </c>
      <c r="G56" t="s">
        <v>47</v>
      </c>
      <c r="H56" t="s">
        <v>104</v>
      </c>
      <c r="I56" t="s">
        <v>105</v>
      </c>
      <c r="J56" t="s">
        <v>106</v>
      </c>
      <c r="K56" t="s">
        <v>50</v>
      </c>
      <c r="L56" t="s">
        <v>51</v>
      </c>
      <c r="M56" t="s">
        <v>52</v>
      </c>
      <c r="O56" t="s">
        <v>40</v>
      </c>
      <c r="P56" t="s">
        <v>40</v>
      </c>
      <c r="Q56" t="s">
        <v>40</v>
      </c>
      <c r="R56" t="s">
        <v>42</v>
      </c>
      <c r="S56" t="s">
        <v>41</v>
      </c>
      <c r="T56" t="s">
        <v>42</v>
      </c>
      <c r="U56" t="s">
        <v>40</v>
      </c>
      <c r="V56" t="s">
        <v>40</v>
      </c>
      <c r="W56" t="s">
        <v>41</v>
      </c>
      <c r="X56" t="s">
        <v>107</v>
      </c>
      <c r="AB56" t="s">
        <v>108</v>
      </c>
      <c r="AC56" t="s">
        <v>109</v>
      </c>
      <c r="AD56" t="s">
        <v>110</v>
      </c>
      <c r="AE56" t="s">
        <v>111</v>
      </c>
    </row>
    <row r="57" spans="1:31" ht="15" x14ac:dyDescent="0.2">
      <c r="A57" s="4">
        <v>45606729</v>
      </c>
      <c r="B57" t="s">
        <v>446</v>
      </c>
      <c r="C57" t="s">
        <v>447</v>
      </c>
      <c r="D57" t="s">
        <v>32</v>
      </c>
      <c r="E57" t="s">
        <v>434</v>
      </c>
      <c r="G57" t="s">
        <v>47</v>
      </c>
      <c r="H57" t="s">
        <v>61</v>
      </c>
      <c r="J57" t="s">
        <v>209</v>
      </c>
      <c r="K57" t="s">
        <v>50</v>
      </c>
      <c r="L57" t="s">
        <v>38</v>
      </c>
      <c r="M57" t="s">
        <v>52</v>
      </c>
      <c r="O57" t="s">
        <v>40</v>
      </c>
      <c r="P57" t="s">
        <v>40</v>
      </c>
      <c r="Q57" t="s">
        <v>40</v>
      </c>
      <c r="R57" t="s">
        <v>42</v>
      </c>
      <c r="S57" t="s">
        <v>41</v>
      </c>
      <c r="T57" t="s">
        <v>42</v>
      </c>
      <c r="U57" t="s">
        <v>40</v>
      </c>
      <c r="V57" t="s">
        <v>40</v>
      </c>
      <c r="W57" t="s">
        <v>41</v>
      </c>
      <c r="AB57" t="s">
        <v>448</v>
      </c>
      <c r="AC57" t="s">
        <v>449</v>
      </c>
      <c r="AD57" t="s">
        <v>450</v>
      </c>
      <c r="AE57" t="s">
        <v>451</v>
      </c>
    </row>
    <row r="58" spans="1:31" ht="15" x14ac:dyDescent="0.2">
      <c r="A58" s="4">
        <v>45969286</v>
      </c>
      <c r="B58" t="s">
        <v>627</v>
      </c>
      <c r="C58" t="s">
        <v>628</v>
      </c>
      <c r="D58" t="s">
        <v>32</v>
      </c>
      <c r="E58" t="s">
        <v>570</v>
      </c>
      <c r="G58" t="s">
        <v>47</v>
      </c>
      <c r="H58" t="s">
        <v>629</v>
      </c>
      <c r="I58" t="s">
        <v>630</v>
      </c>
      <c r="J58" t="s">
        <v>189</v>
      </c>
      <c r="K58" t="s">
        <v>50</v>
      </c>
      <c r="L58" t="s">
        <v>51</v>
      </c>
      <c r="M58" t="s">
        <v>52</v>
      </c>
      <c r="O58" t="s">
        <v>40</v>
      </c>
      <c r="P58" t="s">
        <v>40</v>
      </c>
      <c r="Q58" t="s">
        <v>40</v>
      </c>
      <c r="R58" t="s">
        <v>42</v>
      </c>
      <c r="S58" t="s">
        <v>41</v>
      </c>
      <c r="T58" t="s">
        <v>42</v>
      </c>
      <c r="U58" t="s">
        <v>40</v>
      </c>
      <c r="V58" t="s">
        <v>40</v>
      </c>
      <c r="W58" t="s">
        <v>41</v>
      </c>
      <c r="AB58" t="s">
        <v>631</v>
      </c>
      <c r="AC58" t="s">
        <v>632</v>
      </c>
      <c r="AD58" t="s">
        <v>633</v>
      </c>
    </row>
    <row r="59" spans="1:31" ht="15" x14ac:dyDescent="0.2">
      <c r="A59" s="4">
        <v>44938981</v>
      </c>
      <c r="B59" t="s">
        <v>186</v>
      </c>
      <c r="C59" t="s">
        <v>187</v>
      </c>
      <c r="D59" t="s">
        <v>32</v>
      </c>
      <c r="E59" t="s">
        <v>150</v>
      </c>
      <c r="G59" t="s">
        <v>47</v>
      </c>
      <c r="H59" t="s">
        <v>104</v>
      </c>
      <c r="I59" t="s">
        <v>188</v>
      </c>
      <c r="J59" t="s">
        <v>189</v>
      </c>
      <c r="K59" t="s">
        <v>50</v>
      </c>
      <c r="L59" t="s">
        <v>51</v>
      </c>
      <c r="M59" t="s">
        <v>52</v>
      </c>
      <c r="O59" t="s">
        <v>40</v>
      </c>
      <c r="P59" t="s">
        <v>40</v>
      </c>
      <c r="Q59" t="s">
        <v>40</v>
      </c>
      <c r="R59" t="s">
        <v>42</v>
      </c>
      <c r="S59" t="s">
        <v>41</v>
      </c>
      <c r="T59" t="s">
        <v>42</v>
      </c>
      <c r="U59" t="s">
        <v>40</v>
      </c>
      <c r="V59" t="s">
        <v>40</v>
      </c>
      <c r="W59" t="s">
        <v>41</v>
      </c>
      <c r="X59" t="s">
        <v>190</v>
      </c>
      <c r="AB59" t="s">
        <v>191</v>
      </c>
      <c r="AC59" t="s">
        <v>192</v>
      </c>
      <c r="AD59" t="s">
        <v>193</v>
      </c>
      <c r="AE59" t="s">
        <v>194</v>
      </c>
    </row>
    <row r="60" spans="1:31" ht="15" x14ac:dyDescent="0.2">
      <c r="A60" s="4">
        <v>45969536</v>
      </c>
      <c r="B60" t="s">
        <v>634</v>
      </c>
      <c r="C60" t="s">
        <v>635</v>
      </c>
      <c r="D60" t="s">
        <v>32</v>
      </c>
      <c r="E60" t="s">
        <v>570</v>
      </c>
      <c r="G60" t="s">
        <v>47</v>
      </c>
      <c r="H60" t="s">
        <v>69</v>
      </c>
      <c r="I60" t="s">
        <v>61</v>
      </c>
      <c r="J60" t="s">
        <v>219</v>
      </c>
      <c r="K60" t="s">
        <v>37</v>
      </c>
      <c r="L60" t="s">
        <v>51</v>
      </c>
      <c r="M60" t="s">
        <v>52</v>
      </c>
      <c r="O60" t="s">
        <v>40</v>
      </c>
      <c r="P60" t="s">
        <v>42</v>
      </c>
      <c r="Q60" t="s">
        <v>40</v>
      </c>
      <c r="R60" t="s">
        <v>42</v>
      </c>
      <c r="S60" t="s">
        <v>41</v>
      </c>
      <c r="T60" t="s">
        <v>42</v>
      </c>
      <c r="U60" t="s">
        <v>40</v>
      </c>
      <c r="V60" t="s">
        <v>40</v>
      </c>
      <c r="W60" t="s">
        <v>41</v>
      </c>
      <c r="AB60" t="s">
        <v>636</v>
      </c>
      <c r="AC60" t="s">
        <v>637</v>
      </c>
      <c r="AD60" t="s">
        <v>638</v>
      </c>
      <c r="AE60" t="s">
        <v>639</v>
      </c>
    </row>
    <row r="61" spans="1:31" ht="15" x14ac:dyDescent="0.2">
      <c r="A61" s="4">
        <v>45970242</v>
      </c>
      <c r="B61" t="s">
        <v>640</v>
      </c>
      <c r="C61" t="s">
        <v>641</v>
      </c>
      <c r="D61" t="s">
        <v>32</v>
      </c>
      <c r="E61" t="s">
        <v>570</v>
      </c>
      <c r="G61" t="s">
        <v>47</v>
      </c>
      <c r="H61" t="s">
        <v>590</v>
      </c>
      <c r="I61" t="s">
        <v>609</v>
      </c>
      <c r="J61" t="s">
        <v>126</v>
      </c>
      <c r="K61" t="s">
        <v>50</v>
      </c>
      <c r="L61" t="s">
        <v>610</v>
      </c>
      <c r="M61" t="s">
        <v>52</v>
      </c>
      <c r="O61" t="s">
        <v>40</v>
      </c>
      <c r="P61" t="s">
        <v>40</v>
      </c>
      <c r="Q61" t="s">
        <v>40</v>
      </c>
      <c r="R61" t="s">
        <v>42</v>
      </c>
      <c r="S61" t="s">
        <v>41</v>
      </c>
      <c r="T61" t="s">
        <v>42</v>
      </c>
      <c r="U61" t="s">
        <v>40</v>
      </c>
      <c r="V61" t="s">
        <v>40</v>
      </c>
      <c r="W61" t="s">
        <v>40</v>
      </c>
      <c r="AB61" t="s">
        <v>642</v>
      </c>
      <c r="AC61" t="s">
        <v>643</v>
      </c>
      <c r="AD61" t="s">
        <v>644</v>
      </c>
      <c r="AE61" t="s">
        <v>645</v>
      </c>
    </row>
    <row r="62" spans="1:31" ht="15" x14ac:dyDescent="0.2">
      <c r="A62" s="4">
        <v>45619106</v>
      </c>
      <c r="B62" t="s">
        <v>452</v>
      </c>
      <c r="C62" t="s">
        <v>453</v>
      </c>
      <c r="D62" t="s">
        <v>32</v>
      </c>
      <c r="E62" t="s">
        <v>454</v>
      </c>
      <c r="G62" t="s">
        <v>34</v>
      </c>
      <c r="H62" t="s">
        <v>316</v>
      </c>
      <c r="J62" t="s">
        <v>329</v>
      </c>
      <c r="K62" t="s">
        <v>37</v>
      </c>
      <c r="L62" t="s">
        <v>246</v>
      </c>
      <c r="N62" t="s">
        <v>39</v>
      </c>
      <c r="O62" t="s">
        <v>41</v>
      </c>
      <c r="P62" t="s">
        <v>40</v>
      </c>
      <c r="Q62" t="s">
        <v>40</v>
      </c>
      <c r="R62" t="s">
        <v>41</v>
      </c>
      <c r="S62" t="s">
        <v>42</v>
      </c>
      <c r="T62" t="s">
        <v>42</v>
      </c>
      <c r="U62" t="s">
        <v>40</v>
      </c>
      <c r="V62" t="s">
        <v>40</v>
      </c>
      <c r="W62" t="s">
        <v>40</v>
      </c>
      <c r="X62" t="s">
        <v>455</v>
      </c>
      <c r="AB62" t="s">
        <v>456</v>
      </c>
    </row>
    <row r="63" spans="1:31" ht="15" x14ac:dyDescent="0.2">
      <c r="A63" s="4">
        <v>45619099</v>
      </c>
      <c r="B63" t="s">
        <v>457</v>
      </c>
      <c r="C63" t="s">
        <v>458</v>
      </c>
      <c r="D63" t="s">
        <v>32</v>
      </c>
      <c r="E63" t="s">
        <v>454</v>
      </c>
      <c r="G63" t="s">
        <v>34</v>
      </c>
      <c r="H63" t="s">
        <v>35</v>
      </c>
      <c r="J63" t="s">
        <v>459</v>
      </c>
      <c r="K63" t="s">
        <v>50</v>
      </c>
      <c r="L63" t="s">
        <v>246</v>
      </c>
      <c r="N63" t="s">
        <v>39</v>
      </c>
      <c r="O63" t="s">
        <v>41</v>
      </c>
      <c r="P63" t="s">
        <v>40</v>
      </c>
      <c r="Q63" t="s">
        <v>40</v>
      </c>
      <c r="R63" t="s">
        <v>41</v>
      </c>
      <c r="S63" t="s">
        <v>42</v>
      </c>
      <c r="T63" t="s">
        <v>42</v>
      </c>
      <c r="U63" t="s">
        <v>40</v>
      </c>
      <c r="V63" t="s">
        <v>40</v>
      </c>
      <c r="W63" t="s">
        <v>40</v>
      </c>
      <c r="X63" t="s">
        <v>460</v>
      </c>
      <c r="AB63" t="s">
        <v>461</v>
      </c>
    </row>
    <row r="64" spans="1:31" ht="15" x14ac:dyDescent="0.2">
      <c r="A64" s="4">
        <v>45762303</v>
      </c>
      <c r="B64" t="s">
        <v>462</v>
      </c>
      <c r="C64" t="s">
        <v>463</v>
      </c>
      <c r="D64" t="s">
        <v>32</v>
      </c>
      <c r="E64" t="s">
        <v>464</v>
      </c>
      <c r="G64" t="s">
        <v>34</v>
      </c>
      <c r="H64" t="s">
        <v>316</v>
      </c>
      <c r="J64" t="s">
        <v>357</v>
      </c>
      <c r="K64" t="s">
        <v>37</v>
      </c>
      <c r="L64" t="s">
        <v>246</v>
      </c>
      <c r="N64" t="s">
        <v>39</v>
      </c>
      <c r="O64" t="s">
        <v>41</v>
      </c>
      <c r="P64" t="s">
        <v>42</v>
      </c>
      <c r="Q64" t="s">
        <v>40</v>
      </c>
      <c r="R64" t="s">
        <v>41</v>
      </c>
      <c r="S64" t="s">
        <v>42</v>
      </c>
      <c r="T64" t="s">
        <v>42</v>
      </c>
      <c r="U64" t="s">
        <v>40</v>
      </c>
      <c r="V64" t="s">
        <v>40</v>
      </c>
      <c r="W64" t="s">
        <v>40</v>
      </c>
      <c r="AB64" t="s">
        <v>465</v>
      </c>
      <c r="AC64" t="s">
        <v>466</v>
      </c>
      <c r="AD64" t="s">
        <v>467</v>
      </c>
    </row>
    <row r="65" spans="1:31" ht="15" x14ac:dyDescent="0.2">
      <c r="A65" s="4">
        <v>44938871</v>
      </c>
      <c r="B65" t="s">
        <v>195</v>
      </c>
      <c r="C65" t="s">
        <v>196</v>
      </c>
      <c r="D65" t="s">
        <v>32</v>
      </c>
      <c r="E65" t="s">
        <v>150</v>
      </c>
      <c r="G65" t="s">
        <v>47</v>
      </c>
      <c r="H65" t="s">
        <v>116</v>
      </c>
      <c r="J65" t="s">
        <v>197</v>
      </c>
      <c r="K65" t="s">
        <v>50</v>
      </c>
      <c r="L65" t="s">
        <v>51</v>
      </c>
      <c r="M65" t="s">
        <v>52</v>
      </c>
      <c r="O65" t="s">
        <v>40</v>
      </c>
      <c r="P65" t="s">
        <v>42</v>
      </c>
      <c r="Q65" t="s">
        <v>40</v>
      </c>
      <c r="R65" t="s">
        <v>42</v>
      </c>
      <c r="S65" t="s">
        <v>41</v>
      </c>
      <c r="T65" t="s">
        <v>42</v>
      </c>
      <c r="U65" t="s">
        <v>40</v>
      </c>
      <c r="V65" t="s">
        <v>40</v>
      </c>
      <c r="W65" t="s">
        <v>41</v>
      </c>
      <c r="AB65" t="s">
        <v>198</v>
      </c>
      <c r="AC65" t="s">
        <v>199</v>
      </c>
      <c r="AD65" t="s">
        <v>200</v>
      </c>
    </row>
    <row r="66" spans="1:31" ht="15" x14ac:dyDescent="0.2">
      <c r="A66" s="4">
        <v>45969485</v>
      </c>
      <c r="B66" t="s">
        <v>646</v>
      </c>
      <c r="C66" t="s">
        <v>647</v>
      </c>
      <c r="D66" t="s">
        <v>32</v>
      </c>
      <c r="E66" t="s">
        <v>570</v>
      </c>
      <c r="G66" t="s">
        <v>47</v>
      </c>
      <c r="H66" t="s">
        <v>48</v>
      </c>
      <c r="I66" t="s">
        <v>61</v>
      </c>
      <c r="J66" t="s">
        <v>427</v>
      </c>
      <c r="K66" t="s">
        <v>37</v>
      </c>
      <c r="L66" t="s">
        <v>38</v>
      </c>
      <c r="M66" t="s">
        <v>52</v>
      </c>
      <c r="O66" t="s">
        <v>40</v>
      </c>
      <c r="P66" t="s">
        <v>42</v>
      </c>
      <c r="Q66" t="s">
        <v>40</v>
      </c>
      <c r="R66" t="s">
        <v>42</v>
      </c>
      <c r="S66" t="s">
        <v>41</v>
      </c>
      <c r="T66" t="s">
        <v>42</v>
      </c>
      <c r="U66" t="s">
        <v>40</v>
      </c>
      <c r="V66" t="s">
        <v>40</v>
      </c>
      <c r="W66" t="s">
        <v>40</v>
      </c>
      <c r="AB66" t="s">
        <v>648</v>
      </c>
      <c r="AC66" t="s">
        <v>649</v>
      </c>
      <c r="AD66" t="s">
        <v>650</v>
      </c>
      <c r="AE66" t="s">
        <v>651</v>
      </c>
    </row>
    <row r="67" spans="1:31" ht="15" x14ac:dyDescent="0.2">
      <c r="A67" s="4">
        <v>45968036</v>
      </c>
      <c r="B67" t="s">
        <v>652</v>
      </c>
      <c r="C67" t="s">
        <v>653</v>
      </c>
      <c r="D67" t="s">
        <v>32</v>
      </c>
      <c r="E67" t="s">
        <v>570</v>
      </c>
      <c r="G67" t="s">
        <v>47</v>
      </c>
      <c r="H67" t="s">
        <v>104</v>
      </c>
      <c r="I67" t="s">
        <v>94</v>
      </c>
      <c r="J67" t="s">
        <v>307</v>
      </c>
      <c r="K67" t="s">
        <v>50</v>
      </c>
      <c r="L67" t="s">
        <v>51</v>
      </c>
      <c r="M67" t="s">
        <v>96</v>
      </c>
      <c r="O67" t="s">
        <v>40</v>
      </c>
      <c r="P67" t="s">
        <v>42</v>
      </c>
      <c r="Q67" t="s">
        <v>40</v>
      </c>
      <c r="R67" t="s">
        <v>42</v>
      </c>
      <c r="S67" t="s">
        <v>41</v>
      </c>
      <c r="T67" t="s">
        <v>42</v>
      </c>
      <c r="U67" t="s">
        <v>40</v>
      </c>
      <c r="V67" t="s">
        <v>40</v>
      </c>
      <c r="W67" t="s">
        <v>41</v>
      </c>
      <c r="AB67" t="s">
        <v>654</v>
      </c>
      <c r="AC67" t="s">
        <v>655</v>
      </c>
      <c r="AD67" t="s">
        <v>656</v>
      </c>
      <c r="AE67" t="s">
        <v>657</v>
      </c>
    </row>
    <row r="68" spans="1:31" ht="15" x14ac:dyDescent="0.2">
      <c r="A68" s="4">
        <v>45969340</v>
      </c>
      <c r="B68" t="s">
        <v>658</v>
      </c>
      <c r="C68" t="s">
        <v>659</v>
      </c>
      <c r="D68" t="s">
        <v>32</v>
      </c>
      <c r="E68" t="s">
        <v>570</v>
      </c>
      <c r="G68" t="s">
        <v>47</v>
      </c>
      <c r="H68" t="s">
        <v>48</v>
      </c>
      <c r="I68" t="s">
        <v>61</v>
      </c>
      <c r="J68" t="s">
        <v>85</v>
      </c>
      <c r="K68" t="s">
        <v>37</v>
      </c>
      <c r="L68" t="s">
        <v>38</v>
      </c>
      <c r="M68" t="s">
        <v>52</v>
      </c>
      <c r="O68" t="s">
        <v>40</v>
      </c>
      <c r="P68" t="s">
        <v>42</v>
      </c>
      <c r="Q68" t="s">
        <v>40</v>
      </c>
      <c r="R68" t="s">
        <v>42</v>
      </c>
      <c r="S68" t="s">
        <v>41</v>
      </c>
      <c r="T68" t="s">
        <v>42</v>
      </c>
      <c r="U68" t="s">
        <v>40</v>
      </c>
      <c r="V68" t="s">
        <v>40</v>
      </c>
      <c r="W68" t="s">
        <v>40</v>
      </c>
      <c r="AB68" t="s">
        <v>660</v>
      </c>
      <c r="AC68" t="s">
        <v>661</v>
      </c>
      <c r="AD68" t="s">
        <v>662</v>
      </c>
      <c r="AE68" t="s">
        <v>663</v>
      </c>
    </row>
    <row r="69" spans="1:31" ht="15" x14ac:dyDescent="0.2">
      <c r="A69" s="4">
        <v>42798435</v>
      </c>
      <c r="B69" t="s">
        <v>57</v>
      </c>
      <c r="C69" t="s">
        <v>58</v>
      </c>
      <c r="D69" t="s">
        <v>32</v>
      </c>
      <c r="E69" t="s">
        <v>59</v>
      </c>
      <c r="F69" t="s">
        <v>60</v>
      </c>
      <c r="G69" t="s">
        <v>47</v>
      </c>
      <c r="H69" t="s">
        <v>48</v>
      </c>
      <c r="I69" t="s">
        <v>61</v>
      </c>
      <c r="J69" t="s">
        <v>62</v>
      </c>
      <c r="K69" t="s">
        <v>50</v>
      </c>
      <c r="L69" t="s">
        <v>51</v>
      </c>
      <c r="M69" t="s">
        <v>52</v>
      </c>
      <c r="O69" t="s">
        <v>40</v>
      </c>
      <c r="P69" t="s">
        <v>40</v>
      </c>
      <c r="Q69" t="s">
        <v>40</v>
      </c>
      <c r="R69" t="s">
        <v>42</v>
      </c>
      <c r="S69" t="s">
        <v>41</v>
      </c>
      <c r="T69" t="s">
        <v>42</v>
      </c>
      <c r="U69" t="s">
        <v>40</v>
      </c>
      <c r="V69" t="s">
        <v>40</v>
      </c>
      <c r="W69" t="s">
        <v>41</v>
      </c>
      <c r="AB69" t="s">
        <v>63</v>
      </c>
      <c r="AC69" t="s">
        <v>64</v>
      </c>
      <c r="AD69" t="s">
        <v>65</v>
      </c>
    </row>
    <row r="70" spans="1:31" ht="15" x14ac:dyDescent="0.2">
      <c r="A70" s="4">
        <v>44941336</v>
      </c>
      <c r="B70" t="s">
        <v>201</v>
      </c>
      <c r="C70" t="s">
        <v>202</v>
      </c>
      <c r="D70" t="s">
        <v>32</v>
      </c>
      <c r="E70" t="s">
        <v>150</v>
      </c>
      <c r="G70" t="s">
        <v>47</v>
      </c>
      <c r="H70" t="s">
        <v>48</v>
      </c>
      <c r="I70" t="s">
        <v>116</v>
      </c>
      <c r="J70" t="s">
        <v>159</v>
      </c>
      <c r="K70" t="s">
        <v>37</v>
      </c>
      <c r="L70" t="s">
        <v>38</v>
      </c>
      <c r="M70" t="s">
        <v>52</v>
      </c>
      <c r="O70" t="s">
        <v>40</v>
      </c>
      <c r="P70" t="s">
        <v>40</v>
      </c>
      <c r="Q70" t="s">
        <v>40</v>
      </c>
      <c r="R70" t="s">
        <v>42</v>
      </c>
      <c r="S70" t="s">
        <v>41</v>
      </c>
      <c r="T70" t="s">
        <v>42</v>
      </c>
      <c r="U70" t="s">
        <v>40</v>
      </c>
      <c r="V70" t="s">
        <v>40</v>
      </c>
      <c r="W70" t="s">
        <v>40</v>
      </c>
      <c r="X70" t="s">
        <v>203</v>
      </c>
      <c r="AB70" t="s">
        <v>204</v>
      </c>
      <c r="AC70" t="s">
        <v>205</v>
      </c>
      <c r="AD70" t="s">
        <v>206</v>
      </c>
    </row>
    <row r="71" spans="1:31" ht="15" x14ac:dyDescent="0.2">
      <c r="A71" s="4">
        <v>44324509</v>
      </c>
      <c r="B71" t="s">
        <v>112</v>
      </c>
      <c r="C71" t="s">
        <v>113</v>
      </c>
      <c r="D71" t="s">
        <v>32</v>
      </c>
      <c r="E71" t="s">
        <v>114</v>
      </c>
      <c r="F71" t="s">
        <v>76</v>
      </c>
      <c r="G71" t="s">
        <v>47</v>
      </c>
      <c r="H71" t="s">
        <v>115</v>
      </c>
      <c r="I71" t="s">
        <v>116</v>
      </c>
      <c r="J71" t="s">
        <v>62</v>
      </c>
      <c r="K71" t="s">
        <v>37</v>
      </c>
      <c r="L71" t="s">
        <v>38</v>
      </c>
      <c r="M71" t="s">
        <v>52</v>
      </c>
      <c r="O71" t="s">
        <v>40</v>
      </c>
      <c r="P71" t="s">
        <v>40</v>
      </c>
      <c r="Q71" t="s">
        <v>40</v>
      </c>
      <c r="R71" t="s">
        <v>42</v>
      </c>
      <c r="S71" t="s">
        <v>41</v>
      </c>
      <c r="T71" t="s">
        <v>42</v>
      </c>
      <c r="U71" t="s">
        <v>40</v>
      </c>
      <c r="V71" t="s">
        <v>40</v>
      </c>
      <c r="W71" t="s">
        <v>41</v>
      </c>
      <c r="X71" t="s">
        <v>117</v>
      </c>
      <c r="AB71" t="s">
        <v>118</v>
      </c>
      <c r="AC71" t="s">
        <v>119</v>
      </c>
      <c r="AD71" t="s">
        <v>120</v>
      </c>
    </row>
    <row r="72" spans="1:31" ht="15" x14ac:dyDescent="0.2">
      <c r="A72" s="4">
        <v>45764084</v>
      </c>
      <c r="B72" t="s">
        <v>512</v>
      </c>
      <c r="C72" t="s">
        <v>513</v>
      </c>
      <c r="D72" t="s">
        <v>32</v>
      </c>
      <c r="E72" t="s">
        <v>514</v>
      </c>
      <c r="G72" t="s">
        <v>34</v>
      </c>
      <c r="H72" t="s">
        <v>35</v>
      </c>
      <c r="J72" t="s">
        <v>317</v>
      </c>
      <c r="K72" t="s">
        <v>37</v>
      </c>
      <c r="L72" t="s">
        <v>246</v>
      </c>
      <c r="N72" t="s">
        <v>39</v>
      </c>
      <c r="O72" t="s">
        <v>41</v>
      </c>
      <c r="P72" t="s">
        <v>40</v>
      </c>
      <c r="Q72" t="s">
        <v>40</v>
      </c>
      <c r="R72" t="s">
        <v>41</v>
      </c>
      <c r="S72" t="s">
        <v>42</v>
      </c>
      <c r="T72" t="s">
        <v>42</v>
      </c>
      <c r="U72" t="s">
        <v>40</v>
      </c>
      <c r="V72" t="s">
        <v>40</v>
      </c>
      <c r="W72" t="s">
        <v>40</v>
      </c>
      <c r="AB72" t="s">
        <v>515</v>
      </c>
    </row>
    <row r="73" spans="1:31" ht="15" x14ac:dyDescent="0.2">
      <c r="A73" s="4">
        <v>45764087</v>
      </c>
      <c r="B73" t="s">
        <v>516</v>
      </c>
      <c r="C73" t="s">
        <v>517</v>
      </c>
      <c r="D73" t="s">
        <v>32</v>
      </c>
      <c r="E73" t="s">
        <v>514</v>
      </c>
      <c r="G73" t="s">
        <v>34</v>
      </c>
      <c r="H73" t="s">
        <v>35</v>
      </c>
      <c r="J73" t="s">
        <v>357</v>
      </c>
      <c r="K73" t="s">
        <v>50</v>
      </c>
      <c r="L73" t="s">
        <v>246</v>
      </c>
      <c r="N73" t="s">
        <v>39</v>
      </c>
      <c r="O73" t="s">
        <v>41</v>
      </c>
      <c r="P73" t="s">
        <v>40</v>
      </c>
      <c r="Q73" t="s">
        <v>40</v>
      </c>
      <c r="R73" t="s">
        <v>41</v>
      </c>
      <c r="S73" t="s">
        <v>42</v>
      </c>
      <c r="T73" t="s">
        <v>42</v>
      </c>
      <c r="U73" t="s">
        <v>40</v>
      </c>
      <c r="V73" t="s">
        <v>40</v>
      </c>
      <c r="W73" t="s">
        <v>40</v>
      </c>
      <c r="AB73" t="s">
        <v>518</v>
      </c>
    </row>
    <row r="74" spans="1:31" ht="15" x14ac:dyDescent="0.2">
      <c r="A74" s="4">
        <v>45767897</v>
      </c>
      <c r="B74" t="s">
        <v>519</v>
      </c>
      <c r="C74" t="s">
        <v>520</v>
      </c>
      <c r="D74" t="s">
        <v>32</v>
      </c>
      <c r="E74" t="s">
        <v>514</v>
      </c>
      <c r="G74" t="s">
        <v>34</v>
      </c>
      <c r="H74" t="s">
        <v>35</v>
      </c>
      <c r="J74" t="s">
        <v>345</v>
      </c>
      <c r="K74" t="s">
        <v>50</v>
      </c>
      <c r="L74" t="s">
        <v>38</v>
      </c>
      <c r="N74" t="s">
        <v>39</v>
      </c>
      <c r="O74" t="s">
        <v>41</v>
      </c>
      <c r="P74" t="s">
        <v>40</v>
      </c>
      <c r="Q74" t="s">
        <v>40</v>
      </c>
      <c r="R74" t="s">
        <v>41</v>
      </c>
      <c r="S74" t="s">
        <v>42</v>
      </c>
      <c r="T74" t="s">
        <v>42</v>
      </c>
      <c r="U74" t="s">
        <v>40</v>
      </c>
      <c r="V74" t="s">
        <v>40</v>
      </c>
      <c r="W74" t="s">
        <v>40</v>
      </c>
      <c r="X74" t="s">
        <v>521</v>
      </c>
      <c r="AB74" t="s">
        <v>522</v>
      </c>
      <c r="AC74" t="s">
        <v>523</v>
      </c>
      <c r="AD74" t="s">
        <v>524</v>
      </c>
      <c r="AE74" t="s">
        <v>525</v>
      </c>
    </row>
    <row r="75" spans="1:31" ht="15" x14ac:dyDescent="0.2">
      <c r="A75" s="4">
        <v>44941030</v>
      </c>
      <c r="B75" t="s">
        <v>207</v>
      </c>
      <c r="C75" t="s">
        <v>208</v>
      </c>
      <c r="D75" t="s">
        <v>32</v>
      </c>
      <c r="E75" t="s">
        <v>150</v>
      </c>
      <c r="G75" t="s">
        <v>47</v>
      </c>
      <c r="H75" t="s">
        <v>116</v>
      </c>
      <c r="I75" t="s">
        <v>48</v>
      </c>
      <c r="J75" t="s">
        <v>209</v>
      </c>
      <c r="K75" t="s">
        <v>50</v>
      </c>
      <c r="L75" t="s">
        <v>51</v>
      </c>
      <c r="M75" t="s">
        <v>52</v>
      </c>
      <c r="O75" t="s">
        <v>40</v>
      </c>
      <c r="P75" t="s">
        <v>40</v>
      </c>
      <c r="Q75" t="s">
        <v>40</v>
      </c>
      <c r="R75" t="s">
        <v>42</v>
      </c>
      <c r="S75" t="s">
        <v>41</v>
      </c>
      <c r="T75" t="s">
        <v>42</v>
      </c>
      <c r="U75" t="s">
        <v>40</v>
      </c>
      <c r="V75" t="s">
        <v>40</v>
      </c>
      <c r="W75" t="s">
        <v>41</v>
      </c>
      <c r="X75" t="s">
        <v>210</v>
      </c>
      <c r="AB75" t="s">
        <v>211</v>
      </c>
      <c r="AC75" t="s">
        <v>212</v>
      </c>
      <c r="AD75" t="s">
        <v>213</v>
      </c>
      <c r="AE75" t="s">
        <v>214</v>
      </c>
    </row>
    <row r="76" spans="1:31" ht="15" x14ac:dyDescent="0.2">
      <c r="A76" s="4">
        <v>45204856</v>
      </c>
      <c r="B76" t="s">
        <v>304</v>
      </c>
      <c r="C76" t="s">
        <v>305</v>
      </c>
      <c r="D76" t="s">
        <v>32</v>
      </c>
      <c r="E76" t="s">
        <v>306</v>
      </c>
      <c r="G76" t="s">
        <v>47</v>
      </c>
      <c r="H76" t="s">
        <v>124</v>
      </c>
      <c r="J76" t="s">
        <v>307</v>
      </c>
      <c r="K76" t="s">
        <v>50</v>
      </c>
      <c r="L76" t="s">
        <v>51</v>
      </c>
      <c r="M76" t="s">
        <v>52</v>
      </c>
      <c r="O76" t="s">
        <v>40</v>
      </c>
      <c r="P76" t="s">
        <v>40</v>
      </c>
      <c r="Q76" t="s">
        <v>40</v>
      </c>
      <c r="R76" t="s">
        <v>40</v>
      </c>
      <c r="S76" t="s">
        <v>41</v>
      </c>
      <c r="T76" t="s">
        <v>42</v>
      </c>
      <c r="U76" t="s">
        <v>40</v>
      </c>
      <c r="V76" t="s">
        <v>40</v>
      </c>
      <c r="W76" t="s">
        <v>41</v>
      </c>
      <c r="X76" t="s">
        <v>308</v>
      </c>
      <c r="AB76" t="s">
        <v>309</v>
      </c>
      <c r="AC76" t="s">
        <v>310</v>
      </c>
      <c r="AD76" t="s">
        <v>311</v>
      </c>
      <c r="AE76" t="s">
        <v>312</v>
      </c>
    </row>
    <row r="77" spans="1:31" ht="15" x14ac:dyDescent="0.2">
      <c r="A77" s="4">
        <v>45500251</v>
      </c>
      <c r="B77" t="s">
        <v>423</v>
      </c>
      <c r="C77" t="s">
        <v>424</v>
      </c>
      <c r="D77" t="s">
        <v>32</v>
      </c>
      <c r="E77" t="s">
        <v>425</v>
      </c>
      <c r="G77" t="s">
        <v>47</v>
      </c>
      <c r="H77" t="s">
        <v>48</v>
      </c>
      <c r="I77" t="s">
        <v>426</v>
      </c>
      <c r="J77" t="s">
        <v>427</v>
      </c>
      <c r="K77" t="s">
        <v>50</v>
      </c>
      <c r="L77" t="s">
        <v>51</v>
      </c>
      <c r="M77" t="s">
        <v>52</v>
      </c>
      <c r="O77" t="s">
        <v>40</v>
      </c>
      <c r="P77" t="s">
        <v>40</v>
      </c>
      <c r="Q77" t="s">
        <v>40</v>
      </c>
      <c r="R77" t="s">
        <v>40</v>
      </c>
      <c r="S77" t="s">
        <v>41</v>
      </c>
      <c r="T77" t="s">
        <v>42</v>
      </c>
      <c r="U77" t="s">
        <v>40</v>
      </c>
      <c r="V77" t="s">
        <v>40</v>
      </c>
      <c r="W77" t="s">
        <v>40</v>
      </c>
      <c r="X77" t="s">
        <v>428</v>
      </c>
      <c r="AB77" t="s">
        <v>429</v>
      </c>
      <c r="AC77" t="s">
        <v>430</v>
      </c>
      <c r="AD77" t="s">
        <v>431</v>
      </c>
    </row>
    <row r="78" spans="1:31" ht="15" x14ac:dyDescent="0.2">
      <c r="A78" s="4">
        <v>45764063</v>
      </c>
      <c r="B78" t="s">
        <v>535</v>
      </c>
      <c r="C78" t="s">
        <v>536</v>
      </c>
      <c r="D78" t="s">
        <v>32</v>
      </c>
      <c r="E78" t="s">
        <v>514</v>
      </c>
      <c r="G78" t="s">
        <v>47</v>
      </c>
      <c r="H78" t="s">
        <v>116</v>
      </c>
      <c r="I78" t="s">
        <v>124</v>
      </c>
      <c r="J78" t="s">
        <v>168</v>
      </c>
      <c r="K78" t="s">
        <v>37</v>
      </c>
      <c r="L78" t="s">
        <v>51</v>
      </c>
      <c r="M78" t="s">
        <v>96</v>
      </c>
      <c r="O78" t="s">
        <v>40</v>
      </c>
      <c r="P78" t="s">
        <v>40</v>
      </c>
      <c r="Q78" t="s">
        <v>40</v>
      </c>
      <c r="R78" t="s">
        <v>42</v>
      </c>
      <c r="S78" t="s">
        <v>41</v>
      </c>
      <c r="T78" t="s">
        <v>42</v>
      </c>
      <c r="U78" t="s">
        <v>40</v>
      </c>
      <c r="V78" t="s">
        <v>40</v>
      </c>
      <c r="W78" t="s">
        <v>41</v>
      </c>
      <c r="AB78" t="s">
        <v>537</v>
      </c>
      <c r="AC78" t="s">
        <v>538</v>
      </c>
      <c r="AD78" t="s">
        <v>539</v>
      </c>
      <c r="AE78" t="s">
        <v>540</v>
      </c>
    </row>
    <row r="79" spans="1:31" ht="15" x14ac:dyDescent="0.2">
      <c r="A79" s="4">
        <v>45764097</v>
      </c>
      <c r="B79" t="s">
        <v>552</v>
      </c>
      <c r="C79" t="s">
        <v>553</v>
      </c>
      <c r="D79" t="s">
        <v>32</v>
      </c>
      <c r="E79" t="s">
        <v>514</v>
      </c>
      <c r="G79" t="s">
        <v>34</v>
      </c>
      <c r="H79" t="s">
        <v>35</v>
      </c>
      <c r="J79" t="s">
        <v>317</v>
      </c>
      <c r="K79" t="s">
        <v>50</v>
      </c>
      <c r="L79" t="s">
        <v>51</v>
      </c>
      <c r="N79" t="s">
        <v>39</v>
      </c>
      <c r="O79" t="s">
        <v>41</v>
      </c>
      <c r="P79" t="s">
        <v>40</v>
      </c>
      <c r="Q79" t="s">
        <v>40</v>
      </c>
      <c r="R79" t="s">
        <v>41</v>
      </c>
      <c r="S79" t="s">
        <v>42</v>
      </c>
      <c r="T79" t="s">
        <v>42</v>
      </c>
      <c r="U79" t="s">
        <v>40</v>
      </c>
      <c r="V79" t="s">
        <v>41</v>
      </c>
      <c r="W79" t="s">
        <v>41</v>
      </c>
      <c r="AB79" t="s">
        <v>554</v>
      </c>
      <c r="AC79" t="s">
        <v>555</v>
      </c>
    </row>
    <row r="80" spans="1:31" ht="15" x14ac:dyDescent="0.2">
      <c r="A80" s="4">
        <v>45472755</v>
      </c>
      <c r="B80" t="s">
        <v>399</v>
      </c>
      <c r="C80" t="s">
        <v>400</v>
      </c>
      <c r="D80" t="s">
        <v>32</v>
      </c>
      <c r="E80" t="s">
        <v>217</v>
      </c>
      <c r="G80" t="s">
        <v>47</v>
      </c>
      <c r="H80" t="s">
        <v>104</v>
      </c>
      <c r="I80" t="s">
        <v>124</v>
      </c>
      <c r="J80" t="s">
        <v>307</v>
      </c>
      <c r="K80" t="s">
        <v>50</v>
      </c>
      <c r="L80" t="s">
        <v>51</v>
      </c>
      <c r="M80" t="s">
        <v>96</v>
      </c>
      <c r="O80" t="s">
        <v>40</v>
      </c>
      <c r="P80" t="s">
        <v>40</v>
      </c>
      <c r="Q80" t="s">
        <v>40</v>
      </c>
      <c r="R80" t="s">
        <v>42</v>
      </c>
      <c r="S80" t="s">
        <v>41</v>
      </c>
      <c r="T80" t="s">
        <v>42</v>
      </c>
      <c r="U80" t="s">
        <v>40</v>
      </c>
      <c r="V80" t="s">
        <v>40</v>
      </c>
      <c r="W80" t="s">
        <v>41</v>
      </c>
      <c r="AB80" t="s">
        <v>401</v>
      </c>
      <c r="AC80" t="s">
        <v>402</v>
      </c>
      <c r="AD80" t="s">
        <v>403</v>
      </c>
      <c r="AE80" t="s">
        <v>404</v>
      </c>
    </row>
    <row r="81" spans="1:31" ht="15" x14ac:dyDescent="0.2">
      <c r="A81" s="4">
        <v>45190195</v>
      </c>
      <c r="B81" t="s">
        <v>290</v>
      </c>
      <c r="C81" t="s">
        <v>291</v>
      </c>
      <c r="D81" t="s">
        <v>32</v>
      </c>
      <c r="E81" t="s">
        <v>255</v>
      </c>
      <c r="G81" t="s">
        <v>47</v>
      </c>
      <c r="H81" t="s">
        <v>61</v>
      </c>
      <c r="I81" t="s">
        <v>256</v>
      </c>
      <c r="J81" t="s">
        <v>197</v>
      </c>
      <c r="K81" t="s">
        <v>50</v>
      </c>
      <c r="L81" t="s">
        <v>51</v>
      </c>
      <c r="M81" t="s">
        <v>96</v>
      </c>
      <c r="O81" t="s">
        <v>40</v>
      </c>
      <c r="P81" t="s">
        <v>40</v>
      </c>
      <c r="Q81" t="s">
        <v>40</v>
      </c>
      <c r="R81" t="s">
        <v>42</v>
      </c>
      <c r="S81" t="s">
        <v>41</v>
      </c>
      <c r="T81" t="s">
        <v>42</v>
      </c>
      <c r="U81" t="s">
        <v>40</v>
      </c>
      <c r="V81" t="s">
        <v>40</v>
      </c>
      <c r="W81" t="s">
        <v>41</v>
      </c>
      <c r="X81" t="s">
        <v>292</v>
      </c>
      <c r="AB81" t="s">
        <v>293</v>
      </c>
      <c r="AC81" t="s">
        <v>294</v>
      </c>
      <c r="AD81" t="s">
        <v>295</v>
      </c>
    </row>
    <row r="82" spans="1:31" ht="15" x14ac:dyDescent="0.2">
      <c r="A82" s="4">
        <v>44937940</v>
      </c>
      <c r="B82" t="s">
        <v>215</v>
      </c>
      <c r="C82" t="s">
        <v>216</v>
      </c>
      <c r="D82" t="s">
        <v>32</v>
      </c>
      <c r="E82" t="s">
        <v>150</v>
      </c>
      <c r="F82" t="s">
        <v>217</v>
      </c>
      <c r="G82" t="s">
        <v>47</v>
      </c>
      <c r="H82" t="s">
        <v>218</v>
      </c>
      <c r="I82" t="s">
        <v>69</v>
      </c>
      <c r="J82" t="s">
        <v>219</v>
      </c>
      <c r="K82" t="s">
        <v>37</v>
      </c>
      <c r="L82" t="s">
        <v>51</v>
      </c>
      <c r="M82" t="s">
        <v>52</v>
      </c>
      <c r="O82" t="s">
        <v>40</v>
      </c>
      <c r="P82" t="s">
        <v>40</v>
      </c>
      <c r="Q82" t="s">
        <v>40</v>
      </c>
      <c r="R82" t="s">
        <v>42</v>
      </c>
      <c r="S82" t="s">
        <v>41</v>
      </c>
      <c r="T82" t="s">
        <v>42</v>
      </c>
      <c r="U82" t="s">
        <v>40</v>
      </c>
      <c r="V82" t="s">
        <v>40</v>
      </c>
      <c r="W82" t="s">
        <v>41</v>
      </c>
      <c r="AB82" t="s">
        <v>220</v>
      </c>
      <c r="AC82" t="s">
        <v>221</v>
      </c>
      <c r="AD82" t="s">
        <v>222</v>
      </c>
      <c r="AE82" t="s">
        <v>223</v>
      </c>
    </row>
    <row r="83" spans="1:31" ht="15" x14ac:dyDescent="0.2">
      <c r="A83" s="4">
        <v>45472996</v>
      </c>
      <c r="B83" t="s">
        <v>405</v>
      </c>
      <c r="C83" t="s">
        <v>406</v>
      </c>
      <c r="D83" t="s">
        <v>32</v>
      </c>
      <c r="E83" t="s">
        <v>217</v>
      </c>
      <c r="G83" t="s">
        <v>47</v>
      </c>
      <c r="H83" t="s">
        <v>407</v>
      </c>
      <c r="I83" t="s">
        <v>116</v>
      </c>
      <c r="J83" t="s">
        <v>77</v>
      </c>
      <c r="K83" t="s">
        <v>50</v>
      </c>
      <c r="L83" t="s">
        <v>51</v>
      </c>
      <c r="M83" t="s">
        <v>52</v>
      </c>
      <c r="O83" t="s">
        <v>40</v>
      </c>
      <c r="P83" t="s">
        <v>40</v>
      </c>
      <c r="Q83" t="s">
        <v>40</v>
      </c>
      <c r="R83" t="s">
        <v>42</v>
      </c>
      <c r="S83" t="s">
        <v>41</v>
      </c>
      <c r="T83" t="s">
        <v>42</v>
      </c>
      <c r="U83" t="s">
        <v>40</v>
      </c>
      <c r="V83" t="s">
        <v>40</v>
      </c>
      <c r="W83" t="s">
        <v>41</v>
      </c>
      <c r="AB83" t="s">
        <v>408</v>
      </c>
      <c r="AC83" t="s">
        <v>409</v>
      </c>
      <c r="AD83" t="s">
        <v>410</v>
      </c>
      <c r="AE83" t="s">
        <v>411</v>
      </c>
    </row>
    <row r="84" spans="1:31" ht="15" x14ac:dyDescent="0.2">
      <c r="A84" s="4">
        <v>45970198</v>
      </c>
      <c r="B84" t="s">
        <v>664</v>
      </c>
      <c r="C84" t="s">
        <v>665</v>
      </c>
      <c r="D84" t="s">
        <v>32</v>
      </c>
      <c r="E84" t="s">
        <v>570</v>
      </c>
      <c r="G84" t="s">
        <v>47</v>
      </c>
      <c r="H84" t="s">
        <v>382</v>
      </c>
      <c r="I84" t="s">
        <v>298</v>
      </c>
      <c r="J84" t="s">
        <v>307</v>
      </c>
      <c r="K84" t="s">
        <v>50</v>
      </c>
      <c r="L84" t="s">
        <v>51</v>
      </c>
      <c r="M84" t="s">
        <v>52</v>
      </c>
      <c r="O84" t="s">
        <v>40</v>
      </c>
      <c r="P84" t="s">
        <v>42</v>
      </c>
      <c r="Q84" t="s">
        <v>40</v>
      </c>
      <c r="R84" t="s">
        <v>42</v>
      </c>
      <c r="S84" t="s">
        <v>41</v>
      </c>
      <c r="T84" t="s">
        <v>42</v>
      </c>
      <c r="U84" t="s">
        <v>40</v>
      </c>
      <c r="V84" t="s">
        <v>40</v>
      </c>
      <c r="W84" t="s">
        <v>41</v>
      </c>
      <c r="AB84" t="s">
        <v>666</v>
      </c>
      <c r="AC84" t="s">
        <v>667</v>
      </c>
      <c r="AD84" t="s">
        <v>668</v>
      </c>
      <c r="AE84" t="s">
        <v>669</v>
      </c>
    </row>
    <row r="85" spans="1:31" ht="15" x14ac:dyDescent="0.2">
      <c r="A85" s="4">
        <v>45764075</v>
      </c>
      <c r="B85" t="s">
        <v>541</v>
      </c>
      <c r="C85" t="s">
        <v>542</v>
      </c>
      <c r="D85" t="s">
        <v>32</v>
      </c>
      <c r="E85" t="s">
        <v>514</v>
      </c>
      <c r="G85" t="s">
        <v>47</v>
      </c>
      <c r="H85" t="s">
        <v>61</v>
      </c>
      <c r="I85" t="s">
        <v>48</v>
      </c>
      <c r="J85" t="s">
        <v>470</v>
      </c>
      <c r="K85" t="s">
        <v>37</v>
      </c>
      <c r="L85" t="s">
        <v>51</v>
      </c>
      <c r="M85" t="s">
        <v>52</v>
      </c>
      <c r="O85" t="s">
        <v>40</v>
      </c>
      <c r="P85" t="s">
        <v>42</v>
      </c>
      <c r="Q85" t="s">
        <v>40</v>
      </c>
      <c r="R85" t="s">
        <v>42</v>
      </c>
      <c r="S85" t="s">
        <v>41</v>
      </c>
      <c r="T85" t="s">
        <v>42</v>
      </c>
      <c r="U85" t="s">
        <v>40</v>
      </c>
      <c r="V85" t="s">
        <v>40</v>
      </c>
      <c r="W85" t="s">
        <v>41</v>
      </c>
      <c r="AB85" t="s">
        <v>543</v>
      </c>
      <c r="AC85" t="s">
        <v>544</v>
      </c>
      <c r="AD85" t="s">
        <v>545</v>
      </c>
    </row>
    <row r="86" spans="1:31" ht="15" x14ac:dyDescent="0.2">
      <c r="A86" s="4">
        <v>45764080</v>
      </c>
      <c r="B86" t="s">
        <v>546</v>
      </c>
      <c r="C86" t="s">
        <v>547</v>
      </c>
      <c r="D86" t="s">
        <v>32</v>
      </c>
      <c r="E86" t="s">
        <v>514</v>
      </c>
      <c r="G86" t="s">
        <v>47</v>
      </c>
      <c r="H86" t="s">
        <v>48</v>
      </c>
      <c r="I86" t="s">
        <v>61</v>
      </c>
      <c r="J86" t="s">
        <v>189</v>
      </c>
      <c r="K86" t="s">
        <v>37</v>
      </c>
      <c r="L86" t="s">
        <v>51</v>
      </c>
      <c r="M86" t="s">
        <v>52</v>
      </c>
      <c r="O86" t="s">
        <v>40</v>
      </c>
      <c r="P86" t="s">
        <v>40</v>
      </c>
      <c r="Q86" t="s">
        <v>40</v>
      </c>
      <c r="R86" t="s">
        <v>42</v>
      </c>
      <c r="S86" t="s">
        <v>41</v>
      </c>
      <c r="T86" t="s">
        <v>42</v>
      </c>
      <c r="U86" t="s">
        <v>40</v>
      </c>
      <c r="V86" t="s">
        <v>40</v>
      </c>
      <c r="W86" t="s">
        <v>41</v>
      </c>
      <c r="AB86" t="s">
        <v>548</v>
      </c>
      <c r="AC86" t="s">
        <v>549</v>
      </c>
      <c r="AD86" t="s">
        <v>550</v>
      </c>
      <c r="AE86" t="s">
        <v>551</v>
      </c>
    </row>
    <row r="87" spans="1:31" ht="15" x14ac:dyDescent="0.2">
      <c r="A87" s="4">
        <v>45969556</v>
      </c>
      <c r="B87" t="s">
        <v>670</v>
      </c>
      <c r="C87" t="s">
        <v>671</v>
      </c>
      <c r="D87" t="s">
        <v>32</v>
      </c>
      <c r="E87" t="s">
        <v>570</v>
      </c>
      <c r="G87" t="s">
        <v>47</v>
      </c>
      <c r="H87" t="s">
        <v>48</v>
      </c>
      <c r="I87" t="s">
        <v>61</v>
      </c>
      <c r="J87" t="s">
        <v>85</v>
      </c>
      <c r="K87" t="s">
        <v>50</v>
      </c>
      <c r="L87" t="s">
        <v>38</v>
      </c>
      <c r="M87" t="s">
        <v>435</v>
      </c>
      <c r="O87" t="s">
        <v>40</v>
      </c>
      <c r="P87" t="s">
        <v>42</v>
      </c>
      <c r="Q87" t="s">
        <v>40</v>
      </c>
      <c r="R87" t="s">
        <v>42</v>
      </c>
      <c r="S87" t="s">
        <v>41</v>
      </c>
      <c r="T87" t="s">
        <v>42</v>
      </c>
      <c r="U87" t="s">
        <v>40</v>
      </c>
      <c r="V87" t="s">
        <v>40</v>
      </c>
      <c r="W87" t="s">
        <v>40</v>
      </c>
      <c r="AB87" t="s">
        <v>672</v>
      </c>
      <c r="AC87" t="s">
        <v>673</v>
      </c>
      <c r="AD87" t="s">
        <v>674</v>
      </c>
      <c r="AE87" t="s">
        <v>675</v>
      </c>
    </row>
    <row r="88" spans="1:31" ht="15" x14ac:dyDescent="0.2">
      <c r="A88" s="4">
        <v>43635040</v>
      </c>
      <c r="B88" t="s">
        <v>91</v>
      </c>
      <c r="C88" t="s">
        <v>92</v>
      </c>
      <c r="D88" t="s">
        <v>32</v>
      </c>
      <c r="E88" t="s">
        <v>93</v>
      </c>
      <c r="G88" t="s">
        <v>47</v>
      </c>
      <c r="H88" t="s">
        <v>94</v>
      </c>
      <c r="J88" t="s">
        <v>95</v>
      </c>
      <c r="K88" t="s">
        <v>50</v>
      </c>
      <c r="L88" t="s">
        <v>51</v>
      </c>
      <c r="M88" t="s">
        <v>96</v>
      </c>
      <c r="O88" t="s">
        <v>42</v>
      </c>
      <c r="P88" t="s">
        <v>40</v>
      </c>
      <c r="Q88" t="s">
        <v>40</v>
      </c>
      <c r="R88" t="s">
        <v>42</v>
      </c>
      <c r="S88" t="s">
        <v>41</v>
      </c>
      <c r="T88" t="s">
        <v>42</v>
      </c>
      <c r="U88" t="s">
        <v>40</v>
      </c>
      <c r="V88" t="s">
        <v>40</v>
      </c>
      <c r="W88" t="s">
        <v>41</v>
      </c>
      <c r="AB88" t="s">
        <v>97</v>
      </c>
      <c r="AC88" t="s">
        <v>98</v>
      </c>
      <c r="AD88" t="s">
        <v>99</v>
      </c>
      <c r="AE88" t="s">
        <v>100</v>
      </c>
    </row>
    <row r="89" spans="1:31" ht="15" x14ac:dyDescent="0.2">
      <c r="A89" s="4">
        <v>45190266</v>
      </c>
      <c r="B89" t="s">
        <v>296</v>
      </c>
      <c r="C89" t="s">
        <v>297</v>
      </c>
      <c r="D89" t="s">
        <v>32</v>
      </c>
      <c r="E89" t="s">
        <v>255</v>
      </c>
      <c r="G89" t="s">
        <v>47</v>
      </c>
      <c r="H89" t="s">
        <v>124</v>
      </c>
      <c r="I89" t="s">
        <v>298</v>
      </c>
      <c r="J89" t="s">
        <v>95</v>
      </c>
      <c r="K89" t="s">
        <v>37</v>
      </c>
      <c r="L89" t="s">
        <v>51</v>
      </c>
      <c r="M89" t="s">
        <v>52</v>
      </c>
      <c r="O89" t="s">
        <v>40</v>
      </c>
      <c r="P89" t="s">
        <v>40</v>
      </c>
      <c r="Q89" t="s">
        <v>40</v>
      </c>
      <c r="R89" t="s">
        <v>42</v>
      </c>
      <c r="S89" t="s">
        <v>41</v>
      </c>
      <c r="T89" t="s">
        <v>42</v>
      </c>
      <c r="U89" t="s">
        <v>40</v>
      </c>
      <c r="V89" t="s">
        <v>40</v>
      </c>
      <c r="W89" t="s">
        <v>41</v>
      </c>
      <c r="X89" t="s">
        <v>299</v>
      </c>
      <c r="AB89" t="s">
        <v>300</v>
      </c>
      <c r="AC89" t="s">
        <v>301</v>
      </c>
      <c r="AD89" t="s">
        <v>302</v>
      </c>
      <c r="AE89" t="s">
        <v>303</v>
      </c>
    </row>
    <row r="90" spans="1:31" ht="15" x14ac:dyDescent="0.2">
      <c r="A90" s="4">
        <v>45969530</v>
      </c>
      <c r="B90" t="s">
        <v>676</v>
      </c>
      <c r="C90" t="s">
        <v>677</v>
      </c>
      <c r="D90" t="s">
        <v>32</v>
      </c>
      <c r="E90" t="s">
        <v>570</v>
      </c>
      <c r="G90" t="s">
        <v>47</v>
      </c>
      <c r="H90" t="s">
        <v>61</v>
      </c>
      <c r="J90" t="s">
        <v>49</v>
      </c>
      <c r="K90" t="s">
        <v>37</v>
      </c>
      <c r="L90" t="s">
        <v>51</v>
      </c>
      <c r="M90" t="s">
        <v>52</v>
      </c>
      <c r="O90" t="s">
        <v>40</v>
      </c>
      <c r="P90" t="s">
        <v>42</v>
      </c>
      <c r="Q90" t="s">
        <v>40</v>
      </c>
      <c r="R90" t="s">
        <v>42</v>
      </c>
      <c r="S90" t="s">
        <v>41</v>
      </c>
      <c r="T90" t="s">
        <v>42</v>
      </c>
      <c r="U90" t="s">
        <v>40</v>
      </c>
      <c r="V90" t="s">
        <v>40</v>
      </c>
      <c r="W90" t="s">
        <v>41</v>
      </c>
      <c r="AB90" t="s">
        <v>678</v>
      </c>
      <c r="AC90" t="s">
        <v>679</v>
      </c>
      <c r="AD90" t="s">
        <v>680</v>
      </c>
      <c r="AE90" t="s">
        <v>681</v>
      </c>
    </row>
    <row r="91" spans="1:31" ht="15" x14ac:dyDescent="0.2">
      <c r="A91" s="4">
        <v>44936871</v>
      </c>
      <c r="B91" t="s">
        <v>224</v>
      </c>
      <c r="C91" t="s">
        <v>225</v>
      </c>
      <c r="D91" t="s">
        <v>32</v>
      </c>
      <c r="E91" t="s">
        <v>150</v>
      </c>
      <c r="G91" t="s">
        <v>47</v>
      </c>
      <c r="H91" t="s">
        <v>124</v>
      </c>
      <c r="I91" t="s">
        <v>116</v>
      </c>
      <c r="J91" t="s">
        <v>95</v>
      </c>
      <c r="K91" t="s">
        <v>50</v>
      </c>
      <c r="L91" t="s">
        <v>51</v>
      </c>
      <c r="M91" t="s">
        <v>52</v>
      </c>
      <c r="O91" t="s">
        <v>40</v>
      </c>
      <c r="P91" t="s">
        <v>40</v>
      </c>
      <c r="Q91" t="s">
        <v>40</v>
      </c>
      <c r="R91" t="s">
        <v>42</v>
      </c>
      <c r="S91" t="s">
        <v>41</v>
      </c>
      <c r="T91" t="s">
        <v>42</v>
      </c>
      <c r="U91" t="s">
        <v>40</v>
      </c>
      <c r="V91" t="s">
        <v>40</v>
      </c>
      <c r="W91" t="s">
        <v>41</v>
      </c>
      <c r="AB91" t="s">
        <v>226</v>
      </c>
      <c r="AC91" t="s">
        <v>227</v>
      </c>
      <c r="AD91" t="s">
        <v>228</v>
      </c>
      <c r="AE91" t="s">
        <v>229</v>
      </c>
    </row>
    <row r="92" spans="1:31" ht="15" x14ac:dyDescent="0.2">
      <c r="A92" s="4">
        <v>45970222</v>
      </c>
      <c r="B92" t="s">
        <v>682</v>
      </c>
      <c r="C92" t="s">
        <v>683</v>
      </c>
      <c r="D92" t="s">
        <v>32</v>
      </c>
      <c r="E92" t="s">
        <v>570</v>
      </c>
      <c r="G92" t="s">
        <v>47</v>
      </c>
      <c r="H92" t="s">
        <v>684</v>
      </c>
      <c r="I92" t="s">
        <v>124</v>
      </c>
      <c r="J92" t="s">
        <v>470</v>
      </c>
      <c r="K92" t="s">
        <v>37</v>
      </c>
      <c r="L92" t="s">
        <v>51</v>
      </c>
      <c r="M92" t="s">
        <v>52</v>
      </c>
      <c r="O92" t="s">
        <v>40</v>
      </c>
      <c r="P92" t="s">
        <v>42</v>
      </c>
      <c r="Q92" t="s">
        <v>40</v>
      </c>
      <c r="R92" t="s">
        <v>42</v>
      </c>
      <c r="S92" t="s">
        <v>41</v>
      </c>
      <c r="T92" t="s">
        <v>42</v>
      </c>
      <c r="U92" t="s">
        <v>40</v>
      </c>
      <c r="V92" t="s">
        <v>40</v>
      </c>
      <c r="W92" t="s">
        <v>41</v>
      </c>
      <c r="AB92" t="s">
        <v>685</v>
      </c>
      <c r="AC92" t="s">
        <v>686</v>
      </c>
      <c r="AD92" t="s">
        <v>687</v>
      </c>
      <c r="AE92" t="s">
        <v>688</v>
      </c>
    </row>
    <row r="93" spans="1:31" ht="15" x14ac:dyDescent="0.2">
      <c r="A93" s="4">
        <v>45346221</v>
      </c>
      <c r="B93" t="s">
        <v>336</v>
      </c>
      <c r="C93" t="s">
        <v>337</v>
      </c>
      <c r="D93" t="s">
        <v>32</v>
      </c>
      <c r="E93" t="s">
        <v>321</v>
      </c>
      <c r="G93" t="s">
        <v>47</v>
      </c>
      <c r="H93" t="s">
        <v>104</v>
      </c>
      <c r="I93" t="s">
        <v>116</v>
      </c>
      <c r="J93" t="s">
        <v>126</v>
      </c>
      <c r="K93" t="s">
        <v>37</v>
      </c>
      <c r="L93" t="s">
        <v>338</v>
      </c>
      <c r="M93" t="s">
        <v>52</v>
      </c>
      <c r="O93" t="s">
        <v>40</v>
      </c>
      <c r="P93" t="s">
        <v>40</v>
      </c>
      <c r="Q93" t="s">
        <v>40</v>
      </c>
      <c r="R93" t="s">
        <v>42</v>
      </c>
      <c r="S93" t="s">
        <v>41</v>
      </c>
      <c r="T93" t="s">
        <v>42</v>
      </c>
      <c r="U93" t="s">
        <v>40</v>
      </c>
      <c r="V93" t="s">
        <v>40</v>
      </c>
      <c r="W93" t="s">
        <v>41</v>
      </c>
      <c r="AB93" t="s">
        <v>339</v>
      </c>
      <c r="AC93" t="s">
        <v>340</v>
      </c>
      <c r="AD93" t="s">
        <v>341</v>
      </c>
    </row>
    <row r="94" spans="1:31" ht="15" x14ac:dyDescent="0.2">
      <c r="A94" s="4">
        <v>44937630</v>
      </c>
      <c r="B94" t="s">
        <v>230</v>
      </c>
      <c r="C94" t="s">
        <v>231</v>
      </c>
      <c r="D94" t="s">
        <v>32</v>
      </c>
      <c r="E94" t="s">
        <v>150</v>
      </c>
      <c r="G94" t="s">
        <v>47</v>
      </c>
      <c r="H94" t="s">
        <v>48</v>
      </c>
      <c r="J94" t="s">
        <v>152</v>
      </c>
      <c r="K94" t="s">
        <v>50</v>
      </c>
      <c r="L94" t="s">
        <v>51</v>
      </c>
      <c r="M94" t="s">
        <v>52</v>
      </c>
      <c r="O94" t="s">
        <v>40</v>
      </c>
      <c r="P94" t="s">
        <v>40</v>
      </c>
      <c r="Q94" t="s">
        <v>40</v>
      </c>
      <c r="R94" t="s">
        <v>42</v>
      </c>
      <c r="S94" t="s">
        <v>41</v>
      </c>
      <c r="T94" t="s">
        <v>42</v>
      </c>
      <c r="U94" t="s">
        <v>40</v>
      </c>
      <c r="V94" t="s">
        <v>40</v>
      </c>
      <c r="W94" t="s">
        <v>40</v>
      </c>
      <c r="X94" t="s">
        <v>232</v>
      </c>
      <c r="AB94" t="s">
        <v>233</v>
      </c>
      <c r="AC94" t="s">
        <v>234</v>
      </c>
      <c r="AD94" t="s">
        <v>235</v>
      </c>
      <c r="AE94" t="s">
        <v>236</v>
      </c>
    </row>
    <row r="95" spans="1:31" ht="15" x14ac:dyDescent="0.2">
      <c r="A95" s="4">
        <v>45968103</v>
      </c>
      <c r="B95" t="s">
        <v>689</v>
      </c>
      <c r="C95" t="s">
        <v>690</v>
      </c>
      <c r="D95" t="s">
        <v>32</v>
      </c>
      <c r="E95" t="s">
        <v>570</v>
      </c>
      <c r="G95" t="s">
        <v>47</v>
      </c>
      <c r="H95" t="s">
        <v>48</v>
      </c>
      <c r="J95" t="s">
        <v>197</v>
      </c>
      <c r="K95" t="s">
        <v>50</v>
      </c>
      <c r="L95" t="s">
        <v>51</v>
      </c>
      <c r="M95" t="s">
        <v>52</v>
      </c>
      <c r="O95" t="s">
        <v>40</v>
      </c>
      <c r="P95" t="s">
        <v>40</v>
      </c>
      <c r="Q95" t="s">
        <v>40</v>
      </c>
      <c r="R95" t="s">
        <v>42</v>
      </c>
      <c r="S95" t="s">
        <v>41</v>
      </c>
      <c r="T95" t="s">
        <v>42</v>
      </c>
      <c r="U95" t="s">
        <v>40</v>
      </c>
      <c r="V95" t="s">
        <v>40</v>
      </c>
      <c r="W95" t="s">
        <v>41</v>
      </c>
      <c r="AB95" t="s">
        <v>691</v>
      </c>
      <c r="AC95" t="s">
        <v>692</v>
      </c>
      <c r="AD95" t="s">
        <v>693</v>
      </c>
    </row>
    <row r="96" spans="1:31" ht="15" x14ac:dyDescent="0.2">
      <c r="A96" s="4">
        <v>45472654</v>
      </c>
      <c r="B96" t="s">
        <v>412</v>
      </c>
      <c r="C96" t="s">
        <v>413</v>
      </c>
      <c r="D96" t="s">
        <v>32</v>
      </c>
      <c r="E96" t="s">
        <v>217</v>
      </c>
      <c r="G96" t="s">
        <v>47</v>
      </c>
      <c r="H96" t="s">
        <v>116</v>
      </c>
      <c r="J96" t="s">
        <v>197</v>
      </c>
      <c r="K96" t="s">
        <v>50</v>
      </c>
      <c r="L96" t="s">
        <v>51</v>
      </c>
      <c r="M96" t="s">
        <v>96</v>
      </c>
      <c r="O96" t="s">
        <v>40</v>
      </c>
      <c r="P96" t="s">
        <v>40</v>
      </c>
      <c r="Q96" t="s">
        <v>40</v>
      </c>
      <c r="R96" t="s">
        <v>42</v>
      </c>
      <c r="S96" t="s">
        <v>41</v>
      </c>
      <c r="T96" t="s">
        <v>42</v>
      </c>
      <c r="U96" t="s">
        <v>40</v>
      </c>
      <c r="V96" t="s">
        <v>40</v>
      </c>
      <c r="W96" t="s">
        <v>41</v>
      </c>
      <c r="AB96" t="s">
        <v>414</v>
      </c>
      <c r="AC96" t="s">
        <v>415</v>
      </c>
      <c r="AD96" t="s">
        <v>416</v>
      </c>
      <c r="AE96" t="s">
        <v>417</v>
      </c>
    </row>
    <row r="97" spans="1:31" ht="15" x14ac:dyDescent="0.2">
      <c r="A97" s="4">
        <v>45968075</v>
      </c>
      <c r="B97" t="s">
        <v>694</v>
      </c>
      <c r="C97" t="s">
        <v>695</v>
      </c>
      <c r="D97" t="s">
        <v>32</v>
      </c>
      <c r="E97" t="s">
        <v>570</v>
      </c>
      <c r="G97" t="s">
        <v>47</v>
      </c>
      <c r="H97" t="s">
        <v>696</v>
      </c>
      <c r="I97" t="s">
        <v>529</v>
      </c>
      <c r="J97" t="s">
        <v>427</v>
      </c>
      <c r="K97" t="s">
        <v>37</v>
      </c>
      <c r="L97" t="s">
        <v>38</v>
      </c>
      <c r="M97" t="s">
        <v>52</v>
      </c>
      <c r="O97" t="s">
        <v>40</v>
      </c>
      <c r="P97" t="s">
        <v>42</v>
      </c>
      <c r="Q97" t="s">
        <v>40</v>
      </c>
      <c r="R97" t="s">
        <v>42</v>
      </c>
      <c r="S97" t="s">
        <v>41</v>
      </c>
      <c r="T97" t="s">
        <v>42</v>
      </c>
      <c r="U97" t="s">
        <v>40</v>
      </c>
      <c r="V97" t="s">
        <v>40</v>
      </c>
      <c r="W97" t="s">
        <v>41</v>
      </c>
      <c r="AB97" t="s">
        <v>697</v>
      </c>
      <c r="AC97" t="s">
        <v>698</v>
      </c>
      <c r="AD97" t="s">
        <v>699</v>
      </c>
      <c r="AE97" t="s">
        <v>700</v>
      </c>
    </row>
    <row r="98" spans="1:31" ht="15" x14ac:dyDescent="0.2">
      <c r="A98" s="4">
        <v>45763858</v>
      </c>
      <c r="B98" t="s">
        <v>505</v>
      </c>
      <c r="C98" t="s">
        <v>506</v>
      </c>
      <c r="D98" t="s">
        <v>32</v>
      </c>
      <c r="E98" t="s">
        <v>464</v>
      </c>
      <c r="G98" t="s">
        <v>47</v>
      </c>
      <c r="H98" t="s">
        <v>116</v>
      </c>
      <c r="I98" t="s">
        <v>507</v>
      </c>
      <c r="J98" t="s">
        <v>508</v>
      </c>
      <c r="K98" t="s">
        <v>37</v>
      </c>
      <c r="L98" t="s">
        <v>38</v>
      </c>
      <c r="M98" t="s">
        <v>52</v>
      </c>
      <c r="O98" t="s">
        <v>40</v>
      </c>
      <c r="P98" t="s">
        <v>40</v>
      </c>
      <c r="Q98" t="s">
        <v>40</v>
      </c>
      <c r="R98" t="s">
        <v>42</v>
      </c>
      <c r="S98" t="s">
        <v>41</v>
      </c>
      <c r="T98" t="s">
        <v>42</v>
      </c>
      <c r="U98" t="s">
        <v>40</v>
      </c>
      <c r="V98" t="s">
        <v>40</v>
      </c>
      <c r="W98" t="s">
        <v>41</v>
      </c>
      <c r="AB98" t="s">
        <v>509</v>
      </c>
      <c r="AC98" t="s">
        <v>510</v>
      </c>
      <c r="AD98" t="s">
        <v>511</v>
      </c>
    </row>
    <row r="99" spans="1:31" ht="15" x14ac:dyDescent="0.2">
      <c r="A99" s="4">
        <v>44475813</v>
      </c>
      <c r="B99" t="s">
        <v>131</v>
      </c>
      <c r="C99" t="s">
        <v>132</v>
      </c>
      <c r="D99" t="s">
        <v>32</v>
      </c>
      <c r="E99" t="s">
        <v>123</v>
      </c>
      <c r="G99" t="s">
        <v>47</v>
      </c>
      <c r="H99" t="s">
        <v>61</v>
      </c>
      <c r="I99" t="s">
        <v>48</v>
      </c>
      <c r="J99" t="s">
        <v>106</v>
      </c>
      <c r="K99" t="s">
        <v>50</v>
      </c>
      <c r="L99" t="s">
        <v>51</v>
      </c>
      <c r="M99" t="s">
        <v>96</v>
      </c>
      <c r="O99" t="s">
        <v>40</v>
      </c>
      <c r="P99" t="s">
        <v>40</v>
      </c>
      <c r="Q99" t="s">
        <v>40</v>
      </c>
      <c r="R99" t="s">
        <v>42</v>
      </c>
      <c r="S99" t="s">
        <v>41</v>
      </c>
      <c r="T99" t="s">
        <v>42</v>
      </c>
      <c r="U99" t="s">
        <v>40</v>
      </c>
      <c r="V99" t="s">
        <v>40</v>
      </c>
      <c r="W99" t="s">
        <v>41</v>
      </c>
      <c r="AB99" t="s">
        <v>133</v>
      </c>
      <c r="AC99" t="s">
        <v>134</v>
      </c>
      <c r="AD99" t="s">
        <v>135</v>
      </c>
    </row>
    <row r="100" spans="1:31" ht="15" x14ac:dyDescent="0.2">
      <c r="A100" s="4">
        <v>45472979</v>
      </c>
      <c r="B100" t="s">
        <v>418</v>
      </c>
      <c r="C100" t="s">
        <v>419</v>
      </c>
      <c r="D100" t="s">
        <v>32</v>
      </c>
      <c r="E100" t="s">
        <v>217</v>
      </c>
      <c r="G100" t="s">
        <v>47</v>
      </c>
      <c r="H100" t="s">
        <v>94</v>
      </c>
      <c r="I100" t="s">
        <v>116</v>
      </c>
      <c r="J100" t="s">
        <v>307</v>
      </c>
      <c r="K100" t="s">
        <v>37</v>
      </c>
      <c r="L100" t="s">
        <v>38</v>
      </c>
      <c r="M100" t="s">
        <v>52</v>
      </c>
      <c r="O100" t="s">
        <v>40</v>
      </c>
      <c r="P100" t="s">
        <v>40</v>
      </c>
      <c r="Q100" t="s">
        <v>40</v>
      </c>
      <c r="R100" t="s">
        <v>42</v>
      </c>
      <c r="S100" t="s">
        <v>41</v>
      </c>
      <c r="T100" t="s">
        <v>42</v>
      </c>
      <c r="U100" t="s">
        <v>40</v>
      </c>
      <c r="V100" t="s">
        <v>40</v>
      </c>
      <c r="W100" t="s">
        <v>41</v>
      </c>
      <c r="AB100" t="s">
        <v>420</v>
      </c>
      <c r="AC100" t="s">
        <v>421</v>
      </c>
      <c r="AD100" t="s">
        <v>422</v>
      </c>
    </row>
    <row r="101" spans="1:31" ht="15" x14ac:dyDescent="0.2">
      <c r="A101" s="4">
        <v>44476170</v>
      </c>
      <c r="B101" t="s">
        <v>136</v>
      </c>
      <c r="C101" t="s">
        <v>137</v>
      </c>
      <c r="D101" t="s">
        <v>32</v>
      </c>
      <c r="E101" t="s">
        <v>123</v>
      </c>
      <c r="G101" t="s">
        <v>47</v>
      </c>
      <c r="H101" t="s">
        <v>138</v>
      </c>
      <c r="I101" t="s">
        <v>124</v>
      </c>
      <c r="J101" t="s">
        <v>85</v>
      </c>
      <c r="K101" t="s">
        <v>50</v>
      </c>
      <c r="L101" t="s">
        <v>51</v>
      </c>
      <c r="M101" t="s">
        <v>52</v>
      </c>
      <c r="O101" t="s">
        <v>40</v>
      </c>
      <c r="P101" t="s">
        <v>40</v>
      </c>
      <c r="Q101" t="s">
        <v>40</v>
      </c>
      <c r="R101" t="s">
        <v>42</v>
      </c>
      <c r="S101" t="s">
        <v>41</v>
      </c>
      <c r="T101" t="s">
        <v>42</v>
      </c>
      <c r="U101" t="s">
        <v>40</v>
      </c>
      <c r="V101" t="s">
        <v>40</v>
      </c>
      <c r="W101" t="s">
        <v>40</v>
      </c>
      <c r="X101" t="s">
        <v>139</v>
      </c>
      <c r="AB101" t="s">
        <v>140</v>
      </c>
      <c r="AC101" t="s">
        <v>141</v>
      </c>
      <c r="AD101" t="s">
        <v>142</v>
      </c>
      <c r="AE101" t="s">
        <v>143</v>
      </c>
    </row>
    <row r="102" spans="1:31" x14ac:dyDescent="0.2">
      <c r="A102" s="4">
        <v>44937929</v>
      </c>
      <c r="B102" t="s">
        <v>237</v>
      </c>
      <c r="C102" t="s">
        <v>238</v>
      </c>
      <c r="D102" t="s">
        <v>32</v>
      </c>
      <c r="E102" t="s">
        <v>150</v>
      </c>
      <c r="G102" t="s">
        <v>47</v>
      </c>
      <c r="H102" t="s">
        <v>61</v>
      </c>
      <c r="I102" t="s">
        <v>48</v>
      </c>
      <c r="J102" t="s">
        <v>219</v>
      </c>
      <c r="K102" t="s">
        <v>37</v>
      </c>
      <c r="L102" t="s">
        <v>51</v>
      </c>
      <c r="M102" t="s">
        <v>52</v>
      </c>
      <c r="O102" t="s">
        <v>40</v>
      </c>
      <c r="P102" t="s">
        <v>40</v>
      </c>
      <c r="Q102" t="s">
        <v>40</v>
      </c>
      <c r="R102" t="s">
        <v>42</v>
      </c>
      <c r="S102" t="s">
        <v>41</v>
      </c>
      <c r="T102" t="s">
        <v>42</v>
      </c>
      <c r="U102" t="s">
        <v>40</v>
      </c>
      <c r="V102" t="s">
        <v>40</v>
      </c>
      <c r="W102" t="s">
        <v>41</v>
      </c>
      <c r="AB102" t="s">
        <v>239</v>
      </c>
      <c r="AC102" t="s">
        <v>240</v>
      </c>
      <c r="AD102" t="s">
        <v>241</v>
      </c>
      <c r="AE102" t="s">
        <v>242</v>
      </c>
    </row>
    <row r="103" spans="1:31" ht="15" x14ac:dyDescent="0.2"/>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DE466-805E-044E-AE55-43B1A17B6A62}">
  <sheetPr>
    <tabColor theme="4" tint="-0.249977111117893"/>
  </sheetPr>
  <dimension ref="A1:Q344"/>
  <sheetViews>
    <sheetView workbookViewId="0">
      <pane ySplit="1" topLeftCell="A2" activePane="bottomLeft" state="frozen"/>
      <selection activeCell="J11" sqref="J11:J13"/>
      <selection pane="bottomLeft" activeCell="E17" sqref="E17"/>
    </sheetView>
  </sheetViews>
  <sheetFormatPr baseColWidth="10" defaultColWidth="8.83203125" defaultRowHeight="15" x14ac:dyDescent="0.2"/>
  <cols>
    <col min="1" max="1" width="10.6640625" style="20" customWidth="1"/>
    <col min="2" max="2" width="11.6640625" style="20" bestFit="1" customWidth="1"/>
    <col min="3" max="3" width="8.1640625" style="20" customWidth="1"/>
    <col min="4" max="4" width="8.5" style="20" customWidth="1"/>
    <col min="5" max="5" width="31.6640625" style="20" bestFit="1" customWidth="1"/>
    <col min="6" max="6" width="9.6640625" style="20" customWidth="1"/>
    <col min="7" max="7" width="46.6640625" style="20" bestFit="1" customWidth="1"/>
    <col min="8" max="8" width="33.6640625" style="20" bestFit="1" customWidth="1"/>
    <col min="9" max="9" width="10.6640625" style="20" bestFit="1" customWidth="1"/>
    <col min="10" max="10" width="7.6640625" style="20" bestFit="1" customWidth="1"/>
    <col min="11" max="11" width="13.33203125" style="20" customWidth="1"/>
    <col min="12" max="12" width="14.1640625" style="20" customWidth="1"/>
    <col min="13" max="13" width="9.6640625" style="20" customWidth="1"/>
    <col min="14" max="14" width="15.6640625" style="20" bestFit="1" customWidth="1"/>
    <col min="15" max="16" width="22.6640625" style="20" bestFit="1" customWidth="1"/>
    <col min="17" max="17" width="13.5" style="20" customWidth="1"/>
    <col min="18" max="16384" width="8.83203125" style="20"/>
  </cols>
  <sheetData>
    <row r="1" spans="1:17" x14ac:dyDescent="0.2">
      <c r="A1" s="21" t="s">
        <v>2036</v>
      </c>
      <c r="B1" s="21" t="s">
        <v>1755</v>
      </c>
      <c r="C1" s="21" t="s">
        <v>701</v>
      </c>
      <c r="D1" s="21" t="s">
        <v>3</v>
      </c>
      <c r="E1" s="21" t="s">
        <v>1754</v>
      </c>
      <c r="F1" s="21" t="s">
        <v>6</v>
      </c>
      <c r="G1" s="21" t="s">
        <v>1753</v>
      </c>
      <c r="H1" s="21" t="s">
        <v>2</v>
      </c>
      <c r="I1" s="21" t="s">
        <v>11</v>
      </c>
      <c r="J1" s="21" t="s">
        <v>10</v>
      </c>
      <c r="K1" s="21" t="s">
        <v>1752</v>
      </c>
      <c r="L1" s="21" t="s">
        <v>1751</v>
      </c>
      <c r="M1" s="21" t="s">
        <v>1512</v>
      </c>
      <c r="N1" s="21" t="s">
        <v>1750</v>
      </c>
      <c r="O1" s="21" t="s">
        <v>1749</v>
      </c>
      <c r="P1" s="21" t="s">
        <v>1748</v>
      </c>
      <c r="Q1" s="21" t="s">
        <v>1747</v>
      </c>
    </row>
    <row r="2" spans="1:17" x14ac:dyDescent="0.2">
      <c r="A2" s="20" t="s">
        <v>782</v>
      </c>
      <c r="B2" s="20" t="s">
        <v>1746</v>
      </c>
      <c r="C2" s="20" t="s">
        <v>40</v>
      </c>
      <c r="D2" s="20" t="s">
        <v>780</v>
      </c>
      <c r="E2" s="20" t="s">
        <v>1438</v>
      </c>
      <c r="F2" s="20" t="s">
        <v>712</v>
      </c>
      <c r="G2" s="20" t="s">
        <v>35</v>
      </c>
      <c r="H2" s="20" t="s">
        <v>1745</v>
      </c>
      <c r="I2" s="20" t="s">
        <v>1744</v>
      </c>
      <c r="J2" s="20" t="s">
        <v>41</v>
      </c>
      <c r="K2" s="20" t="s">
        <v>42</v>
      </c>
      <c r="L2" s="20" t="s">
        <v>427</v>
      </c>
      <c r="M2" s="20" t="s">
        <v>42</v>
      </c>
      <c r="O2" s="20" t="s">
        <v>772</v>
      </c>
      <c r="P2" s="20" t="s">
        <v>772</v>
      </c>
    </row>
    <row r="3" spans="1:17" x14ac:dyDescent="0.2">
      <c r="A3" s="20" t="s">
        <v>782</v>
      </c>
      <c r="B3" s="20" t="s">
        <v>1743</v>
      </c>
      <c r="C3" s="20" t="s">
        <v>782</v>
      </c>
      <c r="D3" s="20" t="s">
        <v>780</v>
      </c>
      <c r="E3" s="20" t="s">
        <v>1438</v>
      </c>
      <c r="F3" s="20" t="s">
        <v>712</v>
      </c>
      <c r="G3" s="20" t="s">
        <v>35</v>
      </c>
      <c r="I3" s="20" t="s">
        <v>1742</v>
      </c>
      <c r="J3" s="20" t="s">
        <v>787</v>
      </c>
      <c r="K3" s="20" t="s">
        <v>42</v>
      </c>
      <c r="L3" s="20" t="s">
        <v>427</v>
      </c>
      <c r="M3" s="20" t="s">
        <v>42</v>
      </c>
      <c r="O3" s="20" t="s">
        <v>846</v>
      </c>
      <c r="P3" s="20" t="s">
        <v>846</v>
      </c>
    </row>
    <row r="4" spans="1:17" x14ac:dyDescent="0.2">
      <c r="A4" s="20" t="s">
        <v>782</v>
      </c>
      <c r="B4" s="20" t="s">
        <v>1741</v>
      </c>
      <c r="C4" s="20" t="s">
        <v>40</v>
      </c>
      <c r="D4" s="20" t="s">
        <v>780</v>
      </c>
      <c r="E4" s="20" t="s">
        <v>1438</v>
      </c>
      <c r="F4" s="20" t="s">
        <v>733</v>
      </c>
      <c r="G4" s="20" t="s">
        <v>1126</v>
      </c>
      <c r="I4" s="20" t="s">
        <v>1738</v>
      </c>
      <c r="J4" s="20" t="s">
        <v>775</v>
      </c>
      <c r="K4" s="20" t="s">
        <v>42</v>
      </c>
      <c r="L4" s="20" t="s">
        <v>197</v>
      </c>
      <c r="M4" s="20" t="s">
        <v>42</v>
      </c>
      <c r="O4" s="20" t="s">
        <v>1228</v>
      </c>
      <c r="P4" s="20" t="s">
        <v>1624</v>
      </c>
    </row>
    <row r="5" spans="1:17" x14ac:dyDescent="0.2">
      <c r="A5" s="20" t="s">
        <v>782</v>
      </c>
      <c r="B5" s="20" t="s">
        <v>1740</v>
      </c>
      <c r="C5" s="20" t="s">
        <v>40</v>
      </c>
      <c r="D5" s="20" t="s">
        <v>780</v>
      </c>
      <c r="E5" s="20" t="s">
        <v>1438</v>
      </c>
      <c r="F5" s="20" t="s">
        <v>733</v>
      </c>
      <c r="G5" s="20" t="s">
        <v>1126</v>
      </c>
      <c r="I5" s="20" t="s">
        <v>1738</v>
      </c>
      <c r="J5" s="20" t="s">
        <v>775</v>
      </c>
      <c r="K5" s="20" t="s">
        <v>42</v>
      </c>
      <c r="L5" s="20" t="s">
        <v>197</v>
      </c>
      <c r="M5" s="20" t="s">
        <v>42</v>
      </c>
      <c r="O5" s="20" t="s">
        <v>1228</v>
      </c>
      <c r="P5" s="20" t="s">
        <v>1624</v>
      </c>
    </row>
    <row r="6" spans="1:17" x14ac:dyDescent="0.2">
      <c r="A6" s="20" t="s">
        <v>782</v>
      </c>
      <c r="B6" s="20" t="s">
        <v>1739</v>
      </c>
      <c r="C6" s="20" t="s">
        <v>40</v>
      </c>
      <c r="D6" s="20" t="s">
        <v>780</v>
      </c>
      <c r="E6" s="20" t="s">
        <v>1438</v>
      </c>
      <c r="F6" s="20" t="s">
        <v>733</v>
      </c>
      <c r="G6" s="20" t="s">
        <v>1126</v>
      </c>
      <c r="I6" s="20" t="s">
        <v>1738</v>
      </c>
      <c r="J6" s="20" t="s">
        <v>775</v>
      </c>
      <c r="K6" s="20" t="s">
        <v>42</v>
      </c>
      <c r="L6" s="20" t="s">
        <v>197</v>
      </c>
      <c r="M6" s="20" t="s">
        <v>42</v>
      </c>
      <c r="O6" s="20" t="s">
        <v>1228</v>
      </c>
      <c r="P6" s="20" t="s">
        <v>1624</v>
      </c>
    </row>
    <row r="7" spans="1:17" x14ac:dyDescent="0.2">
      <c r="A7" s="20" t="s">
        <v>782</v>
      </c>
      <c r="B7" s="20" t="s">
        <v>1737</v>
      </c>
      <c r="C7" s="20" t="s">
        <v>40</v>
      </c>
      <c r="D7" s="20" t="s">
        <v>780</v>
      </c>
      <c r="E7" s="20" t="s">
        <v>1438</v>
      </c>
      <c r="F7" s="20" t="s">
        <v>733</v>
      </c>
      <c r="G7" s="20" t="s">
        <v>833</v>
      </c>
      <c r="H7" s="20" t="s">
        <v>1736</v>
      </c>
      <c r="I7" s="20" t="s">
        <v>1735</v>
      </c>
      <c r="J7" s="20" t="s">
        <v>775</v>
      </c>
      <c r="K7" s="20" t="s">
        <v>42</v>
      </c>
      <c r="L7" s="20" t="s">
        <v>919</v>
      </c>
      <c r="M7" s="20" t="s">
        <v>42</v>
      </c>
      <c r="O7" s="20" t="s">
        <v>1147</v>
      </c>
      <c r="P7" s="20" t="s">
        <v>901</v>
      </c>
      <c r="Q7" s="20" t="s">
        <v>807</v>
      </c>
    </row>
    <row r="8" spans="1:17" x14ac:dyDescent="0.2">
      <c r="A8" s="20" t="s">
        <v>782</v>
      </c>
      <c r="B8" s="20" t="s">
        <v>1734</v>
      </c>
      <c r="C8" s="20" t="s">
        <v>40</v>
      </c>
      <c r="D8" s="20" t="s">
        <v>780</v>
      </c>
      <c r="E8" s="20" t="s">
        <v>1438</v>
      </c>
      <c r="F8" s="20" t="s">
        <v>733</v>
      </c>
      <c r="G8" s="20" t="s">
        <v>833</v>
      </c>
      <c r="H8" s="20" t="s">
        <v>1727</v>
      </c>
      <c r="I8" s="20" t="s">
        <v>1733</v>
      </c>
      <c r="J8" s="20" t="s">
        <v>787</v>
      </c>
      <c r="K8" s="20" t="s">
        <v>42</v>
      </c>
      <c r="L8" s="20" t="s">
        <v>919</v>
      </c>
      <c r="M8" s="20" t="s">
        <v>42</v>
      </c>
      <c r="O8" s="20" t="s">
        <v>1147</v>
      </c>
      <c r="P8" s="20" t="s">
        <v>901</v>
      </c>
      <c r="Q8" s="20" t="s">
        <v>1226</v>
      </c>
    </row>
    <row r="9" spans="1:17" x14ac:dyDescent="0.2">
      <c r="A9" s="20" t="s">
        <v>782</v>
      </c>
      <c r="B9" s="20" t="s">
        <v>1732</v>
      </c>
      <c r="C9" s="20" t="s">
        <v>40</v>
      </c>
      <c r="D9" s="20" t="s">
        <v>780</v>
      </c>
      <c r="E9" s="20" t="s">
        <v>1438</v>
      </c>
      <c r="F9" s="20" t="s">
        <v>733</v>
      </c>
      <c r="G9" s="20" t="s">
        <v>833</v>
      </c>
      <c r="H9" s="20" t="s">
        <v>1731</v>
      </c>
      <c r="I9" s="20" t="s">
        <v>1730</v>
      </c>
      <c r="J9" s="20" t="s">
        <v>787</v>
      </c>
      <c r="K9" s="20" t="s">
        <v>42</v>
      </c>
      <c r="L9" s="20" t="s">
        <v>919</v>
      </c>
      <c r="M9" s="20" t="s">
        <v>42</v>
      </c>
      <c r="O9" s="20" t="s">
        <v>1147</v>
      </c>
      <c r="P9" s="20" t="s">
        <v>901</v>
      </c>
      <c r="Q9" s="20" t="s">
        <v>1361</v>
      </c>
    </row>
    <row r="10" spans="1:17" x14ac:dyDescent="0.2">
      <c r="A10" s="20" t="s">
        <v>782</v>
      </c>
      <c r="B10" s="20" t="s">
        <v>1729</v>
      </c>
      <c r="C10" s="20" t="s">
        <v>40</v>
      </c>
      <c r="D10" s="20" t="s">
        <v>780</v>
      </c>
      <c r="E10" s="20" t="s">
        <v>790</v>
      </c>
      <c r="F10" s="20" t="s">
        <v>733</v>
      </c>
      <c r="G10" s="20" t="s">
        <v>1728</v>
      </c>
      <c r="H10" s="20" t="s">
        <v>1727</v>
      </c>
      <c r="I10" s="20" t="s">
        <v>1723</v>
      </c>
      <c r="J10" s="20" t="s">
        <v>787</v>
      </c>
      <c r="K10" s="20" t="s">
        <v>40</v>
      </c>
      <c r="L10" s="20" t="s">
        <v>197</v>
      </c>
      <c r="M10" s="20" t="s">
        <v>42</v>
      </c>
      <c r="N10" s="20" t="s">
        <v>1726</v>
      </c>
      <c r="O10" s="20" t="s">
        <v>1147</v>
      </c>
      <c r="P10" s="20" t="s">
        <v>1119</v>
      </c>
      <c r="Q10" s="20" t="s">
        <v>783</v>
      </c>
    </row>
    <row r="11" spans="1:17" x14ac:dyDescent="0.2">
      <c r="A11" s="20" t="s">
        <v>782</v>
      </c>
      <c r="B11" s="20" t="s">
        <v>1725</v>
      </c>
      <c r="C11" s="20" t="s">
        <v>40</v>
      </c>
      <c r="D11" s="20" t="s">
        <v>780</v>
      </c>
      <c r="E11" s="20" t="s">
        <v>790</v>
      </c>
      <c r="F11" s="20" t="s">
        <v>733</v>
      </c>
      <c r="G11" s="20" t="s">
        <v>915</v>
      </c>
      <c r="H11" s="20" t="s">
        <v>1724</v>
      </c>
      <c r="I11" s="20" t="s">
        <v>1723</v>
      </c>
      <c r="J11" s="20" t="s">
        <v>787</v>
      </c>
      <c r="K11" s="20" t="s">
        <v>40</v>
      </c>
      <c r="L11" s="20" t="s">
        <v>197</v>
      </c>
      <c r="M11" s="20" t="s">
        <v>42</v>
      </c>
      <c r="N11" s="20" t="s">
        <v>1722</v>
      </c>
      <c r="O11" s="20" t="s">
        <v>1147</v>
      </c>
      <c r="P11" s="20" t="s">
        <v>1119</v>
      </c>
      <c r="Q11" s="20" t="s">
        <v>783</v>
      </c>
    </row>
    <row r="12" spans="1:17" x14ac:dyDescent="0.2">
      <c r="A12" s="20" t="s">
        <v>782</v>
      </c>
      <c r="B12" s="20" t="s">
        <v>1721</v>
      </c>
      <c r="C12" s="20" t="s">
        <v>40</v>
      </c>
      <c r="D12" s="20" t="s">
        <v>780</v>
      </c>
      <c r="E12" s="20" t="s">
        <v>982</v>
      </c>
      <c r="F12" s="20" t="s">
        <v>733</v>
      </c>
      <c r="G12" s="20" t="s">
        <v>1714</v>
      </c>
      <c r="I12" s="20" t="s">
        <v>782</v>
      </c>
      <c r="J12" s="20" t="s">
        <v>41</v>
      </c>
      <c r="K12" s="20" t="s">
        <v>42</v>
      </c>
      <c r="L12" s="20" t="s">
        <v>197</v>
      </c>
      <c r="M12" s="20" t="s">
        <v>42</v>
      </c>
      <c r="O12" s="20" t="s">
        <v>1228</v>
      </c>
      <c r="P12" s="20" t="s">
        <v>1719</v>
      </c>
    </row>
    <row r="13" spans="1:17" x14ac:dyDescent="0.2">
      <c r="A13" s="20" t="s">
        <v>782</v>
      </c>
      <c r="B13" s="20" t="s">
        <v>1720</v>
      </c>
      <c r="C13" s="20" t="s">
        <v>40</v>
      </c>
      <c r="D13" s="20" t="s">
        <v>780</v>
      </c>
      <c r="E13" s="20" t="s">
        <v>982</v>
      </c>
      <c r="F13" s="20" t="s">
        <v>733</v>
      </c>
      <c r="G13" s="20" t="s">
        <v>1714</v>
      </c>
      <c r="I13" s="20" t="s">
        <v>782</v>
      </c>
      <c r="J13" s="20" t="s">
        <v>775</v>
      </c>
      <c r="K13" s="20" t="s">
        <v>42</v>
      </c>
      <c r="L13" s="20" t="s">
        <v>197</v>
      </c>
      <c r="M13" s="20" t="s">
        <v>42</v>
      </c>
      <c r="O13" s="20" t="s">
        <v>1228</v>
      </c>
      <c r="P13" s="20" t="s">
        <v>1719</v>
      </c>
    </row>
    <row r="14" spans="1:17" x14ac:dyDescent="0.2">
      <c r="A14" s="20" t="s">
        <v>782</v>
      </c>
      <c r="B14" s="20" t="s">
        <v>1718</v>
      </c>
      <c r="C14" s="20" t="s">
        <v>40</v>
      </c>
      <c r="D14" s="20" t="s">
        <v>780</v>
      </c>
      <c r="E14" s="20" t="s">
        <v>982</v>
      </c>
      <c r="F14" s="20" t="s">
        <v>733</v>
      </c>
      <c r="G14" s="20" t="s">
        <v>1714</v>
      </c>
      <c r="I14" s="20" t="s">
        <v>782</v>
      </c>
      <c r="J14" s="20" t="s">
        <v>775</v>
      </c>
      <c r="K14" s="20" t="s">
        <v>42</v>
      </c>
      <c r="L14" s="20" t="s">
        <v>197</v>
      </c>
      <c r="M14" s="20" t="s">
        <v>42</v>
      </c>
      <c r="O14" s="20" t="s">
        <v>1646</v>
      </c>
      <c r="P14" s="20" t="s">
        <v>812</v>
      </c>
    </row>
    <row r="15" spans="1:17" x14ac:dyDescent="0.2">
      <c r="A15" s="20" t="s">
        <v>782</v>
      </c>
      <c r="B15" s="20" t="s">
        <v>1717</v>
      </c>
      <c r="C15" s="20" t="s">
        <v>40</v>
      </c>
      <c r="D15" s="20" t="s">
        <v>780</v>
      </c>
      <c r="E15" s="20" t="s">
        <v>1235</v>
      </c>
      <c r="F15" s="20" t="s">
        <v>712</v>
      </c>
      <c r="G15" s="20" t="s">
        <v>35</v>
      </c>
      <c r="H15" s="20" t="s">
        <v>1716</v>
      </c>
      <c r="I15" s="20" t="s">
        <v>1480</v>
      </c>
      <c r="J15" s="20" t="s">
        <v>775</v>
      </c>
      <c r="K15" s="20" t="s">
        <v>42</v>
      </c>
      <c r="L15" s="20" t="s">
        <v>197</v>
      </c>
      <c r="M15" s="20" t="s">
        <v>42</v>
      </c>
      <c r="O15" s="20" t="s">
        <v>772</v>
      </c>
      <c r="P15" s="20" t="s">
        <v>821</v>
      </c>
    </row>
    <row r="16" spans="1:17" x14ac:dyDescent="0.2">
      <c r="A16" s="20" t="s">
        <v>782</v>
      </c>
      <c r="B16" s="20" t="s">
        <v>1715</v>
      </c>
      <c r="C16" s="20" t="s">
        <v>40</v>
      </c>
      <c r="D16" s="20" t="s">
        <v>780</v>
      </c>
      <c r="E16" s="20" t="s">
        <v>982</v>
      </c>
      <c r="F16" s="20" t="s">
        <v>733</v>
      </c>
      <c r="G16" s="20" t="s">
        <v>1714</v>
      </c>
      <c r="H16" s="20" t="s">
        <v>1713</v>
      </c>
      <c r="I16" s="20" t="s">
        <v>1712</v>
      </c>
      <c r="J16" s="20" t="s">
        <v>775</v>
      </c>
      <c r="K16" s="20" t="s">
        <v>42</v>
      </c>
      <c r="L16" s="20" t="s">
        <v>427</v>
      </c>
      <c r="M16" s="20" t="s">
        <v>42</v>
      </c>
      <c r="O16" s="20" t="s">
        <v>801</v>
      </c>
      <c r="P16" s="20" t="s">
        <v>801</v>
      </c>
      <c r="Q16" s="20" t="s">
        <v>1304</v>
      </c>
    </row>
    <row r="17" spans="1:17" x14ac:dyDescent="0.2">
      <c r="A17" s="20" t="s">
        <v>782</v>
      </c>
      <c r="B17" s="20" t="s">
        <v>1711</v>
      </c>
      <c r="C17" s="20" t="s">
        <v>40</v>
      </c>
      <c r="D17" s="20" t="s">
        <v>780</v>
      </c>
      <c r="E17" s="20" t="s">
        <v>1408</v>
      </c>
      <c r="F17" s="20" t="s">
        <v>733</v>
      </c>
      <c r="G17" s="20" t="s">
        <v>1710</v>
      </c>
      <c r="H17" s="20" t="s">
        <v>1709</v>
      </c>
      <c r="I17" s="20" t="s">
        <v>1708</v>
      </c>
      <c r="J17" s="20" t="s">
        <v>775</v>
      </c>
      <c r="K17" s="20" t="s">
        <v>42</v>
      </c>
      <c r="L17" s="20" t="s">
        <v>197</v>
      </c>
      <c r="M17" s="20" t="s">
        <v>42</v>
      </c>
      <c r="O17" s="20" t="s">
        <v>772</v>
      </c>
      <c r="P17" s="20" t="s">
        <v>772</v>
      </c>
      <c r="Q17" s="20" t="s">
        <v>783</v>
      </c>
    </row>
    <row r="18" spans="1:17" x14ac:dyDescent="0.2">
      <c r="A18" s="20" t="s">
        <v>782</v>
      </c>
      <c r="B18" s="20" t="s">
        <v>1707</v>
      </c>
      <c r="C18" s="20" t="s">
        <v>40</v>
      </c>
      <c r="D18" s="20" t="s">
        <v>780</v>
      </c>
      <c r="E18" s="20" t="s">
        <v>1011</v>
      </c>
      <c r="F18" s="20" t="s">
        <v>712</v>
      </c>
      <c r="G18" s="20" t="s">
        <v>35</v>
      </c>
      <c r="H18" s="20" t="s">
        <v>1706</v>
      </c>
      <c r="I18" s="20" t="s">
        <v>1705</v>
      </c>
      <c r="J18" s="20" t="s">
        <v>787</v>
      </c>
      <c r="K18" s="20" t="s">
        <v>42</v>
      </c>
      <c r="L18" s="20" t="s">
        <v>858</v>
      </c>
      <c r="M18" s="20" t="s">
        <v>42</v>
      </c>
      <c r="O18" s="20" t="s">
        <v>772</v>
      </c>
      <c r="P18" s="20" t="s">
        <v>771</v>
      </c>
    </row>
    <row r="19" spans="1:17" x14ac:dyDescent="0.2">
      <c r="A19" s="20" t="s">
        <v>782</v>
      </c>
      <c r="B19" s="20" t="s">
        <v>1704</v>
      </c>
      <c r="C19" s="20" t="s">
        <v>782</v>
      </c>
      <c r="D19" s="20" t="s">
        <v>780</v>
      </c>
      <c r="E19" s="20" t="s">
        <v>1438</v>
      </c>
      <c r="F19" s="20" t="s">
        <v>733</v>
      </c>
      <c r="G19" s="20" t="s">
        <v>800</v>
      </c>
      <c r="H19" s="20" t="s">
        <v>1703</v>
      </c>
      <c r="I19" s="20" t="s">
        <v>1702</v>
      </c>
      <c r="J19" s="20" t="s">
        <v>775</v>
      </c>
      <c r="K19" s="20" t="s">
        <v>42</v>
      </c>
      <c r="L19" s="20" t="s">
        <v>427</v>
      </c>
      <c r="M19" s="20" t="s">
        <v>42</v>
      </c>
      <c r="O19" s="20" t="s">
        <v>801</v>
      </c>
      <c r="P19" s="20" t="s">
        <v>801</v>
      </c>
      <c r="Q19" s="20" t="s">
        <v>783</v>
      </c>
    </row>
    <row r="20" spans="1:17" x14ac:dyDescent="0.2">
      <c r="A20" s="20" t="s">
        <v>782</v>
      </c>
      <c r="B20" s="20" t="s">
        <v>1701</v>
      </c>
      <c r="C20" s="20" t="s">
        <v>40</v>
      </c>
      <c r="D20" s="20" t="s">
        <v>780</v>
      </c>
      <c r="E20" s="20" t="s">
        <v>1438</v>
      </c>
      <c r="F20" s="20" t="s">
        <v>712</v>
      </c>
      <c r="G20" s="20" t="s">
        <v>35</v>
      </c>
      <c r="I20" s="20" t="s">
        <v>1495</v>
      </c>
      <c r="J20" s="20" t="s">
        <v>41</v>
      </c>
      <c r="K20" s="20" t="s">
        <v>42</v>
      </c>
      <c r="L20" s="20" t="s">
        <v>197</v>
      </c>
      <c r="M20" s="20" t="s">
        <v>42</v>
      </c>
      <c r="O20" s="20" t="s">
        <v>1654</v>
      </c>
      <c r="P20" s="20" t="s">
        <v>1653</v>
      </c>
    </row>
    <row r="21" spans="1:17" x14ac:dyDescent="0.2">
      <c r="A21" s="20" t="s">
        <v>782</v>
      </c>
      <c r="B21" s="20" t="s">
        <v>1700</v>
      </c>
      <c r="C21" s="20" t="s">
        <v>40</v>
      </c>
      <c r="D21" s="20" t="s">
        <v>780</v>
      </c>
      <c r="E21" s="20" t="s">
        <v>1699</v>
      </c>
      <c r="F21" s="20" t="s">
        <v>733</v>
      </c>
      <c r="G21" s="20" t="s">
        <v>900</v>
      </c>
      <c r="H21" s="20" t="s">
        <v>1698</v>
      </c>
      <c r="I21" s="20" t="s">
        <v>1495</v>
      </c>
      <c r="J21" s="20" t="s">
        <v>787</v>
      </c>
      <c r="K21" s="20" t="s">
        <v>42</v>
      </c>
      <c r="L21" s="20" t="s">
        <v>427</v>
      </c>
      <c r="M21" s="20" t="s">
        <v>42</v>
      </c>
      <c r="O21" s="20" t="s">
        <v>801</v>
      </c>
      <c r="P21" s="20" t="s">
        <v>801</v>
      </c>
    </row>
    <row r="22" spans="1:17" x14ac:dyDescent="0.2">
      <c r="A22" s="20" t="s">
        <v>782</v>
      </c>
      <c r="B22" s="20" t="s">
        <v>1697</v>
      </c>
      <c r="C22" s="20" t="s">
        <v>40</v>
      </c>
      <c r="D22" s="20" t="s">
        <v>780</v>
      </c>
      <c r="E22" s="20" t="s">
        <v>1438</v>
      </c>
      <c r="F22" s="20" t="s">
        <v>733</v>
      </c>
      <c r="G22" s="20" t="s">
        <v>833</v>
      </c>
      <c r="H22" s="20" t="s">
        <v>1696</v>
      </c>
      <c r="I22" s="20" t="s">
        <v>1300</v>
      </c>
      <c r="J22" s="20" t="s">
        <v>787</v>
      </c>
      <c r="K22" s="20" t="s">
        <v>42</v>
      </c>
      <c r="L22" s="20" t="s">
        <v>197</v>
      </c>
      <c r="M22" s="20" t="s">
        <v>42</v>
      </c>
      <c r="O22" s="20" t="s">
        <v>801</v>
      </c>
      <c r="P22" s="20" t="s">
        <v>801</v>
      </c>
      <c r="Q22" s="20" t="s">
        <v>1361</v>
      </c>
    </row>
    <row r="23" spans="1:17" x14ac:dyDescent="0.2">
      <c r="A23" s="20" t="s">
        <v>782</v>
      </c>
      <c r="B23" s="20" t="s">
        <v>1695</v>
      </c>
      <c r="C23" s="20" t="s">
        <v>782</v>
      </c>
      <c r="D23" s="20" t="s">
        <v>780</v>
      </c>
      <c r="E23" s="20" t="s">
        <v>1438</v>
      </c>
      <c r="F23" s="20" t="s">
        <v>733</v>
      </c>
      <c r="G23" s="20" t="s">
        <v>900</v>
      </c>
      <c r="H23" s="20" t="s">
        <v>1694</v>
      </c>
      <c r="I23" s="20" t="s">
        <v>1691</v>
      </c>
      <c r="J23" s="20" t="s">
        <v>775</v>
      </c>
      <c r="K23" s="20" t="s">
        <v>42</v>
      </c>
      <c r="L23" s="20" t="s">
        <v>197</v>
      </c>
      <c r="M23" s="20" t="s">
        <v>42</v>
      </c>
      <c r="O23" s="20" t="s">
        <v>1147</v>
      </c>
      <c r="P23" s="20" t="s">
        <v>883</v>
      </c>
      <c r="Q23" s="20" t="s">
        <v>870</v>
      </c>
    </row>
    <row r="24" spans="1:17" x14ac:dyDescent="0.2">
      <c r="A24" s="20" t="s">
        <v>782</v>
      </c>
      <c r="B24" s="20" t="s">
        <v>1693</v>
      </c>
      <c r="C24" s="20" t="s">
        <v>782</v>
      </c>
      <c r="D24" s="20" t="s">
        <v>780</v>
      </c>
      <c r="E24" s="20" t="s">
        <v>1438</v>
      </c>
      <c r="F24" s="20" t="s">
        <v>733</v>
      </c>
      <c r="G24" s="20" t="s">
        <v>833</v>
      </c>
      <c r="H24" s="20" t="s">
        <v>1692</v>
      </c>
      <c r="I24" s="20" t="s">
        <v>1691</v>
      </c>
      <c r="J24" s="20" t="s">
        <v>787</v>
      </c>
      <c r="K24" s="20" t="s">
        <v>42</v>
      </c>
      <c r="L24" s="20" t="s">
        <v>814</v>
      </c>
      <c r="M24" s="20" t="s">
        <v>42</v>
      </c>
      <c r="O24" s="20" t="s">
        <v>1147</v>
      </c>
      <c r="P24" s="20" t="s">
        <v>883</v>
      </c>
      <c r="Q24" s="20" t="s">
        <v>870</v>
      </c>
    </row>
    <row r="25" spans="1:17" x14ac:dyDescent="0.2">
      <c r="A25" s="20" t="s">
        <v>782</v>
      </c>
      <c r="B25" s="20" t="s">
        <v>1690</v>
      </c>
      <c r="C25" s="20" t="s">
        <v>40</v>
      </c>
      <c r="D25" s="20" t="s">
        <v>780</v>
      </c>
      <c r="E25" s="20" t="s">
        <v>843</v>
      </c>
      <c r="F25" s="20" t="s">
        <v>712</v>
      </c>
      <c r="G25" s="20" t="s">
        <v>35</v>
      </c>
      <c r="H25" s="20" t="s">
        <v>1689</v>
      </c>
      <c r="I25" s="20" t="s">
        <v>1606</v>
      </c>
      <c r="J25" s="20" t="s">
        <v>787</v>
      </c>
      <c r="K25" s="20" t="s">
        <v>42</v>
      </c>
      <c r="L25" s="20" t="s">
        <v>197</v>
      </c>
      <c r="M25" s="20" t="s">
        <v>42</v>
      </c>
      <c r="O25" s="20" t="s">
        <v>772</v>
      </c>
      <c r="P25" s="20" t="s">
        <v>821</v>
      </c>
    </row>
    <row r="26" spans="1:17" x14ac:dyDescent="0.2">
      <c r="A26" s="20" t="s">
        <v>782</v>
      </c>
      <c r="B26" s="20" t="s">
        <v>1688</v>
      </c>
      <c r="C26" s="20" t="s">
        <v>782</v>
      </c>
      <c r="D26" s="20" t="s">
        <v>780</v>
      </c>
      <c r="E26" s="20" t="s">
        <v>982</v>
      </c>
      <c r="F26" s="20" t="s">
        <v>733</v>
      </c>
      <c r="G26" s="20" t="s">
        <v>833</v>
      </c>
      <c r="I26" s="20" t="s">
        <v>1685</v>
      </c>
      <c r="J26" s="20" t="s">
        <v>41</v>
      </c>
      <c r="K26" s="20" t="s">
        <v>42</v>
      </c>
      <c r="L26" s="20" t="s">
        <v>427</v>
      </c>
      <c r="M26" s="20" t="s">
        <v>42</v>
      </c>
      <c r="O26" s="20" t="s">
        <v>785</v>
      </c>
      <c r="P26" s="20" t="s">
        <v>1260</v>
      </c>
    </row>
    <row r="27" spans="1:17" x14ac:dyDescent="0.2">
      <c r="A27" s="20" t="s">
        <v>782</v>
      </c>
      <c r="B27" s="20" t="s">
        <v>1687</v>
      </c>
      <c r="C27" s="20" t="s">
        <v>782</v>
      </c>
      <c r="D27" s="20" t="s">
        <v>780</v>
      </c>
      <c r="E27" s="20" t="s">
        <v>982</v>
      </c>
      <c r="F27" s="20" t="s">
        <v>733</v>
      </c>
      <c r="G27" s="20" t="s">
        <v>833</v>
      </c>
      <c r="I27" s="20" t="s">
        <v>1685</v>
      </c>
      <c r="J27" s="20" t="s">
        <v>41</v>
      </c>
      <c r="K27" s="20" t="s">
        <v>42</v>
      </c>
      <c r="L27" s="20" t="s">
        <v>427</v>
      </c>
      <c r="M27" s="20" t="s">
        <v>42</v>
      </c>
      <c r="O27" s="20" t="s">
        <v>785</v>
      </c>
      <c r="P27" s="20" t="s">
        <v>1260</v>
      </c>
    </row>
    <row r="28" spans="1:17" x14ac:dyDescent="0.2">
      <c r="A28" s="20" t="s">
        <v>782</v>
      </c>
      <c r="B28" s="20" t="s">
        <v>1686</v>
      </c>
      <c r="C28" s="20" t="s">
        <v>782</v>
      </c>
      <c r="D28" s="20" t="s">
        <v>780</v>
      </c>
      <c r="E28" s="20" t="s">
        <v>982</v>
      </c>
      <c r="F28" s="20" t="s">
        <v>733</v>
      </c>
      <c r="G28" s="20" t="s">
        <v>833</v>
      </c>
      <c r="I28" s="20" t="s">
        <v>1685</v>
      </c>
      <c r="J28" s="20" t="s">
        <v>41</v>
      </c>
      <c r="K28" s="20" t="s">
        <v>42</v>
      </c>
      <c r="L28" s="20" t="s">
        <v>152</v>
      </c>
      <c r="M28" s="20" t="s">
        <v>42</v>
      </c>
      <c r="O28" s="20" t="s">
        <v>785</v>
      </c>
      <c r="P28" s="20" t="s">
        <v>1251</v>
      </c>
    </row>
    <row r="29" spans="1:17" x14ac:dyDescent="0.2">
      <c r="A29" s="20" t="s">
        <v>782</v>
      </c>
      <c r="B29" s="20" t="s">
        <v>1684</v>
      </c>
      <c r="C29" s="20" t="s">
        <v>40</v>
      </c>
      <c r="D29" s="20" t="s">
        <v>780</v>
      </c>
      <c r="E29" s="20" t="s">
        <v>843</v>
      </c>
      <c r="F29" s="20" t="s">
        <v>733</v>
      </c>
      <c r="G29" s="20" t="s">
        <v>833</v>
      </c>
      <c r="I29" s="20" t="s">
        <v>1679</v>
      </c>
      <c r="J29" s="20" t="s">
        <v>775</v>
      </c>
      <c r="K29" s="20" t="s">
        <v>42</v>
      </c>
      <c r="L29" s="20" t="s">
        <v>152</v>
      </c>
      <c r="M29" s="20" t="s">
        <v>42</v>
      </c>
      <c r="O29" s="20" t="s">
        <v>801</v>
      </c>
      <c r="P29" s="20" t="s">
        <v>801</v>
      </c>
    </row>
    <row r="30" spans="1:17" x14ac:dyDescent="0.2">
      <c r="A30" s="20" t="s">
        <v>782</v>
      </c>
      <c r="B30" s="20" t="s">
        <v>1683</v>
      </c>
      <c r="C30" s="20" t="s">
        <v>40</v>
      </c>
      <c r="D30" s="20" t="s">
        <v>780</v>
      </c>
      <c r="E30" s="20" t="s">
        <v>843</v>
      </c>
      <c r="F30" s="20" t="s">
        <v>733</v>
      </c>
      <c r="G30" s="20" t="s">
        <v>833</v>
      </c>
      <c r="I30" s="20" t="s">
        <v>1679</v>
      </c>
      <c r="J30" s="20" t="s">
        <v>787</v>
      </c>
      <c r="K30" s="20" t="s">
        <v>42</v>
      </c>
      <c r="L30" s="20" t="s">
        <v>152</v>
      </c>
      <c r="M30" s="20" t="s">
        <v>42</v>
      </c>
      <c r="O30" s="20" t="s">
        <v>801</v>
      </c>
      <c r="P30" s="20" t="s">
        <v>801</v>
      </c>
    </row>
    <row r="31" spans="1:17" x14ac:dyDescent="0.2">
      <c r="A31" s="20" t="s">
        <v>782</v>
      </c>
      <c r="B31" s="20" t="s">
        <v>1682</v>
      </c>
      <c r="C31" s="20" t="s">
        <v>40</v>
      </c>
      <c r="D31" s="20" t="s">
        <v>780</v>
      </c>
      <c r="E31" s="20" t="s">
        <v>843</v>
      </c>
      <c r="F31" s="20" t="s">
        <v>733</v>
      </c>
      <c r="G31" s="20" t="s">
        <v>833</v>
      </c>
      <c r="I31" s="20" t="s">
        <v>1679</v>
      </c>
      <c r="J31" s="20" t="s">
        <v>787</v>
      </c>
      <c r="K31" s="20" t="s">
        <v>42</v>
      </c>
      <c r="L31" s="20" t="s">
        <v>152</v>
      </c>
      <c r="M31" s="20" t="s">
        <v>42</v>
      </c>
      <c r="O31" s="20" t="s">
        <v>801</v>
      </c>
      <c r="P31" s="20" t="s">
        <v>801</v>
      </c>
    </row>
    <row r="32" spans="1:17" x14ac:dyDescent="0.2">
      <c r="A32" s="20" t="s">
        <v>782</v>
      </c>
      <c r="B32" s="20" t="s">
        <v>1681</v>
      </c>
      <c r="C32" s="20" t="s">
        <v>40</v>
      </c>
      <c r="D32" s="20" t="s">
        <v>780</v>
      </c>
      <c r="E32" s="20" t="s">
        <v>843</v>
      </c>
      <c r="F32" s="20" t="s">
        <v>733</v>
      </c>
      <c r="G32" s="20" t="s">
        <v>833</v>
      </c>
      <c r="I32" s="20" t="s">
        <v>1679</v>
      </c>
      <c r="J32" s="20" t="s">
        <v>775</v>
      </c>
      <c r="K32" s="20" t="s">
        <v>42</v>
      </c>
      <c r="L32" s="20" t="s">
        <v>152</v>
      </c>
      <c r="M32" s="20" t="s">
        <v>42</v>
      </c>
      <c r="O32" s="20" t="s">
        <v>801</v>
      </c>
      <c r="P32" s="20" t="s">
        <v>801</v>
      </c>
    </row>
    <row r="33" spans="1:17" x14ac:dyDescent="0.2">
      <c r="A33" s="20" t="s">
        <v>782</v>
      </c>
      <c r="B33" s="20" t="s">
        <v>1680</v>
      </c>
      <c r="C33" s="20" t="s">
        <v>40</v>
      </c>
      <c r="D33" s="20" t="s">
        <v>780</v>
      </c>
      <c r="E33" s="20" t="s">
        <v>843</v>
      </c>
      <c r="F33" s="20" t="s">
        <v>733</v>
      </c>
      <c r="G33" s="20" t="s">
        <v>833</v>
      </c>
      <c r="I33" s="20" t="s">
        <v>1679</v>
      </c>
      <c r="J33" s="20" t="s">
        <v>787</v>
      </c>
      <c r="K33" s="20" t="s">
        <v>42</v>
      </c>
      <c r="L33" s="20" t="s">
        <v>152</v>
      </c>
      <c r="M33" s="20" t="s">
        <v>42</v>
      </c>
      <c r="O33" s="20" t="s">
        <v>801</v>
      </c>
      <c r="P33" s="20" t="s">
        <v>801</v>
      </c>
    </row>
    <row r="34" spans="1:17" x14ac:dyDescent="0.2">
      <c r="A34" s="20" t="s">
        <v>782</v>
      </c>
      <c r="B34" s="20" t="s">
        <v>1678</v>
      </c>
      <c r="C34" s="20" t="s">
        <v>40</v>
      </c>
      <c r="D34" s="20" t="s">
        <v>780</v>
      </c>
      <c r="E34" s="20" t="s">
        <v>843</v>
      </c>
      <c r="F34" s="20" t="s">
        <v>733</v>
      </c>
      <c r="G34" s="20" t="s">
        <v>915</v>
      </c>
      <c r="H34" s="20" t="s">
        <v>1677</v>
      </c>
      <c r="I34" s="20" t="s">
        <v>1642</v>
      </c>
      <c r="J34" s="20" t="s">
        <v>787</v>
      </c>
      <c r="K34" s="20" t="s">
        <v>42</v>
      </c>
      <c r="L34" s="20" t="s">
        <v>197</v>
      </c>
      <c r="M34" s="20" t="s">
        <v>42</v>
      </c>
      <c r="O34" s="20" t="s">
        <v>785</v>
      </c>
      <c r="P34" s="20" t="s">
        <v>1180</v>
      </c>
      <c r="Q34" s="20" t="s">
        <v>1226</v>
      </c>
    </row>
    <row r="35" spans="1:17" x14ac:dyDescent="0.2">
      <c r="A35" s="20" t="s">
        <v>782</v>
      </c>
      <c r="B35" s="20" t="s">
        <v>1676</v>
      </c>
      <c r="C35" s="20" t="s">
        <v>40</v>
      </c>
      <c r="D35" s="20" t="s">
        <v>780</v>
      </c>
      <c r="E35" s="20" t="s">
        <v>1235</v>
      </c>
      <c r="F35" s="20" t="s">
        <v>712</v>
      </c>
      <c r="G35" s="20" t="s">
        <v>35</v>
      </c>
      <c r="H35" s="20" t="s">
        <v>1675</v>
      </c>
      <c r="I35" s="20" t="s">
        <v>1674</v>
      </c>
      <c r="J35" s="20" t="s">
        <v>775</v>
      </c>
      <c r="K35" s="20" t="s">
        <v>42</v>
      </c>
      <c r="L35" s="20" t="s">
        <v>427</v>
      </c>
      <c r="M35" s="20" t="s">
        <v>42</v>
      </c>
      <c r="O35" s="20" t="s">
        <v>1365</v>
      </c>
      <c r="P35" s="20" t="s">
        <v>1365</v>
      </c>
    </row>
    <row r="36" spans="1:17" x14ac:dyDescent="0.2">
      <c r="A36" s="20" t="s">
        <v>782</v>
      </c>
      <c r="B36" s="20" t="s">
        <v>1673</v>
      </c>
      <c r="C36" s="20" t="s">
        <v>40</v>
      </c>
      <c r="D36" s="20" t="s">
        <v>780</v>
      </c>
      <c r="E36" s="20" t="s">
        <v>1011</v>
      </c>
      <c r="F36" s="20" t="s">
        <v>733</v>
      </c>
      <c r="G36" s="20" t="s">
        <v>900</v>
      </c>
      <c r="H36" s="20" t="s">
        <v>1672</v>
      </c>
      <c r="I36" s="20" t="s">
        <v>1671</v>
      </c>
      <c r="J36" s="20" t="s">
        <v>775</v>
      </c>
      <c r="K36" s="20" t="s">
        <v>42</v>
      </c>
      <c r="L36" s="20" t="s">
        <v>197</v>
      </c>
      <c r="M36" s="20" t="s">
        <v>42</v>
      </c>
      <c r="O36" s="20" t="s">
        <v>772</v>
      </c>
      <c r="P36" s="20" t="s">
        <v>771</v>
      </c>
      <c r="Q36" s="20" t="s">
        <v>1226</v>
      </c>
    </row>
    <row r="37" spans="1:17" x14ac:dyDescent="0.2">
      <c r="A37" s="20" t="s">
        <v>782</v>
      </c>
      <c r="B37" s="20" t="s">
        <v>1670</v>
      </c>
      <c r="C37" s="20" t="s">
        <v>782</v>
      </c>
      <c r="D37" s="20" t="s">
        <v>780</v>
      </c>
      <c r="E37" s="20" t="s">
        <v>1097</v>
      </c>
      <c r="F37" s="20" t="s">
        <v>712</v>
      </c>
      <c r="G37" s="20" t="s">
        <v>938</v>
      </c>
      <c r="I37" s="20" t="s">
        <v>1669</v>
      </c>
      <c r="J37" s="20" t="s">
        <v>775</v>
      </c>
      <c r="K37" s="20" t="s">
        <v>42</v>
      </c>
      <c r="L37" s="20" t="s">
        <v>197</v>
      </c>
      <c r="M37" s="20" t="s">
        <v>42</v>
      </c>
      <c r="O37" s="20" t="s">
        <v>772</v>
      </c>
      <c r="P37" s="20" t="s">
        <v>771</v>
      </c>
    </row>
    <row r="38" spans="1:17" x14ac:dyDescent="0.2">
      <c r="A38" s="20" t="s">
        <v>782</v>
      </c>
      <c r="B38" s="20" t="s">
        <v>1668</v>
      </c>
      <c r="C38" s="20" t="s">
        <v>40</v>
      </c>
      <c r="D38" s="20" t="s">
        <v>780</v>
      </c>
      <c r="E38" s="20" t="s">
        <v>1011</v>
      </c>
      <c r="F38" s="20" t="s">
        <v>733</v>
      </c>
      <c r="G38" s="20" t="s">
        <v>900</v>
      </c>
      <c r="H38" s="20" t="s">
        <v>1667</v>
      </c>
      <c r="I38" s="20" t="s">
        <v>1666</v>
      </c>
      <c r="J38" s="20" t="s">
        <v>775</v>
      </c>
      <c r="K38" s="20" t="s">
        <v>42</v>
      </c>
      <c r="L38" s="20" t="s">
        <v>427</v>
      </c>
      <c r="M38" s="20" t="s">
        <v>42</v>
      </c>
      <c r="O38" s="20" t="s">
        <v>772</v>
      </c>
      <c r="P38" s="20" t="s">
        <v>771</v>
      </c>
    </row>
    <row r="39" spans="1:17" x14ac:dyDescent="0.2">
      <c r="A39" s="20" t="s">
        <v>782</v>
      </c>
      <c r="B39" s="20" t="s">
        <v>1665</v>
      </c>
      <c r="C39" s="20" t="s">
        <v>40</v>
      </c>
      <c r="D39" s="20" t="s">
        <v>780</v>
      </c>
      <c r="E39" s="20" t="s">
        <v>843</v>
      </c>
      <c r="F39" s="20" t="s">
        <v>712</v>
      </c>
      <c r="G39" s="20" t="s">
        <v>35</v>
      </c>
      <c r="H39" s="20" t="s">
        <v>1664</v>
      </c>
      <c r="I39" s="20" t="s">
        <v>1663</v>
      </c>
      <c r="J39" s="20" t="s">
        <v>787</v>
      </c>
      <c r="K39" s="20" t="s">
        <v>42</v>
      </c>
      <c r="L39" s="20" t="s">
        <v>197</v>
      </c>
      <c r="M39" s="20" t="s">
        <v>42</v>
      </c>
      <c r="O39" s="20" t="s">
        <v>853</v>
      </c>
      <c r="P39" s="20" t="s">
        <v>1533</v>
      </c>
    </row>
    <row r="40" spans="1:17" x14ac:dyDescent="0.2">
      <c r="A40" s="20" t="s">
        <v>782</v>
      </c>
      <c r="B40" s="20" t="s">
        <v>1662</v>
      </c>
      <c r="C40" s="20" t="s">
        <v>40</v>
      </c>
      <c r="D40" s="20" t="s">
        <v>780</v>
      </c>
      <c r="E40" s="20" t="s">
        <v>1235</v>
      </c>
      <c r="F40" s="20" t="s">
        <v>733</v>
      </c>
      <c r="G40" s="20" t="s">
        <v>800</v>
      </c>
      <c r="H40" s="20" t="s">
        <v>1661</v>
      </c>
      <c r="I40" s="20" t="s">
        <v>1660</v>
      </c>
      <c r="J40" s="20" t="s">
        <v>775</v>
      </c>
      <c r="K40" s="20" t="s">
        <v>42</v>
      </c>
      <c r="L40" s="20" t="s">
        <v>774</v>
      </c>
      <c r="M40" s="20" t="s">
        <v>42</v>
      </c>
      <c r="O40" s="20" t="s">
        <v>801</v>
      </c>
      <c r="P40" s="20" t="s">
        <v>801</v>
      </c>
      <c r="Q40" s="20" t="s">
        <v>1361</v>
      </c>
    </row>
    <row r="41" spans="1:17" x14ac:dyDescent="0.2">
      <c r="A41" s="20" t="s">
        <v>782</v>
      </c>
      <c r="B41" s="20" t="s">
        <v>1659</v>
      </c>
      <c r="C41" s="20" t="s">
        <v>40</v>
      </c>
      <c r="D41" s="20" t="s">
        <v>780</v>
      </c>
      <c r="E41" s="20" t="s">
        <v>1658</v>
      </c>
      <c r="F41" s="20" t="s">
        <v>712</v>
      </c>
      <c r="G41" s="20" t="s">
        <v>35</v>
      </c>
      <c r="I41" s="20" t="s">
        <v>1391</v>
      </c>
      <c r="J41" s="20" t="s">
        <v>41</v>
      </c>
      <c r="K41" s="20" t="s">
        <v>42</v>
      </c>
      <c r="L41" s="20" t="s">
        <v>197</v>
      </c>
      <c r="M41" s="20" t="s">
        <v>42</v>
      </c>
      <c r="O41" s="20" t="s">
        <v>1216</v>
      </c>
      <c r="P41" s="20" t="s">
        <v>1216</v>
      </c>
    </row>
    <row r="42" spans="1:17" x14ac:dyDescent="0.2">
      <c r="A42" s="20" t="s">
        <v>782</v>
      </c>
      <c r="B42" s="20" t="s">
        <v>1657</v>
      </c>
      <c r="C42" s="20" t="s">
        <v>40</v>
      </c>
      <c r="D42" s="20" t="s">
        <v>780</v>
      </c>
      <c r="E42" s="20" t="s">
        <v>805</v>
      </c>
      <c r="F42" s="20" t="s">
        <v>712</v>
      </c>
      <c r="G42" s="20" t="s">
        <v>35</v>
      </c>
      <c r="H42" s="20" t="s">
        <v>1656</v>
      </c>
      <c r="I42" s="20" t="s">
        <v>1312</v>
      </c>
      <c r="J42" s="20" t="s">
        <v>787</v>
      </c>
      <c r="K42" s="20" t="s">
        <v>40</v>
      </c>
      <c r="L42" s="20" t="s">
        <v>774</v>
      </c>
      <c r="M42" s="20" t="s">
        <v>42</v>
      </c>
      <c r="N42" s="20" t="s">
        <v>1655</v>
      </c>
      <c r="O42" s="20" t="s">
        <v>1654</v>
      </c>
      <c r="P42" s="20" t="s">
        <v>1653</v>
      </c>
    </row>
    <row r="43" spans="1:17" x14ac:dyDescent="0.2">
      <c r="A43" s="20" t="s">
        <v>782</v>
      </c>
      <c r="B43" s="20" t="s">
        <v>1652</v>
      </c>
      <c r="C43" s="20" t="s">
        <v>40</v>
      </c>
      <c r="D43" s="20" t="s">
        <v>780</v>
      </c>
      <c r="E43" s="20" t="s">
        <v>805</v>
      </c>
      <c r="F43" s="20" t="s">
        <v>733</v>
      </c>
      <c r="G43" s="20" t="s">
        <v>800</v>
      </c>
      <c r="H43" s="20" t="s">
        <v>1651</v>
      </c>
      <c r="I43" s="20" t="s">
        <v>1650</v>
      </c>
      <c r="J43" s="20" t="s">
        <v>787</v>
      </c>
      <c r="K43" s="20" t="s">
        <v>42</v>
      </c>
      <c r="L43" s="20" t="s">
        <v>919</v>
      </c>
      <c r="M43" s="20" t="s">
        <v>42</v>
      </c>
      <c r="O43" s="20" t="s">
        <v>1646</v>
      </c>
      <c r="P43" s="20" t="s">
        <v>1313</v>
      </c>
      <c r="Q43" s="20" t="s">
        <v>1304</v>
      </c>
    </row>
    <row r="44" spans="1:17" x14ac:dyDescent="0.2">
      <c r="A44" s="20" t="s">
        <v>782</v>
      </c>
      <c r="B44" s="20" t="s">
        <v>1649</v>
      </c>
      <c r="C44" s="20" t="s">
        <v>40</v>
      </c>
      <c r="D44" s="20" t="s">
        <v>780</v>
      </c>
      <c r="E44" s="20" t="s">
        <v>805</v>
      </c>
      <c r="F44" s="20" t="s">
        <v>733</v>
      </c>
      <c r="G44" s="20" t="s">
        <v>778</v>
      </c>
      <c r="H44" s="20" t="s">
        <v>1648</v>
      </c>
      <c r="I44" s="20" t="s">
        <v>1647</v>
      </c>
      <c r="J44" s="20" t="s">
        <v>787</v>
      </c>
      <c r="K44" s="20" t="s">
        <v>42</v>
      </c>
      <c r="L44" s="20" t="s">
        <v>774</v>
      </c>
      <c r="M44" s="20" t="s">
        <v>42</v>
      </c>
      <c r="O44" s="20" t="s">
        <v>1646</v>
      </c>
      <c r="P44" s="20" t="s">
        <v>1645</v>
      </c>
      <c r="Q44" s="20" t="s">
        <v>1361</v>
      </c>
    </row>
    <row r="45" spans="1:17" x14ac:dyDescent="0.2">
      <c r="A45" s="20" t="s">
        <v>782</v>
      </c>
      <c r="B45" s="20" t="s">
        <v>1644</v>
      </c>
      <c r="C45" s="20" t="s">
        <v>40</v>
      </c>
      <c r="D45" s="20" t="s">
        <v>780</v>
      </c>
      <c r="E45" s="20" t="s">
        <v>1438</v>
      </c>
      <c r="F45" s="20" t="s">
        <v>712</v>
      </c>
      <c r="G45" s="20" t="s">
        <v>35</v>
      </c>
      <c r="H45" s="20" t="s">
        <v>1643</v>
      </c>
      <c r="I45" s="20" t="s">
        <v>1642</v>
      </c>
      <c r="J45" s="20" t="s">
        <v>775</v>
      </c>
      <c r="K45" s="20" t="s">
        <v>42</v>
      </c>
      <c r="L45" s="20" t="s">
        <v>197</v>
      </c>
      <c r="M45" s="20" t="s">
        <v>42</v>
      </c>
      <c r="O45" s="20" t="s">
        <v>1051</v>
      </c>
      <c r="P45" s="20" t="s">
        <v>901</v>
      </c>
    </row>
    <row r="46" spans="1:17" x14ac:dyDescent="0.2">
      <c r="A46" s="20" t="s">
        <v>782</v>
      </c>
      <c r="B46" s="20" t="s">
        <v>1641</v>
      </c>
      <c r="C46" s="20" t="s">
        <v>40</v>
      </c>
      <c r="D46" s="20" t="s">
        <v>780</v>
      </c>
      <c r="E46" s="20" t="s">
        <v>843</v>
      </c>
      <c r="F46" s="20" t="s">
        <v>712</v>
      </c>
      <c r="G46" s="20" t="s">
        <v>35</v>
      </c>
      <c r="H46" s="20" t="s">
        <v>1640</v>
      </c>
      <c r="I46" s="20" t="s">
        <v>1639</v>
      </c>
      <c r="J46" s="20" t="s">
        <v>787</v>
      </c>
      <c r="K46" s="20" t="s">
        <v>42</v>
      </c>
      <c r="L46" s="20" t="s">
        <v>197</v>
      </c>
      <c r="M46" s="20" t="s">
        <v>42</v>
      </c>
      <c r="O46" s="20" t="s">
        <v>1051</v>
      </c>
      <c r="P46" s="20" t="s">
        <v>866</v>
      </c>
    </row>
    <row r="47" spans="1:17" x14ac:dyDescent="0.2">
      <c r="A47" s="20" t="s">
        <v>782</v>
      </c>
      <c r="B47" s="20" t="s">
        <v>1638</v>
      </c>
      <c r="C47" s="20" t="s">
        <v>40</v>
      </c>
      <c r="D47" s="20" t="s">
        <v>780</v>
      </c>
      <c r="E47" s="20" t="s">
        <v>850</v>
      </c>
      <c r="F47" s="20" t="s">
        <v>733</v>
      </c>
      <c r="G47" s="20" t="s">
        <v>1126</v>
      </c>
      <c r="H47" s="20" t="s">
        <v>1637</v>
      </c>
      <c r="I47" s="20" t="s">
        <v>1634</v>
      </c>
      <c r="J47" s="20" t="s">
        <v>787</v>
      </c>
      <c r="K47" s="20" t="s">
        <v>42</v>
      </c>
      <c r="L47" s="20" t="s">
        <v>197</v>
      </c>
      <c r="M47" s="20" t="s">
        <v>42</v>
      </c>
      <c r="O47" s="20" t="s">
        <v>772</v>
      </c>
      <c r="P47" s="20" t="s">
        <v>821</v>
      </c>
    </row>
    <row r="48" spans="1:17" x14ac:dyDescent="0.2">
      <c r="A48" s="20" t="s">
        <v>782</v>
      </c>
      <c r="B48" s="20" t="s">
        <v>1636</v>
      </c>
      <c r="C48" s="20" t="s">
        <v>40</v>
      </c>
      <c r="D48" s="20" t="s">
        <v>780</v>
      </c>
      <c r="E48" s="20" t="s">
        <v>850</v>
      </c>
      <c r="F48" s="20" t="s">
        <v>733</v>
      </c>
      <c r="G48" s="20" t="s">
        <v>1126</v>
      </c>
      <c r="H48" s="20" t="s">
        <v>1635</v>
      </c>
      <c r="I48" s="20" t="s">
        <v>1634</v>
      </c>
      <c r="J48" s="20" t="s">
        <v>787</v>
      </c>
      <c r="K48" s="20" t="s">
        <v>42</v>
      </c>
      <c r="L48" s="20" t="s">
        <v>197</v>
      </c>
      <c r="M48" s="20" t="s">
        <v>42</v>
      </c>
      <c r="O48" s="20" t="s">
        <v>772</v>
      </c>
      <c r="P48" s="20" t="s">
        <v>821</v>
      </c>
    </row>
    <row r="49" spans="1:17" x14ac:dyDescent="0.2">
      <c r="A49" s="20" t="s">
        <v>782</v>
      </c>
      <c r="B49" s="20" t="s">
        <v>1633</v>
      </c>
      <c r="C49" s="20" t="s">
        <v>40</v>
      </c>
      <c r="D49" s="20" t="s">
        <v>780</v>
      </c>
      <c r="E49" s="20" t="s">
        <v>843</v>
      </c>
      <c r="F49" s="20" t="s">
        <v>712</v>
      </c>
      <c r="G49" s="20" t="s">
        <v>35</v>
      </c>
      <c r="H49" s="20" t="s">
        <v>1632</v>
      </c>
      <c r="I49" s="20" t="s">
        <v>1606</v>
      </c>
      <c r="J49" s="20" t="s">
        <v>775</v>
      </c>
      <c r="K49" s="20" t="s">
        <v>42</v>
      </c>
      <c r="L49" s="20" t="s">
        <v>814</v>
      </c>
      <c r="M49" s="20" t="s">
        <v>42</v>
      </c>
      <c r="O49" s="20" t="s">
        <v>772</v>
      </c>
      <c r="P49" s="20" t="s">
        <v>821</v>
      </c>
    </row>
    <row r="50" spans="1:17" x14ac:dyDescent="0.2">
      <c r="A50" s="20" t="s">
        <v>782</v>
      </c>
      <c r="B50" s="20" t="s">
        <v>1631</v>
      </c>
      <c r="C50" s="20" t="s">
        <v>40</v>
      </c>
      <c r="D50" s="20" t="s">
        <v>780</v>
      </c>
      <c r="E50" s="20" t="s">
        <v>1011</v>
      </c>
      <c r="F50" s="20" t="s">
        <v>712</v>
      </c>
      <c r="G50" s="20" t="s">
        <v>35</v>
      </c>
      <c r="H50" s="20" t="s">
        <v>1630</v>
      </c>
      <c r="I50" s="20" t="s">
        <v>1437</v>
      </c>
      <c r="J50" s="20" t="s">
        <v>775</v>
      </c>
      <c r="K50" s="20" t="s">
        <v>42</v>
      </c>
      <c r="L50" s="20" t="s">
        <v>197</v>
      </c>
      <c r="M50" s="20" t="s">
        <v>42</v>
      </c>
      <c r="O50" s="20" t="s">
        <v>772</v>
      </c>
      <c r="P50" s="20" t="s">
        <v>771</v>
      </c>
    </row>
    <row r="51" spans="1:17" x14ac:dyDescent="0.2">
      <c r="A51" s="20" t="s">
        <v>782</v>
      </c>
      <c r="B51" s="20" t="s">
        <v>1629</v>
      </c>
      <c r="C51" s="20" t="s">
        <v>40</v>
      </c>
      <c r="D51" s="20" t="s">
        <v>780</v>
      </c>
      <c r="E51" s="20" t="s">
        <v>843</v>
      </c>
      <c r="F51" s="20" t="s">
        <v>733</v>
      </c>
      <c r="G51" s="20" t="s">
        <v>869</v>
      </c>
      <c r="H51" s="20" t="s">
        <v>1628</v>
      </c>
      <c r="I51" s="20" t="s">
        <v>1627</v>
      </c>
      <c r="J51" s="20" t="s">
        <v>787</v>
      </c>
      <c r="K51" s="20" t="s">
        <v>42</v>
      </c>
      <c r="L51" s="20" t="s">
        <v>197</v>
      </c>
      <c r="M51" s="20" t="s">
        <v>42</v>
      </c>
      <c r="O51" s="20" t="s">
        <v>902</v>
      </c>
      <c r="P51" s="20" t="s">
        <v>808</v>
      </c>
      <c r="Q51" s="20" t="s">
        <v>796</v>
      </c>
    </row>
    <row r="52" spans="1:17" x14ac:dyDescent="0.2">
      <c r="A52" s="20" t="s">
        <v>782</v>
      </c>
      <c r="B52" s="20" t="s">
        <v>1626</v>
      </c>
      <c r="C52" s="20" t="s">
        <v>40</v>
      </c>
      <c r="D52" s="20" t="s">
        <v>780</v>
      </c>
      <c r="E52" s="20" t="s">
        <v>805</v>
      </c>
      <c r="F52" s="20" t="s">
        <v>733</v>
      </c>
      <c r="G52" s="20" t="s">
        <v>778</v>
      </c>
      <c r="I52" s="20" t="s">
        <v>1625</v>
      </c>
      <c r="J52" s="20" t="s">
        <v>787</v>
      </c>
      <c r="K52" s="20" t="s">
        <v>42</v>
      </c>
      <c r="L52" s="20" t="s">
        <v>774</v>
      </c>
      <c r="M52" s="20" t="s">
        <v>42</v>
      </c>
      <c r="O52" s="20" t="s">
        <v>1228</v>
      </c>
      <c r="P52" s="20" t="s">
        <v>1624</v>
      </c>
    </row>
    <row r="53" spans="1:17" x14ac:dyDescent="0.2">
      <c r="A53" s="20" t="s">
        <v>782</v>
      </c>
      <c r="B53" s="20" t="s">
        <v>1623</v>
      </c>
      <c r="C53" s="20" t="s">
        <v>40</v>
      </c>
      <c r="D53" s="20" t="s">
        <v>780</v>
      </c>
      <c r="E53" s="20" t="s">
        <v>1011</v>
      </c>
      <c r="F53" s="20" t="s">
        <v>733</v>
      </c>
      <c r="G53" s="20" t="s">
        <v>900</v>
      </c>
      <c r="H53" s="20" t="s">
        <v>1622</v>
      </c>
      <c r="I53" s="20" t="s">
        <v>1621</v>
      </c>
      <c r="J53" s="20" t="s">
        <v>787</v>
      </c>
      <c r="K53" s="20" t="s">
        <v>42</v>
      </c>
      <c r="L53" s="20" t="s">
        <v>774</v>
      </c>
      <c r="M53" s="20" t="s">
        <v>42</v>
      </c>
      <c r="N53" s="20" t="s">
        <v>1620</v>
      </c>
      <c r="O53" s="20" t="s">
        <v>772</v>
      </c>
      <c r="P53" s="20" t="s">
        <v>771</v>
      </c>
    </row>
    <row r="54" spans="1:17" x14ac:dyDescent="0.2">
      <c r="A54" s="20" t="s">
        <v>782</v>
      </c>
      <c r="B54" s="20" t="s">
        <v>1619</v>
      </c>
      <c r="C54" s="20" t="s">
        <v>40</v>
      </c>
      <c r="D54" s="20" t="s">
        <v>780</v>
      </c>
      <c r="E54" s="20" t="s">
        <v>843</v>
      </c>
      <c r="F54" s="20" t="s">
        <v>712</v>
      </c>
      <c r="G54" s="20" t="s">
        <v>35</v>
      </c>
      <c r="H54" s="20" t="s">
        <v>1618</v>
      </c>
      <c r="I54" s="20" t="s">
        <v>1394</v>
      </c>
      <c r="J54" s="20" t="s">
        <v>787</v>
      </c>
      <c r="K54" s="20" t="s">
        <v>42</v>
      </c>
      <c r="L54" s="20" t="s">
        <v>858</v>
      </c>
      <c r="M54" s="20" t="s">
        <v>42</v>
      </c>
      <c r="O54" s="20" t="s">
        <v>1051</v>
      </c>
      <c r="P54" s="20" t="s">
        <v>1251</v>
      </c>
    </row>
    <row r="55" spans="1:17" x14ac:dyDescent="0.2">
      <c r="A55" s="20" t="s">
        <v>782</v>
      </c>
      <c r="B55" s="20" t="s">
        <v>1617</v>
      </c>
      <c r="C55" s="20" t="s">
        <v>40</v>
      </c>
      <c r="D55" s="20" t="s">
        <v>780</v>
      </c>
      <c r="E55" s="20" t="s">
        <v>843</v>
      </c>
      <c r="F55" s="20" t="s">
        <v>712</v>
      </c>
      <c r="G55" s="20" t="s">
        <v>35</v>
      </c>
      <c r="H55" s="20" t="s">
        <v>1616</v>
      </c>
      <c r="I55" s="20" t="s">
        <v>1320</v>
      </c>
      <c r="J55" s="20" t="s">
        <v>775</v>
      </c>
      <c r="K55" s="20" t="s">
        <v>42</v>
      </c>
      <c r="L55" s="20" t="s">
        <v>197</v>
      </c>
      <c r="M55" s="20" t="s">
        <v>42</v>
      </c>
      <c r="N55" s="20" t="s">
        <v>1615</v>
      </c>
      <c r="O55" s="20" t="s">
        <v>772</v>
      </c>
      <c r="P55" s="20" t="s">
        <v>821</v>
      </c>
    </row>
    <row r="56" spans="1:17" x14ac:dyDescent="0.2">
      <c r="A56" s="20" t="s">
        <v>782</v>
      </c>
      <c r="B56" s="20" t="s">
        <v>1614</v>
      </c>
      <c r="C56" s="20" t="s">
        <v>40</v>
      </c>
      <c r="D56" s="20" t="s">
        <v>780</v>
      </c>
      <c r="E56" s="20" t="s">
        <v>843</v>
      </c>
      <c r="F56" s="20" t="s">
        <v>712</v>
      </c>
      <c r="G56" s="20" t="s">
        <v>35</v>
      </c>
      <c r="H56" s="20" t="s">
        <v>1613</v>
      </c>
      <c r="I56" s="20" t="s">
        <v>1320</v>
      </c>
      <c r="J56" s="20" t="s">
        <v>787</v>
      </c>
      <c r="K56" s="20" t="s">
        <v>42</v>
      </c>
      <c r="L56" s="20" t="s">
        <v>814</v>
      </c>
      <c r="M56" s="20" t="s">
        <v>42</v>
      </c>
      <c r="N56" s="20" t="s">
        <v>1612</v>
      </c>
      <c r="O56" s="20" t="s">
        <v>772</v>
      </c>
      <c r="P56" s="20" t="s">
        <v>821</v>
      </c>
    </row>
    <row r="57" spans="1:17" x14ac:dyDescent="0.2">
      <c r="A57" s="20" t="s">
        <v>782</v>
      </c>
      <c r="B57" s="20" t="s">
        <v>1611</v>
      </c>
      <c r="C57" s="20" t="s">
        <v>40</v>
      </c>
      <c r="D57" s="20" t="s">
        <v>780</v>
      </c>
      <c r="E57" s="20" t="s">
        <v>843</v>
      </c>
      <c r="F57" s="20" t="s">
        <v>712</v>
      </c>
      <c r="G57" s="20" t="s">
        <v>35</v>
      </c>
      <c r="H57" s="20" t="s">
        <v>1610</v>
      </c>
      <c r="I57" s="20" t="s">
        <v>1320</v>
      </c>
      <c r="J57" s="20" t="s">
        <v>775</v>
      </c>
      <c r="K57" s="20" t="s">
        <v>42</v>
      </c>
      <c r="L57" s="20" t="s">
        <v>197</v>
      </c>
      <c r="M57" s="20" t="s">
        <v>42</v>
      </c>
      <c r="N57" s="20" t="s">
        <v>1609</v>
      </c>
      <c r="O57" s="20" t="s">
        <v>772</v>
      </c>
      <c r="P57" s="20" t="s">
        <v>821</v>
      </c>
    </row>
    <row r="58" spans="1:17" x14ac:dyDescent="0.2">
      <c r="A58" s="20" t="s">
        <v>782</v>
      </c>
      <c r="B58" s="20" t="s">
        <v>1608</v>
      </c>
      <c r="C58" s="20" t="s">
        <v>40</v>
      </c>
      <c r="D58" s="20" t="s">
        <v>780</v>
      </c>
      <c r="E58" s="20" t="s">
        <v>1341</v>
      </c>
      <c r="F58" s="20" t="s">
        <v>712</v>
      </c>
      <c r="G58" s="20" t="s">
        <v>35</v>
      </c>
      <c r="H58" s="20" t="s">
        <v>1607</v>
      </c>
      <c r="I58" s="20" t="s">
        <v>1606</v>
      </c>
      <c r="J58" s="20" t="s">
        <v>775</v>
      </c>
      <c r="K58" s="20" t="s">
        <v>42</v>
      </c>
      <c r="L58" s="20" t="s">
        <v>197</v>
      </c>
      <c r="M58" s="20" t="s">
        <v>42</v>
      </c>
      <c r="O58" s="20" t="s">
        <v>772</v>
      </c>
      <c r="P58" s="20" t="s">
        <v>821</v>
      </c>
    </row>
    <row r="59" spans="1:17" x14ac:dyDescent="0.2">
      <c r="A59" s="20" t="s">
        <v>782</v>
      </c>
      <c r="B59" s="20" t="s">
        <v>1605</v>
      </c>
      <c r="C59" s="20" t="s">
        <v>40</v>
      </c>
      <c r="D59" s="20" t="s">
        <v>780</v>
      </c>
      <c r="E59" s="20" t="s">
        <v>1341</v>
      </c>
      <c r="F59" s="20" t="s">
        <v>712</v>
      </c>
      <c r="G59" s="20" t="s">
        <v>938</v>
      </c>
      <c r="I59" s="20" t="s">
        <v>1529</v>
      </c>
      <c r="J59" s="20" t="s">
        <v>775</v>
      </c>
      <c r="K59" s="20" t="s">
        <v>42</v>
      </c>
      <c r="L59" s="20" t="s">
        <v>814</v>
      </c>
      <c r="M59" s="20" t="s">
        <v>42</v>
      </c>
      <c r="O59" s="20" t="s">
        <v>772</v>
      </c>
      <c r="P59" s="20" t="s">
        <v>772</v>
      </c>
    </row>
    <row r="60" spans="1:17" x14ac:dyDescent="0.2">
      <c r="A60" s="20" t="s">
        <v>782</v>
      </c>
      <c r="B60" s="20" t="s">
        <v>1604</v>
      </c>
      <c r="C60" s="20" t="s">
        <v>40</v>
      </c>
      <c r="D60" s="20" t="s">
        <v>780</v>
      </c>
      <c r="E60" s="20" t="s">
        <v>1341</v>
      </c>
      <c r="F60" s="20" t="s">
        <v>712</v>
      </c>
      <c r="G60" s="20" t="s">
        <v>35</v>
      </c>
      <c r="I60" s="20" t="s">
        <v>1529</v>
      </c>
      <c r="J60" s="20" t="s">
        <v>775</v>
      </c>
      <c r="K60" s="20" t="s">
        <v>42</v>
      </c>
      <c r="L60" s="20" t="s">
        <v>774</v>
      </c>
      <c r="M60" s="20" t="s">
        <v>42</v>
      </c>
      <c r="O60" s="20" t="s">
        <v>772</v>
      </c>
      <c r="P60" s="20" t="s">
        <v>772</v>
      </c>
    </row>
    <row r="61" spans="1:17" x14ac:dyDescent="0.2">
      <c r="A61" s="20" t="s">
        <v>782</v>
      </c>
      <c r="B61" s="20" t="s">
        <v>1603</v>
      </c>
      <c r="C61" s="20" t="s">
        <v>40</v>
      </c>
      <c r="D61" s="20" t="s">
        <v>780</v>
      </c>
      <c r="E61" s="20" t="s">
        <v>1341</v>
      </c>
      <c r="F61" s="20" t="s">
        <v>712</v>
      </c>
      <c r="G61" s="20" t="s">
        <v>35</v>
      </c>
      <c r="I61" s="20" t="s">
        <v>1529</v>
      </c>
      <c r="J61" s="20" t="s">
        <v>787</v>
      </c>
      <c r="K61" s="20" t="s">
        <v>42</v>
      </c>
      <c r="L61" s="20" t="s">
        <v>197</v>
      </c>
      <c r="M61" s="20" t="s">
        <v>42</v>
      </c>
      <c r="O61" s="20" t="s">
        <v>772</v>
      </c>
      <c r="P61" s="20" t="s">
        <v>772</v>
      </c>
    </row>
    <row r="62" spans="1:17" x14ac:dyDescent="0.2">
      <c r="A62" s="20" t="s">
        <v>782</v>
      </c>
      <c r="B62" s="20" t="s">
        <v>1602</v>
      </c>
      <c r="C62" s="20" t="s">
        <v>40</v>
      </c>
      <c r="D62" s="20" t="s">
        <v>780</v>
      </c>
      <c r="E62" s="20" t="s">
        <v>1341</v>
      </c>
      <c r="F62" s="20" t="s">
        <v>712</v>
      </c>
      <c r="G62" s="20" t="s">
        <v>938</v>
      </c>
      <c r="I62" s="20" t="s">
        <v>1529</v>
      </c>
      <c r="J62" s="20" t="s">
        <v>775</v>
      </c>
      <c r="K62" s="20" t="s">
        <v>42</v>
      </c>
      <c r="L62" s="20" t="s">
        <v>814</v>
      </c>
      <c r="M62" s="20" t="s">
        <v>42</v>
      </c>
      <c r="O62" s="20" t="s">
        <v>772</v>
      </c>
      <c r="P62" s="20" t="s">
        <v>772</v>
      </c>
    </row>
    <row r="63" spans="1:17" x14ac:dyDescent="0.2">
      <c r="A63" s="20" t="s">
        <v>782</v>
      </c>
      <c r="B63" s="20" t="s">
        <v>1601</v>
      </c>
      <c r="C63" s="20" t="s">
        <v>40</v>
      </c>
      <c r="D63" s="20" t="s">
        <v>780</v>
      </c>
      <c r="E63" s="20" t="s">
        <v>1341</v>
      </c>
      <c r="F63" s="20" t="s">
        <v>712</v>
      </c>
      <c r="G63" s="20" t="s">
        <v>35</v>
      </c>
      <c r="I63" s="20" t="s">
        <v>1529</v>
      </c>
      <c r="J63" s="20" t="s">
        <v>775</v>
      </c>
      <c r="K63" s="20" t="s">
        <v>42</v>
      </c>
      <c r="L63" s="20" t="s">
        <v>197</v>
      </c>
      <c r="M63" s="20" t="s">
        <v>42</v>
      </c>
      <c r="O63" s="20" t="s">
        <v>772</v>
      </c>
      <c r="P63" s="20" t="s">
        <v>772</v>
      </c>
    </row>
    <row r="64" spans="1:17" x14ac:dyDescent="0.2">
      <c r="A64" s="20" t="s">
        <v>782</v>
      </c>
      <c r="B64" s="20" t="s">
        <v>1600</v>
      </c>
      <c r="C64" s="20" t="s">
        <v>40</v>
      </c>
      <c r="D64" s="20" t="s">
        <v>780</v>
      </c>
      <c r="E64" s="20" t="s">
        <v>1341</v>
      </c>
      <c r="F64" s="20" t="s">
        <v>712</v>
      </c>
      <c r="G64" s="20" t="s">
        <v>35</v>
      </c>
      <c r="H64" s="20" t="s">
        <v>1599</v>
      </c>
      <c r="I64" s="20" t="s">
        <v>1480</v>
      </c>
      <c r="J64" s="20" t="s">
        <v>787</v>
      </c>
      <c r="K64" s="20" t="s">
        <v>42</v>
      </c>
      <c r="L64" s="20" t="s">
        <v>814</v>
      </c>
      <c r="M64" s="20" t="s">
        <v>42</v>
      </c>
      <c r="O64" s="20" t="s">
        <v>853</v>
      </c>
      <c r="P64" s="20" t="s">
        <v>852</v>
      </c>
    </row>
    <row r="65" spans="1:17" x14ac:dyDescent="0.2">
      <c r="A65" s="20" t="s">
        <v>782</v>
      </c>
      <c r="B65" s="20" t="s">
        <v>1598</v>
      </c>
      <c r="C65" s="20" t="s">
        <v>40</v>
      </c>
      <c r="D65" s="20" t="s">
        <v>780</v>
      </c>
      <c r="E65" s="20" t="s">
        <v>1341</v>
      </c>
      <c r="F65" s="20" t="s">
        <v>712</v>
      </c>
      <c r="G65" s="20" t="s">
        <v>35</v>
      </c>
      <c r="H65" s="20" t="s">
        <v>1597</v>
      </c>
      <c r="I65" s="20" t="s">
        <v>1480</v>
      </c>
      <c r="J65" s="20" t="s">
        <v>787</v>
      </c>
      <c r="K65" s="20" t="s">
        <v>42</v>
      </c>
      <c r="L65" s="20" t="s">
        <v>814</v>
      </c>
      <c r="M65" s="20" t="s">
        <v>42</v>
      </c>
      <c r="O65" s="20" t="s">
        <v>853</v>
      </c>
      <c r="P65" s="20" t="s">
        <v>1533</v>
      </c>
    </row>
    <row r="66" spans="1:17" x14ac:dyDescent="0.2">
      <c r="A66" s="20" t="s">
        <v>782</v>
      </c>
      <c r="B66" s="20" t="s">
        <v>1596</v>
      </c>
      <c r="C66" s="20" t="s">
        <v>40</v>
      </c>
      <c r="D66" s="20" t="s">
        <v>780</v>
      </c>
      <c r="E66" s="20" t="s">
        <v>1097</v>
      </c>
      <c r="F66" s="20" t="s">
        <v>712</v>
      </c>
      <c r="G66" s="20" t="s">
        <v>35</v>
      </c>
      <c r="H66" s="20" t="s">
        <v>1595</v>
      </c>
      <c r="I66" s="20" t="s">
        <v>1480</v>
      </c>
      <c r="J66" s="20" t="s">
        <v>787</v>
      </c>
      <c r="K66" s="20" t="s">
        <v>42</v>
      </c>
      <c r="L66" s="20" t="s">
        <v>814</v>
      </c>
      <c r="M66" s="20" t="s">
        <v>42</v>
      </c>
      <c r="O66" s="20" t="s">
        <v>853</v>
      </c>
      <c r="P66" s="20" t="s">
        <v>852</v>
      </c>
    </row>
    <row r="67" spans="1:17" x14ac:dyDescent="0.2">
      <c r="A67" s="20" t="s">
        <v>782</v>
      </c>
      <c r="B67" s="20" t="s">
        <v>1594</v>
      </c>
      <c r="C67" s="20" t="s">
        <v>40</v>
      </c>
      <c r="D67" s="20" t="s">
        <v>780</v>
      </c>
      <c r="E67" s="20" t="s">
        <v>1341</v>
      </c>
      <c r="F67" s="20" t="s">
        <v>712</v>
      </c>
      <c r="G67" s="20" t="s">
        <v>35</v>
      </c>
      <c r="H67" s="20" t="s">
        <v>1593</v>
      </c>
      <c r="I67" s="20" t="s">
        <v>1480</v>
      </c>
      <c r="J67" s="20" t="s">
        <v>775</v>
      </c>
      <c r="K67" s="20" t="s">
        <v>42</v>
      </c>
      <c r="L67" s="20" t="s">
        <v>814</v>
      </c>
      <c r="M67" s="20" t="s">
        <v>42</v>
      </c>
      <c r="O67" s="20" t="s">
        <v>853</v>
      </c>
      <c r="P67" s="20" t="s">
        <v>852</v>
      </c>
    </row>
    <row r="68" spans="1:17" x14ac:dyDescent="0.2">
      <c r="A68" s="20" t="s">
        <v>782</v>
      </c>
      <c r="B68" s="20" t="s">
        <v>1592</v>
      </c>
      <c r="C68" s="20" t="s">
        <v>40</v>
      </c>
      <c r="D68" s="20" t="s">
        <v>780</v>
      </c>
      <c r="E68" s="20" t="s">
        <v>843</v>
      </c>
      <c r="F68" s="20" t="s">
        <v>712</v>
      </c>
      <c r="G68" s="20" t="s">
        <v>35</v>
      </c>
      <c r="H68" s="20" t="s">
        <v>1591</v>
      </c>
      <c r="I68" s="20" t="s">
        <v>1590</v>
      </c>
      <c r="J68" s="20" t="s">
        <v>775</v>
      </c>
      <c r="K68" s="20" t="s">
        <v>42</v>
      </c>
      <c r="L68" s="20" t="s">
        <v>814</v>
      </c>
      <c r="M68" s="20" t="s">
        <v>42</v>
      </c>
      <c r="O68" s="20" t="s">
        <v>853</v>
      </c>
      <c r="P68" s="20" t="s">
        <v>852</v>
      </c>
    </row>
    <row r="69" spans="1:17" x14ac:dyDescent="0.2">
      <c r="A69" s="20" t="s">
        <v>782</v>
      </c>
      <c r="B69" s="20" t="s">
        <v>1589</v>
      </c>
      <c r="C69" s="20" t="s">
        <v>782</v>
      </c>
      <c r="D69" s="20" t="s">
        <v>780</v>
      </c>
      <c r="E69" s="20" t="s">
        <v>1341</v>
      </c>
      <c r="F69" s="20" t="s">
        <v>712</v>
      </c>
      <c r="G69" s="20" t="s">
        <v>35</v>
      </c>
      <c r="H69" s="20" t="s">
        <v>1588</v>
      </c>
      <c r="I69" s="20" t="s">
        <v>1587</v>
      </c>
      <c r="J69" s="20" t="s">
        <v>787</v>
      </c>
      <c r="K69" s="20" t="s">
        <v>42</v>
      </c>
      <c r="L69" s="20" t="s">
        <v>197</v>
      </c>
      <c r="M69" s="20" t="s">
        <v>42</v>
      </c>
      <c r="O69" s="20" t="s">
        <v>772</v>
      </c>
      <c r="P69" s="20" t="s">
        <v>821</v>
      </c>
    </row>
    <row r="70" spans="1:17" x14ac:dyDescent="0.2">
      <c r="A70" s="20" t="s">
        <v>782</v>
      </c>
      <c r="B70" s="20" t="s">
        <v>1586</v>
      </c>
      <c r="C70" s="20" t="s">
        <v>40</v>
      </c>
      <c r="D70" s="20" t="s">
        <v>780</v>
      </c>
      <c r="E70" s="20" t="s">
        <v>843</v>
      </c>
      <c r="F70" s="20" t="s">
        <v>712</v>
      </c>
      <c r="G70" s="20" t="s">
        <v>35</v>
      </c>
      <c r="H70" s="20" t="s">
        <v>1354</v>
      </c>
      <c r="I70" s="20" t="s">
        <v>782</v>
      </c>
      <c r="J70" s="20" t="s">
        <v>775</v>
      </c>
      <c r="K70" s="20" t="s">
        <v>42</v>
      </c>
      <c r="L70" s="20" t="s">
        <v>427</v>
      </c>
      <c r="M70" s="20" t="s">
        <v>42</v>
      </c>
      <c r="O70" s="20" t="s">
        <v>772</v>
      </c>
      <c r="P70" s="20" t="s">
        <v>821</v>
      </c>
    </row>
    <row r="71" spans="1:17" x14ac:dyDescent="0.2">
      <c r="A71" s="20" t="s">
        <v>782</v>
      </c>
      <c r="B71" s="20" t="s">
        <v>1585</v>
      </c>
      <c r="C71" s="20" t="s">
        <v>40</v>
      </c>
      <c r="D71" s="20" t="s">
        <v>780</v>
      </c>
      <c r="E71" s="20" t="s">
        <v>805</v>
      </c>
      <c r="F71" s="20" t="s">
        <v>733</v>
      </c>
      <c r="G71" s="20" t="s">
        <v>789</v>
      </c>
      <c r="I71" s="20" t="s">
        <v>1584</v>
      </c>
      <c r="J71" s="20" t="s">
        <v>787</v>
      </c>
      <c r="K71" s="20" t="s">
        <v>42</v>
      </c>
      <c r="L71" s="20" t="s">
        <v>774</v>
      </c>
      <c r="M71" s="20" t="s">
        <v>42</v>
      </c>
      <c r="O71" s="20" t="s">
        <v>902</v>
      </c>
      <c r="P71" s="20" t="s">
        <v>902</v>
      </c>
      <c r="Q71" s="20" t="s">
        <v>796</v>
      </c>
    </row>
    <row r="72" spans="1:17" x14ac:dyDescent="0.2">
      <c r="A72" s="20" t="s">
        <v>782</v>
      </c>
      <c r="B72" s="20" t="s">
        <v>1583</v>
      </c>
      <c r="C72" s="20" t="s">
        <v>782</v>
      </c>
      <c r="D72" s="20" t="s">
        <v>780</v>
      </c>
      <c r="E72" s="20" t="s">
        <v>843</v>
      </c>
      <c r="F72" s="20" t="s">
        <v>712</v>
      </c>
      <c r="G72" s="20" t="s">
        <v>35</v>
      </c>
      <c r="H72" s="20" t="s">
        <v>1582</v>
      </c>
      <c r="I72" s="20" t="s">
        <v>1579</v>
      </c>
      <c r="J72" s="20" t="s">
        <v>775</v>
      </c>
      <c r="K72" s="20" t="s">
        <v>42</v>
      </c>
      <c r="L72" s="20" t="s">
        <v>197</v>
      </c>
      <c r="M72" s="20" t="s">
        <v>42</v>
      </c>
      <c r="O72" s="20" t="s">
        <v>772</v>
      </c>
      <c r="P72" s="20" t="s">
        <v>821</v>
      </c>
    </row>
    <row r="73" spans="1:17" x14ac:dyDescent="0.2">
      <c r="A73" s="20" t="s">
        <v>782</v>
      </c>
      <c r="B73" s="20" t="s">
        <v>1581</v>
      </c>
      <c r="C73" s="20" t="s">
        <v>40</v>
      </c>
      <c r="D73" s="20" t="s">
        <v>780</v>
      </c>
      <c r="E73" s="20" t="s">
        <v>843</v>
      </c>
      <c r="F73" s="20" t="s">
        <v>712</v>
      </c>
      <c r="G73" s="20" t="s">
        <v>35</v>
      </c>
      <c r="H73" s="20" t="s">
        <v>1580</v>
      </c>
      <c r="I73" s="20" t="s">
        <v>1579</v>
      </c>
      <c r="J73" s="20" t="s">
        <v>775</v>
      </c>
      <c r="K73" s="20" t="s">
        <v>42</v>
      </c>
      <c r="L73" s="20" t="s">
        <v>858</v>
      </c>
      <c r="M73" s="20" t="s">
        <v>42</v>
      </c>
      <c r="O73" s="20" t="s">
        <v>772</v>
      </c>
      <c r="P73" s="20" t="s">
        <v>821</v>
      </c>
    </row>
    <row r="74" spans="1:17" x14ac:dyDescent="0.2">
      <c r="A74" s="20" t="s">
        <v>782</v>
      </c>
      <c r="B74" s="20" t="s">
        <v>1578</v>
      </c>
      <c r="C74" s="20" t="s">
        <v>40</v>
      </c>
      <c r="D74" s="20" t="s">
        <v>780</v>
      </c>
      <c r="E74" s="20" t="s">
        <v>843</v>
      </c>
      <c r="F74" s="20" t="s">
        <v>733</v>
      </c>
      <c r="G74" s="20" t="s">
        <v>900</v>
      </c>
      <c r="H74" s="20" t="s">
        <v>1577</v>
      </c>
      <c r="I74" s="20" t="s">
        <v>1576</v>
      </c>
      <c r="J74" s="20" t="s">
        <v>787</v>
      </c>
      <c r="K74" s="20" t="s">
        <v>42</v>
      </c>
      <c r="L74" s="20" t="s">
        <v>774</v>
      </c>
      <c r="M74" s="20" t="s">
        <v>42</v>
      </c>
      <c r="O74" s="20" t="s">
        <v>902</v>
      </c>
      <c r="P74" s="20" t="s">
        <v>866</v>
      </c>
      <c r="Q74" s="20" t="s">
        <v>807</v>
      </c>
    </row>
    <row r="75" spans="1:17" x14ac:dyDescent="0.2">
      <c r="A75" s="20" t="s">
        <v>782</v>
      </c>
      <c r="B75" s="20" t="s">
        <v>607</v>
      </c>
      <c r="C75" s="20" t="s">
        <v>40</v>
      </c>
      <c r="D75" s="20" t="s">
        <v>780</v>
      </c>
      <c r="E75" s="20" t="s">
        <v>790</v>
      </c>
      <c r="F75" s="20" t="s">
        <v>733</v>
      </c>
      <c r="G75" s="20" t="s">
        <v>1574</v>
      </c>
      <c r="H75" s="20" t="s">
        <v>608</v>
      </c>
      <c r="I75" s="20" t="s">
        <v>1369</v>
      </c>
      <c r="J75" s="20" t="s">
        <v>787</v>
      </c>
      <c r="K75" s="20" t="s">
        <v>40</v>
      </c>
      <c r="L75" s="20" t="s">
        <v>774</v>
      </c>
      <c r="M75" s="20" t="s">
        <v>42</v>
      </c>
      <c r="N75" s="20" t="s">
        <v>1575</v>
      </c>
      <c r="O75" s="20" t="s">
        <v>902</v>
      </c>
      <c r="P75" s="20" t="s">
        <v>784</v>
      </c>
      <c r="Q75" s="20" t="s">
        <v>783</v>
      </c>
    </row>
    <row r="76" spans="1:17" x14ac:dyDescent="0.2">
      <c r="A76" s="20" t="s">
        <v>782</v>
      </c>
      <c r="B76" s="20" t="s">
        <v>640</v>
      </c>
      <c r="C76" s="20" t="s">
        <v>40</v>
      </c>
      <c r="D76" s="20" t="s">
        <v>780</v>
      </c>
      <c r="E76" s="20" t="s">
        <v>790</v>
      </c>
      <c r="F76" s="20" t="s">
        <v>733</v>
      </c>
      <c r="G76" s="20" t="s">
        <v>1574</v>
      </c>
      <c r="H76" s="20" t="s">
        <v>641</v>
      </c>
      <c r="I76" s="20" t="s">
        <v>1369</v>
      </c>
      <c r="J76" s="20" t="s">
        <v>775</v>
      </c>
      <c r="K76" s="20" t="s">
        <v>40</v>
      </c>
      <c r="L76" s="20" t="s">
        <v>774</v>
      </c>
      <c r="M76" s="20" t="s">
        <v>42</v>
      </c>
      <c r="N76" s="20" t="s">
        <v>1573</v>
      </c>
      <c r="O76" s="20" t="s">
        <v>902</v>
      </c>
      <c r="P76" s="20" t="s">
        <v>784</v>
      </c>
      <c r="Q76" s="20" t="s">
        <v>783</v>
      </c>
    </row>
    <row r="77" spans="1:17" x14ac:dyDescent="0.2">
      <c r="A77" s="20" t="s">
        <v>782</v>
      </c>
      <c r="B77" s="20" t="s">
        <v>682</v>
      </c>
      <c r="C77" s="20" t="s">
        <v>40</v>
      </c>
      <c r="D77" s="20" t="s">
        <v>780</v>
      </c>
      <c r="E77" s="20" t="s">
        <v>843</v>
      </c>
      <c r="F77" s="20" t="s">
        <v>733</v>
      </c>
      <c r="G77" s="20" t="s">
        <v>915</v>
      </c>
      <c r="H77" s="20" t="s">
        <v>683</v>
      </c>
      <c r="I77" s="20" t="s">
        <v>1572</v>
      </c>
      <c r="J77" s="20" t="s">
        <v>775</v>
      </c>
      <c r="K77" s="20" t="s">
        <v>42</v>
      </c>
      <c r="L77" s="20" t="s">
        <v>427</v>
      </c>
      <c r="M77" s="20" t="s">
        <v>42</v>
      </c>
      <c r="O77" s="20" t="s">
        <v>1365</v>
      </c>
      <c r="P77" s="20" t="s">
        <v>1365</v>
      </c>
      <c r="Q77" s="20" t="s">
        <v>783</v>
      </c>
    </row>
    <row r="78" spans="1:17" x14ac:dyDescent="0.2">
      <c r="A78" s="20" t="s">
        <v>782</v>
      </c>
      <c r="B78" s="20" t="s">
        <v>1571</v>
      </c>
      <c r="C78" s="20" t="s">
        <v>40</v>
      </c>
      <c r="D78" s="20" t="s">
        <v>780</v>
      </c>
      <c r="E78" s="20" t="s">
        <v>805</v>
      </c>
      <c r="F78" s="20" t="s">
        <v>733</v>
      </c>
      <c r="G78" s="20" t="s">
        <v>869</v>
      </c>
      <c r="I78" s="20" t="s">
        <v>1569</v>
      </c>
      <c r="J78" s="20" t="s">
        <v>787</v>
      </c>
      <c r="K78" s="20" t="s">
        <v>42</v>
      </c>
      <c r="L78" s="20" t="s">
        <v>774</v>
      </c>
      <c r="M78" s="20" t="s">
        <v>42</v>
      </c>
      <c r="O78" s="20" t="s">
        <v>902</v>
      </c>
      <c r="P78" s="20" t="s">
        <v>845</v>
      </c>
      <c r="Q78" s="20" t="s">
        <v>783</v>
      </c>
    </row>
    <row r="79" spans="1:17" x14ac:dyDescent="0.2">
      <c r="A79" s="20" t="s">
        <v>782</v>
      </c>
      <c r="B79" s="20" t="s">
        <v>1570</v>
      </c>
      <c r="C79" s="20" t="s">
        <v>40</v>
      </c>
      <c r="D79" s="20" t="s">
        <v>780</v>
      </c>
      <c r="E79" s="20" t="s">
        <v>805</v>
      </c>
      <c r="F79" s="20" t="s">
        <v>733</v>
      </c>
      <c r="G79" s="20" t="s">
        <v>869</v>
      </c>
      <c r="I79" s="20" t="s">
        <v>1569</v>
      </c>
      <c r="J79" s="20" t="s">
        <v>787</v>
      </c>
      <c r="K79" s="20" t="s">
        <v>42</v>
      </c>
      <c r="L79" s="20" t="s">
        <v>152</v>
      </c>
      <c r="M79" s="20" t="s">
        <v>42</v>
      </c>
      <c r="O79" s="20" t="s">
        <v>902</v>
      </c>
      <c r="P79" s="20" t="s">
        <v>845</v>
      </c>
      <c r="Q79" s="20" t="s">
        <v>783</v>
      </c>
    </row>
    <row r="80" spans="1:17" x14ac:dyDescent="0.2">
      <c r="A80" s="20" t="s">
        <v>782</v>
      </c>
      <c r="B80" s="20" t="s">
        <v>1568</v>
      </c>
      <c r="C80" s="20" t="s">
        <v>40</v>
      </c>
      <c r="D80" s="20" t="s">
        <v>780</v>
      </c>
      <c r="E80" s="20" t="s">
        <v>1011</v>
      </c>
      <c r="F80" s="20" t="s">
        <v>733</v>
      </c>
      <c r="G80" s="20" t="s">
        <v>915</v>
      </c>
      <c r="H80" s="20" t="s">
        <v>1567</v>
      </c>
      <c r="I80" s="20" t="s">
        <v>1566</v>
      </c>
      <c r="J80" s="20" t="s">
        <v>775</v>
      </c>
      <c r="K80" s="20" t="s">
        <v>42</v>
      </c>
      <c r="L80" s="20" t="s">
        <v>197</v>
      </c>
      <c r="M80" s="20" t="s">
        <v>42</v>
      </c>
      <c r="N80" s="20" t="s">
        <v>1565</v>
      </c>
      <c r="O80" s="20" t="s">
        <v>772</v>
      </c>
      <c r="P80" s="20" t="s">
        <v>771</v>
      </c>
      <c r="Q80" s="20" t="s">
        <v>783</v>
      </c>
    </row>
    <row r="81" spans="1:17" x14ac:dyDescent="0.2">
      <c r="A81" s="20" t="s">
        <v>782</v>
      </c>
      <c r="B81" s="20" t="s">
        <v>1564</v>
      </c>
      <c r="C81" s="20" t="s">
        <v>40</v>
      </c>
      <c r="D81" s="20" t="s">
        <v>780</v>
      </c>
      <c r="E81" s="20" t="s">
        <v>843</v>
      </c>
      <c r="F81" s="20" t="s">
        <v>712</v>
      </c>
      <c r="G81" s="20" t="s">
        <v>35</v>
      </c>
      <c r="H81" s="20" t="s">
        <v>1563</v>
      </c>
      <c r="I81" s="20" t="s">
        <v>1562</v>
      </c>
      <c r="J81" s="20" t="s">
        <v>787</v>
      </c>
      <c r="K81" s="20" t="s">
        <v>42</v>
      </c>
      <c r="L81" s="20" t="s">
        <v>814</v>
      </c>
      <c r="M81" s="20" t="s">
        <v>42</v>
      </c>
      <c r="O81" s="20" t="s">
        <v>772</v>
      </c>
      <c r="P81" s="20" t="s">
        <v>821</v>
      </c>
    </row>
    <row r="82" spans="1:17" x14ac:dyDescent="0.2">
      <c r="A82" s="20" t="s">
        <v>782</v>
      </c>
      <c r="B82" s="20" t="s">
        <v>1561</v>
      </c>
      <c r="C82" s="20" t="s">
        <v>40</v>
      </c>
      <c r="D82" s="20" t="s">
        <v>780</v>
      </c>
      <c r="E82" s="20" t="s">
        <v>1438</v>
      </c>
      <c r="F82" s="20" t="s">
        <v>712</v>
      </c>
      <c r="G82" s="20" t="s">
        <v>35</v>
      </c>
      <c r="I82" s="20" t="s">
        <v>1560</v>
      </c>
      <c r="J82" s="20" t="s">
        <v>41</v>
      </c>
      <c r="K82" s="20" t="s">
        <v>42</v>
      </c>
      <c r="L82" s="20" t="s">
        <v>858</v>
      </c>
      <c r="M82" s="20" t="s">
        <v>42</v>
      </c>
      <c r="O82" s="20" t="s">
        <v>1216</v>
      </c>
      <c r="P82" s="20" t="s">
        <v>1216</v>
      </c>
    </row>
    <row r="83" spans="1:17" x14ac:dyDescent="0.2">
      <c r="A83" s="20" t="s">
        <v>782</v>
      </c>
      <c r="B83" s="20" t="s">
        <v>1559</v>
      </c>
      <c r="C83" s="20" t="s">
        <v>40</v>
      </c>
      <c r="D83" s="20" t="s">
        <v>780</v>
      </c>
      <c r="E83" s="20" t="s">
        <v>843</v>
      </c>
      <c r="F83" s="20" t="s">
        <v>733</v>
      </c>
      <c r="G83" s="20" t="s">
        <v>1122</v>
      </c>
      <c r="H83" s="20" t="s">
        <v>1558</v>
      </c>
      <c r="I83" s="20" t="s">
        <v>1557</v>
      </c>
      <c r="J83" s="20" t="s">
        <v>775</v>
      </c>
      <c r="K83" s="20" t="s">
        <v>42</v>
      </c>
      <c r="L83" s="20" t="s">
        <v>774</v>
      </c>
      <c r="M83" s="20" t="s">
        <v>42</v>
      </c>
      <c r="O83" s="20" t="s">
        <v>1365</v>
      </c>
      <c r="P83" s="20" t="s">
        <v>1365</v>
      </c>
      <c r="Q83" s="20" t="s">
        <v>1304</v>
      </c>
    </row>
    <row r="84" spans="1:17" x14ac:dyDescent="0.2">
      <c r="A84" s="20" t="s">
        <v>782</v>
      </c>
      <c r="B84" s="20" t="s">
        <v>1556</v>
      </c>
      <c r="C84" s="20" t="s">
        <v>40</v>
      </c>
      <c r="D84" s="20" t="s">
        <v>780</v>
      </c>
      <c r="E84" s="20" t="s">
        <v>1438</v>
      </c>
      <c r="F84" s="20" t="s">
        <v>712</v>
      </c>
      <c r="G84" s="20" t="s">
        <v>35</v>
      </c>
      <c r="I84" s="20" t="s">
        <v>1554</v>
      </c>
      <c r="J84" s="20" t="s">
        <v>775</v>
      </c>
      <c r="K84" s="20" t="s">
        <v>42</v>
      </c>
      <c r="L84" s="20" t="s">
        <v>427</v>
      </c>
      <c r="M84" s="20" t="s">
        <v>42</v>
      </c>
      <c r="O84" s="20" t="s">
        <v>1216</v>
      </c>
      <c r="P84" s="20" t="s">
        <v>1216</v>
      </c>
    </row>
    <row r="85" spans="1:17" x14ac:dyDescent="0.2">
      <c r="A85" s="20" t="s">
        <v>782</v>
      </c>
      <c r="B85" s="20" t="s">
        <v>1555</v>
      </c>
      <c r="C85" s="20" t="s">
        <v>40</v>
      </c>
      <c r="D85" s="20" t="s">
        <v>780</v>
      </c>
      <c r="E85" s="20" t="s">
        <v>1438</v>
      </c>
      <c r="F85" s="20" t="s">
        <v>712</v>
      </c>
      <c r="G85" s="20" t="s">
        <v>35</v>
      </c>
      <c r="I85" s="20" t="s">
        <v>1554</v>
      </c>
      <c r="J85" s="20" t="s">
        <v>41</v>
      </c>
      <c r="K85" s="20" t="s">
        <v>42</v>
      </c>
      <c r="L85" s="20" t="s">
        <v>427</v>
      </c>
      <c r="M85" s="20" t="s">
        <v>42</v>
      </c>
      <c r="O85" s="20" t="s">
        <v>1216</v>
      </c>
      <c r="P85" s="20" t="s">
        <v>1216</v>
      </c>
    </row>
    <row r="86" spans="1:17" x14ac:dyDescent="0.2">
      <c r="A86" s="20" t="s">
        <v>782</v>
      </c>
      <c r="B86" s="20" t="s">
        <v>1553</v>
      </c>
      <c r="C86" s="20" t="s">
        <v>40</v>
      </c>
      <c r="D86" s="20" t="s">
        <v>780</v>
      </c>
      <c r="E86" s="20" t="s">
        <v>843</v>
      </c>
      <c r="F86" s="20" t="s">
        <v>712</v>
      </c>
      <c r="G86" s="20" t="s">
        <v>35</v>
      </c>
      <c r="H86" s="20" t="s">
        <v>1552</v>
      </c>
      <c r="I86" s="20" t="s">
        <v>1495</v>
      </c>
      <c r="J86" s="20" t="s">
        <v>775</v>
      </c>
      <c r="K86" s="20" t="s">
        <v>42</v>
      </c>
      <c r="L86" s="20" t="s">
        <v>774</v>
      </c>
      <c r="M86" s="20" t="s">
        <v>42</v>
      </c>
      <c r="O86" s="20" t="s">
        <v>772</v>
      </c>
      <c r="P86" s="20" t="s">
        <v>821</v>
      </c>
    </row>
    <row r="87" spans="1:17" x14ac:dyDescent="0.2">
      <c r="A87" s="20" t="s">
        <v>782</v>
      </c>
      <c r="B87" s="20" t="s">
        <v>1551</v>
      </c>
      <c r="C87" s="20" t="s">
        <v>40</v>
      </c>
      <c r="D87" s="20" t="s">
        <v>780</v>
      </c>
      <c r="E87" s="20" t="s">
        <v>843</v>
      </c>
      <c r="F87" s="20" t="s">
        <v>712</v>
      </c>
      <c r="G87" s="20" t="s">
        <v>35</v>
      </c>
      <c r="H87" s="20" t="s">
        <v>1550</v>
      </c>
      <c r="I87" s="20" t="s">
        <v>1495</v>
      </c>
      <c r="J87" s="20" t="s">
        <v>787</v>
      </c>
      <c r="K87" s="20" t="s">
        <v>42</v>
      </c>
      <c r="L87" s="20" t="s">
        <v>919</v>
      </c>
      <c r="M87" s="20" t="s">
        <v>42</v>
      </c>
      <c r="O87" s="20" t="s">
        <v>772</v>
      </c>
      <c r="P87" s="20" t="s">
        <v>821</v>
      </c>
    </row>
    <row r="88" spans="1:17" x14ac:dyDescent="0.2">
      <c r="A88" s="20" t="s">
        <v>782</v>
      </c>
      <c r="B88" s="20" t="s">
        <v>1549</v>
      </c>
      <c r="C88" s="20" t="s">
        <v>40</v>
      </c>
      <c r="D88" s="20" t="s">
        <v>780</v>
      </c>
      <c r="E88" s="20" t="s">
        <v>1097</v>
      </c>
      <c r="F88" s="20" t="s">
        <v>733</v>
      </c>
      <c r="G88" s="20" t="s">
        <v>869</v>
      </c>
      <c r="H88" s="20" t="s">
        <v>1548</v>
      </c>
      <c r="I88" s="20" t="s">
        <v>815</v>
      </c>
      <c r="J88" s="20" t="s">
        <v>787</v>
      </c>
      <c r="K88" s="20" t="s">
        <v>42</v>
      </c>
      <c r="L88" s="20" t="s">
        <v>774</v>
      </c>
      <c r="M88" s="20" t="s">
        <v>42</v>
      </c>
      <c r="O88" s="20" t="s">
        <v>1365</v>
      </c>
      <c r="P88" s="20" t="s">
        <v>1365</v>
      </c>
      <c r="Q88" s="20" t="s">
        <v>870</v>
      </c>
    </row>
    <row r="89" spans="1:17" x14ac:dyDescent="0.2">
      <c r="A89" s="20" t="s">
        <v>782</v>
      </c>
      <c r="B89" s="20" t="s">
        <v>1547</v>
      </c>
      <c r="C89" s="20" t="s">
        <v>40</v>
      </c>
      <c r="D89" s="20" t="s">
        <v>780</v>
      </c>
      <c r="E89" s="20" t="s">
        <v>1235</v>
      </c>
      <c r="F89" s="20" t="s">
        <v>712</v>
      </c>
      <c r="G89" s="20" t="s">
        <v>35</v>
      </c>
      <c r="H89" s="20" t="s">
        <v>1546</v>
      </c>
      <c r="I89" s="20" t="s">
        <v>1545</v>
      </c>
      <c r="J89" s="20" t="s">
        <v>775</v>
      </c>
      <c r="K89" s="20" t="s">
        <v>42</v>
      </c>
      <c r="L89" s="20" t="s">
        <v>814</v>
      </c>
      <c r="M89" s="20" t="s">
        <v>42</v>
      </c>
      <c r="O89" s="20" t="s">
        <v>846</v>
      </c>
      <c r="P89" s="20" t="s">
        <v>1119</v>
      </c>
    </row>
    <row r="90" spans="1:17" x14ac:dyDescent="0.2">
      <c r="A90" s="20" t="s">
        <v>782</v>
      </c>
      <c r="B90" s="20" t="s">
        <v>664</v>
      </c>
      <c r="C90" s="20" t="s">
        <v>40</v>
      </c>
      <c r="D90" s="20" t="s">
        <v>780</v>
      </c>
      <c r="E90" s="20" t="s">
        <v>843</v>
      </c>
      <c r="F90" s="20" t="s">
        <v>733</v>
      </c>
      <c r="G90" s="20" t="s">
        <v>915</v>
      </c>
      <c r="H90" s="20" t="s">
        <v>665</v>
      </c>
      <c r="I90" s="20" t="s">
        <v>1544</v>
      </c>
      <c r="J90" s="20" t="s">
        <v>787</v>
      </c>
      <c r="K90" s="20" t="s">
        <v>42</v>
      </c>
      <c r="L90" s="20" t="s">
        <v>197</v>
      </c>
      <c r="M90" s="20" t="s">
        <v>42</v>
      </c>
      <c r="O90" s="20" t="s">
        <v>1365</v>
      </c>
      <c r="P90" s="20" t="s">
        <v>1365</v>
      </c>
      <c r="Q90" s="20" t="s">
        <v>870</v>
      </c>
    </row>
    <row r="91" spans="1:17" x14ac:dyDescent="0.2">
      <c r="A91" s="20" t="s">
        <v>782</v>
      </c>
      <c r="B91" s="20" t="s">
        <v>1543</v>
      </c>
      <c r="C91" s="20" t="s">
        <v>40</v>
      </c>
      <c r="D91" s="20" t="s">
        <v>780</v>
      </c>
      <c r="E91" s="20" t="s">
        <v>790</v>
      </c>
      <c r="F91" s="20" t="s">
        <v>712</v>
      </c>
      <c r="G91" s="20" t="s">
        <v>35</v>
      </c>
      <c r="H91" s="20" t="s">
        <v>1542</v>
      </c>
      <c r="I91" s="20" t="s">
        <v>1535</v>
      </c>
      <c r="J91" s="20" t="s">
        <v>775</v>
      </c>
      <c r="K91" s="20" t="s">
        <v>40</v>
      </c>
      <c r="L91" s="20" t="s">
        <v>197</v>
      </c>
      <c r="M91" s="20" t="s">
        <v>42</v>
      </c>
      <c r="N91" s="20" t="s">
        <v>1541</v>
      </c>
      <c r="O91" s="20" t="s">
        <v>853</v>
      </c>
      <c r="P91" s="20" t="s">
        <v>1533</v>
      </c>
    </row>
    <row r="92" spans="1:17" x14ac:dyDescent="0.2">
      <c r="A92" s="20" t="s">
        <v>782</v>
      </c>
      <c r="B92" s="20" t="s">
        <v>1540</v>
      </c>
      <c r="C92" s="20" t="s">
        <v>40</v>
      </c>
      <c r="D92" s="20" t="s">
        <v>780</v>
      </c>
      <c r="E92" s="20" t="s">
        <v>843</v>
      </c>
      <c r="F92" s="20" t="s">
        <v>712</v>
      </c>
      <c r="G92" s="20" t="s">
        <v>35</v>
      </c>
      <c r="H92" s="20" t="s">
        <v>1539</v>
      </c>
      <c r="I92" s="20" t="s">
        <v>1333</v>
      </c>
      <c r="J92" s="20" t="s">
        <v>775</v>
      </c>
      <c r="K92" s="20" t="s">
        <v>42</v>
      </c>
      <c r="L92" s="20" t="s">
        <v>197</v>
      </c>
      <c r="M92" s="20" t="s">
        <v>42</v>
      </c>
      <c r="N92" s="20" t="s">
        <v>1538</v>
      </c>
      <c r="O92" s="20" t="s">
        <v>772</v>
      </c>
      <c r="P92" s="20" t="s">
        <v>821</v>
      </c>
    </row>
    <row r="93" spans="1:17" x14ac:dyDescent="0.2">
      <c r="A93" s="20" t="s">
        <v>782</v>
      </c>
      <c r="B93" s="20" t="s">
        <v>1537</v>
      </c>
      <c r="C93" s="20" t="s">
        <v>40</v>
      </c>
      <c r="D93" s="20" t="s">
        <v>780</v>
      </c>
      <c r="E93" s="20" t="s">
        <v>790</v>
      </c>
      <c r="F93" s="20" t="s">
        <v>712</v>
      </c>
      <c r="G93" s="20" t="s">
        <v>35</v>
      </c>
      <c r="H93" s="20" t="s">
        <v>1536</v>
      </c>
      <c r="I93" s="20" t="s">
        <v>1535</v>
      </c>
      <c r="J93" s="20" t="s">
        <v>787</v>
      </c>
      <c r="K93" s="20" t="s">
        <v>40</v>
      </c>
      <c r="L93" s="20" t="s">
        <v>858</v>
      </c>
      <c r="M93" s="20" t="s">
        <v>42</v>
      </c>
      <c r="N93" s="20" t="s">
        <v>1534</v>
      </c>
      <c r="O93" s="20" t="s">
        <v>853</v>
      </c>
      <c r="P93" s="20" t="s">
        <v>1533</v>
      </c>
    </row>
    <row r="94" spans="1:17" x14ac:dyDescent="0.2">
      <c r="A94" s="20" t="s">
        <v>782</v>
      </c>
      <c r="B94" s="20" t="s">
        <v>1532</v>
      </c>
      <c r="C94" s="20" t="s">
        <v>40</v>
      </c>
      <c r="D94" s="20" t="s">
        <v>780</v>
      </c>
      <c r="E94" s="20" t="s">
        <v>1341</v>
      </c>
      <c r="F94" s="20" t="s">
        <v>712</v>
      </c>
      <c r="G94" s="20" t="s">
        <v>35</v>
      </c>
      <c r="H94" s="20" t="s">
        <v>1530</v>
      </c>
      <c r="I94" s="20" t="s">
        <v>1529</v>
      </c>
      <c r="J94" s="20" t="s">
        <v>787</v>
      </c>
      <c r="K94" s="20" t="s">
        <v>42</v>
      </c>
      <c r="L94" s="20" t="s">
        <v>858</v>
      </c>
      <c r="M94" s="20" t="s">
        <v>42</v>
      </c>
      <c r="O94" s="20" t="s">
        <v>772</v>
      </c>
      <c r="P94" s="20" t="s">
        <v>821</v>
      </c>
    </row>
    <row r="95" spans="1:17" x14ac:dyDescent="0.2">
      <c r="A95" s="20" t="s">
        <v>782</v>
      </c>
      <c r="B95" s="20" t="s">
        <v>1531</v>
      </c>
      <c r="C95" s="20" t="s">
        <v>40</v>
      </c>
      <c r="D95" s="20" t="s">
        <v>780</v>
      </c>
      <c r="E95" s="20" t="s">
        <v>1341</v>
      </c>
      <c r="F95" s="20" t="s">
        <v>712</v>
      </c>
      <c r="G95" s="20" t="s">
        <v>35</v>
      </c>
      <c r="H95" s="20" t="s">
        <v>1530</v>
      </c>
      <c r="I95" s="20" t="s">
        <v>1529</v>
      </c>
      <c r="J95" s="20" t="s">
        <v>775</v>
      </c>
      <c r="K95" s="20" t="s">
        <v>42</v>
      </c>
      <c r="L95" s="20" t="s">
        <v>197</v>
      </c>
      <c r="M95" s="20" t="s">
        <v>42</v>
      </c>
      <c r="O95" s="20" t="s">
        <v>772</v>
      </c>
      <c r="P95" s="20" t="s">
        <v>821</v>
      </c>
    </row>
    <row r="96" spans="1:17" x14ac:dyDescent="0.2">
      <c r="A96" s="20" t="s">
        <v>782</v>
      </c>
      <c r="B96" s="20" t="s">
        <v>1528</v>
      </c>
      <c r="C96" s="20" t="s">
        <v>40</v>
      </c>
      <c r="D96" s="20" t="s">
        <v>780</v>
      </c>
      <c r="E96" s="20" t="s">
        <v>1408</v>
      </c>
      <c r="F96" s="20" t="s">
        <v>712</v>
      </c>
      <c r="G96" s="20" t="s">
        <v>35</v>
      </c>
      <c r="H96" s="20" t="s">
        <v>1527</v>
      </c>
      <c r="I96" s="20" t="s">
        <v>1526</v>
      </c>
      <c r="J96" s="20" t="s">
        <v>41</v>
      </c>
      <c r="K96" s="20" t="s">
        <v>40</v>
      </c>
      <c r="L96" s="20" t="s">
        <v>858</v>
      </c>
      <c r="M96" s="20" t="s">
        <v>42</v>
      </c>
      <c r="N96" s="20" t="s">
        <v>1525</v>
      </c>
      <c r="O96" s="20" t="s">
        <v>772</v>
      </c>
      <c r="P96" s="20" t="s">
        <v>821</v>
      </c>
    </row>
    <row r="97" spans="1:17" x14ac:dyDescent="0.2">
      <c r="A97" s="20" t="s">
        <v>782</v>
      </c>
      <c r="B97" s="20" t="s">
        <v>1524</v>
      </c>
      <c r="C97" s="20" t="s">
        <v>40</v>
      </c>
      <c r="D97" s="20" t="s">
        <v>780</v>
      </c>
      <c r="E97" s="20" t="s">
        <v>1011</v>
      </c>
      <c r="F97" s="20" t="s">
        <v>733</v>
      </c>
      <c r="G97" s="20" t="s">
        <v>1134</v>
      </c>
      <c r="H97" s="20" t="s">
        <v>1523</v>
      </c>
      <c r="I97" s="20" t="s">
        <v>1522</v>
      </c>
      <c r="J97" s="20" t="s">
        <v>775</v>
      </c>
      <c r="K97" s="20" t="s">
        <v>42</v>
      </c>
      <c r="L97" s="20" t="s">
        <v>919</v>
      </c>
      <c r="M97" s="20" t="s">
        <v>42</v>
      </c>
      <c r="N97" s="20" t="s">
        <v>1521</v>
      </c>
      <c r="O97" s="20" t="s">
        <v>772</v>
      </c>
      <c r="P97" s="20" t="s">
        <v>771</v>
      </c>
    </row>
    <row r="98" spans="1:17" x14ac:dyDescent="0.2">
      <c r="A98" s="20" t="s">
        <v>782</v>
      </c>
      <c r="B98" s="20" t="s">
        <v>568</v>
      </c>
      <c r="C98" s="20" t="s">
        <v>40</v>
      </c>
      <c r="D98" s="20" t="s">
        <v>780</v>
      </c>
      <c r="E98" s="20" t="s">
        <v>843</v>
      </c>
      <c r="F98" s="20" t="s">
        <v>733</v>
      </c>
      <c r="G98" s="20" t="s">
        <v>800</v>
      </c>
      <c r="H98" s="20" t="s">
        <v>569</v>
      </c>
      <c r="I98" s="20" t="s">
        <v>1520</v>
      </c>
      <c r="J98" s="20" t="s">
        <v>775</v>
      </c>
      <c r="K98" s="20" t="s">
        <v>42</v>
      </c>
      <c r="L98" s="20" t="s">
        <v>774</v>
      </c>
      <c r="M98" s="20" t="s">
        <v>42</v>
      </c>
      <c r="O98" s="20" t="s">
        <v>801</v>
      </c>
      <c r="P98" s="20" t="s">
        <v>801</v>
      </c>
      <c r="Q98" s="20" t="s">
        <v>870</v>
      </c>
    </row>
    <row r="99" spans="1:17" x14ac:dyDescent="0.2">
      <c r="A99" s="20" t="s">
        <v>782</v>
      </c>
      <c r="B99" s="20" t="s">
        <v>1519</v>
      </c>
      <c r="C99" s="20" t="s">
        <v>40</v>
      </c>
      <c r="D99" s="20" t="s">
        <v>780</v>
      </c>
      <c r="E99" s="20" t="s">
        <v>805</v>
      </c>
      <c r="F99" s="20" t="s">
        <v>733</v>
      </c>
      <c r="G99" s="20" t="s">
        <v>789</v>
      </c>
      <c r="H99" s="20" t="s">
        <v>1518</v>
      </c>
      <c r="I99" s="20" t="s">
        <v>1517</v>
      </c>
      <c r="J99" s="20" t="s">
        <v>787</v>
      </c>
      <c r="K99" s="20" t="s">
        <v>42</v>
      </c>
      <c r="L99" s="20" t="s">
        <v>197</v>
      </c>
      <c r="M99" s="20" t="s">
        <v>42</v>
      </c>
      <c r="O99" s="20" t="s">
        <v>902</v>
      </c>
      <c r="P99" s="20" t="s">
        <v>883</v>
      </c>
      <c r="Q99" s="20" t="s">
        <v>783</v>
      </c>
    </row>
    <row r="100" spans="1:17" x14ac:dyDescent="0.2">
      <c r="A100" s="20" t="s">
        <v>782</v>
      </c>
      <c r="B100" s="20" t="s">
        <v>1516</v>
      </c>
      <c r="C100" s="20" t="s">
        <v>40</v>
      </c>
      <c r="D100" s="20" t="s">
        <v>780</v>
      </c>
      <c r="E100" s="20" t="s">
        <v>1408</v>
      </c>
      <c r="F100" s="20" t="s">
        <v>712</v>
      </c>
      <c r="G100" s="20" t="s">
        <v>35</v>
      </c>
      <c r="H100" s="20" t="s">
        <v>1515</v>
      </c>
      <c r="I100" s="20" t="s">
        <v>1514</v>
      </c>
      <c r="J100" s="20" t="s">
        <v>787</v>
      </c>
      <c r="K100" s="20" t="s">
        <v>42</v>
      </c>
      <c r="L100" s="20" t="s">
        <v>858</v>
      </c>
      <c r="M100" s="20" t="s">
        <v>42</v>
      </c>
      <c r="O100" s="20" t="s">
        <v>1051</v>
      </c>
      <c r="P100" s="20" t="s">
        <v>845</v>
      </c>
    </row>
    <row r="101" spans="1:17" x14ac:dyDescent="0.2">
      <c r="A101" s="20" t="s">
        <v>782</v>
      </c>
      <c r="B101" s="20" t="s">
        <v>1513</v>
      </c>
      <c r="C101" s="20" t="s">
        <v>40</v>
      </c>
      <c r="D101" s="20" t="s">
        <v>780</v>
      </c>
      <c r="E101" s="20" t="s">
        <v>1512</v>
      </c>
      <c r="F101" s="20" t="s">
        <v>712</v>
      </c>
      <c r="G101" s="20" t="s">
        <v>938</v>
      </c>
      <c r="H101" s="20" t="s">
        <v>1511</v>
      </c>
      <c r="I101" s="20" t="s">
        <v>1510</v>
      </c>
      <c r="J101" s="20" t="s">
        <v>787</v>
      </c>
      <c r="K101" s="20" t="s">
        <v>40</v>
      </c>
      <c r="L101" s="20" t="s">
        <v>427</v>
      </c>
      <c r="M101" s="20" t="s">
        <v>42</v>
      </c>
      <c r="O101" s="20" t="s">
        <v>792</v>
      </c>
      <c r="P101" s="20" t="s">
        <v>791</v>
      </c>
    </row>
    <row r="102" spans="1:17" x14ac:dyDescent="0.2">
      <c r="A102" s="20" t="s">
        <v>782</v>
      </c>
      <c r="B102" s="20" t="s">
        <v>1509</v>
      </c>
      <c r="C102" s="20" t="s">
        <v>40</v>
      </c>
      <c r="D102" s="20" t="s">
        <v>780</v>
      </c>
      <c r="E102" s="20" t="s">
        <v>1341</v>
      </c>
      <c r="F102" s="20" t="s">
        <v>712</v>
      </c>
      <c r="G102" s="20" t="s">
        <v>35</v>
      </c>
      <c r="H102" s="20" t="s">
        <v>1508</v>
      </c>
      <c r="I102" s="20" t="s">
        <v>1350</v>
      </c>
      <c r="J102" s="20" t="s">
        <v>787</v>
      </c>
      <c r="K102" s="20" t="s">
        <v>42</v>
      </c>
      <c r="L102" s="20" t="s">
        <v>814</v>
      </c>
      <c r="M102" s="20" t="s">
        <v>42</v>
      </c>
      <c r="O102" s="20" t="s">
        <v>772</v>
      </c>
      <c r="P102" s="20" t="s">
        <v>821</v>
      </c>
    </row>
    <row r="103" spans="1:17" x14ac:dyDescent="0.2">
      <c r="A103" s="20" t="s">
        <v>782</v>
      </c>
      <c r="B103" s="20" t="s">
        <v>670</v>
      </c>
      <c r="C103" s="20" t="s">
        <v>40</v>
      </c>
      <c r="D103" s="20" t="s">
        <v>780</v>
      </c>
      <c r="E103" s="20" t="s">
        <v>843</v>
      </c>
      <c r="F103" s="20" t="s">
        <v>733</v>
      </c>
      <c r="G103" s="20" t="s">
        <v>869</v>
      </c>
      <c r="H103" s="20" t="s">
        <v>671</v>
      </c>
      <c r="I103" s="20" t="s">
        <v>1502</v>
      </c>
      <c r="J103" s="20" t="s">
        <v>787</v>
      </c>
      <c r="K103" s="20" t="s">
        <v>42</v>
      </c>
      <c r="L103" s="20" t="s">
        <v>152</v>
      </c>
      <c r="M103" s="20" t="s">
        <v>42</v>
      </c>
      <c r="O103" s="20" t="s">
        <v>902</v>
      </c>
      <c r="P103" s="20" t="s">
        <v>886</v>
      </c>
      <c r="Q103" s="20" t="s">
        <v>1465</v>
      </c>
    </row>
    <row r="104" spans="1:17" x14ac:dyDescent="0.2">
      <c r="A104" s="20" t="s">
        <v>782</v>
      </c>
      <c r="B104" s="20" t="s">
        <v>621</v>
      </c>
      <c r="C104" s="20" t="s">
        <v>40</v>
      </c>
      <c r="D104" s="20" t="s">
        <v>780</v>
      </c>
      <c r="E104" s="20" t="s">
        <v>843</v>
      </c>
      <c r="F104" s="20" t="s">
        <v>733</v>
      </c>
      <c r="G104" s="20" t="s">
        <v>869</v>
      </c>
      <c r="H104" s="20" t="s">
        <v>622</v>
      </c>
      <c r="I104" s="20" t="s">
        <v>1502</v>
      </c>
      <c r="J104" s="20" t="s">
        <v>775</v>
      </c>
      <c r="K104" s="20" t="s">
        <v>42</v>
      </c>
      <c r="L104" s="20" t="s">
        <v>774</v>
      </c>
      <c r="M104" s="20" t="s">
        <v>42</v>
      </c>
      <c r="O104" s="20" t="s">
        <v>902</v>
      </c>
      <c r="P104" s="20" t="s">
        <v>886</v>
      </c>
      <c r="Q104" s="20" t="s">
        <v>1465</v>
      </c>
    </row>
    <row r="105" spans="1:17" x14ac:dyDescent="0.2">
      <c r="A105" s="20" t="s">
        <v>782</v>
      </c>
      <c r="B105" s="20" t="s">
        <v>1507</v>
      </c>
      <c r="C105" s="20" t="s">
        <v>40</v>
      </c>
      <c r="D105" s="20" t="s">
        <v>780</v>
      </c>
      <c r="E105" s="20" t="s">
        <v>1011</v>
      </c>
      <c r="F105" s="20" t="s">
        <v>712</v>
      </c>
      <c r="G105" s="20" t="s">
        <v>35</v>
      </c>
      <c r="H105" s="20" t="s">
        <v>1506</v>
      </c>
      <c r="I105" s="20" t="s">
        <v>1505</v>
      </c>
      <c r="J105" s="20" t="s">
        <v>775</v>
      </c>
      <c r="K105" s="20" t="s">
        <v>42</v>
      </c>
      <c r="L105" s="20" t="s">
        <v>197</v>
      </c>
      <c r="M105" s="20" t="s">
        <v>42</v>
      </c>
      <c r="O105" s="20" t="s">
        <v>772</v>
      </c>
      <c r="P105" s="20" t="s">
        <v>771</v>
      </c>
    </row>
    <row r="106" spans="1:17" x14ac:dyDescent="0.2">
      <c r="A106" s="20" t="s">
        <v>782</v>
      </c>
      <c r="B106" s="20" t="s">
        <v>1504</v>
      </c>
      <c r="C106" s="20" t="s">
        <v>40</v>
      </c>
      <c r="D106" s="20" t="s">
        <v>780</v>
      </c>
      <c r="E106" s="20" t="s">
        <v>805</v>
      </c>
      <c r="F106" s="20" t="s">
        <v>733</v>
      </c>
      <c r="G106" s="20" t="s">
        <v>869</v>
      </c>
      <c r="H106" s="20" t="s">
        <v>1503</v>
      </c>
      <c r="I106" s="20" t="s">
        <v>1502</v>
      </c>
      <c r="J106" s="20" t="s">
        <v>775</v>
      </c>
      <c r="K106" s="20" t="s">
        <v>42</v>
      </c>
      <c r="L106" s="20" t="s">
        <v>919</v>
      </c>
      <c r="M106" s="20" t="s">
        <v>42</v>
      </c>
      <c r="O106" s="20" t="s">
        <v>1365</v>
      </c>
      <c r="P106" s="20" t="s">
        <v>1365</v>
      </c>
      <c r="Q106" s="20" t="s">
        <v>796</v>
      </c>
    </row>
    <row r="107" spans="1:17" x14ac:dyDescent="0.2">
      <c r="A107" s="20" t="s">
        <v>782</v>
      </c>
      <c r="B107" s="20" t="s">
        <v>1501</v>
      </c>
      <c r="C107" s="20" t="s">
        <v>40</v>
      </c>
      <c r="D107" s="20" t="s">
        <v>780</v>
      </c>
      <c r="E107" s="20" t="s">
        <v>1341</v>
      </c>
      <c r="F107" s="20" t="s">
        <v>712</v>
      </c>
      <c r="G107" s="20" t="s">
        <v>35</v>
      </c>
      <c r="H107" s="20" t="s">
        <v>1500</v>
      </c>
      <c r="I107" s="20" t="s">
        <v>1495</v>
      </c>
      <c r="J107" s="20" t="s">
        <v>775</v>
      </c>
      <c r="K107" s="20" t="s">
        <v>42</v>
      </c>
      <c r="L107" s="20" t="s">
        <v>197</v>
      </c>
      <c r="M107" s="20" t="s">
        <v>42</v>
      </c>
      <c r="O107" s="20" t="s">
        <v>772</v>
      </c>
      <c r="P107" s="20" t="s">
        <v>821</v>
      </c>
    </row>
    <row r="108" spans="1:17" x14ac:dyDescent="0.2">
      <c r="A108" s="20" t="s">
        <v>782</v>
      </c>
      <c r="B108" s="20" t="s">
        <v>1499</v>
      </c>
      <c r="C108" s="20" t="s">
        <v>40</v>
      </c>
      <c r="D108" s="20" t="s">
        <v>780</v>
      </c>
      <c r="E108" s="20" t="s">
        <v>1341</v>
      </c>
      <c r="F108" s="20" t="s">
        <v>712</v>
      </c>
      <c r="G108" s="20" t="s">
        <v>35</v>
      </c>
      <c r="H108" s="20" t="s">
        <v>1498</v>
      </c>
      <c r="I108" s="20" t="s">
        <v>1495</v>
      </c>
      <c r="J108" s="20" t="s">
        <v>787</v>
      </c>
      <c r="K108" s="20" t="s">
        <v>42</v>
      </c>
      <c r="L108" s="20" t="s">
        <v>197</v>
      </c>
      <c r="M108" s="20" t="s">
        <v>42</v>
      </c>
      <c r="O108" s="20" t="s">
        <v>772</v>
      </c>
      <c r="P108" s="20" t="s">
        <v>821</v>
      </c>
    </row>
    <row r="109" spans="1:17" x14ac:dyDescent="0.2">
      <c r="A109" s="20" t="s">
        <v>782</v>
      </c>
      <c r="B109" s="20" t="s">
        <v>1497</v>
      </c>
      <c r="C109" s="20" t="s">
        <v>40</v>
      </c>
      <c r="D109" s="20" t="s">
        <v>780</v>
      </c>
      <c r="E109" s="20" t="s">
        <v>1341</v>
      </c>
      <c r="F109" s="20" t="s">
        <v>712</v>
      </c>
      <c r="G109" s="20" t="s">
        <v>35</v>
      </c>
      <c r="H109" s="20" t="s">
        <v>1496</v>
      </c>
      <c r="I109" s="20" t="s">
        <v>1495</v>
      </c>
      <c r="J109" s="20" t="s">
        <v>787</v>
      </c>
      <c r="K109" s="20" t="s">
        <v>42</v>
      </c>
      <c r="L109" s="20" t="s">
        <v>814</v>
      </c>
      <c r="M109" s="20" t="s">
        <v>42</v>
      </c>
      <c r="O109" s="20" t="s">
        <v>772</v>
      </c>
      <c r="P109" s="20" t="s">
        <v>821</v>
      </c>
    </row>
    <row r="110" spans="1:17" x14ac:dyDescent="0.2">
      <c r="A110" s="20" t="s">
        <v>782</v>
      </c>
      <c r="B110" s="20" t="s">
        <v>1494</v>
      </c>
      <c r="C110" s="20" t="s">
        <v>40</v>
      </c>
      <c r="D110" s="20" t="s">
        <v>780</v>
      </c>
      <c r="E110" s="20" t="s">
        <v>1341</v>
      </c>
      <c r="F110" s="20" t="s">
        <v>733</v>
      </c>
      <c r="G110" s="20" t="s">
        <v>900</v>
      </c>
      <c r="H110" s="20" t="s">
        <v>1488</v>
      </c>
      <c r="I110" s="20" t="s">
        <v>1480</v>
      </c>
      <c r="J110" s="20" t="s">
        <v>775</v>
      </c>
      <c r="K110" s="20" t="s">
        <v>42</v>
      </c>
      <c r="L110" s="20" t="s">
        <v>919</v>
      </c>
      <c r="M110" s="20" t="s">
        <v>42</v>
      </c>
      <c r="O110" s="20" t="s">
        <v>772</v>
      </c>
      <c r="P110" s="20" t="s">
        <v>821</v>
      </c>
    </row>
    <row r="111" spans="1:17" x14ac:dyDescent="0.2">
      <c r="A111" s="20" t="s">
        <v>782</v>
      </c>
      <c r="B111" s="20" t="s">
        <v>1493</v>
      </c>
      <c r="C111" s="20" t="s">
        <v>40</v>
      </c>
      <c r="D111" s="20" t="s">
        <v>780</v>
      </c>
      <c r="E111" s="20" t="s">
        <v>1341</v>
      </c>
      <c r="F111" s="20" t="s">
        <v>733</v>
      </c>
      <c r="G111" s="20" t="s">
        <v>900</v>
      </c>
      <c r="H111" s="20" t="s">
        <v>1488</v>
      </c>
      <c r="I111" s="20" t="s">
        <v>1480</v>
      </c>
      <c r="J111" s="20" t="s">
        <v>775</v>
      </c>
      <c r="K111" s="20" t="s">
        <v>42</v>
      </c>
      <c r="L111" s="20" t="s">
        <v>919</v>
      </c>
      <c r="M111" s="20" t="s">
        <v>42</v>
      </c>
      <c r="O111" s="20" t="s">
        <v>772</v>
      </c>
      <c r="P111" s="20" t="s">
        <v>821</v>
      </c>
    </row>
    <row r="112" spans="1:17" x14ac:dyDescent="0.2">
      <c r="A112" s="20" t="s">
        <v>782</v>
      </c>
      <c r="B112" s="20" t="s">
        <v>1492</v>
      </c>
      <c r="C112" s="20" t="s">
        <v>40</v>
      </c>
      <c r="D112" s="20" t="s">
        <v>780</v>
      </c>
      <c r="E112" s="20" t="s">
        <v>1341</v>
      </c>
      <c r="F112" s="20" t="s">
        <v>733</v>
      </c>
      <c r="G112" s="20" t="s">
        <v>900</v>
      </c>
      <c r="H112" s="20" t="s">
        <v>1488</v>
      </c>
      <c r="I112" s="20" t="s">
        <v>1480</v>
      </c>
      <c r="J112" s="20" t="s">
        <v>775</v>
      </c>
      <c r="K112" s="20" t="s">
        <v>42</v>
      </c>
      <c r="L112" s="20" t="s">
        <v>1403</v>
      </c>
      <c r="M112" s="20" t="s">
        <v>42</v>
      </c>
      <c r="O112" s="20" t="s">
        <v>772</v>
      </c>
      <c r="P112" s="20" t="s">
        <v>821</v>
      </c>
    </row>
    <row r="113" spans="1:17" x14ac:dyDescent="0.2">
      <c r="A113" s="20" t="s">
        <v>782</v>
      </c>
      <c r="B113" s="20" t="s">
        <v>1491</v>
      </c>
      <c r="C113" s="20" t="s">
        <v>40</v>
      </c>
      <c r="D113" s="20" t="s">
        <v>780</v>
      </c>
      <c r="E113" s="20" t="s">
        <v>1341</v>
      </c>
      <c r="F113" s="20" t="s">
        <v>733</v>
      </c>
      <c r="G113" s="20" t="s">
        <v>900</v>
      </c>
      <c r="H113" s="20" t="s">
        <v>1488</v>
      </c>
      <c r="I113" s="20" t="s">
        <v>1480</v>
      </c>
      <c r="J113" s="20" t="s">
        <v>787</v>
      </c>
      <c r="K113" s="20" t="s">
        <v>42</v>
      </c>
      <c r="L113" s="20" t="s">
        <v>1487</v>
      </c>
      <c r="M113" s="20" t="s">
        <v>42</v>
      </c>
      <c r="O113" s="20" t="s">
        <v>772</v>
      </c>
      <c r="P113" s="20" t="s">
        <v>821</v>
      </c>
      <c r="Q113" s="20" t="s">
        <v>1490</v>
      </c>
    </row>
    <row r="114" spans="1:17" x14ac:dyDescent="0.2">
      <c r="A114" s="20" t="s">
        <v>782</v>
      </c>
      <c r="B114" s="20" t="s">
        <v>1489</v>
      </c>
      <c r="C114" s="20" t="s">
        <v>40</v>
      </c>
      <c r="D114" s="20" t="s">
        <v>780</v>
      </c>
      <c r="E114" s="20" t="s">
        <v>1341</v>
      </c>
      <c r="F114" s="20" t="s">
        <v>733</v>
      </c>
      <c r="G114" s="20" t="s">
        <v>900</v>
      </c>
      <c r="H114" s="20" t="s">
        <v>1488</v>
      </c>
      <c r="I114" s="20" t="s">
        <v>1480</v>
      </c>
      <c r="J114" s="20" t="s">
        <v>775</v>
      </c>
      <c r="K114" s="20" t="s">
        <v>42</v>
      </c>
      <c r="L114" s="20" t="s">
        <v>1487</v>
      </c>
      <c r="M114" s="20" t="s">
        <v>42</v>
      </c>
      <c r="O114" s="20" t="s">
        <v>772</v>
      </c>
      <c r="P114" s="20" t="s">
        <v>821</v>
      </c>
    </row>
    <row r="115" spans="1:17" x14ac:dyDescent="0.2">
      <c r="A115" s="20" t="s">
        <v>782</v>
      </c>
      <c r="B115" s="20" t="s">
        <v>1486</v>
      </c>
      <c r="C115" s="20" t="s">
        <v>40</v>
      </c>
      <c r="D115" s="20" t="s">
        <v>780</v>
      </c>
      <c r="E115" s="20" t="s">
        <v>1341</v>
      </c>
      <c r="F115" s="20" t="s">
        <v>733</v>
      </c>
      <c r="G115" s="20" t="s">
        <v>900</v>
      </c>
      <c r="H115" s="20" t="s">
        <v>1481</v>
      </c>
      <c r="I115" s="20" t="s">
        <v>1480</v>
      </c>
      <c r="J115" s="20" t="s">
        <v>787</v>
      </c>
      <c r="K115" s="20" t="s">
        <v>42</v>
      </c>
      <c r="L115" s="20" t="s">
        <v>427</v>
      </c>
      <c r="M115" s="20" t="s">
        <v>42</v>
      </c>
      <c r="O115" s="20" t="s">
        <v>772</v>
      </c>
      <c r="P115" s="20" t="s">
        <v>772</v>
      </c>
    </row>
    <row r="116" spans="1:17" x14ac:dyDescent="0.2">
      <c r="A116" s="20" t="s">
        <v>782</v>
      </c>
      <c r="B116" s="20" t="s">
        <v>1485</v>
      </c>
      <c r="C116" s="20" t="s">
        <v>40</v>
      </c>
      <c r="D116" s="20" t="s">
        <v>780</v>
      </c>
      <c r="E116" s="20" t="s">
        <v>1341</v>
      </c>
      <c r="F116" s="20" t="s">
        <v>733</v>
      </c>
      <c r="G116" s="20" t="s">
        <v>900</v>
      </c>
      <c r="H116" s="20" t="s">
        <v>1481</v>
      </c>
      <c r="I116" s="20" t="s">
        <v>1480</v>
      </c>
      <c r="J116" s="20" t="s">
        <v>787</v>
      </c>
      <c r="K116" s="20" t="s">
        <v>42</v>
      </c>
      <c r="L116" s="20" t="s">
        <v>774</v>
      </c>
      <c r="M116" s="20" t="s">
        <v>42</v>
      </c>
      <c r="O116" s="20" t="s">
        <v>772</v>
      </c>
      <c r="P116" s="20" t="s">
        <v>772</v>
      </c>
    </row>
    <row r="117" spans="1:17" x14ac:dyDescent="0.2">
      <c r="A117" s="20" t="s">
        <v>782</v>
      </c>
      <c r="B117" s="20" t="s">
        <v>1484</v>
      </c>
      <c r="C117" s="20" t="s">
        <v>40</v>
      </c>
      <c r="D117" s="20" t="s">
        <v>780</v>
      </c>
      <c r="E117" s="20" t="s">
        <v>1341</v>
      </c>
      <c r="F117" s="20" t="s">
        <v>733</v>
      </c>
      <c r="G117" s="20" t="s">
        <v>900</v>
      </c>
      <c r="H117" s="20" t="s">
        <v>1481</v>
      </c>
      <c r="I117" s="20" t="s">
        <v>1480</v>
      </c>
      <c r="J117" s="20" t="s">
        <v>787</v>
      </c>
      <c r="K117" s="20" t="s">
        <v>42</v>
      </c>
      <c r="L117" s="20" t="s">
        <v>197</v>
      </c>
      <c r="M117" s="20" t="s">
        <v>42</v>
      </c>
      <c r="O117" s="20" t="s">
        <v>772</v>
      </c>
      <c r="P117" s="20" t="s">
        <v>772</v>
      </c>
    </row>
    <row r="118" spans="1:17" x14ac:dyDescent="0.2">
      <c r="A118" s="20" t="s">
        <v>782</v>
      </c>
      <c r="B118" s="20" t="s">
        <v>1483</v>
      </c>
      <c r="C118" s="20" t="s">
        <v>40</v>
      </c>
      <c r="D118" s="20" t="s">
        <v>780</v>
      </c>
      <c r="E118" s="20" t="s">
        <v>1341</v>
      </c>
      <c r="F118" s="20" t="s">
        <v>733</v>
      </c>
      <c r="G118" s="20" t="s">
        <v>900</v>
      </c>
      <c r="H118" s="20" t="s">
        <v>1481</v>
      </c>
      <c r="I118" s="20" t="s">
        <v>1480</v>
      </c>
      <c r="J118" s="20" t="s">
        <v>787</v>
      </c>
      <c r="K118" s="20" t="s">
        <v>42</v>
      </c>
      <c r="L118" s="20" t="s">
        <v>197</v>
      </c>
      <c r="M118" s="20" t="s">
        <v>42</v>
      </c>
      <c r="O118" s="20" t="s">
        <v>772</v>
      </c>
      <c r="P118" s="20" t="s">
        <v>772</v>
      </c>
    </row>
    <row r="119" spans="1:17" x14ac:dyDescent="0.2">
      <c r="A119" s="20" t="s">
        <v>782</v>
      </c>
      <c r="B119" s="20" t="s">
        <v>1482</v>
      </c>
      <c r="C119" s="20" t="s">
        <v>40</v>
      </c>
      <c r="D119" s="20" t="s">
        <v>780</v>
      </c>
      <c r="E119" s="20" t="s">
        <v>1341</v>
      </c>
      <c r="F119" s="20" t="s">
        <v>733</v>
      </c>
      <c r="G119" s="20" t="s">
        <v>900</v>
      </c>
      <c r="H119" s="20" t="s">
        <v>1481</v>
      </c>
      <c r="I119" s="20" t="s">
        <v>1480</v>
      </c>
      <c r="J119" s="20" t="s">
        <v>775</v>
      </c>
      <c r="K119" s="20" t="s">
        <v>42</v>
      </c>
      <c r="L119" s="20" t="s">
        <v>814</v>
      </c>
      <c r="M119" s="20" t="s">
        <v>42</v>
      </c>
      <c r="O119" s="20" t="s">
        <v>772</v>
      </c>
      <c r="P119" s="20" t="s">
        <v>772</v>
      </c>
    </row>
    <row r="120" spans="1:17" x14ac:dyDescent="0.2">
      <c r="A120" s="20" t="s">
        <v>782</v>
      </c>
      <c r="B120" s="20" t="s">
        <v>1479</v>
      </c>
      <c r="C120" s="20" t="s">
        <v>40</v>
      </c>
      <c r="D120" s="20" t="s">
        <v>780</v>
      </c>
      <c r="E120" s="20" t="s">
        <v>850</v>
      </c>
      <c r="F120" s="20" t="s">
        <v>712</v>
      </c>
      <c r="G120" s="20" t="s">
        <v>35</v>
      </c>
      <c r="H120" s="20" t="s">
        <v>1478</v>
      </c>
      <c r="I120" s="20" t="s">
        <v>1477</v>
      </c>
      <c r="J120" s="20" t="s">
        <v>787</v>
      </c>
      <c r="K120" s="20" t="s">
        <v>42</v>
      </c>
      <c r="L120" s="20" t="s">
        <v>774</v>
      </c>
      <c r="M120" s="20" t="s">
        <v>42</v>
      </c>
      <c r="O120" s="20" t="s">
        <v>846</v>
      </c>
      <c r="P120" s="20" t="s">
        <v>797</v>
      </c>
    </row>
    <row r="121" spans="1:17" x14ac:dyDescent="0.2">
      <c r="A121" s="20" t="s">
        <v>782</v>
      </c>
      <c r="B121" s="20" t="s">
        <v>1476</v>
      </c>
      <c r="C121" s="20" t="s">
        <v>40</v>
      </c>
      <c r="D121" s="20" t="s">
        <v>780</v>
      </c>
      <c r="E121" s="20" t="s">
        <v>1011</v>
      </c>
      <c r="F121" s="20" t="s">
        <v>733</v>
      </c>
      <c r="G121" s="20" t="s">
        <v>900</v>
      </c>
      <c r="H121" s="20" t="s">
        <v>1475</v>
      </c>
      <c r="I121" s="20" t="s">
        <v>1474</v>
      </c>
      <c r="J121" s="20" t="s">
        <v>775</v>
      </c>
      <c r="K121" s="20" t="s">
        <v>42</v>
      </c>
      <c r="L121" s="20" t="s">
        <v>774</v>
      </c>
      <c r="M121" s="20" t="s">
        <v>42</v>
      </c>
      <c r="N121" s="20" t="s">
        <v>1473</v>
      </c>
      <c r="O121" s="20" t="s">
        <v>772</v>
      </c>
      <c r="P121" s="20" t="s">
        <v>771</v>
      </c>
      <c r="Q121" s="20" t="s">
        <v>783</v>
      </c>
    </row>
    <row r="122" spans="1:17" x14ac:dyDescent="0.2">
      <c r="A122" s="20" t="s">
        <v>782</v>
      </c>
      <c r="B122" s="20" t="s">
        <v>634</v>
      </c>
      <c r="C122" s="20" t="s">
        <v>40</v>
      </c>
      <c r="D122" s="20" t="s">
        <v>780</v>
      </c>
      <c r="E122" s="20" t="s">
        <v>843</v>
      </c>
      <c r="F122" s="20" t="s">
        <v>733</v>
      </c>
      <c r="G122" s="20" t="s">
        <v>900</v>
      </c>
      <c r="H122" s="20" t="s">
        <v>1472</v>
      </c>
      <c r="I122" s="20" t="s">
        <v>1471</v>
      </c>
      <c r="J122" s="20" t="s">
        <v>775</v>
      </c>
      <c r="K122" s="20" t="s">
        <v>42</v>
      </c>
      <c r="L122" s="20" t="s">
        <v>197</v>
      </c>
      <c r="M122" s="20" t="s">
        <v>42</v>
      </c>
      <c r="O122" s="20" t="s">
        <v>772</v>
      </c>
      <c r="P122" s="20" t="s">
        <v>821</v>
      </c>
      <c r="Q122" s="20" t="s">
        <v>1170</v>
      </c>
    </row>
    <row r="123" spans="1:17" x14ac:dyDescent="0.2">
      <c r="A123" s="20" t="s">
        <v>782</v>
      </c>
      <c r="B123" s="20" t="s">
        <v>1470</v>
      </c>
      <c r="C123" s="20" t="s">
        <v>40</v>
      </c>
      <c r="D123" s="20" t="s">
        <v>780</v>
      </c>
      <c r="E123" s="20" t="s">
        <v>790</v>
      </c>
      <c r="F123" s="20" t="s">
        <v>733</v>
      </c>
      <c r="G123" s="20" t="s">
        <v>789</v>
      </c>
      <c r="H123" s="20" t="s">
        <v>1469</v>
      </c>
      <c r="I123" s="20" t="s">
        <v>1468</v>
      </c>
      <c r="J123" s="20" t="s">
        <v>787</v>
      </c>
      <c r="K123" s="20" t="s">
        <v>40</v>
      </c>
      <c r="L123" s="20" t="s">
        <v>197</v>
      </c>
      <c r="M123" s="20" t="s">
        <v>42</v>
      </c>
      <c r="N123" s="20" t="s">
        <v>1467</v>
      </c>
      <c r="O123" s="20" t="s">
        <v>772</v>
      </c>
      <c r="P123" s="20" t="s">
        <v>821</v>
      </c>
    </row>
    <row r="124" spans="1:17" x14ac:dyDescent="0.2">
      <c r="A124" s="20" t="s">
        <v>782</v>
      </c>
      <c r="B124" s="20" t="s">
        <v>676</v>
      </c>
      <c r="C124" s="20" t="s">
        <v>40</v>
      </c>
      <c r="D124" s="20" t="s">
        <v>780</v>
      </c>
      <c r="E124" s="20" t="s">
        <v>843</v>
      </c>
      <c r="F124" s="20" t="s">
        <v>733</v>
      </c>
      <c r="G124" s="20" t="s">
        <v>833</v>
      </c>
      <c r="H124" s="20" t="s">
        <v>1466</v>
      </c>
      <c r="I124" s="20" t="s">
        <v>1412</v>
      </c>
      <c r="J124" s="20" t="s">
        <v>775</v>
      </c>
      <c r="K124" s="20" t="s">
        <v>42</v>
      </c>
      <c r="L124" s="20" t="s">
        <v>774</v>
      </c>
      <c r="M124" s="20" t="s">
        <v>42</v>
      </c>
      <c r="O124" s="20" t="s">
        <v>772</v>
      </c>
      <c r="P124" s="20" t="s">
        <v>821</v>
      </c>
      <c r="Q124" s="20" t="s">
        <v>1465</v>
      </c>
    </row>
    <row r="125" spans="1:17" x14ac:dyDescent="0.2">
      <c r="A125" s="20" t="s">
        <v>782</v>
      </c>
      <c r="B125" s="20" t="s">
        <v>1464</v>
      </c>
      <c r="C125" s="20" t="s">
        <v>40</v>
      </c>
      <c r="D125" s="20" t="s">
        <v>780</v>
      </c>
      <c r="E125" s="20" t="s">
        <v>1438</v>
      </c>
      <c r="F125" s="20" t="s">
        <v>981</v>
      </c>
      <c r="G125" s="20" t="s">
        <v>980</v>
      </c>
      <c r="H125" s="20" t="s">
        <v>1463</v>
      </c>
      <c r="I125" s="20" t="s">
        <v>1451</v>
      </c>
      <c r="J125" s="20" t="s">
        <v>787</v>
      </c>
      <c r="K125" s="20" t="s">
        <v>42</v>
      </c>
      <c r="L125" s="20" t="s">
        <v>774</v>
      </c>
      <c r="M125" s="20" t="s">
        <v>42</v>
      </c>
      <c r="O125" s="20" t="s">
        <v>978</v>
      </c>
      <c r="P125" s="20" t="s">
        <v>1450</v>
      </c>
      <c r="Q125" s="20" t="s">
        <v>1463</v>
      </c>
    </row>
    <row r="126" spans="1:17" x14ac:dyDescent="0.2">
      <c r="A126" s="20" t="s">
        <v>782</v>
      </c>
      <c r="B126" s="20" t="s">
        <v>1462</v>
      </c>
      <c r="C126" s="20" t="s">
        <v>40</v>
      </c>
      <c r="D126" s="20" t="s">
        <v>780</v>
      </c>
      <c r="E126" s="20" t="s">
        <v>1438</v>
      </c>
      <c r="F126" s="20" t="s">
        <v>981</v>
      </c>
      <c r="G126" s="20" t="s">
        <v>980</v>
      </c>
      <c r="H126" s="20" t="s">
        <v>1461</v>
      </c>
      <c r="I126" s="20" t="s">
        <v>1451</v>
      </c>
      <c r="J126" s="20" t="s">
        <v>775</v>
      </c>
      <c r="K126" s="20" t="s">
        <v>42</v>
      </c>
      <c r="L126" s="20" t="s">
        <v>774</v>
      </c>
      <c r="M126" s="20" t="s">
        <v>42</v>
      </c>
      <c r="O126" s="20" t="s">
        <v>978</v>
      </c>
      <c r="P126" s="20" t="s">
        <v>1450</v>
      </c>
      <c r="Q126" s="20" t="s">
        <v>1461</v>
      </c>
    </row>
    <row r="127" spans="1:17" x14ac:dyDescent="0.2">
      <c r="A127" s="20" t="s">
        <v>782</v>
      </c>
      <c r="B127" s="20" t="s">
        <v>1460</v>
      </c>
      <c r="C127" s="20" t="s">
        <v>40</v>
      </c>
      <c r="D127" s="20" t="s">
        <v>780</v>
      </c>
      <c r="E127" s="20" t="s">
        <v>1438</v>
      </c>
      <c r="F127" s="20" t="s">
        <v>981</v>
      </c>
      <c r="G127" s="20" t="s">
        <v>980</v>
      </c>
      <c r="H127" s="20" t="s">
        <v>1459</v>
      </c>
      <c r="I127" s="20" t="s">
        <v>1451</v>
      </c>
      <c r="J127" s="20" t="s">
        <v>787</v>
      </c>
      <c r="K127" s="20" t="s">
        <v>42</v>
      </c>
      <c r="L127" s="20" t="s">
        <v>774</v>
      </c>
      <c r="M127" s="20" t="s">
        <v>42</v>
      </c>
      <c r="O127" s="20" t="s">
        <v>978</v>
      </c>
      <c r="P127" s="20" t="s">
        <v>1450</v>
      </c>
      <c r="Q127" s="20" t="s">
        <v>1459</v>
      </c>
    </row>
    <row r="128" spans="1:17" x14ac:dyDescent="0.2">
      <c r="A128" s="20" t="s">
        <v>782</v>
      </c>
      <c r="B128" s="20" t="s">
        <v>1458</v>
      </c>
      <c r="C128" s="20" t="s">
        <v>40</v>
      </c>
      <c r="D128" s="20" t="s">
        <v>780</v>
      </c>
      <c r="E128" s="20" t="s">
        <v>834</v>
      </c>
      <c r="F128" s="20" t="s">
        <v>981</v>
      </c>
      <c r="G128" s="20" t="s">
        <v>980</v>
      </c>
      <c r="H128" s="20" t="s">
        <v>1457</v>
      </c>
      <c r="I128" s="20" t="s">
        <v>1451</v>
      </c>
      <c r="J128" s="20" t="s">
        <v>775</v>
      </c>
      <c r="K128" s="20" t="s">
        <v>42</v>
      </c>
      <c r="L128" s="20" t="s">
        <v>774</v>
      </c>
      <c r="M128" s="20" t="s">
        <v>42</v>
      </c>
      <c r="O128" s="20" t="s">
        <v>978</v>
      </c>
      <c r="P128" s="20" t="s">
        <v>1450</v>
      </c>
      <c r="Q128" s="20" t="s">
        <v>1457</v>
      </c>
    </row>
    <row r="129" spans="1:17" x14ac:dyDescent="0.2">
      <c r="A129" s="20" t="s">
        <v>782</v>
      </c>
      <c r="B129" s="20" t="s">
        <v>1456</v>
      </c>
      <c r="C129" s="20" t="s">
        <v>40</v>
      </c>
      <c r="D129" s="20" t="s">
        <v>780</v>
      </c>
      <c r="E129" s="20" t="s">
        <v>1438</v>
      </c>
      <c r="F129" s="20" t="s">
        <v>981</v>
      </c>
      <c r="G129" s="20" t="s">
        <v>980</v>
      </c>
      <c r="H129" s="20" t="s">
        <v>1455</v>
      </c>
      <c r="I129" s="20" t="s">
        <v>1451</v>
      </c>
      <c r="J129" s="20" t="s">
        <v>775</v>
      </c>
      <c r="K129" s="20" t="s">
        <v>42</v>
      </c>
      <c r="L129" s="20" t="s">
        <v>774</v>
      </c>
      <c r="M129" s="20" t="s">
        <v>42</v>
      </c>
      <c r="O129" s="20" t="s">
        <v>978</v>
      </c>
      <c r="P129" s="20" t="s">
        <v>1450</v>
      </c>
      <c r="Q129" s="20" t="s">
        <v>1455</v>
      </c>
    </row>
    <row r="130" spans="1:17" x14ac:dyDescent="0.2">
      <c r="A130" s="20" t="s">
        <v>782</v>
      </c>
      <c r="B130" s="20" t="s">
        <v>1454</v>
      </c>
      <c r="C130" s="20" t="s">
        <v>40</v>
      </c>
      <c r="D130" s="20" t="s">
        <v>780</v>
      </c>
      <c r="E130" s="20" t="s">
        <v>834</v>
      </c>
      <c r="F130" s="20" t="s">
        <v>981</v>
      </c>
      <c r="G130" s="20" t="s">
        <v>980</v>
      </c>
      <c r="H130" s="20" t="s">
        <v>1453</v>
      </c>
      <c r="I130" s="20" t="s">
        <v>1451</v>
      </c>
      <c r="J130" s="20" t="s">
        <v>41</v>
      </c>
      <c r="K130" s="20" t="s">
        <v>42</v>
      </c>
      <c r="L130" s="20" t="s">
        <v>427</v>
      </c>
      <c r="M130" s="20" t="s">
        <v>42</v>
      </c>
      <c r="O130" s="20" t="s">
        <v>978</v>
      </c>
      <c r="P130" s="20" t="s">
        <v>1450</v>
      </c>
      <c r="Q130" s="20" t="s">
        <v>1453</v>
      </c>
    </row>
    <row r="131" spans="1:17" x14ac:dyDescent="0.2">
      <c r="A131" s="20" t="s">
        <v>782</v>
      </c>
      <c r="B131" s="20" t="s">
        <v>1452</v>
      </c>
      <c r="C131" s="20" t="s">
        <v>40</v>
      </c>
      <c r="D131" s="20" t="s">
        <v>780</v>
      </c>
      <c r="E131" s="20" t="s">
        <v>834</v>
      </c>
      <c r="F131" s="20" t="s">
        <v>981</v>
      </c>
      <c r="G131" s="20" t="s">
        <v>980</v>
      </c>
      <c r="H131" s="20" t="s">
        <v>1449</v>
      </c>
      <c r="I131" s="20" t="s">
        <v>1451</v>
      </c>
      <c r="J131" s="20" t="s">
        <v>775</v>
      </c>
      <c r="K131" s="20" t="s">
        <v>42</v>
      </c>
      <c r="L131" s="20" t="s">
        <v>427</v>
      </c>
      <c r="M131" s="20" t="s">
        <v>42</v>
      </c>
      <c r="O131" s="20" t="s">
        <v>978</v>
      </c>
      <c r="P131" s="20" t="s">
        <v>1450</v>
      </c>
      <c r="Q131" s="20" t="s">
        <v>1449</v>
      </c>
    </row>
    <row r="132" spans="1:17" x14ac:dyDescent="0.2">
      <c r="A132" s="20" t="s">
        <v>782</v>
      </c>
      <c r="B132" s="20" t="s">
        <v>1448</v>
      </c>
      <c r="C132" s="20" t="s">
        <v>40</v>
      </c>
      <c r="D132" s="20" t="s">
        <v>780</v>
      </c>
      <c r="E132" s="20" t="s">
        <v>1438</v>
      </c>
      <c r="F132" s="20" t="s">
        <v>981</v>
      </c>
      <c r="G132" s="20" t="s">
        <v>980</v>
      </c>
      <c r="H132" s="20" t="s">
        <v>1447</v>
      </c>
      <c r="I132" s="20" t="s">
        <v>1437</v>
      </c>
      <c r="J132" s="20" t="s">
        <v>775</v>
      </c>
      <c r="K132" s="20" t="s">
        <v>42</v>
      </c>
      <c r="L132" s="20" t="s">
        <v>1196</v>
      </c>
      <c r="M132" s="20" t="s">
        <v>42</v>
      </c>
      <c r="O132" s="20" t="s">
        <v>978</v>
      </c>
      <c r="P132" s="20" t="s">
        <v>1436</v>
      </c>
      <c r="Q132" s="20" t="s">
        <v>1447</v>
      </c>
    </row>
    <row r="133" spans="1:17" x14ac:dyDescent="0.2">
      <c r="A133" s="20" t="s">
        <v>782</v>
      </c>
      <c r="B133" s="20" t="s">
        <v>1446</v>
      </c>
      <c r="C133" s="20" t="s">
        <v>40</v>
      </c>
      <c r="D133" s="20" t="s">
        <v>780</v>
      </c>
      <c r="E133" s="20" t="s">
        <v>1438</v>
      </c>
      <c r="F133" s="20" t="s">
        <v>981</v>
      </c>
      <c r="G133" s="20" t="s">
        <v>980</v>
      </c>
      <c r="H133" s="20" t="s">
        <v>1445</v>
      </c>
      <c r="I133" s="20" t="s">
        <v>1437</v>
      </c>
      <c r="J133" s="20" t="s">
        <v>787</v>
      </c>
      <c r="K133" s="20" t="s">
        <v>42</v>
      </c>
      <c r="L133" s="20" t="s">
        <v>427</v>
      </c>
      <c r="M133" s="20" t="s">
        <v>42</v>
      </c>
      <c r="O133" s="20" t="s">
        <v>978</v>
      </c>
      <c r="P133" s="20" t="s">
        <v>1436</v>
      </c>
      <c r="Q133" s="20" t="s">
        <v>1445</v>
      </c>
    </row>
    <row r="134" spans="1:17" x14ac:dyDescent="0.2">
      <c r="A134" s="20" t="s">
        <v>782</v>
      </c>
      <c r="B134" s="20" t="s">
        <v>1444</v>
      </c>
      <c r="C134" s="20" t="s">
        <v>40</v>
      </c>
      <c r="D134" s="20" t="s">
        <v>780</v>
      </c>
      <c r="E134" s="20" t="s">
        <v>1438</v>
      </c>
      <c r="F134" s="20" t="s">
        <v>981</v>
      </c>
      <c r="G134" s="20" t="s">
        <v>980</v>
      </c>
      <c r="H134" s="20" t="s">
        <v>1443</v>
      </c>
      <c r="I134" s="20" t="s">
        <v>1437</v>
      </c>
      <c r="J134" s="20" t="s">
        <v>775</v>
      </c>
      <c r="K134" s="20" t="s">
        <v>42</v>
      </c>
      <c r="L134" s="20" t="s">
        <v>427</v>
      </c>
      <c r="M134" s="20" t="s">
        <v>42</v>
      </c>
      <c r="O134" s="20" t="s">
        <v>978</v>
      </c>
      <c r="P134" s="20" t="s">
        <v>1436</v>
      </c>
      <c r="Q134" s="20" t="s">
        <v>1442</v>
      </c>
    </row>
    <row r="135" spans="1:17" x14ac:dyDescent="0.2">
      <c r="A135" s="20" t="s">
        <v>782</v>
      </c>
      <c r="B135" s="20" t="s">
        <v>1441</v>
      </c>
      <c r="C135" s="20" t="s">
        <v>40</v>
      </c>
      <c r="D135" s="20" t="s">
        <v>780</v>
      </c>
      <c r="E135" s="20" t="s">
        <v>1438</v>
      </c>
      <c r="F135" s="20" t="s">
        <v>981</v>
      </c>
      <c r="G135" s="20" t="s">
        <v>980</v>
      </c>
      <c r="H135" s="20" t="s">
        <v>1440</v>
      </c>
      <c r="I135" s="20" t="s">
        <v>1437</v>
      </c>
      <c r="J135" s="20" t="s">
        <v>787</v>
      </c>
      <c r="K135" s="20" t="s">
        <v>42</v>
      </c>
      <c r="L135" s="20" t="s">
        <v>427</v>
      </c>
      <c r="M135" s="20" t="s">
        <v>42</v>
      </c>
      <c r="O135" s="20" t="s">
        <v>978</v>
      </c>
      <c r="P135" s="20" t="s">
        <v>1436</v>
      </c>
      <c r="Q135" s="20" t="s">
        <v>1440</v>
      </c>
    </row>
    <row r="136" spans="1:17" x14ac:dyDescent="0.2">
      <c r="A136" s="20" t="s">
        <v>782</v>
      </c>
      <c r="B136" s="20" t="s">
        <v>1439</v>
      </c>
      <c r="C136" s="20" t="s">
        <v>40</v>
      </c>
      <c r="D136" s="20" t="s">
        <v>780</v>
      </c>
      <c r="E136" s="20" t="s">
        <v>1438</v>
      </c>
      <c r="F136" s="20" t="s">
        <v>981</v>
      </c>
      <c r="G136" s="20" t="s">
        <v>980</v>
      </c>
      <c r="H136" s="20" t="s">
        <v>1435</v>
      </c>
      <c r="I136" s="20" t="s">
        <v>1437</v>
      </c>
      <c r="J136" s="20" t="s">
        <v>775</v>
      </c>
      <c r="K136" s="20" t="s">
        <v>42</v>
      </c>
      <c r="L136" s="20" t="s">
        <v>197</v>
      </c>
      <c r="M136" s="20" t="s">
        <v>42</v>
      </c>
      <c r="O136" s="20" t="s">
        <v>978</v>
      </c>
      <c r="P136" s="20" t="s">
        <v>1436</v>
      </c>
      <c r="Q136" s="20" t="s">
        <v>1435</v>
      </c>
    </row>
    <row r="137" spans="1:17" x14ac:dyDescent="0.2">
      <c r="A137" s="20" t="s">
        <v>782</v>
      </c>
      <c r="B137" s="20" t="s">
        <v>646</v>
      </c>
      <c r="C137" s="20" t="s">
        <v>40</v>
      </c>
      <c r="D137" s="20" t="s">
        <v>780</v>
      </c>
      <c r="E137" s="20" t="s">
        <v>843</v>
      </c>
      <c r="F137" s="20" t="s">
        <v>733</v>
      </c>
      <c r="G137" s="20" t="s">
        <v>900</v>
      </c>
      <c r="H137" s="20" t="s">
        <v>647</v>
      </c>
      <c r="I137" s="20" t="s">
        <v>1414</v>
      </c>
      <c r="J137" s="20" t="s">
        <v>775</v>
      </c>
      <c r="K137" s="20" t="s">
        <v>42</v>
      </c>
      <c r="L137" s="20" t="s">
        <v>427</v>
      </c>
      <c r="M137" s="20" t="s">
        <v>42</v>
      </c>
      <c r="O137" s="20" t="s">
        <v>902</v>
      </c>
      <c r="P137" s="20" t="s">
        <v>837</v>
      </c>
      <c r="Q137" s="20" t="s">
        <v>783</v>
      </c>
    </row>
    <row r="138" spans="1:17" x14ac:dyDescent="0.2">
      <c r="A138" s="20" t="s">
        <v>782</v>
      </c>
      <c r="B138" s="20" t="s">
        <v>658</v>
      </c>
      <c r="C138" s="20" t="s">
        <v>40</v>
      </c>
      <c r="D138" s="20" t="s">
        <v>780</v>
      </c>
      <c r="E138" s="20" t="s">
        <v>843</v>
      </c>
      <c r="F138" s="20" t="s">
        <v>733</v>
      </c>
      <c r="G138" s="20" t="s">
        <v>900</v>
      </c>
      <c r="H138" s="20" t="s">
        <v>659</v>
      </c>
      <c r="I138" s="20" t="s">
        <v>1414</v>
      </c>
      <c r="J138" s="20" t="s">
        <v>775</v>
      </c>
      <c r="K138" s="20" t="s">
        <v>42</v>
      </c>
      <c r="L138" s="20" t="s">
        <v>152</v>
      </c>
      <c r="M138" s="20" t="s">
        <v>42</v>
      </c>
      <c r="O138" s="20" t="s">
        <v>902</v>
      </c>
      <c r="P138" s="20" t="s">
        <v>837</v>
      </c>
      <c r="Q138" s="20" t="s">
        <v>783</v>
      </c>
    </row>
    <row r="139" spans="1:17" x14ac:dyDescent="0.2">
      <c r="A139" s="20" t="s">
        <v>782</v>
      </c>
      <c r="B139" s="20" t="s">
        <v>1434</v>
      </c>
      <c r="C139" s="20" t="s">
        <v>40</v>
      </c>
      <c r="D139" s="20" t="s">
        <v>780</v>
      </c>
      <c r="E139" s="20" t="s">
        <v>1341</v>
      </c>
      <c r="F139" s="20" t="s">
        <v>712</v>
      </c>
      <c r="G139" s="20" t="s">
        <v>35</v>
      </c>
      <c r="H139" s="20" t="s">
        <v>1433</v>
      </c>
      <c r="I139" s="20" t="s">
        <v>1425</v>
      </c>
      <c r="J139" s="20" t="s">
        <v>775</v>
      </c>
      <c r="K139" s="20" t="s">
        <v>42</v>
      </c>
      <c r="L139" s="20" t="s">
        <v>1432</v>
      </c>
      <c r="M139" s="20" t="s">
        <v>42</v>
      </c>
      <c r="O139" s="20" t="s">
        <v>772</v>
      </c>
      <c r="P139" s="20" t="s">
        <v>821</v>
      </c>
    </row>
    <row r="140" spans="1:17" x14ac:dyDescent="0.2">
      <c r="A140" s="20" t="s">
        <v>782</v>
      </c>
      <c r="B140" s="20" t="s">
        <v>1431</v>
      </c>
      <c r="C140" s="20" t="s">
        <v>40</v>
      </c>
      <c r="D140" s="20" t="s">
        <v>780</v>
      </c>
      <c r="E140" s="20" t="s">
        <v>1341</v>
      </c>
      <c r="F140" s="20" t="s">
        <v>712</v>
      </c>
      <c r="G140" s="20" t="s">
        <v>35</v>
      </c>
      <c r="H140" s="20" t="s">
        <v>1430</v>
      </c>
      <c r="I140" s="20" t="s">
        <v>1425</v>
      </c>
      <c r="J140" s="20" t="s">
        <v>787</v>
      </c>
      <c r="K140" s="20" t="s">
        <v>42</v>
      </c>
      <c r="L140" s="20" t="s">
        <v>197</v>
      </c>
      <c r="M140" s="20" t="s">
        <v>42</v>
      </c>
      <c r="O140" s="20" t="s">
        <v>772</v>
      </c>
      <c r="P140" s="20" t="s">
        <v>821</v>
      </c>
    </row>
    <row r="141" spans="1:17" x14ac:dyDescent="0.2">
      <c r="A141" s="20" t="s">
        <v>782</v>
      </c>
      <c r="B141" s="20" t="s">
        <v>1429</v>
      </c>
      <c r="C141" s="20" t="s">
        <v>40</v>
      </c>
      <c r="D141" s="20" t="s">
        <v>780</v>
      </c>
      <c r="E141" s="20" t="s">
        <v>1341</v>
      </c>
      <c r="F141" s="20" t="s">
        <v>712</v>
      </c>
      <c r="G141" s="20" t="s">
        <v>35</v>
      </c>
      <c r="H141" s="20" t="s">
        <v>1428</v>
      </c>
      <c r="I141" s="20" t="s">
        <v>1425</v>
      </c>
      <c r="J141" s="20" t="s">
        <v>787</v>
      </c>
      <c r="K141" s="20" t="s">
        <v>42</v>
      </c>
      <c r="L141" s="20" t="s">
        <v>197</v>
      </c>
      <c r="M141" s="20" t="s">
        <v>42</v>
      </c>
      <c r="O141" s="20" t="s">
        <v>772</v>
      </c>
      <c r="P141" s="20" t="s">
        <v>821</v>
      </c>
    </row>
    <row r="142" spans="1:17" x14ac:dyDescent="0.2">
      <c r="A142" s="20" t="s">
        <v>782</v>
      </c>
      <c r="B142" s="20" t="s">
        <v>1427</v>
      </c>
      <c r="C142" s="20" t="s">
        <v>40</v>
      </c>
      <c r="D142" s="20" t="s">
        <v>780</v>
      </c>
      <c r="E142" s="20" t="s">
        <v>1341</v>
      </c>
      <c r="F142" s="20" t="s">
        <v>712</v>
      </c>
      <c r="G142" s="20" t="s">
        <v>35</v>
      </c>
      <c r="H142" s="20" t="s">
        <v>1426</v>
      </c>
      <c r="I142" s="20" t="s">
        <v>1425</v>
      </c>
      <c r="J142" s="20" t="s">
        <v>787</v>
      </c>
      <c r="K142" s="20" t="s">
        <v>42</v>
      </c>
      <c r="L142" s="20" t="s">
        <v>814</v>
      </c>
      <c r="M142" s="20" t="s">
        <v>42</v>
      </c>
      <c r="O142" s="20" t="s">
        <v>772</v>
      </c>
      <c r="P142" s="20" t="s">
        <v>821</v>
      </c>
    </row>
    <row r="143" spans="1:17" x14ac:dyDescent="0.2">
      <c r="A143" s="20" t="s">
        <v>782</v>
      </c>
      <c r="B143" s="20" t="s">
        <v>1424</v>
      </c>
      <c r="C143" s="20" t="s">
        <v>40</v>
      </c>
      <c r="D143" s="20" t="s">
        <v>780</v>
      </c>
      <c r="E143" s="20" t="s">
        <v>843</v>
      </c>
      <c r="F143" s="20" t="s">
        <v>733</v>
      </c>
      <c r="G143" s="20" t="s">
        <v>800</v>
      </c>
      <c r="H143" s="20" t="s">
        <v>1423</v>
      </c>
      <c r="I143" s="20" t="s">
        <v>1422</v>
      </c>
      <c r="J143" s="20" t="s">
        <v>775</v>
      </c>
      <c r="K143" s="20" t="s">
        <v>42</v>
      </c>
      <c r="L143" s="20" t="s">
        <v>197</v>
      </c>
      <c r="M143" s="20" t="s">
        <v>42</v>
      </c>
      <c r="O143" s="20" t="s">
        <v>772</v>
      </c>
      <c r="P143" s="20" t="s">
        <v>821</v>
      </c>
      <c r="Q143" s="20" t="s">
        <v>783</v>
      </c>
    </row>
    <row r="144" spans="1:17" x14ac:dyDescent="0.2">
      <c r="A144" s="20" t="s">
        <v>782</v>
      </c>
      <c r="B144" s="20" t="s">
        <v>1421</v>
      </c>
      <c r="C144" s="20" t="s">
        <v>40</v>
      </c>
      <c r="D144" s="20" t="s">
        <v>780</v>
      </c>
      <c r="E144" s="20" t="s">
        <v>1011</v>
      </c>
      <c r="F144" s="20" t="s">
        <v>712</v>
      </c>
      <c r="G144" s="20" t="s">
        <v>35</v>
      </c>
      <c r="H144" s="20" t="s">
        <v>1420</v>
      </c>
      <c r="I144" s="20" t="s">
        <v>1377</v>
      </c>
      <c r="J144" s="20" t="s">
        <v>775</v>
      </c>
      <c r="K144" s="20" t="s">
        <v>42</v>
      </c>
      <c r="L144" s="20" t="s">
        <v>814</v>
      </c>
      <c r="M144" s="20" t="s">
        <v>42</v>
      </c>
      <c r="N144" s="20" t="s">
        <v>1419</v>
      </c>
      <c r="O144" s="20" t="s">
        <v>772</v>
      </c>
      <c r="P144" s="20" t="s">
        <v>771</v>
      </c>
    </row>
    <row r="145" spans="1:17" x14ac:dyDescent="0.2">
      <c r="A145" s="20" t="s">
        <v>782</v>
      </c>
      <c r="B145" s="20" t="s">
        <v>1418</v>
      </c>
      <c r="C145" s="20" t="s">
        <v>40</v>
      </c>
      <c r="D145" s="20" t="s">
        <v>780</v>
      </c>
      <c r="E145" s="20" t="s">
        <v>1011</v>
      </c>
      <c r="F145" s="20" t="s">
        <v>733</v>
      </c>
      <c r="G145" s="20" t="s">
        <v>900</v>
      </c>
      <c r="H145" s="20" t="s">
        <v>1417</v>
      </c>
      <c r="I145" s="20" t="s">
        <v>1416</v>
      </c>
      <c r="J145" s="20" t="s">
        <v>775</v>
      </c>
      <c r="K145" s="20" t="s">
        <v>42</v>
      </c>
      <c r="L145" s="20" t="s">
        <v>814</v>
      </c>
      <c r="M145" s="20" t="s">
        <v>42</v>
      </c>
      <c r="O145" s="20" t="s">
        <v>772</v>
      </c>
      <c r="P145" s="20" t="s">
        <v>771</v>
      </c>
      <c r="Q145" s="20" t="s">
        <v>783</v>
      </c>
    </row>
    <row r="146" spans="1:17" x14ac:dyDescent="0.2">
      <c r="A146" s="20" t="s">
        <v>782</v>
      </c>
      <c r="B146" s="20" t="s">
        <v>595</v>
      </c>
      <c r="C146" s="20" t="s">
        <v>40</v>
      </c>
      <c r="D146" s="20" t="s">
        <v>780</v>
      </c>
      <c r="E146" s="20" t="s">
        <v>1097</v>
      </c>
      <c r="F146" s="20" t="s">
        <v>733</v>
      </c>
      <c r="G146" s="20" t="s">
        <v>900</v>
      </c>
      <c r="H146" s="20" t="s">
        <v>1415</v>
      </c>
      <c r="I146" s="20" t="s">
        <v>1414</v>
      </c>
      <c r="J146" s="20" t="s">
        <v>787</v>
      </c>
      <c r="K146" s="20" t="s">
        <v>42</v>
      </c>
      <c r="L146" s="20" t="s">
        <v>919</v>
      </c>
      <c r="M146" s="20" t="s">
        <v>42</v>
      </c>
      <c r="O146" s="20" t="s">
        <v>902</v>
      </c>
      <c r="P146" s="20" t="s">
        <v>1131</v>
      </c>
      <c r="Q146" s="20" t="s">
        <v>783</v>
      </c>
    </row>
    <row r="147" spans="1:17" x14ac:dyDescent="0.2">
      <c r="A147" s="20" t="s">
        <v>782</v>
      </c>
      <c r="B147" s="20" t="s">
        <v>588</v>
      </c>
      <c r="C147" s="20" t="s">
        <v>40</v>
      </c>
      <c r="D147" s="20" t="s">
        <v>780</v>
      </c>
      <c r="E147" s="20" t="s">
        <v>1097</v>
      </c>
      <c r="F147" s="20" t="s">
        <v>733</v>
      </c>
      <c r="G147" s="20" t="s">
        <v>900</v>
      </c>
      <c r="H147" s="20" t="s">
        <v>1413</v>
      </c>
      <c r="I147" s="20" t="s">
        <v>1412</v>
      </c>
      <c r="J147" s="20" t="s">
        <v>787</v>
      </c>
      <c r="K147" s="20" t="s">
        <v>42</v>
      </c>
      <c r="L147" s="20" t="s">
        <v>919</v>
      </c>
      <c r="M147" s="20" t="s">
        <v>42</v>
      </c>
      <c r="O147" s="20" t="s">
        <v>902</v>
      </c>
      <c r="P147" s="20" t="s">
        <v>1131</v>
      </c>
      <c r="Q147" s="20" t="s">
        <v>783</v>
      </c>
    </row>
    <row r="148" spans="1:17" x14ac:dyDescent="0.2">
      <c r="A148" s="20" t="s">
        <v>782</v>
      </c>
      <c r="B148" s="20" t="s">
        <v>1411</v>
      </c>
      <c r="C148" s="20" t="s">
        <v>40</v>
      </c>
      <c r="D148" s="20" t="s">
        <v>780</v>
      </c>
      <c r="E148" s="20" t="s">
        <v>1408</v>
      </c>
      <c r="F148" s="20" t="s">
        <v>733</v>
      </c>
      <c r="G148" s="20" t="s">
        <v>915</v>
      </c>
      <c r="H148" s="20" t="s">
        <v>1410</v>
      </c>
      <c r="I148" s="20" t="s">
        <v>1409</v>
      </c>
      <c r="J148" s="20" t="s">
        <v>775</v>
      </c>
      <c r="K148" s="20" t="s">
        <v>42</v>
      </c>
      <c r="L148" s="20" t="s">
        <v>774</v>
      </c>
      <c r="M148" s="20" t="s">
        <v>42</v>
      </c>
      <c r="O148" s="20" t="s">
        <v>772</v>
      </c>
      <c r="P148" s="20" t="s">
        <v>821</v>
      </c>
    </row>
    <row r="149" spans="1:17" x14ac:dyDescent="0.2">
      <c r="A149" s="20" t="s">
        <v>782</v>
      </c>
      <c r="B149" s="20" t="s">
        <v>575</v>
      </c>
      <c r="C149" s="20" t="s">
        <v>40</v>
      </c>
      <c r="D149" s="20" t="s">
        <v>780</v>
      </c>
      <c r="E149" s="20" t="s">
        <v>1408</v>
      </c>
      <c r="F149" s="20" t="s">
        <v>733</v>
      </c>
      <c r="G149" s="20" t="s">
        <v>1407</v>
      </c>
      <c r="H149" s="20" t="s">
        <v>576</v>
      </c>
      <c r="I149" s="20" t="s">
        <v>1401</v>
      </c>
      <c r="J149" s="20" t="s">
        <v>775</v>
      </c>
      <c r="K149" s="20" t="s">
        <v>42</v>
      </c>
      <c r="L149" s="20" t="s">
        <v>774</v>
      </c>
      <c r="M149" s="20" t="s">
        <v>42</v>
      </c>
      <c r="O149" s="20" t="s">
        <v>772</v>
      </c>
      <c r="P149" s="20" t="s">
        <v>772</v>
      </c>
      <c r="Q149" s="20" t="s">
        <v>796</v>
      </c>
    </row>
    <row r="150" spans="1:17" x14ac:dyDescent="0.2">
      <c r="A150" s="20" t="s">
        <v>782</v>
      </c>
      <c r="B150" s="20" t="s">
        <v>582</v>
      </c>
      <c r="C150" s="20" t="s">
        <v>40</v>
      </c>
      <c r="D150" s="20" t="s">
        <v>780</v>
      </c>
      <c r="E150" s="20" t="s">
        <v>790</v>
      </c>
      <c r="F150" s="20" t="s">
        <v>733</v>
      </c>
      <c r="G150" s="20" t="s">
        <v>1406</v>
      </c>
      <c r="H150" s="20" t="s">
        <v>1405</v>
      </c>
      <c r="I150" s="20" t="s">
        <v>1404</v>
      </c>
      <c r="J150" s="20" t="s">
        <v>787</v>
      </c>
      <c r="K150" s="20" t="s">
        <v>40</v>
      </c>
      <c r="L150" s="20" t="s">
        <v>1403</v>
      </c>
      <c r="M150" s="20" t="s">
        <v>42</v>
      </c>
      <c r="N150" s="20" t="s">
        <v>1402</v>
      </c>
      <c r="O150" s="20" t="s">
        <v>772</v>
      </c>
      <c r="P150" s="20" t="s">
        <v>821</v>
      </c>
      <c r="Q150" s="20" t="s">
        <v>796</v>
      </c>
    </row>
    <row r="151" spans="1:17" x14ac:dyDescent="0.2">
      <c r="A151" s="20" t="s">
        <v>782</v>
      </c>
      <c r="B151" s="20" t="s">
        <v>563</v>
      </c>
      <c r="C151" s="20" t="s">
        <v>40</v>
      </c>
      <c r="D151" s="20" t="s">
        <v>780</v>
      </c>
      <c r="E151" s="20" t="s">
        <v>790</v>
      </c>
      <c r="F151" s="20" t="s">
        <v>733</v>
      </c>
      <c r="G151" s="20" t="s">
        <v>915</v>
      </c>
      <c r="H151" s="20" t="s">
        <v>564</v>
      </c>
      <c r="I151" s="20" t="s">
        <v>1401</v>
      </c>
      <c r="J151" s="20" t="s">
        <v>787</v>
      </c>
      <c r="K151" s="20" t="s">
        <v>40</v>
      </c>
      <c r="L151" s="20" t="s">
        <v>427</v>
      </c>
      <c r="M151" s="20" t="s">
        <v>42</v>
      </c>
      <c r="N151" s="20" t="s">
        <v>1400</v>
      </c>
      <c r="O151" s="20" t="s">
        <v>785</v>
      </c>
      <c r="P151" s="20" t="s">
        <v>1222</v>
      </c>
      <c r="Q151" s="20" t="s">
        <v>796</v>
      </c>
    </row>
    <row r="152" spans="1:17" x14ac:dyDescent="0.2">
      <c r="A152" s="20" t="s">
        <v>782</v>
      </c>
      <c r="B152" s="20" t="s">
        <v>1399</v>
      </c>
      <c r="C152" s="20" t="s">
        <v>40</v>
      </c>
      <c r="D152" s="20" t="s">
        <v>780</v>
      </c>
      <c r="E152" s="20" t="s">
        <v>1341</v>
      </c>
      <c r="F152" s="20" t="s">
        <v>712</v>
      </c>
      <c r="G152" s="20" t="s">
        <v>35</v>
      </c>
      <c r="H152" s="20" t="s">
        <v>1398</v>
      </c>
      <c r="I152" s="20" t="s">
        <v>1397</v>
      </c>
      <c r="J152" s="20" t="s">
        <v>775</v>
      </c>
      <c r="K152" s="20" t="s">
        <v>42</v>
      </c>
      <c r="L152" s="20" t="s">
        <v>774</v>
      </c>
      <c r="M152" s="20" t="s">
        <v>42</v>
      </c>
      <c r="O152" s="20" t="s">
        <v>772</v>
      </c>
      <c r="P152" s="20" t="s">
        <v>821</v>
      </c>
    </row>
    <row r="153" spans="1:17" x14ac:dyDescent="0.2">
      <c r="A153" s="20" t="s">
        <v>782</v>
      </c>
      <c r="B153" s="20" t="s">
        <v>1396</v>
      </c>
      <c r="C153" s="20" t="s">
        <v>40</v>
      </c>
      <c r="D153" s="20" t="s">
        <v>780</v>
      </c>
      <c r="E153" s="20" t="s">
        <v>843</v>
      </c>
      <c r="F153" s="20" t="s">
        <v>712</v>
      </c>
      <c r="G153" s="20" t="s">
        <v>35</v>
      </c>
      <c r="H153" s="20" t="s">
        <v>1395</v>
      </c>
      <c r="I153" s="20" t="s">
        <v>1394</v>
      </c>
      <c r="J153" s="20" t="s">
        <v>787</v>
      </c>
      <c r="K153" s="20" t="s">
        <v>42</v>
      </c>
      <c r="L153" s="20" t="s">
        <v>197</v>
      </c>
      <c r="M153" s="20" t="s">
        <v>42</v>
      </c>
      <c r="O153" s="20" t="s">
        <v>1051</v>
      </c>
      <c r="P153" s="20" t="s">
        <v>797</v>
      </c>
    </row>
    <row r="154" spans="1:17" x14ac:dyDescent="0.2">
      <c r="A154" s="20" t="s">
        <v>782</v>
      </c>
      <c r="B154" s="20" t="s">
        <v>1393</v>
      </c>
      <c r="C154" s="20" t="s">
        <v>40</v>
      </c>
      <c r="D154" s="20" t="s">
        <v>780</v>
      </c>
      <c r="E154" s="20" t="s">
        <v>790</v>
      </c>
      <c r="F154" s="20" t="s">
        <v>712</v>
      </c>
      <c r="G154" s="20" t="s">
        <v>35</v>
      </c>
      <c r="H154" s="20" t="s">
        <v>1392</v>
      </c>
      <c r="I154" s="20" t="s">
        <v>1391</v>
      </c>
      <c r="J154" s="20" t="s">
        <v>775</v>
      </c>
      <c r="K154" s="20" t="s">
        <v>40</v>
      </c>
      <c r="L154" s="20" t="s">
        <v>197</v>
      </c>
      <c r="M154" s="20" t="s">
        <v>42</v>
      </c>
      <c r="N154" s="20" t="s">
        <v>1390</v>
      </c>
      <c r="O154" s="20" t="s">
        <v>957</v>
      </c>
      <c r="P154" s="20" t="s">
        <v>1389</v>
      </c>
    </row>
    <row r="155" spans="1:17" x14ac:dyDescent="0.2">
      <c r="A155" s="20" t="s">
        <v>782</v>
      </c>
      <c r="B155" s="20" t="s">
        <v>497</v>
      </c>
      <c r="C155" s="20" t="s">
        <v>40</v>
      </c>
      <c r="D155" s="20" t="s">
        <v>780</v>
      </c>
      <c r="E155" s="20" t="s">
        <v>790</v>
      </c>
      <c r="F155" s="20" t="s">
        <v>733</v>
      </c>
      <c r="G155" s="20" t="s">
        <v>778</v>
      </c>
      <c r="H155" s="20" t="s">
        <v>498</v>
      </c>
      <c r="I155" s="20" t="s">
        <v>1388</v>
      </c>
      <c r="J155" s="20" t="s">
        <v>787</v>
      </c>
      <c r="K155" s="20" t="s">
        <v>40</v>
      </c>
      <c r="L155" s="20" t="s">
        <v>1387</v>
      </c>
      <c r="M155" s="20" t="s">
        <v>42</v>
      </c>
      <c r="N155" s="20" t="s">
        <v>1386</v>
      </c>
      <c r="O155" s="20" t="s">
        <v>838</v>
      </c>
      <c r="P155" s="20" t="s">
        <v>892</v>
      </c>
      <c r="Q155" s="20" t="s">
        <v>870</v>
      </c>
    </row>
    <row r="156" spans="1:17" x14ac:dyDescent="0.2">
      <c r="A156" s="20" t="s">
        <v>782</v>
      </c>
      <c r="B156" s="20" t="s">
        <v>1385</v>
      </c>
      <c r="C156" s="20" t="s">
        <v>40</v>
      </c>
      <c r="D156" s="20" t="s">
        <v>780</v>
      </c>
      <c r="E156" s="20" t="s">
        <v>1011</v>
      </c>
      <c r="F156" s="20" t="s">
        <v>712</v>
      </c>
      <c r="G156" s="20" t="s">
        <v>35</v>
      </c>
      <c r="H156" s="20" t="s">
        <v>1384</v>
      </c>
      <c r="I156" s="20" t="s">
        <v>1383</v>
      </c>
      <c r="J156" s="20" t="s">
        <v>787</v>
      </c>
      <c r="K156" s="20" t="s">
        <v>42</v>
      </c>
      <c r="L156" s="20" t="s">
        <v>197</v>
      </c>
      <c r="M156" s="20" t="s">
        <v>42</v>
      </c>
      <c r="O156" s="20" t="s">
        <v>772</v>
      </c>
      <c r="P156" s="20" t="s">
        <v>771</v>
      </c>
    </row>
    <row r="157" spans="1:17" x14ac:dyDescent="0.2">
      <c r="A157" s="20" t="s">
        <v>782</v>
      </c>
      <c r="B157" s="20" t="s">
        <v>1382</v>
      </c>
      <c r="C157" s="20" t="s">
        <v>40</v>
      </c>
      <c r="D157" s="20" t="s">
        <v>780</v>
      </c>
      <c r="E157" s="20" t="s">
        <v>1011</v>
      </c>
      <c r="F157" s="20" t="s">
        <v>712</v>
      </c>
      <c r="G157" s="20" t="s">
        <v>35</v>
      </c>
      <c r="H157" s="20" t="s">
        <v>1381</v>
      </c>
      <c r="I157" s="20" t="s">
        <v>1377</v>
      </c>
      <c r="J157" s="20" t="s">
        <v>787</v>
      </c>
      <c r="K157" s="20" t="s">
        <v>42</v>
      </c>
      <c r="L157" s="20" t="s">
        <v>858</v>
      </c>
      <c r="M157" s="20" t="s">
        <v>42</v>
      </c>
      <c r="N157" s="20" t="s">
        <v>1380</v>
      </c>
      <c r="O157" s="20" t="s">
        <v>772</v>
      </c>
      <c r="P157" s="20" t="s">
        <v>771</v>
      </c>
    </row>
    <row r="158" spans="1:17" x14ac:dyDescent="0.2">
      <c r="A158" s="20" t="s">
        <v>782</v>
      </c>
      <c r="B158" s="20" t="s">
        <v>1379</v>
      </c>
      <c r="C158" s="20" t="s">
        <v>40</v>
      </c>
      <c r="D158" s="20" t="s">
        <v>780</v>
      </c>
      <c r="E158" s="20" t="s">
        <v>1011</v>
      </c>
      <c r="F158" s="20" t="s">
        <v>712</v>
      </c>
      <c r="G158" s="20" t="s">
        <v>35</v>
      </c>
      <c r="H158" s="20" t="s">
        <v>1378</v>
      </c>
      <c r="I158" s="20" t="s">
        <v>1377</v>
      </c>
      <c r="J158" s="20" t="s">
        <v>787</v>
      </c>
      <c r="K158" s="20" t="s">
        <v>42</v>
      </c>
      <c r="L158" s="20" t="s">
        <v>774</v>
      </c>
      <c r="M158" s="20" t="s">
        <v>42</v>
      </c>
      <c r="N158" s="20" t="s">
        <v>1376</v>
      </c>
      <c r="O158" s="20" t="s">
        <v>772</v>
      </c>
      <c r="P158" s="20" t="s">
        <v>771</v>
      </c>
    </row>
    <row r="159" spans="1:17" x14ac:dyDescent="0.2">
      <c r="A159" s="20" t="s">
        <v>782</v>
      </c>
      <c r="B159" s="20" t="s">
        <v>535</v>
      </c>
      <c r="C159" s="20" t="s">
        <v>40</v>
      </c>
      <c r="D159" s="20" t="s">
        <v>780</v>
      </c>
      <c r="E159" s="20" t="s">
        <v>790</v>
      </c>
      <c r="F159" s="20" t="s">
        <v>733</v>
      </c>
      <c r="G159" s="20" t="s">
        <v>869</v>
      </c>
      <c r="H159" s="20" t="s">
        <v>536</v>
      </c>
      <c r="I159" s="20" t="s">
        <v>1375</v>
      </c>
      <c r="J159" s="20" t="s">
        <v>775</v>
      </c>
      <c r="K159" s="20" t="s">
        <v>40</v>
      </c>
      <c r="L159" s="20" t="s">
        <v>774</v>
      </c>
      <c r="M159" s="20" t="s">
        <v>42</v>
      </c>
      <c r="N159" s="20" t="s">
        <v>1374</v>
      </c>
      <c r="O159" s="20" t="s">
        <v>785</v>
      </c>
      <c r="P159" s="20" t="s">
        <v>886</v>
      </c>
      <c r="Q159" s="20" t="s">
        <v>796</v>
      </c>
    </row>
    <row r="160" spans="1:17" x14ac:dyDescent="0.2">
      <c r="A160" s="20" t="s">
        <v>782</v>
      </c>
      <c r="B160" s="20" t="s">
        <v>1373</v>
      </c>
      <c r="C160" s="20" t="s">
        <v>40</v>
      </c>
      <c r="D160" s="20" t="s">
        <v>780</v>
      </c>
      <c r="E160" s="20" t="s">
        <v>843</v>
      </c>
      <c r="F160" s="20" t="s">
        <v>733</v>
      </c>
      <c r="G160" s="20" t="s">
        <v>800</v>
      </c>
      <c r="H160" s="20" t="s">
        <v>1372</v>
      </c>
      <c r="I160" s="20" t="s">
        <v>1371</v>
      </c>
      <c r="J160" s="20" t="s">
        <v>775</v>
      </c>
      <c r="K160" s="20" t="s">
        <v>42</v>
      </c>
      <c r="L160" s="20" t="s">
        <v>197</v>
      </c>
      <c r="M160" s="20" t="s">
        <v>42</v>
      </c>
      <c r="O160" s="20" t="s">
        <v>772</v>
      </c>
      <c r="P160" s="20" t="s">
        <v>821</v>
      </c>
    </row>
    <row r="161" spans="1:17" x14ac:dyDescent="0.2">
      <c r="A161" s="20" t="s">
        <v>782</v>
      </c>
      <c r="B161" s="20" t="s">
        <v>462</v>
      </c>
      <c r="C161" s="20" t="s">
        <v>40</v>
      </c>
      <c r="D161" s="20" t="s">
        <v>780</v>
      </c>
      <c r="E161" s="20" t="s">
        <v>790</v>
      </c>
      <c r="F161" s="20" t="s">
        <v>712</v>
      </c>
      <c r="G161" s="20" t="s">
        <v>35</v>
      </c>
      <c r="H161" s="20" t="s">
        <v>1370</v>
      </c>
      <c r="I161" s="20" t="s">
        <v>1369</v>
      </c>
      <c r="J161" s="20" t="s">
        <v>775</v>
      </c>
      <c r="K161" s="20" t="s">
        <v>40</v>
      </c>
      <c r="L161" s="20" t="s">
        <v>774</v>
      </c>
      <c r="M161" s="20" t="s">
        <v>42</v>
      </c>
      <c r="N161" s="20" t="s">
        <v>1368</v>
      </c>
      <c r="O161" s="20" t="s">
        <v>772</v>
      </c>
      <c r="P161" s="20" t="s">
        <v>821</v>
      </c>
    </row>
    <row r="162" spans="1:17" x14ac:dyDescent="0.2">
      <c r="A162" s="20" t="s">
        <v>782</v>
      </c>
      <c r="B162" s="20" t="s">
        <v>689</v>
      </c>
      <c r="C162" s="20" t="s">
        <v>40</v>
      </c>
      <c r="D162" s="20" t="s">
        <v>780</v>
      </c>
      <c r="E162" s="20" t="s">
        <v>790</v>
      </c>
      <c r="F162" s="20" t="s">
        <v>733</v>
      </c>
      <c r="G162" s="20" t="s">
        <v>900</v>
      </c>
      <c r="H162" s="20" t="s">
        <v>690</v>
      </c>
      <c r="I162" s="20" t="s">
        <v>1367</v>
      </c>
      <c r="J162" s="20" t="s">
        <v>787</v>
      </c>
      <c r="K162" s="20" t="s">
        <v>40</v>
      </c>
      <c r="L162" s="20" t="s">
        <v>197</v>
      </c>
      <c r="M162" s="20" t="s">
        <v>42</v>
      </c>
      <c r="N162" s="20" t="s">
        <v>1366</v>
      </c>
      <c r="O162" s="20" t="s">
        <v>1365</v>
      </c>
      <c r="P162" s="20" t="s">
        <v>1365</v>
      </c>
      <c r="Q162" s="20" t="s">
        <v>870</v>
      </c>
    </row>
    <row r="163" spans="1:17" x14ac:dyDescent="0.2">
      <c r="A163" s="20" t="s">
        <v>782</v>
      </c>
      <c r="B163" s="20" t="s">
        <v>541</v>
      </c>
      <c r="C163" s="20" t="s">
        <v>40</v>
      </c>
      <c r="D163" s="20" t="s">
        <v>780</v>
      </c>
      <c r="E163" s="20" t="s">
        <v>843</v>
      </c>
      <c r="F163" s="20" t="s">
        <v>733</v>
      </c>
      <c r="G163" s="20" t="s">
        <v>900</v>
      </c>
      <c r="H163" s="20" t="s">
        <v>542</v>
      </c>
      <c r="I163" s="20" t="s">
        <v>1364</v>
      </c>
      <c r="J163" s="20" t="s">
        <v>775</v>
      </c>
      <c r="K163" s="20" t="s">
        <v>42</v>
      </c>
      <c r="L163" s="20" t="s">
        <v>427</v>
      </c>
      <c r="M163" s="20" t="s">
        <v>42</v>
      </c>
      <c r="O163" s="20" t="s">
        <v>785</v>
      </c>
      <c r="P163" s="20" t="s">
        <v>1106</v>
      </c>
      <c r="Q163" s="20" t="s">
        <v>796</v>
      </c>
    </row>
    <row r="164" spans="1:17" x14ac:dyDescent="0.2">
      <c r="A164" s="20" t="s">
        <v>782</v>
      </c>
      <c r="B164" s="20" t="s">
        <v>491</v>
      </c>
      <c r="C164" s="20" t="s">
        <v>40</v>
      </c>
      <c r="D164" s="20" t="s">
        <v>780</v>
      </c>
      <c r="E164" s="20" t="s">
        <v>790</v>
      </c>
      <c r="F164" s="20" t="s">
        <v>733</v>
      </c>
      <c r="G164" s="20" t="s">
        <v>915</v>
      </c>
      <c r="H164" s="20" t="s">
        <v>492</v>
      </c>
      <c r="I164" s="20" t="s">
        <v>1363</v>
      </c>
      <c r="J164" s="20" t="s">
        <v>787</v>
      </c>
      <c r="K164" s="20" t="s">
        <v>40</v>
      </c>
      <c r="L164" s="20" t="s">
        <v>197</v>
      </c>
      <c r="M164" s="20" t="s">
        <v>42</v>
      </c>
      <c r="N164" s="20" t="s">
        <v>1362</v>
      </c>
      <c r="O164" s="20" t="s">
        <v>838</v>
      </c>
      <c r="P164" s="20" t="s">
        <v>1317</v>
      </c>
      <c r="Q164" s="20" t="s">
        <v>1361</v>
      </c>
    </row>
    <row r="165" spans="1:17" x14ac:dyDescent="0.2">
      <c r="A165" s="20" t="s">
        <v>782</v>
      </c>
      <c r="B165" s="20" t="s">
        <v>601</v>
      </c>
      <c r="C165" s="20" t="s">
        <v>40</v>
      </c>
      <c r="D165" s="20" t="s">
        <v>780</v>
      </c>
      <c r="E165" s="20" t="s">
        <v>843</v>
      </c>
      <c r="F165" s="20" t="s">
        <v>733</v>
      </c>
      <c r="G165" s="20" t="s">
        <v>800</v>
      </c>
      <c r="H165" s="20" t="s">
        <v>602</v>
      </c>
      <c r="I165" s="20" t="s">
        <v>1360</v>
      </c>
      <c r="J165" s="20" t="s">
        <v>775</v>
      </c>
      <c r="K165" s="20" t="s">
        <v>42</v>
      </c>
      <c r="L165" s="20" t="s">
        <v>774</v>
      </c>
      <c r="M165" s="20" t="s">
        <v>42</v>
      </c>
      <c r="O165" s="20" t="s">
        <v>902</v>
      </c>
      <c r="P165" s="20" t="s">
        <v>924</v>
      </c>
      <c r="Q165" s="20" t="s">
        <v>783</v>
      </c>
    </row>
    <row r="166" spans="1:17" x14ac:dyDescent="0.2">
      <c r="A166" s="20" t="s">
        <v>782</v>
      </c>
      <c r="B166" s="20" t="s">
        <v>1359</v>
      </c>
      <c r="C166" s="20" t="s">
        <v>40</v>
      </c>
      <c r="D166" s="20" t="s">
        <v>780</v>
      </c>
      <c r="E166" s="20" t="s">
        <v>1011</v>
      </c>
      <c r="F166" s="20" t="s">
        <v>712</v>
      </c>
      <c r="G166" s="20" t="s">
        <v>35</v>
      </c>
      <c r="H166" s="20" t="s">
        <v>1358</v>
      </c>
      <c r="I166" s="20" t="s">
        <v>1357</v>
      </c>
      <c r="J166" s="20" t="s">
        <v>775</v>
      </c>
      <c r="K166" s="20" t="s">
        <v>42</v>
      </c>
      <c r="L166" s="20" t="s">
        <v>197</v>
      </c>
      <c r="M166" s="20" t="s">
        <v>42</v>
      </c>
      <c r="O166" s="20" t="s">
        <v>772</v>
      </c>
      <c r="P166" s="20" t="s">
        <v>771</v>
      </c>
    </row>
    <row r="167" spans="1:17" x14ac:dyDescent="0.2">
      <c r="A167" s="20" t="s">
        <v>782</v>
      </c>
      <c r="B167" s="20" t="s">
        <v>1356</v>
      </c>
      <c r="C167" s="20" t="s">
        <v>40</v>
      </c>
      <c r="D167" s="20" t="s">
        <v>780</v>
      </c>
      <c r="E167" s="20" t="s">
        <v>1341</v>
      </c>
      <c r="F167" s="20" t="s">
        <v>712</v>
      </c>
      <c r="G167" s="20" t="s">
        <v>35</v>
      </c>
      <c r="H167" s="20" t="s">
        <v>1354</v>
      </c>
      <c r="I167" s="20" t="s">
        <v>1353</v>
      </c>
      <c r="J167" s="20" t="s">
        <v>787</v>
      </c>
      <c r="K167" s="20" t="s">
        <v>42</v>
      </c>
      <c r="L167" s="20" t="s">
        <v>858</v>
      </c>
      <c r="M167" s="20" t="s">
        <v>42</v>
      </c>
      <c r="O167" s="20" t="s">
        <v>772</v>
      </c>
      <c r="P167" s="20" t="s">
        <v>821</v>
      </c>
    </row>
    <row r="168" spans="1:17" x14ac:dyDescent="0.2">
      <c r="A168" s="20" t="s">
        <v>782</v>
      </c>
      <c r="B168" s="20" t="s">
        <v>1355</v>
      </c>
      <c r="C168" s="20" t="s">
        <v>40</v>
      </c>
      <c r="D168" s="20" t="s">
        <v>780</v>
      </c>
      <c r="E168" s="20" t="s">
        <v>1341</v>
      </c>
      <c r="F168" s="20" t="s">
        <v>712</v>
      </c>
      <c r="G168" s="20" t="s">
        <v>35</v>
      </c>
      <c r="H168" s="20" t="s">
        <v>1354</v>
      </c>
      <c r="I168" s="20" t="s">
        <v>1353</v>
      </c>
      <c r="J168" s="20" t="s">
        <v>787</v>
      </c>
      <c r="K168" s="20" t="s">
        <v>42</v>
      </c>
      <c r="L168" s="20" t="s">
        <v>858</v>
      </c>
      <c r="M168" s="20" t="s">
        <v>42</v>
      </c>
      <c r="O168" s="20" t="s">
        <v>772</v>
      </c>
      <c r="P168" s="20" t="s">
        <v>821</v>
      </c>
    </row>
    <row r="169" spans="1:17" x14ac:dyDescent="0.2">
      <c r="A169" s="20" t="s">
        <v>782</v>
      </c>
      <c r="B169" s="20" t="s">
        <v>1352</v>
      </c>
      <c r="C169" s="20" t="s">
        <v>40</v>
      </c>
      <c r="D169" s="20" t="s">
        <v>780</v>
      </c>
      <c r="E169" s="20" t="s">
        <v>1341</v>
      </c>
      <c r="F169" s="20" t="s">
        <v>712</v>
      </c>
      <c r="G169" s="20" t="s">
        <v>35</v>
      </c>
      <c r="H169" s="20" t="s">
        <v>1351</v>
      </c>
      <c r="I169" s="20" t="s">
        <v>1350</v>
      </c>
      <c r="J169" s="20" t="s">
        <v>775</v>
      </c>
      <c r="K169" s="20" t="s">
        <v>42</v>
      </c>
      <c r="L169" s="20" t="s">
        <v>197</v>
      </c>
      <c r="M169" s="20" t="s">
        <v>42</v>
      </c>
      <c r="O169" s="20" t="s">
        <v>772</v>
      </c>
      <c r="P169" s="20" t="s">
        <v>821</v>
      </c>
    </row>
    <row r="170" spans="1:17" x14ac:dyDescent="0.2">
      <c r="A170" s="20" t="s">
        <v>782</v>
      </c>
      <c r="B170" s="20" t="s">
        <v>1349</v>
      </c>
      <c r="C170" s="20" t="s">
        <v>40</v>
      </c>
      <c r="D170" s="20" t="s">
        <v>780</v>
      </c>
      <c r="E170" s="20" t="s">
        <v>790</v>
      </c>
      <c r="F170" s="20" t="s">
        <v>712</v>
      </c>
      <c r="G170" s="20" t="s">
        <v>35</v>
      </c>
      <c r="H170" s="20" t="s">
        <v>1348</v>
      </c>
      <c r="I170" s="20" t="s">
        <v>1347</v>
      </c>
      <c r="J170" s="20" t="s">
        <v>775</v>
      </c>
      <c r="K170" s="20" t="s">
        <v>42</v>
      </c>
      <c r="L170" s="20" t="s">
        <v>197</v>
      </c>
      <c r="M170" s="20" t="s">
        <v>42</v>
      </c>
      <c r="N170" s="20" t="s">
        <v>1346</v>
      </c>
      <c r="O170" s="20" t="s">
        <v>957</v>
      </c>
      <c r="P170" s="20" t="s">
        <v>1345</v>
      </c>
    </row>
    <row r="171" spans="1:17" x14ac:dyDescent="0.2">
      <c r="A171" s="20" t="s">
        <v>782</v>
      </c>
      <c r="B171" s="20" t="s">
        <v>1344</v>
      </c>
      <c r="C171" s="20" t="s">
        <v>40</v>
      </c>
      <c r="D171" s="20" t="s">
        <v>780</v>
      </c>
      <c r="E171" s="20" t="s">
        <v>1341</v>
      </c>
      <c r="F171" s="20" t="s">
        <v>712</v>
      </c>
      <c r="G171" s="20" t="s">
        <v>938</v>
      </c>
      <c r="H171" s="20" t="s">
        <v>1343</v>
      </c>
      <c r="I171" s="20" t="s">
        <v>1339</v>
      </c>
      <c r="J171" s="20" t="s">
        <v>775</v>
      </c>
      <c r="K171" s="20" t="s">
        <v>42</v>
      </c>
      <c r="L171" s="20" t="s">
        <v>858</v>
      </c>
      <c r="M171" s="20" t="s">
        <v>42</v>
      </c>
      <c r="O171" s="20" t="s">
        <v>772</v>
      </c>
      <c r="P171" s="20" t="s">
        <v>821</v>
      </c>
    </row>
    <row r="172" spans="1:17" x14ac:dyDescent="0.2">
      <c r="A172" s="20" t="s">
        <v>782</v>
      </c>
      <c r="B172" s="20" t="s">
        <v>1342</v>
      </c>
      <c r="C172" s="20" t="s">
        <v>40</v>
      </c>
      <c r="D172" s="20" t="s">
        <v>780</v>
      </c>
      <c r="E172" s="20" t="s">
        <v>1341</v>
      </c>
      <c r="F172" s="20" t="s">
        <v>712</v>
      </c>
      <c r="G172" s="20" t="s">
        <v>938</v>
      </c>
      <c r="H172" s="20" t="s">
        <v>1340</v>
      </c>
      <c r="I172" s="20" t="s">
        <v>1339</v>
      </c>
      <c r="J172" s="20" t="s">
        <v>787</v>
      </c>
      <c r="K172" s="20" t="s">
        <v>42</v>
      </c>
      <c r="L172" s="20" t="s">
        <v>858</v>
      </c>
      <c r="M172" s="20" t="s">
        <v>42</v>
      </c>
      <c r="O172" s="20" t="s">
        <v>772</v>
      </c>
      <c r="P172" s="20" t="s">
        <v>821</v>
      </c>
    </row>
    <row r="173" spans="1:17" x14ac:dyDescent="0.2">
      <c r="A173" s="20" t="s">
        <v>782</v>
      </c>
      <c r="B173" s="20" t="s">
        <v>505</v>
      </c>
      <c r="C173" s="20" t="s">
        <v>40</v>
      </c>
      <c r="D173" s="20" t="s">
        <v>780</v>
      </c>
      <c r="E173" s="20" t="s">
        <v>790</v>
      </c>
      <c r="F173" s="20" t="s">
        <v>733</v>
      </c>
      <c r="G173" s="20" t="s">
        <v>800</v>
      </c>
      <c r="H173" s="20" t="s">
        <v>1338</v>
      </c>
      <c r="I173" s="20" t="s">
        <v>1337</v>
      </c>
      <c r="J173" s="20" t="s">
        <v>775</v>
      </c>
      <c r="K173" s="20" t="s">
        <v>40</v>
      </c>
      <c r="L173" s="20" t="s">
        <v>774</v>
      </c>
      <c r="M173" s="20" t="s">
        <v>42</v>
      </c>
      <c r="N173" s="20" t="s">
        <v>1336</v>
      </c>
      <c r="O173" s="20" t="s">
        <v>772</v>
      </c>
      <c r="P173" s="20" t="s">
        <v>821</v>
      </c>
      <c r="Q173" s="20" t="s">
        <v>796</v>
      </c>
    </row>
    <row r="174" spans="1:17" x14ac:dyDescent="0.2">
      <c r="A174" s="20" t="s">
        <v>782</v>
      </c>
      <c r="B174" s="20" t="s">
        <v>1335</v>
      </c>
      <c r="C174" s="20" t="s">
        <v>40</v>
      </c>
      <c r="D174" s="20" t="s">
        <v>780</v>
      </c>
      <c r="E174" s="20" t="s">
        <v>1011</v>
      </c>
      <c r="F174" s="20" t="s">
        <v>712</v>
      </c>
      <c r="G174" s="20" t="s">
        <v>35</v>
      </c>
      <c r="H174" s="20" t="s">
        <v>1334</v>
      </c>
      <c r="I174" s="20" t="s">
        <v>1333</v>
      </c>
      <c r="J174" s="20" t="s">
        <v>787</v>
      </c>
      <c r="K174" s="20" t="s">
        <v>42</v>
      </c>
      <c r="L174" s="20" t="s">
        <v>858</v>
      </c>
      <c r="M174" s="20" t="s">
        <v>42</v>
      </c>
      <c r="O174" s="20" t="s">
        <v>772</v>
      </c>
      <c r="P174" s="20" t="s">
        <v>771</v>
      </c>
    </row>
    <row r="175" spans="1:17" x14ac:dyDescent="0.2">
      <c r="A175" s="20" t="s">
        <v>782</v>
      </c>
      <c r="B175" s="20" t="s">
        <v>1332</v>
      </c>
      <c r="C175" s="20" t="s">
        <v>40</v>
      </c>
      <c r="D175" s="20" t="s">
        <v>780</v>
      </c>
      <c r="E175" s="20" t="s">
        <v>1011</v>
      </c>
      <c r="F175" s="20" t="s">
        <v>712</v>
      </c>
      <c r="G175" s="20" t="s">
        <v>35</v>
      </c>
      <c r="H175" s="20" t="s">
        <v>1331</v>
      </c>
      <c r="I175" s="20" t="s">
        <v>1320</v>
      </c>
      <c r="J175" s="20" t="s">
        <v>787</v>
      </c>
      <c r="K175" s="20" t="s">
        <v>42</v>
      </c>
      <c r="L175" s="20" t="s">
        <v>858</v>
      </c>
      <c r="M175" s="20" t="s">
        <v>42</v>
      </c>
      <c r="O175" s="20" t="s">
        <v>772</v>
      </c>
      <c r="P175" s="20" t="s">
        <v>771</v>
      </c>
    </row>
    <row r="176" spans="1:17" x14ac:dyDescent="0.2">
      <c r="A176" s="20" t="s">
        <v>782</v>
      </c>
      <c r="B176" s="20" t="s">
        <v>1330</v>
      </c>
      <c r="C176" s="20" t="s">
        <v>40</v>
      </c>
      <c r="D176" s="20" t="s">
        <v>780</v>
      </c>
      <c r="E176" s="20" t="s">
        <v>1011</v>
      </c>
      <c r="F176" s="20" t="s">
        <v>733</v>
      </c>
      <c r="G176" s="20" t="s">
        <v>869</v>
      </c>
      <c r="H176" s="20" t="s">
        <v>1329</v>
      </c>
      <c r="I176" s="20" t="s">
        <v>1328</v>
      </c>
      <c r="J176" s="20" t="s">
        <v>787</v>
      </c>
      <c r="K176" s="20" t="s">
        <v>42</v>
      </c>
      <c r="L176" s="20" t="s">
        <v>197</v>
      </c>
      <c r="M176" s="20" t="s">
        <v>42</v>
      </c>
      <c r="N176" s="20" t="s">
        <v>1327</v>
      </c>
      <c r="O176" s="20" t="s">
        <v>772</v>
      </c>
      <c r="P176" s="20" t="s">
        <v>771</v>
      </c>
      <c r="Q176" s="20" t="s">
        <v>1304</v>
      </c>
    </row>
    <row r="177" spans="1:17" x14ac:dyDescent="0.2">
      <c r="A177" s="20" t="s">
        <v>782</v>
      </c>
      <c r="B177" s="20" t="s">
        <v>1326</v>
      </c>
      <c r="C177" s="20" t="s">
        <v>40</v>
      </c>
      <c r="D177" s="20" t="s">
        <v>780</v>
      </c>
      <c r="E177" s="20" t="s">
        <v>790</v>
      </c>
      <c r="F177" s="20" t="s">
        <v>712</v>
      </c>
      <c r="G177" s="20" t="s">
        <v>35</v>
      </c>
      <c r="H177" s="20" t="s">
        <v>1325</v>
      </c>
      <c r="I177" s="20" t="s">
        <v>1324</v>
      </c>
      <c r="J177" s="20" t="s">
        <v>787</v>
      </c>
      <c r="K177" s="20" t="s">
        <v>40</v>
      </c>
      <c r="L177" s="20" t="s">
        <v>197</v>
      </c>
      <c r="M177" s="20" t="s">
        <v>42</v>
      </c>
      <c r="O177" s="20" t="s">
        <v>957</v>
      </c>
      <c r="P177" s="20" t="s">
        <v>1323</v>
      </c>
    </row>
    <row r="178" spans="1:17" x14ac:dyDescent="0.2">
      <c r="A178" s="20" t="s">
        <v>782</v>
      </c>
      <c r="B178" s="20" t="s">
        <v>1322</v>
      </c>
      <c r="C178" s="20" t="s">
        <v>40</v>
      </c>
      <c r="D178" s="20" t="s">
        <v>780</v>
      </c>
      <c r="E178" s="20" t="s">
        <v>843</v>
      </c>
      <c r="F178" s="20" t="s">
        <v>712</v>
      </c>
      <c r="G178" s="20" t="s">
        <v>35</v>
      </c>
      <c r="H178" s="20" t="s">
        <v>1321</v>
      </c>
      <c r="I178" s="20" t="s">
        <v>1320</v>
      </c>
      <c r="J178" s="20" t="s">
        <v>787</v>
      </c>
      <c r="K178" s="20" t="s">
        <v>42</v>
      </c>
      <c r="L178" s="20" t="s">
        <v>197</v>
      </c>
      <c r="M178" s="20" t="s">
        <v>42</v>
      </c>
      <c r="O178" s="20" t="s">
        <v>772</v>
      </c>
      <c r="P178" s="20" t="s">
        <v>821</v>
      </c>
    </row>
    <row r="179" spans="1:17" x14ac:dyDescent="0.2">
      <c r="A179" s="20" t="s">
        <v>782</v>
      </c>
      <c r="B179" s="20" t="s">
        <v>546</v>
      </c>
      <c r="C179" s="20" t="s">
        <v>40</v>
      </c>
      <c r="D179" s="20" t="s">
        <v>780</v>
      </c>
      <c r="E179" s="20" t="s">
        <v>790</v>
      </c>
      <c r="F179" s="20" t="s">
        <v>733</v>
      </c>
      <c r="G179" s="20" t="s">
        <v>869</v>
      </c>
      <c r="H179" s="20" t="s">
        <v>547</v>
      </c>
      <c r="I179" s="20" t="s">
        <v>1319</v>
      </c>
      <c r="J179" s="20" t="s">
        <v>775</v>
      </c>
      <c r="K179" s="20" t="s">
        <v>40</v>
      </c>
      <c r="L179" s="20" t="s">
        <v>919</v>
      </c>
      <c r="M179" s="20" t="s">
        <v>42</v>
      </c>
      <c r="N179" s="20" t="s">
        <v>1318</v>
      </c>
      <c r="O179" s="20" t="s">
        <v>785</v>
      </c>
      <c r="P179" s="20" t="s">
        <v>1317</v>
      </c>
      <c r="Q179" s="20" t="s">
        <v>882</v>
      </c>
    </row>
    <row r="180" spans="1:17" x14ac:dyDescent="0.2">
      <c r="A180" s="20" t="s">
        <v>782</v>
      </c>
      <c r="B180" s="20" t="s">
        <v>1316</v>
      </c>
      <c r="C180" s="20" t="s">
        <v>40</v>
      </c>
      <c r="D180" s="20" t="s">
        <v>780</v>
      </c>
      <c r="E180" s="20" t="s">
        <v>790</v>
      </c>
      <c r="F180" s="20" t="s">
        <v>712</v>
      </c>
      <c r="G180" s="20" t="s">
        <v>35</v>
      </c>
      <c r="H180" s="20" t="s">
        <v>1315</v>
      </c>
      <c r="I180" s="20" t="s">
        <v>1314</v>
      </c>
      <c r="J180" s="20" t="s">
        <v>775</v>
      </c>
      <c r="K180" s="20" t="s">
        <v>40</v>
      </c>
      <c r="L180" s="20" t="s">
        <v>197</v>
      </c>
      <c r="M180" s="20" t="s">
        <v>42</v>
      </c>
      <c r="O180" s="20" t="s">
        <v>792</v>
      </c>
      <c r="P180" s="20" t="s">
        <v>1313</v>
      </c>
    </row>
    <row r="181" spans="1:17" x14ac:dyDescent="0.2">
      <c r="A181" s="20" t="s">
        <v>782</v>
      </c>
      <c r="B181" s="20" t="s">
        <v>485</v>
      </c>
      <c r="C181" s="20" t="s">
        <v>40</v>
      </c>
      <c r="D181" s="20" t="s">
        <v>780</v>
      </c>
      <c r="E181" s="20" t="s">
        <v>790</v>
      </c>
      <c r="F181" s="20" t="s">
        <v>733</v>
      </c>
      <c r="G181" s="20" t="s">
        <v>900</v>
      </c>
      <c r="H181" s="20" t="s">
        <v>486</v>
      </c>
      <c r="I181" s="20" t="s">
        <v>1312</v>
      </c>
      <c r="J181" s="20" t="s">
        <v>787</v>
      </c>
      <c r="K181" s="20" t="s">
        <v>40</v>
      </c>
      <c r="L181" s="20" t="s">
        <v>774</v>
      </c>
      <c r="M181" s="20" t="s">
        <v>42</v>
      </c>
      <c r="N181" s="20" t="s">
        <v>1311</v>
      </c>
      <c r="O181" s="20" t="s">
        <v>838</v>
      </c>
      <c r="P181" s="20" t="s">
        <v>1119</v>
      </c>
      <c r="Q181" s="20" t="s">
        <v>783</v>
      </c>
    </row>
    <row r="182" spans="1:17" x14ac:dyDescent="0.2">
      <c r="A182" s="20" t="s">
        <v>782</v>
      </c>
      <c r="B182" s="20" t="s">
        <v>1310</v>
      </c>
      <c r="C182" s="20" t="s">
        <v>40</v>
      </c>
      <c r="D182" s="20" t="s">
        <v>780</v>
      </c>
      <c r="E182" s="20" t="s">
        <v>850</v>
      </c>
      <c r="F182" s="20" t="s">
        <v>712</v>
      </c>
      <c r="G182" s="20" t="s">
        <v>35</v>
      </c>
      <c r="H182" s="20" t="s">
        <v>1309</v>
      </c>
      <c r="I182" s="20" t="s">
        <v>1303</v>
      </c>
      <c r="J182" s="20" t="s">
        <v>775</v>
      </c>
      <c r="K182" s="20" t="s">
        <v>40</v>
      </c>
      <c r="L182" s="20" t="s">
        <v>197</v>
      </c>
      <c r="M182" s="20" t="s">
        <v>42</v>
      </c>
      <c r="O182" s="20" t="s">
        <v>792</v>
      </c>
      <c r="P182" s="20" t="s">
        <v>960</v>
      </c>
    </row>
    <row r="183" spans="1:17" x14ac:dyDescent="0.2">
      <c r="A183" s="20" t="s">
        <v>782</v>
      </c>
      <c r="B183" s="20" t="s">
        <v>1308</v>
      </c>
      <c r="C183" s="20" t="s">
        <v>40</v>
      </c>
      <c r="D183" s="20" t="s">
        <v>780</v>
      </c>
      <c r="E183" s="20" t="s">
        <v>805</v>
      </c>
      <c r="F183" s="20" t="s">
        <v>733</v>
      </c>
      <c r="G183" s="20" t="s">
        <v>900</v>
      </c>
      <c r="H183" s="20" t="s">
        <v>1307</v>
      </c>
      <c r="I183" s="20" t="s">
        <v>1297</v>
      </c>
      <c r="J183" s="20" t="s">
        <v>775</v>
      </c>
      <c r="K183" s="20" t="s">
        <v>42</v>
      </c>
      <c r="L183" s="20" t="s">
        <v>427</v>
      </c>
      <c r="M183" s="20" t="s">
        <v>42</v>
      </c>
      <c r="O183" s="20" t="s">
        <v>838</v>
      </c>
      <c r="P183" s="20" t="s">
        <v>845</v>
      </c>
      <c r="Q183" s="20" t="s">
        <v>1304</v>
      </c>
    </row>
    <row r="184" spans="1:17" x14ac:dyDescent="0.2">
      <c r="A184" s="20" t="s">
        <v>782</v>
      </c>
      <c r="B184" s="20" t="s">
        <v>1306</v>
      </c>
      <c r="C184" s="20" t="s">
        <v>40</v>
      </c>
      <c r="D184" s="20" t="s">
        <v>780</v>
      </c>
      <c r="E184" s="20" t="s">
        <v>805</v>
      </c>
      <c r="F184" s="20" t="s">
        <v>733</v>
      </c>
      <c r="G184" s="20" t="s">
        <v>833</v>
      </c>
      <c r="H184" s="20" t="s">
        <v>1305</v>
      </c>
      <c r="I184" s="20" t="s">
        <v>1300</v>
      </c>
      <c r="J184" s="20" t="s">
        <v>775</v>
      </c>
      <c r="K184" s="20" t="s">
        <v>42</v>
      </c>
      <c r="L184" s="20" t="s">
        <v>427</v>
      </c>
      <c r="M184" s="20" t="s">
        <v>42</v>
      </c>
      <c r="O184" s="20" t="s">
        <v>838</v>
      </c>
      <c r="P184" s="20" t="s">
        <v>797</v>
      </c>
      <c r="Q184" s="20" t="s">
        <v>1304</v>
      </c>
    </row>
    <row r="185" spans="1:17" x14ac:dyDescent="0.2">
      <c r="A185" s="20" t="s">
        <v>782</v>
      </c>
      <c r="B185" s="20" t="s">
        <v>694</v>
      </c>
      <c r="C185" s="20" t="s">
        <v>40</v>
      </c>
      <c r="D185" s="20" t="s">
        <v>780</v>
      </c>
      <c r="E185" s="20" t="s">
        <v>843</v>
      </c>
      <c r="F185" s="20" t="s">
        <v>733</v>
      </c>
      <c r="G185" s="20" t="s">
        <v>833</v>
      </c>
      <c r="H185" s="20" t="s">
        <v>695</v>
      </c>
      <c r="I185" s="20" t="s">
        <v>1303</v>
      </c>
      <c r="J185" s="20" t="s">
        <v>775</v>
      </c>
      <c r="K185" s="20" t="s">
        <v>42</v>
      </c>
      <c r="L185" s="20" t="s">
        <v>427</v>
      </c>
      <c r="M185" s="20" t="s">
        <v>42</v>
      </c>
      <c r="O185" s="20" t="s">
        <v>801</v>
      </c>
      <c r="P185" s="20" t="s">
        <v>801</v>
      </c>
    </row>
    <row r="186" spans="1:17" x14ac:dyDescent="0.2">
      <c r="A186" s="20" t="s">
        <v>782</v>
      </c>
      <c r="B186" s="20" t="s">
        <v>1302</v>
      </c>
      <c r="C186" s="20" t="s">
        <v>40</v>
      </c>
      <c r="D186" s="20" t="s">
        <v>780</v>
      </c>
      <c r="E186" s="20" t="s">
        <v>805</v>
      </c>
      <c r="F186" s="20" t="s">
        <v>733</v>
      </c>
      <c r="G186" s="20" t="s">
        <v>833</v>
      </c>
      <c r="H186" s="20" t="s">
        <v>1301</v>
      </c>
      <c r="I186" s="20" t="s">
        <v>1300</v>
      </c>
      <c r="J186" s="20" t="s">
        <v>775</v>
      </c>
      <c r="K186" s="20" t="s">
        <v>42</v>
      </c>
      <c r="L186" s="20" t="s">
        <v>774</v>
      </c>
      <c r="M186" s="20" t="s">
        <v>42</v>
      </c>
      <c r="O186" s="20" t="s">
        <v>838</v>
      </c>
      <c r="P186" s="20" t="s">
        <v>1251</v>
      </c>
      <c r="Q186" s="20" t="s">
        <v>807</v>
      </c>
    </row>
    <row r="187" spans="1:17" x14ac:dyDescent="0.2">
      <c r="A187" s="20" t="s">
        <v>782</v>
      </c>
      <c r="B187" s="20" t="s">
        <v>1299</v>
      </c>
      <c r="C187" s="20" t="s">
        <v>40</v>
      </c>
      <c r="D187" s="20" t="s">
        <v>780</v>
      </c>
      <c r="E187" s="20" t="s">
        <v>805</v>
      </c>
      <c r="F187" s="20" t="s">
        <v>733</v>
      </c>
      <c r="G187" s="20" t="s">
        <v>833</v>
      </c>
      <c r="H187" s="20" t="s">
        <v>1298</v>
      </c>
      <c r="I187" s="20" t="s">
        <v>1297</v>
      </c>
      <c r="J187" s="20" t="s">
        <v>787</v>
      </c>
      <c r="K187" s="20" t="s">
        <v>42</v>
      </c>
      <c r="L187" s="20" t="s">
        <v>427</v>
      </c>
      <c r="M187" s="20" t="s">
        <v>42</v>
      </c>
      <c r="O187" s="20" t="s">
        <v>838</v>
      </c>
      <c r="P187" s="20" t="s">
        <v>808</v>
      </c>
      <c r="Q187" s="20" t="s">
        <v>807</v>
      </c>
    </row>
    <row r="188" spans="1:17" x14ac:dyDescent="0.2">
      <c r="A188" s="20" t="s">
        <v>782</v>
      </c>
      <c r="B188" s="20" t="s">
        <v>1296</v>
      </c>
      <c r="C188" s="20" t="s">
        <v>40</v>
      </c>
      <c r="D188" s="20" t="s">
        <v>780</v>
      </c>
      <c r="E188" s="20" t="s">
        <v>843</v>
      </c>
      <c r="F188" s="20" t="s">
        <v>733</v>
      </c>
      <c r="G188" s="20" t="s">
        <v>900</v>
      </c>
      <c r="H188" s="20" t="s">
        <v>1295</v>
      </c>
      <c r="I188" s="20" t="s">
        <v>1294</v>
      </c>
      <c r="J188" s="20" t="s">
        <v>775</v>
      </c>
      <c r="K188" s="20" t="s">
        <v>42</v>
      </c>
      <c r="L188" s="20" t="s">
        <v>197</v>
      </c>
      <c r="M188" s="20" t="s">
        <v>42</v>
      </c>
      <c r="N188" s="20" t="s">
        <v>1293</v>
      </c>
      <c r="O188" s="20" t="s">
        <v>772</v>
      </c>
      <c r="P188" s="20" t="s">
        <v>821</v>
      </c>
      <c r="Q188" s="20" t="s">
        <v>882</v>
      </c>
    </row>
    <row r="189" spans="1:17" x14ac:dyDescent="0.2">
      <c r="A189" s="20" t="s">
        <v>782</v>
      </c>
      <c r="B189" s="20" t="s">
        <v>1292</v>
      </c>
      <c r="C189" s="20" t="s">
        <v>40</v>
      </c>
      <c r="D189" s="20" t="s">
        <v>780</v>
      </c>
      <c r="E189" s="20" t="s">
        <v>843</v>
      </c>
      <c r="F189" s="20" t="s">
        <v>712</v>
      </c>
      <c r="G189" s="20" t="s">
        <v>35</v>
      </c>
      <c r="H189" s="20" t="s">
        <v>1291</v>
      </c>
      <c r="I189" s="20" t="s">
        <v>1290</v>
      </c>
      <c r="J189" s="20" t="s">
        <v>787</v>
      </c>
      <c r="K189" s="20" t="s">
        <v>42</v>
      </c>
      <c r="L189" s="20" t="s">
        <v>197</v>
      </c>
      <c r="M189" s="20" t="s">
        <v>42</v>
      </c>
      <c r="O189" s="20" t="s">
        <v>772</v>
      </c>
      <c r="P189" s="20" t="s">
        <v>821</v>
      </c>
    </row>
    <row r="190" spans="1:17" x14ac:dyDescent="0.2">
      <c r="A190" s="20" t="s">
        <v>782</v>
      </c>
      <c r="B190" s="20" t="s">
        <v>556</v>
      </c>
      <c r="C190" s="20" t="s">
        <v>40</v>
      </c>
      <c r="D190" s="20" t="s">
        <v>780</v>
      </c>
      <c r="E190" s="20" t="s">
        <v>790</v>
      </c>
      <c r="F190" s="20" t="s">
        <v>733</v>
      </c>
      <c r="G190" s="20" t="s">
        <v>900</v>
      </c>
      <c r="H190" s="20" t="s">
        <v>557</v>
      </c>
      <c r="I190" s="20" t="s">
        <v>1287</v>
      </c>
      <c r="J190" s="20" t="s">
        <v>787</v>
      </c>
      <c r="K190" s="20" t="s">
        <v>40</v>
      </c>
      <c r="L190" s="20" t="s">
        <v>152</v>
      </c>
      <c r="M190" s="20" t="s">
        <v>42</v>
      </c>
      <c r="N190" s="20" t="s">
        <v>1289</v>
      </c>
      <c r="O190" s="20" t="s">
        <v>838</v>
      </c>
      <c r="P190" s="20" t="s">
        <v>784</v>
      </c>
      <c r="Q190" s="20" t="s">
        <v>796</v>
      </c>
    </row>
    <row r="191" spans="1:17" x14ac:dyDescent="0.2">
      <c r="A191" s="20" t="s">
        <v>782</v>
      </c>
      <c r="B191" s="20" t="s">
        <v>440</v>
      </c>
      <c r="C191" s="20" t="s">
        <v>40</v>
      </c>
      <c r="D191" s="20" t="s">
        <v>780</v>
      </c>
      <c r="E191" s="20" t="s">
        <v>790</v>
      </c>
      <c r="F191" s="20" t="s">
        <v>733</v>
      </c>
      <c r="G191" s="20" t="s">
        <v>900</v>
      </c>
      <c r="H191" s="20" t="s">
        <v>441</v>
      </c>
      <c r="I191" s="20" t="s">
        <v>1287</v>
      </c>
      <c r="J191" s="20" t="s">
        <v>787</v>
      </c>
      <c r="K191" s="20" t="s">
        <v>40</v>
      </c>
      <c r="L191" s="20" t="s">
        <v>814</v>
      </c>
      <c r="M191" s="20" t="s">
        <v>42</v>
      </c>
      <c r="N191" s="20" t="s">
        <v>1288</v>
      </c>
      <c r="O191" s="20" t="s">
        <v>902</v>
      </c>
      <c r="P191" s="20" t="s">
        <v>1251</v>
      </c>
      <c r="Q191" s="20" t="s">
        <v>783</v>
      </c>
    </row>
    <row r="192" spans="1:17" x14ac:dyDescent="0.2">
      <c r="A192" s="20" t="s">
        <v>782</v>
      </c>
      <c r="B192" s="20" t="s">
        <v>432</v>
      </c>
      <c r="C192" s="20" t="s">
        <v>40</v>
      </c>
      <c r="D192" s="20" t="s">
        <v>780</v>
      </c>
      <c r="E192" s="20" t="s">
        <v>790</v>
      </c>
      <c r="F192" s="20" t="s">
        <v>733</v>
      </c>
      <c r="G192" s="20" t="s">
        <v>900</v>
      </c>
      <c r="H192" s="20" t="s">
        <v>433</v>
      </c>
      <c r="I192" s="20" t="s">
        <v>1287</v>
      </c>
      <c r="J192" s="20" t="s">
        <v>787</v>
      </c>
      <c r="K192" s="20" t="s">
        <v>40</v>
      </c>
      <c r="L192" s="20" t="s">
        <v>814</v>
      </c>
      <c r="M192" s="20" t="s">
        <v>42</v>
      </c>
      <c r="N192" s="20" t="s">
        <v>1286</v>
      </c>
      <c r="O192" s="20" t="s">
        <v>902</v>
      </c>
      <c r="P192" s="20" t="s">
        <v>797</v>
      </c>
      <c r="Q192" s="20" t="s">
        <v>783</v>
      </c>
    </row>
    <row r="193" spans="1:17" x14ac:dyDescent="0.2">
      <c r="A193" s="20" t="s">
        <v>782</v>
      </c>
      <c r="B193" s="20" t="s">
        <v>1285</v>
      </c>
      <c r="C193" s="20" t="s">
        <v>40</v>
      </c>
      <c r="D193" s="20" t="s">
        <v>780</v>
      </c>
      <c r="E193" s="20" t="s">
        <v>834</v>
      </c>
      <c r="F193" s="20" t="s">
        <v>733</v>
      </c>
      <c r="G193" s="20" t="s">
        <v>1122</v>
      </c>
      <c r="H193" s="20" t="s">
        <v>1284</v>
      </c>
      <c r="I193" s="20" t="s">
        <v>1283</v>
      </c>
      <c r="J193" s="20" t="s">
        <v>787</v>
      </c>
      <c r="K193" s="20" t="s">
        <v>40</v>
      </c>
      <c r="L193" s="20" t="s">
        <v>1282</v>
      </c>
      <c r="M193" s="20" t="s">
        <v>42</v>
      </c>
      <c r="N193" s="20" t="s">
        <v>1281</v>
      </c>
      <c r="O193" s="20" t="s">
        <v>772</v>
      </c>
      <c r="P193" s="20" t="s">
        <v>771</v>
      </c>
      <c r="Q193" s="20" t="s">
        <v>882</v>
      </c>
    </row>
    <row r="194" spans="1:17" x14ac:dyDescent="0.2">
      <c r="A194" s="20" t="s">
        <v>782</v>
      </c>
      <c r="B194" s="20" t="s">
        <v>480</v>
      </c>
      <c r="C194" s="20" t="s">
        <v>40</v>
      </c>
      <c r="D194" s="20" t="s">
        <v>780</v>
      </c>
      <c r="E194" s="20" t="s">
        <v>790</v>
      </c>
      <c r="F194" s="20" t="s">
        <v>733</v>
      </c>
      <c r="G194" s="20" t="s">
        <v>900</v>
      </c>
      <c r="H194" s="20" t="s">
        <v>1280</v>
      </c>
      <c r="I194" s="20" t="s">
        <v>1279</v>
      </c>
      <c r="J194" s="20" t="s">
        <v>787</v>
      </c>
      <c r="K194" s="20" t="s">
        <v>40</v>
      </c>
      <c r="L194" s="20" t="s">
        <v>774</v>
      </c>
      <c r="M194" s="20" t="s">
        <v>42</v>
      </c>
      <c r="N194" s="20" t="s">
        <v>1278</v>
      </c>
      <c r="O194" s="20" t="s">
        <v>772</v>
      </c>
      <c r="P194" s="20" t="s">
        <v>821</v>
      </c>
      <c r="Q194" s="20" t="s">
        <v>783</v>
      </c>
    </row>
    <row r="195" spans="1:17" x14ac:dyDescent="0.2">
      <c r="A195" s="20" t="s">
        <v>782</v>
      </c>
      <c r="B195" s="20" t="s">
        <v>446</v>
      </c>
      <c r="C195" s="20" t="s">
        <v>40</v>
      </c>
      <c r="D195" s="20" t="s">
        <v>780</v>
      </c>
      <c r="E195" s="20" t="s">
        <v>790</v>
      </c>
      <c r="F195" s="20" t="s">
        <v>733</v>
      </c>
      <c r="G195" s="20" t="s">
        <v>789</v>
      </c>
      <c r="H195" s="20" t="s">
        <v>1277</v>
      </c>
      <c r="I195" s="20" t="s">
        <v>1273</v>
      </c>
      <c r="J195" s="20" t="s">
        <v>775</v>
      </c>
      <c r="K195" s="20" t="s">
        <v>40</v>
      </c>
      <c r="L195" s="20" t="s">
        <v>774</v>
      </c>
      <c r="M195" s="20" t="s">
        <v>42</v>
      </c>
      <c r="N195" s="20" t="s">
        <v>1276</v>
      </c>
      <c r="O195" s="20" t="s">
        <v>772</v>
      </c>
      <c r="P195" s="20" t="s">
        <v>821</v>
      </c>
      <c r="Q195" s="20" t="s">
        <v>807</v>
      </c>
    </row>
    <row r="196" spans="1:17" x14ac:dyDescent="0.2">
      <c r="A196" s="20" t="s">
        <v>782</v>
      </c>
      <c r="B196" s="20" t="s">
        <v>1275</v>
      </c>
      <c r="C196" s="20" t="s">
        <v>40</v>
      </c>
      <c r="D196" s="20" t="s">
        <v>780</v>
      </c>
      <c r="E196" s="20" t="s">
        <v>1235</v>
      </c>
      <c r="F196" s="20" t="s">
        <v>712</v>
      </c>
      <c r="G196" s="20" t="s">
        <v>35</v>
      </c>
      <c r="H196" s="20" t="s">
        <v>1274</v>
      </c>
      <c r="I196" s="20" t="s">
        <v>1273</v>
      </c>
      <c r="J196" s="20" t="s">
        <v>775</v>
      </c>
      <c r="K196" s="20" t="s">
        <v>42</v>
      </c>
      <c r="L196" s="20" t="s">
        <v>774</v>
      </c>
      <c r="M196" s="20" t="s">
        <v>42</v>
      </c>
      <c r="O196" s="20" t="s">
        <v>1216</v>
      </c>
      <c r="P196" s="20" t="s">
        <v>1272</v>
      </c>
    </row>
    <row r="197" spans="1:17" x14ac:dyDescent="0.2">
      <c r="A197" s="20" t="s">
        <v>782</v>
      </c>
      <c r="B197" s="20" t="s">
        <v>1271</v>
      </c>
      <c r="C197" s="20" t="s">
        <v>40</v>
      </c>
      <c r="D197" s="20" t="s">
        <v>780</v>
      </c>
      <c r="E197" s="20" t="s">
        <v>1011</v>
      </c>
      <c r="F197" s="20" t="s">
        <v>712</v>
      </c>
      <c r="G197" s="20" t="s">
        <v>35</v>
      </c>
      <c r="H197" s="20" t="s">
        <v>1270</v>
      </c>
      <c r="I197" s="20" t="s">
        <v>1263</v>
      </c>
      <c r="J197" s="20" t="s">
        <v>787</v>
      </c>
      <c r="K197" s="20" t="s">
        <v>42</v>
      </c>
      <c r="L197" s="20" t="s">
        <v>774</v>
      </c>
      <c r="M197" s="20" t="s">
        <v>42</v>
      </c>
      <c r="O197" s="20" t="s">
        <v>772</v>
      </c>
      <c r="P197" s="20" t="s">
        <v>771</v>
      </c>
    </row>
    <row r="198" spans="1:17" x14ac:dyDescent="0.2">
      <c r="A198" s="20" t="s">
        <v>782</v>
      </c>
      <c r="B198" s="20" t="s">
        <v>1269</v>
      </c>
      <c r="C198" s="20" t="s">
        <v>40</v>
      </c>
      <c r="D198" s="20" t="s">
        <v>780</v>
      </c>
      <c r="E198" s="20" t="s">
        <v>1011</v>
      </c>
      <c r="F198" s="20" t="s">
        <v>712</v>
      </c>
      <c r="G198" s="20" t="s">
        <v>35</v>
      </c>
      <c r="H198" s="20" t="s">
        <v>1268</v>
      </c>
      <c r="I198" s="20" t="s">
        <v>1263</v>
      </c>
      <c r="J198" s="20" t="s">
        <v>775</v>
      </c>
      <c r="K198" s="20" t="s">
        <v>42</v>
      </c>
      <c r="L198" s="20" t="s">
        <v>427</v>
      </c>
      <c r="M198" s="20" t="s">
        <v>42</v>
      </c>
      <c r="O198" s="20" t="s">
        <v>772</v>
      </c>
      <c r="P198" s="20" t="s">
        <v>771</v>
      </c>
    </row>
    <row r="199" spans="1:17" x14ac:dyDescent="0.2">
      <c r="A199" s="20" t="s">
        <v>782</v>
      </c>
      <c r="B199" s="20" t="s">
        <v>1267</v>
      </c>
      <c r="C199" s="20" t="s">
        <v>40</v>
      </c>
      <c r="D199" s="20" t="s">
        <v>780</v>
      </c>
      <c r="E199" s="20" t="s">
        <v>1011</v>
      </c>
      <c r="F199" s="20" t="s">
        <v>712</v>
      </c>
      <c r="G199" s="20" t="s">
        <v>35</v>
      </c>
      <c r="H199" s="20" t="s">
        <v>1266</v>
      </c>
      <c r="I199" s="20" t="s">
        <v>1263</v>
      </c>
      <c r="J199" s="20" t="s">
        <v>775</v>
      </c>
      <c r="K199" s="20" t="s">
        <v>42</v>
      </c>
      <c r="L199" s="20" t="s">
        <v>197</v>
      </c>
      <c r="M199" s="20" t="s">
        <v>42</v>
      </c>
      <c r="O199" s="20" t="s">
        <v>772</v>
      </c>
      <c r="P199" s="20" t="s">
        <v>771</v>
      </c>
    </row>
    <row r="200" spans="1:17" x14ac:dyDescent="0.2">
      <c r="A200" s="20" t="s">
        <v>782</v>
      </c>
      <c r="B200" s="20" t="s">
        <v>1265</v>
      </c>
      <c r="C200" s="20" t="s">
        <v>40</v>
      </c>
      <c r="D200" s="20" t="s">
        <v>780</v>
      </c>
      <c r="E200" s="20" t="s">
        <v>1011</v>
      </c>
      <c r="F200" s="20" t="s">
        <v>712</v>
      </c>
      <c r="G200" s="20" t="s">
        <v>35</v>
      </c>
      <c r="H200" s="20" t="s">
        <v>1264</v>
      </c>
      <c r="I200" s="20" t="s">
        <v>1263</v>
      </c>
      <c r="J200" s="20" t="s">
        <v>787</v>
      </c>
      <c r="K200" s="20" t="s">
        <v>42</v>
      </c>
      <c r="L200" s="20" t="s">
        <v>197</v>
      </c>
      <c r="M200" s="20" t="s">
        <v>42</v>
      </c>
      <c r="O200" s="20" t="s">
        <v>772</v>
      </c>
      <c r="P200" s="20" t="s">
        <v>771</v>
      </c>
    </row>
    <row r="201" spans="1:17" x14ac:dyDescent="0.2">
      <c r="A201" s="20" t="s">
        <v>782</v>
      </c>
      <c r="B201" s="20" t="s">
        <v>475</v>
      </c>
      <c r="C201" s="20" t="s">
        <v>40</v>
      </c>
      <c r="D201" s="20" t="s">
        <v>780</v>
      </c>
      <c r="E201" s="20" t="s">
        <v>790</v>
      </c>
      <c r="F201" s="20" t="s">
        <v>733</v>
      </c>
      <c r="G201" s="20" t="s">
        <v>84</v>
      </c>
      <c r="H201" s="20" t="s">
        <v>476</v>
      </c>
      <c r="I201" s="20" t="s">
        <v>1262</v>
      </c>
      <c r="J201" s="20" t="s">
        <v>787</v>
      </c>
      <c r="K201" s="20" t="s">
        <v>40</v>
      </c>
      <c r="L201" s="20" t="s">
        <v>197</v>
      </c>
      <c r="M201" s="20" t="s">
        <v>42</v>
      </c>
      <c r="N201" s="20" t="s">
        <v>1261</v>
      </c>
      <c r="O201" s="20" t="s">
        <v>838</v>
      </c>
      <c r="P201" s="20" t="s">
        <v>1260</v>
      </c>
      <c r="Q201" s="20" t="s">
        <v>870</v>
      </c>
    </row>
    <row r="202" spans="1:17" x14ac:dyDescent="0.2">
      <c r="A202" s="20" t="s">
        <v>782</v>
      </c>
      <c r="B202" s="20" t="s">
        <v>1259</v>
      </c>
      <c r="C202" s="20" t="s">
        <v>40</v>
      </c>
      <c r="D202" s="20" t="s">
        <v>780</v>
      </c>
      <c r="E202" s="20" t="s">
        <v>843</v>
      </c>
      <c r="F202" s="20" t="s">
        <v>712</v>
      </c>
      <c r="G202" s="20" t="s">
        <v>35</v>
      </c>
      <c r="H202" s="20" t="s">
        <v>1258</v>
      </c>
      <c r="I202" s="20" t="s">
        <v>1255</v>
      </c>
      <c r="J202" s="20" t="s">
        <v>775</v>
      </c>
      <c r="K202" s="20" t="s">
        <v>42</v>
      </c>
      <c r="L202" s="20" t="s">
        <v>427</v>
      </c>
      <c r="M202" s="20" t="s">
        <v>42</v>
      </c>
      <c r="O202" s="20" t="s">
        <v>772</v>
      </c>
      <c r="P202" s="20" t="s">
        <v>821</v>
      </c>
    </row>
    <row r="203" spans="1:17" x14ac:dyDescent="0.2">
      <c r="A203" s="20" t="s">
        <v>782</v>
      </c>
      <c r="B203" s="20" t="s">
        <v>1257</v>
      </c>
      <c r="C203" s="20" t="s">
        <v>40</v>
      </c>
      <c r="D203" s="20" t="s">
        <v>780</v>
      </c>
      <c r="E203" s="20" t="s">
        <v>843</v>
      </c>
      <c r="F203" s="20" t="s">
        <v>712</v>
      </c>
      <c r="G203" s="20" t="s">
        <v>35</v>
      </c>
      <c r="H203" s="20" t="s">
        <v>1256</v>
      </c>
      <c r="I203" s="20" t="s">
        <v>1255</v>
      </c>
      <c r="J203" s="20" t="s">
        <v>787</v>
      </c>
      <c r="K203" s="20" t="s">
        <v>42</v>
      </c>
      <c r="L203" s="20" t="s">
        <v>197</v>
      </c>
      <c r="M203" s="20" t="s">
        <v>42</v>
      </c>
      <c r="O203" s="20" t="s">
        <v>772</v>
      </c>
      <c r="P203" s="20" t="s">
        <v>821</v>
      </c>
    </row>
    <row r="204" spans="1:17" x14ac:dyDescent="0.2">
      <c r="A204" s="20" t="s">
        <v>782</v>
      </c>
      <c r="B204" s="20" t="s">
        <v>1254</v>
      </c>
      <c r="C204" s="20" t="s">
        <v>40</v>
      </c>
      <c r="D204" s="20" t="s">
        <v>780</v>
      </c>
      <c r="E204" s="20" t="s">
        <v>843</v>
      </c>
      <c r="F204" s="20" t="s">
        <v>712</v>
      </c>
      <c r="G204" s="20" t="s">
        <v>35</v>
      </c>
      <c r="H204" s="20" t="s">
        <v>1253</v>
      </c>
      <c r="I204" s="20" t="s">
        <v>1252</v>
      </c>
      <c r="J204" s="20" t="s">
        <v>787</v>
      </c>
      <c r="K204" s="20" t="s">
        <v>42</v>
      </c>
      <c r="L204" s="20" t="s">
        <v>197</v>
      </c>
      <c r="M204" s="20" t="s">
        <v>42</v>
      </c>
      <c r="O204" s="20" t="s">
        <v>846</v>
      </c>
      <c r="P204" s="20" t="s">
        <v>1251</v>
      </c>
    </row>
    <row r="205" spans="1:17" x14ac:dyDescent="0.2">
      <c r="A205" s="20" t="s">
        <v>782</v>
      </c>
      <c r="B205" s="20" t="s">
        <v>1250</v>
      </c>
      <c r="C205" s="20" t="s">
        <v>40</v>
      </c>
      <c r="D205" s="20" t="s">
        <v>780</v>
      </c>
      <c r="E205" s="20" t="s">
        <v>1011</v>
      </c>
      <c r="F205" s="20" t="s">
        <v>733</v>
      </c>
      <c r="G205" s="20" t="s">
        <v>789</v>
      </c>
      <c r="H205" s="20" t="s">
        <v>1249</v>
      </c>
      <c r="I205" s="20" t="s">
        <v>1112</v>
      </c>
      <c r="J205" s="20" t="s">
        <v>787</v>
      </c>
      <c r="K205" s="20" t="s">
        <v>42</v>
      </c>
      <c r="L205" s="20" t="s">
        <v>197</v>
      </c>
      <c r="M205" s="20" t="s">
        <v>42</v>
      </c>
      <c r="N205" s="20" t="s">
        <v>1248</v>
      </c>
      <c r="O205" s="20" t="s">
        <v>772</v>
      </c>
      <c r="P205" s="20" t="s">
        <v>771</v>
      </c>
    </row>
    <row r="206" spans="1:17" x14ac:dyDescent="0.2">
      <c r="A206" s="20" t="s">
        <v>782</v>
      </c>
      <c r="B206" s="20" t="s">
        <v>1247</v>
      </c>
      <c r="C206" s="20" t="s">
        <v>40</v>
      </c>
      <c r="D206" s="20" t="s">
        <v>780</v>
      </c>
      <c r="E206" s="20" t="s">
        <v>843</v>
      </c>
      <c r="F206" s="20" t="s">
        <v>712</v>
      </c>
      <c r="G206" s="20" t="s">
        <v>35</v>
      </c>
      <c r="H206" s="20" t="s">
        <v>1246</v>
      </c>
      <c r="I206" s="20" t="s">
        <v>1243</v>
      </c>
      <c r="J206" s="20" t="s">
        <v>787</v>
      </c>
      <c r="K206" s="20" t="s">
        <v>42</v>
      </c>
      <c r="L206" s="20" t="s">
        <v>197</v>
      </c>
      <c r="M206" s="20" t="s">
        <v>42</v>
      </c>
      <c r="O206" s="20" t="s">
        <v>772</v>
      </c>
      <c r="P206" s="20" t="s">
        <v>821</v>
      </c>
    </row>
    <row r="207" spans="1:17" x14ac:dyDescent="0.2">
      <c r="A207" s="20" t="s">
        <v>782</v>
      </c>
      <c r="B207" s="20" t="s">
        <v>1245</v>
      </c>
      <c r="C207" s="20" t="s">
        <v>40</v>
      </c>
      <c r="D207" s="20" t="s">
        <v>780</v>
      </c>
      <c r="E207" s="20" t="s">
        <v>843</v>
      </c>
      <c r="F207" s="20" t="s">
        <v>712</v>
      </c>
      <c r="G207" s="20" t="s">
        <v>35</v>
      </c>
      <c r="H207" s="20" t="s">
        <v>1244</v>
      </c>
      <c r="I207" s="20" t="s">
        <v>1243</v>
      </c>
      <c r="J207" s="20" t="s">
        <v>787</v>
      </c>
      <c r="K207" s="20" t="s">
        <v>42</v>
      </c>
      <c r="L207" s="20" t="s">
        <v>197</v>
      </c>
      <c r="M207" s="20" t="s">
        <v>42</v>
      </c>
      <c r="O207" s="20" t="s">
        <v>772</v>
      </c>
      <c r="P207" s="20" t="s">
        <v>821</v>
      </c>
    </row>
    <row r="208" spans="1:17" x14ac:dyDescent="0.2">
      <c r="A208" s="20" t="s">
        <v>782</v>
      </c>
      <c r="B208" s="20" t="s">
        <v>1242</v>
      </c>
      <c r="C208" s="20" t="s">
        <v>40</v>
      </c>
      <c r="D208" s="20" t="s">
        <v>780</v>
      </c>
      <c r="E208" s="20" t="s">
        <v>790</v>
      </c>
      <c r="F208" s="20" t="s">
        <v>712</v>
      </c>
      <c r="G208" s="20" t="s">
        <v>35</v>
      </c>
      <c r="H208" s="20" t="s">
        <v>1241</v>
      </c>
      <c r="I208" s="20" t="s">
        <v>1240</v>
      </c>
      <c r="J208" s="20" t="s">
        <v>787</v>
      </c>
      <c r="K208" s="20" t="s">
        <v>40</v>
      </c>
      <c r="L208" s="20" t="s">
        <v>197</v>
      </c>
      <c r="M208" s="20" t="s">
        <v>42</v>
      </c>
      <c r="O208" s="20" t="s">
        <v>1135</v>
      </c>
      <c r="P208" s="20" t="s">
        <v>837</v>
      </c>
    </row>
    <row r="209" spans="1:17" x14ac:dyDescent="0.2">
      <c r="A209" s="20" t="s">
        <v>782</v>
      </c>
      <c r="B209" s="20" t="s">
        <v>1239</v>
      </c>
      <c r="C209" s="20" t="s">
        <v>40</v>
      </c>
      <c r="D209" s="20" t="s">
        <v>780</v>
      </c>
      <c r="E209" s="20" t="s">
        <v>790</v>
      </c>
      <c r="F209" s="20" t="s">
        <v>712</v>
      </c>
      <c r="G209" s="20" t="s">
        <v>35</v>
      </c>
      <c r="H209" s="20" t="s">
        <v>1238</v>
      </c>
      <c r="I209" s="20" t="s">
        <v>1237</v>
      </c>
      <c r="J209" s="20" t="s">
        <v>787</v>
      </c>
      <c r="K209" s="20" t="s">
        <v>40</v>
      </c>
      <c r="L209" s="20" t="s">
        <v>814</v>
      </c>
      <c r="M209" s="20" t="s">
        <v>42</v>
      </c>
      <c r="O209" s="20" t="s">
        <v>792</v>
      </c>
      <c r="P209" s="20" t="s">
        <v>791</v>
      </c>
    </row>
    <row r="210" spans="1:17" x14ac:dyDescent="0.2">
      <c r="A210" s="20" t="s">
        <v>782</v>
      </c>
      <c r="B210" s="20" t="s">
        <v>1236</v>
      </c>
      <c r="C210" s="20" t="s">
        <v>40</v>
      </c>
      <c r="D210" s="20" t="s">
        <v>780</v>
      </c>
      <c r="E210" s="20" t="s">
        <v>1235</v>
      </c>
      <c r="F210" s="20" t="s">
        <v>712</v>
      </c>
      <c r="G210" s="20" t="s">
        <v>35</v>
      </c>
      <c r="H210" s="20" t="s">
        <v>1234</v>
      </c>
      <c r="I210" s="20" t="s">
        <v>1185</v>
      </c>
      <c r="J210" s="20" t="s">
        <v>775</v>
      </c>
      <c r="K210" s="20" t="s">
        <v>42</v>
      </c>
      <c r="L210" s="20" t="s">
        <v>197</v>
      </c>
      <c r="M210" s="20" t="s">
        <v>42</v>
      </c>
      <c r="O210" s="20" t="s">
        <v>772</v>
      </c>
      <c r="P210" s="20" t="s">
        <v>821</v>
      </c>
    </row>
    <row r="211" spans="1:17" x14ac:dyDescent="0.2">
      <c r="A211" s="20" t="s">
        <v>782</v>
      </c>
      <c r="B211" s="20" t="s">
        <v>652</v>
      </c>
      <c r="C211" s="20" t="s">
        <v>40</v>
      </c>
      <c r="D211" s="20" t="s">
        <v>780</v>
      </c>
      <c r="E211" s="20" t="s">
        <v>843</v>
      </c>
      <c r="F211" s="20" t="s">
        <v>733</v>
      </c>
      <c r="G211" s="20" t="s">
        <v>833</v>
      </c>
      <c r="H211" s="20" t="s">
        <v>653</v>
      </c>
      <c r="I211" s="20" t="s">
        <v>1229</v>
      </c>
      <c r="J211" s="20" t="s">
        <v>787</v>
      </c>
      <c r="K211" s="20" t="s">
        <v>42</v>
      </c>
      <c r="L211" s="20" t="s">
        <v>197</v>
      </c>
      <c r="M211" s="20" t="s">
        <v>42</v>
      </c>
      <c r="O211" s="20" t="s">
        <v>1228</v>
      </c>
      <c r="P211" s="20" t="s">
        <v>1227</v>
      </c>
      <c r="Q211" s="20" t="s">
        <v>807</v>
      </c>
    </row>
    <row r="212" spans="1:17" x14ac:dyDescent="0.2">
      <c r="A212" s="20" t="s">
        <v>782</v>
      </c>
      <c r="B212" s="20" t="s">
        <v>1233</v>
      </c>
      <c r="C212" s="20" t="s">
        <v>40</v>
      </c>
      <c r="D212" s="20" t="s">
        <v>780</v>
      </c>
      <c r="E212" s="20" t="s">
        <v>1011</v>
      </c>
      <c r="F212" s="20" t="s">
        <v>712</v>
      </c>
      <c r="G212" s="20" t="s">
        <v>35</v>
      </c>
      <c r="H212" s="20" t="s">
        <v>1232</v>
      </c>
      <c r="I212" s="20" t="s">
        <v>1231</v>
      </c>
      <c r="J212" s="20" t="s">
        <v>787</v>
      </c>
      <c r="K212" s="20" t="s">
        <v>42</v>
      </c>
      <c r="L212" s="20" t="s">
        <v>858</v>
      </c>
      <c r="M212" s="20" t="s">
        <v>42</v>
      </c>
      <c r="N212" s="20" t="s">
        <v>1230</v>
      </c>
      <c r="O212" s="20" t="s">
        <v>772</v>
      </c>
      <c r="P212" s="20" t="s">
        <v>771</v>
      </c>
    </row>
    <row r="213" spans="1:17" x14ac:dyDescent="0.2">
      <c r="A213" s="20" t="s">
        <v>782</v>
      </c>
      <c r="B213" s="20" t="s">
        <v>615</v>
      </c>
      <c r="C213" s="20" t="s">
        <v>40</v>
      </c>
      <c r="D213" s="20" t="s">
        <v>780</v>
      </c>
      <c r="E213" s="20" t="s">
        <v>843</v>
      </c>
      <c r="F213" s="20" t="s">
        <v>733</v>
      </c>
      <c r="G213" s="20" t="s">
        <v>1122</v>
      </c>
      <c r="H213" s="20" t="s">
        <v>616</v>
      </c>
      <c r="I213" s="20" t="s">
        <v>1229</v>
      </c>
      <c r="J213" s="20" t="s">
        <v>775</v>
      </c>
      <c r="K213" s="20" t="s">
        <v>42</v>
      </c>
      <c r="L213" s="20" t="s">
        <v>197</v>
      </c>
      <c r="M213" s="20" t="s">
        <v>42</v>
      </c>
      <c r="O213" s="20" t="s">
        <v>1228</v>
      </c>
      <c r="P213" s="20" t="s">
        <v>1227</v>
      </c>
      <c r="Q213" s="20" t="s">
        <v>1226</v>
      </c>
    </row>
    <row r="214" spans="1:17" x14ac:dyDescent="0.2">
      <c r="A214" s="20" t="s">
        <v>782</v>
      </c>
      <c r="B214" s="20" t="s">
        <v>393</v>
      </c>
      <c r="C214" s="20" t="s">
        <v>40</v>
      </c>
      <c r="D214" s="20" t="s">
        <v>780</v>
      </c>
      <c r="E214" s="20" t="s">
        <v>790</v>
      </c>
      <c r="F214" s="20" t="s">
        <v>733</v>
      </c>
      <c r="G214" s="20" t="s">
        <v>84</v>
      </c>
      <c r="H214" s="20" t="s">
        <v>394</v>
      </c>
      <c r="I214" s="20" t="s">
        <v>1225</v>
      </c>
      <c r="J214" s="20" t="s">
        <v>787</v>
      </c>
      <c r="K214" s="20" t="s">
        <v>40</v>
      </c>
      <c r="L214" s="20" t="s">
        <v>1224</v>
      </c>
      <c r="M214" s="20" t="s">
        <v>42</v>
      </c>
      <c r="N214" s="20" t="s">
        <v>1223</v>
      </c>
      <c r="O214" s="20" t="s">
        <v>838</v>
      </c>
      <c r="P214" s="20" t="s">
        <v>1222</v>
      </c>
      <c r="Q214" s="20" t="s">
        <v>882</v>
      </c>
    </row>
    <row r="215" spans="1:17" x14ac:dyDescent="0.2">
      <c r="A215" s="20" t="s">
        <v>782</v>
      </c>
      <c r="B215" s="20" t="s">
        <v>418</v>
      </c>
      <c r="C215" s="20" t="s">
        <v>40</v>
      </c>
      <c r="D215" s="20" t="s">
        <v>780</v>
      </c>
      <c r="E215" s="20" t="s">
        <v>790</v>
      </c>
      <c r="F215" s="20" t="s">
        <v>733</v>
      </c>
      <c r="G215" s="20" t="s">
        <v>94</v>
      </c>
      <c r="H215" s="20" t="s">
        <v>1221</v>
      </c>
      <c r="I215" s="20" t="s">
        <v>1220</v>
      </c>
      <c r="J215" s="20" t="s">
        <v>775</v>
      </c>
      <c r="K215" s="20" t="s">
        <v>40</v>
      </c>
      <c r="L215" s="20" t="s">
        <v>197</v>
      </c>
      <c r="M215" s="20" t="s">
        <v>42</v>
      </c>
      <c r="N215" s="20" t="s">
        <v>1219</v>
      </c>
      <c r="O215" s="20" t="s">
        <v>772</v>
      </c>
      <c r="P215" s="20" t="s">
        <v>821</v>
      </c>
      <c r="Q215" s="20" t="s">
        <v>870</v>
      </c>
    </row>
    <row r="216" spans="1:17" x14ac:dyDescent="0.2">
      <c r="A216" s="20" t="s">
        <v>782</v>
      </c>
      <c r="B216" s="20" t="s">
        <v>1218</v>
      </c>
      <c r="C216" s="20" t="s">
        <v>40</v>
      </c>
      <c r="D216" s="20" t="s">
        <v>780</v>
      </c>
      <c r="E216" s="20" t="s">
        <v>790</v>
      </c>
      <c r="F216" s="20" t="s">
        <v>712</v>
      </c>
      <c r="G216" s="20" t="s">
        <v>35</v>
      </c>
      <c r="H216" s="20" t="s">
        <v>1217</v>
      </c>
      <c r="I216" s="20" t="s">
        <v>1206</v>
      </c>
      <c r="J216" s="20" t="s">
        <v>787</v>
      </c>
      <c r="K216" s="20" t="s">
        <v>40</v>
      </c>
      <c r="L216" s="20" t="s">
        <v>427</v>
      </c>
      <c r="M216" s="20" t="s">
        <v>42</v>
      </c>
      <c r="O216" s="20" t="s">
        <v>1216</v>
      </c>
      <c r="P216" s="20" t="s">
        <v>1215</v>
      </c>
    </row>
    <row r="217" spans="1:17" x14ac:dyDescent="0.2">
      <c r="A217" s="20" t="s">
        <v>782</v>
      </c>
      <c r="B217" s="20" t="s">
        <v>380</v>
      </c>
      <c r="C217" s="20" t="s">
        <v>40</v>
      </c>
      <c r="D217" s="20" t="s">
        <v>780</v>
      </c>
      <c r="E217" s="20" t="s">
        <v>790</v>
      </c>
      <c r="F217" s="20" t="s">
        <v>733</v>
      </c>
      <c r="G217" s="20" t="s">
        <v>915</v>
      </c>
      <c r="H217" s="20" t="s">
        <v>1214</v>
      </c>
      <c r="I217" s="20" t="s">
        <v>1201</v>
      </c>
      <c r="J217" s="20" t="s">
        <v>787</v>
      </c>
      <c r="K217" s="20" t="s">
        <v>40</v>
      </c>
      <c r="L217" s="20" t="s">
        <v>197</v>
      </c>
      <c r="M217" s="20" t="s">
        <v>42</v>
      </c>
      <c r="N217" s="20" t="s">
        <v>1213</v>
      </c>
      <c r="O217" s="20" t="s">
        <v>772</v>
      </c>
      <c r="P217" s="20" t="s">
        <v>821</v>
      </c>
      <c r="Q217" s="20" t="s">
        <v>870</v>
      </c>
    </row>
    <row r="218" spans="1:17" x14ac:dyDescent="0.2">
      <c r="A218" s="20" t="s">
        <v>782</v>
      </c>
      <c r="B218" s="20" t="s">
        <v>1212</v>
      </c>
      <c r="C218" s="20" t="s">
        <v>40</v>
      </c>
      <c r="D218" s="20" t="s">
        <v>780</v>
      </c>
      <c r="E218" s="20" t="s">
        <v>790</v>
      </c>
      <c r="F218" s="20" t="s">
        <v>712</v>
      </c>
      <c r="G218" s="20" t="s">
        <v>35</v>
      </c>
      <c r="H218" s="20" t="s">
        <v>1211</v>
      </c>
      <c r="I218" s="20" t="s">
        <v>1210</v>
      </c>
      <c r="J218" s="20" t="s">
        <v>775</v>
      </c>
      <c r="K218" s="20" t="s">
        <v>40</v>
      </c>
      <c r="L218" s="20" t="s">
        <v>197</v>
      </c>
      <c r="M218" s="20" t="s">
        <v>42</v>
      </c>
      <c r="N218" s="20" t="s">
        <v>1209</v>
      </c>
      <c r="O218" s="20" t="s">
        <v>1135</v>
      </c>
      <c r="P218" s="20" t="s">
        <v>883</v>
      </c>
    </row>
    <row r="219" spans="1:17" x14ac:dyDescent="0.2">
      <c r="A219" s="20" t="s">
        <v>782</v>
      </c>
      <c r="B219" s="20" t="s">
        <v>1208</v>
      </c>
      <c r="C219" s="20" t="s">
        <v>40</v>
      </c>
      <c r="D219" s="20" t="s">
        <v>780</v>
      </c>
      <c r="E219" s="20" t="s">
        <v>843</v>
      </c>
      <c r="F219" s="20" t="s">
        <v>712</v>
      </c>
      <c r="G219" s="20" t="s">
        <v>35</v>
      </c>
      <c r="H219" s="20" t="s">
        <v>1207</v>
      </c>
      <c r="I219" s="20" t="s">
        <v>1206</v>
      </c>
      <c r="J219" s="20" t="s">
        <v>787</v>
      </c>
      <c r="K219" s="20" t="s">
        <v>42</v>
      </c>
      <c r="L219" s="20" t="s">
        <v>427</v>
      </c>
      <c r="M219" s="20" t="s">
        <v>42</v>
      </c>
      <c r="O219" s="20" t="s">
        <v>1135</v>
      </c>
      <c r="P219" s="20" t="s">
        <v>852</v>
      </c>
    </row>
    <row r="220" spans="1:17" x14ac:dyDescent="0.2">
      <c r="A220" s="20" t="s">
        <v>782</v>
      </c>
      <c r="B220" s="20" t="s">
        <v>1205</v>
      </c>
      <c r="C220" s="20" t="s">
        <v>40</v>
      </c>
      <c r="D220" s="20" t="s">
        <v>780</v>
      </c>
      <c r="E220" s="20" t="s">
        <v>790</v>
      </c>
      <c r="F220" s="20" t="s">
        <v>712</v>
      </c>
      <c r="G220" s="20" t="s">
        <v>35</v>
      </c>
      <c r="H220" s="20" t="s">
        <v>1204</v>
      </c>
      <c r="I220" s="20" t="s">
        <v>1203</v>
      </c>
      <c r="J220" s="20" t="s">
        <v>787</v>
      </c>
      <c r="K220" s="20" t="s">
        <v>40</v>
      </c>
      <c r="L220" s="20" t="s">
        <v>197</v>
      </c>
      <c r="M220" s="20" t="s">
        <v>42</v>
      </c>
      <c r="O220" s="20" t="s">
        <v>792</v>
      </c>
      <c r="P220" s="20" t="s">
        <v>791</v>
      </c>
    </row>
    <row r="221" spans="1:17" x14ac:dyDescent="0.2">
      <c r="A221" s="20" t="s">
        <v>782</v>
      </c>
      <c r="B221" s="20" t="s">
        <v>374</v>
      </c>
      <c r="C221" s="20" t="s">
        <v>40</v>
      </c>
      <c r="D221" s="20" t="s">
        <v>780</v>
      </c>
      <c r="E221" s="20" t="s">
        <v>790</v>
      </c>
      <c r="F221" s="20" t="s">
        <v>733</v>
      </c>
      <c r="G221" s="20" t="s">
        <v>869</v>
      </c>
      <c r="H221" s="20" t="s">
        <v>1202</v>
      </c>
      <c r="I221" s="20" t="s">
        <v>1201</v>
      </c>
      <c r="J221" s="20" t="s">
        <v>775</v>
      </c>
      <c r="K221" s="20" t="s">
        <v>40</v>
      </c>
      <c r="L221" s="20" t="s">
        <v>814</v>
      </c>
      <c r="M221" s="20" t="s">
        <v>42</v>
      </c>
      <c r="N221" s="20" t="s">
        <v>1200</v>
      </c>
      <c r="O221" s="20" t="s">
        <v>801</v>
      </c>
      <c r="P221" s="20" t="s">
        <v>801</v>
      </c>
      <c r="Q221" s="20" t="s">
        <v>870</v>
      </c>
    </row>
    <row r="222" spans="1:17" x14ac:dyDescent="0.2">
      <c r="A222" s="20" t="s">
        <v>782</v>
      </c>
      <c r="B222" s="20" t="s">
        <v>627</v>
      </c>
      <c r="C222" s="20" t="s">
        <v>40</v>
      </c>
      <c r="D222" s="20" t="s">
        <v>780</v>
      </c>
      <c r="E222" s="20" t="s">
        <v>790</v>
      </c>
      <c r="F222" s="20" t="s">
        <v>733</v>
      </c>
      <c r="G222" s="20" t="s">
        <v>1199</v>
      </c>
      <c r="H222" s="20" t="s">
        <v>1198</v>
      </c>
      <c r="I222" s="20" t="s">
        <v>1197</v>
      </c>
      <c r="J222" s="20" t="s">
        <v>787</v>
      </c>
      <c r="K222" s="20" t="s">
        <v>40</v>
      </c>
      <c r="L222" s="20" t="s">
        <v>1196</v>
      </c>
      <c r="M222" s="20" t="s">
        <v>42</v>
      </c>
      <c r="N222" s="20" t="s">
        <v>1195</v>
      </c>
      <c r="O222" s="20" t="s">
        <v>772</v>
      </c>
      <c r="P222" s="20" t="s">
        <v>821</v>
      </c>
      <c r="Q222" s="20" t="s">
        <v>783</v>
      </c>
    </row>
    <row r="223" spans="1:17" x14ac:dyDescent="0.2">
      <c r="A223" s="20" t="s">
        <v>782</v>
      </c>
      <c r="B223" s="20" t="s">
        <v>399</v>
      </c>
      <c r="C223" s="20" t="s">
        <v>40</v>
      </c>
      <c r="D223" s="20" t="s">
        <v>780</v>
      </c>
      <c r="E223" s="20" t="s">
        <v>834</v>
      </c>
      <c r="F223" s="20" t="s">
        <v>733</v>
      </c>
      <c r="G223" s="20" t="s">
        <v>915</v>
      </c>
      <c r="H223" s="20" t="s">
        <v>1194</v>
      </c>
      <c r="I223" s="20" t="s">
        <v>1193</v>
      </c>
      <c r="J223" s="20" t="s">
        <v>787</v>
      </c>
      <c r="K223" s="20" t="s">
        <v>40</v>
      </c>
      <c r="L223" s="20" t="s">
        <v>197</v>
      </c>
      <c r="M223" s="20" t="s">
        <v>42</v>
      </c>
      <c r="N223" s="20" t="s">
        <v>1192</v>
      </c>
      <c r="O223" s="20" t="s">
        <v>772</v>
      </c>
      <c r="P223" s="20" t="s">
        <v>771</v>
      </c>
      <c r="Q223" s="20" t="s">
        <v>870</v>
      </c>
    </row>
    <row r="224" spans="1:17" x14ac:dyDescent="0.2">
      <c r="A224" s="20" t="s">
        <v>782</v>
      </c>
      <c r="B224" s="20" t="s">
        <v>1191</v>
      </c>
      <c r="C224" s="20" t="s">
        <v>40</v>
      </c>
      <c r="D224" s="20" t="s">
        <v>780</v>
      </c>
      <c r="E224" s="20" t="s">
        <v>790</v>
      </c>
      <c r="F224" s="20" t="s">
        <v>712</v>
      </c>
      <c r="G224" s="20" t="s">
        <v>35</v>
      </c>
      <c r="H224" s="20" t="s">
        <v>576</v>
      </c>
      <c r="I224" s="20" t="s">
        <v>1190</v>
      </c>
      <c r="J224" s="20" t="s">
        <v>775</v>
      </c>
      <c r="K224" s="20" t="s">
        <v>40</v>
      </c>
      <c r="L224" s="20" t="s">
        <v>197</v>
      </c>
      <c r="M224" s="20" t="s">
        <v>42</v>
      </c>
      <c r="N224" s="20" t="s">
        <v>1189</v>
      </c>
      <c r="O224" s="20" t="s">
        <v>957</v>
      </c>
      <c r="P224" s="20" t="s">
        <v>1188</v>
      </c>
    </row>
    <row r="225" spans="1:17" x14ac:dyDescent="0.2">
      <c r="A225" s="20" t="s">
        <v>782</v>
      </c>
      <c r="B225" s="20" t="s">
        <v>1187</v>
      </c>
      <c r="C225" s="20" t="s">
        <v>40</v>
      </c>
      <c r="D225" s="20" t="s">
        <v>780</v>
      </c>
      <c r="E225" s="20" t="s">
        <v>850</v>
      </c>
      <c r="F225" s="20" t="s">
        <v>712</v>
      </c>
      <c r="G225" s="20" t="s">
        <v>35</v>
      </c>
      <c r="H225" s="20" t="s">
        <v>1186</v>
      </c>
      <c r="I225" s="20" t="s">
        <v>1185</v>
      </c>
      <c r="J225" s="20" t="s">
        <v>787</v>
      </c>
      <c r="K225" s="20" t="s">
        <v>42</v>
      </c>
      <c r="L225" s="20" t="s">
        <v>858</v>
      </c>
      <c r="M225" s="20" t="s">
        <v>42</v>
      </c>
      <c r="O225" s="20" t="s">
        <v>846</v>
      </c>
      <c r="P225" s="20" t="s">
        <v>892</v>
      </c>
    </row>
    <row r="226" spans="1:17" x14ac:dyDescent="0.2">
      <c r="A226" s="20" t="s">
        <v>782</v>
      </c>
      <c r="B226" s="20" t="s">
        <v>1184</v>
      </c>
      <c r="C226" s="20" t="s">
        <v>40</v>
      </c>
      <c r="D226" s="20" t="s">
        <v>780</v>
      </c>
      <c r="E226" s="20" t="s">
        <v>790</v>
      </c>
      <c r="F226" s="20" t="s">
        <v>733</v>
      </c>
      <c r="G226" s="20" t="s">
        <v>1126</v>
      </c>
      <c r="H226" s="20" t="s">
        <v>1183</v>
      </c>
      <c r="I226" s="20" t="s">
        <v>1182</v>
      </c>
      <c r="J226" s="20" t="s">
        <v>775</v>
      </c>
      <c r="K226" s="20" t="s">
        <v>40</v>
      </c>
      <c r="L226" s="20" t="s">
        <v>774</v>
      </c>
      <c r="M226" s="20" t="s">
        <v>42</v>
      </c>
      <c r="N226" s="20" t="s">
        <v>1181</v>
      </c>
      <c r="O226" s="20" t="s">
        <v>838</v>
      </c>
      <c r="P226" s="20" t="s">
        <v>1180</v>
      </c>
      <c r="Q226" s="20" t="s">
        <v>870</v>
      </c>
    </row>
    <row r="227" spans="1:17" x14ac:dyDescent="0.2">
      <c r="A227" s="20" t="s">
        <v>782</v>
      </c>
      <c r="B227" s="20" t="s">
        <v>1179</v>
      </c>
      <c r="C227" s="20" t="s">
        <v>40</v>
      </c>
      <c r="D227" s="20" t="s">
        <v>780</v>
      </c>
      <c r="E227" s="20" t="s">
        <v>850</v>
      </c>
      <c r="F227" s="20" t="s">
        <v>712</v>
      </c>
      <c r="G227" s="20" t="s">
        <v>35</v>
      </c>
      <c r="H227" s="20" t="s">
        <v>1178</v>
      </c>
      <c r="I227" s="20" t="s">
        <v>1177</v>
      </c>
      <c r="J227" s="20" t="s">
        <v>787</v>
      </c>
      <c r="K227" s="20" t="s">
        <v>40</v>
      </c>
      <c r="L227" s="20" t="s">
        <v>858</v>
      </c>
      <c r="M227" s="20" t="s">
        <v>42</v>
      </c>
      <c r="O227" s="20" t="s">
        <v>1051</v>
      </c>
      <c r="P227" s="20" t="s">
        <v>1119</v>
      </c>
    </row>
    <row r="228" spans="1:17" x14ac:dyDescent="0.2">
      <c r="A228" s="20" t="s">
        <v>782</v>
      </c>
      <c r="B228" s="20" t="s">
        <v>319</v>
      </c>
      <c r="C228" s="20" t="s">
        <v>40</v>
      </c>
      <c r="D228" s="20" t="s">
        <v>780</v>
      </c>
      <c r="E228" s="20" t="s">
        <v>790</v>
      </c>
      <c r="F228" s="20" t="s">
        <v>733</v>
      </c>
      <c r="G228" s="20" t="s">
        <v>789</v>
      </c>
      <c r="H228" s="20" t="s">
        <v>1176</v>
      </c>
      <c r="I228" s="20" t="s">
        <v>1091</v>
      </c>
      <c r="J228" s="20" t="s">
        <v>775</v>
      </c>
      <c r="K228" s="20" t="s">
        <v>40</v>
      </c>
      <c r="L228" s="20" t="s">
        <v>774</v>
      </c>
      <c r="M228" s="20" t="s">
        <v>42</v>
      </c>
      <c r="N228" s="20" t="s">
        <v>1175</v>
      </c>
      <c r="O228" s="20" t="s">
        <v>772</v>
      </c>
      <c r="P228" s="20" t="s">
        <v>821</v>
      </c>
    </row>
    <row r="229" spans="1:17" x14ac:dyDescent="0.2">
      <c r="A229" s="20" t="s">
        <v>782</v>
      </c>
      <c r="B229" s="20" t="s">
        <v>1174</v>
      </c>
      <c r="C229" s="20" t="s">
        <v>40</v>
      </c>
      <c r="D229" s="20" t="s">
        <v>780</v>
      </c>
      <c r="E229" s="20" t="s">
        <v>779</v>
      </c>
      <c r="F229" s="20" t="s">
        <v>733</v>
      </c>
      <c r="G229" s="20" t="s">
        <v>1169</v>
      </c>
      <c r="H229" s="20" t="s">
        <v>1173</v>
      </c>
      <c r="I229" s="20" t="s">
        <v>1172</v>
      </c>
      <c r="J229" s="20" t="s">
        <v>787</v>
      </c>
      <c r="K229" s="20" t="s">
        <v>40</v>
      </c>
      <c r="L229" s="20" t="s">
        <v>197</v>
      </c>
      <c r="M229" s="20" t="s">
        <v>42</v>
      </c>
      <c r="N229" s="20" t="s">
        <v>1171</v>
      </c>
      <c r="O229" s="20" t="s">
        <v>772</v>
      </c>
      <c r="P229" s="20" t="s">
        <v>771</v>
      </c>
      <c r="Q229" s="20" t="s">
        <v>1170</v>
      </c>
    </row>
    <row r="230" spans="1:17" x14ac:dyDescent="0.2">
      <c r="A230" s="20" t="s">
        <v>782</v>
      </c>
      <c r="B230" s="20" t="s">
        <v>423</v>
      </c>
      <c r="C230" s="20" t="s">
        <v>40</v>
      </c>
      <c r="D230" s="20" t="s">
        <v>780</v>
      </c>
      <c r="E230" s="20" t="s">
        <v>790</v>
      </c>
      <c r="F230" s="20" t="s">
        <v>733</v>
      </c>
      <c r="G230" s="20" t="s">
        <v>1169</v>
      </c>
      <c r="H230" s="20" t="s">
        <v>1168</v>
      </c>
      <c r="I230" s="20" t="s">
        <v>1167</v>
      </c>
      <c r="J230" s="20" t="s">
        <v>787</v>
      </c>
      <c r="K230" s="20" t="s">
        <v>40</v>
      </c>
      <c r="L230" s="20" t="s">
        <v>427</v>
      </c>
      <c r="M230" s="20" t="s">
        <v>42</v>
      </c>
      <c r="N230" s="20" t="s">
        <v>1166</v>
      </c>
      <c r="O230" s="20" t="s">
        <v>772</v>
      </c>
      <c r="P230" s="20" t="s">
        <v>821</v>
      </c>
      <c r="Q230" s="20" t="s">
        <v>1118</v>
      </c>
    </row>
    <row r="231" spans="1:17" x14ac:dyDescent="0.2">
      <c r="A231" s="20" t="s">
        <v>782</v>
      </c>
      <c r="B231" s="20" t="s">
        <v>1165</v>
      </c>
      <c r="C231" s="20" t="s">
        <v>40</v>
      </c>
      <c r="D231" s="20" t="s">
        <v>780</v>
      </c>
      <c r="E231" s="20" t="s">
        <v>843</v>
      </c>
      <c r="F231" s="20" t="s">
        <v>712</v>
      </c>
      <c r="G231" s="20" t="s">
        <v>35</v>
      </c>
      <c r="H231" s="20" t="s">
        <v>1164</v>
      </c>
      <c r="I231" s="20" t="s">
        <v>1163</v>
      </c>
      <c r="J231" s="20" t="s">
        <v>787</v>
      </c>
      <c r="K231" s="20" t="s">
        <v>42</v>
      </c>
      <c r="L231" s="20" t="s">
        <v>427</v>
      </c>
      <c r="M231" s="20" t="s">
        <v>42</v>
      </c>
      <c r="O231" s="20" t="s">
        <v>957</v>
      </c>
      <c r="P231" s="20" t="s">
        <v>1155</v>
      </c>
    </row>
    <row r="232" spans="1:17" x14ac:dyDescent="0.2">
      <c r="A232" s="20" t="s">
        <v>782</v>
      </c>
      <c r="B232" s="20" t="s">
        <v>1162</v>
      </c>
      <c r="C232" s="20" t="s">
        <v>40</v>
      </c>
      <c r="D232" s="20" t="s">
        <v>780</v>
      </c>
      <c r="E232" s="20" t="s">
        <v>790</v>
      </c>
      <c r="F232" s="20" t="s">
        <v>712</v>
      </c>
      <c r="G232" s="20" t="s">
        <v>35</v>
      </c>
      <c r="H232" s="20" t="s">
        <v>1161</v>
      </c>
      <c r="I232" s="20" t="s">
        <v>1157</v>
      </c>
      <c r="J232" s="20" t="s">
        <v>775</v>
      </c>
      <c r="K232" s="20" t="s">
        <v>40</v>
      </c>
      <c r="L232" s="20" t="s">
        <v>197</v>
      </c>
      <c r="M232" s="20" t="s">
        <v>42</v>
      </c>
      <c r="N232" s="20" t="s">
        <v>1160</v>
      </c>
      <c r="O232" s="20" t="s">
        <v>957</v>
      </c>
      <c r="P232" s="20" t="s">
        <v>1155</v>
      </c>
    </row>
    <row r="233" spans="1:17" x14ac:dyDescent="0.2">
      <c r="A233" s="20" t="s">
        <v>782</v>
      </c>
      <c r="B233" s="20" t="s">
        <v>1159</v>
      </c>
      <c r="C233" s="20" t="s">
        <v>40</v>
      </c>
      <c r="D233" s="20" t="s">
        <v>780</v>
      </c>
      <c r="E233" s="20" t="s">
        <v>790</v>
      </c>
      <c r="F233" s="20" t="s">
        <v>712</v>
      </c>
      <c r="G233" s="20" t="s">
        <v>35</v>
      </c>
      <c r="H233" s="20" t="s">
        <v>1158</v>
      </c>
      <c r="I233" s="20" t="s">
        <v>1157</v>
      </c>
      <c r="J233" s="20" t="s">
        <v>787</v>
      </c>
      <c r="K233" s="20" t="s">
        <v>40</v>
      </c>
      <c r="L233" s="20" t="s">
        <v>197</v>
      </c>
      <c r="M233" s="20" t="s">
        <v>42</v>
      </c>
      <c r="N233" s="20" t="s">
        <v>1156</v>
      </c>
      <c r="O233" s="20" t="s">
        <v>957</v>
      </c>
      <c r="P233" s="20" t="s">
        <v>1155</v>
      </c>
    </row>
    <row r="234" spans="1:17" x14ac:dyDescent="0.2">
      <c r="A234" s="20" t="s">
        <v>782</v>
      </c>
      <c r="B234" s="20" t="s">
        <v>266</v>
      </c>
      <c r="C234" s="20" t="s">
        <v>40</v>
      </c>
      <c r="D234" s="20" t="s">
        <v>780</v>
      </c>
      <c r="E234" s="20" t="s">
        <v>790</v>
      </c>
      <c r="F234" s="20" t="s">
        <v>733</v>
      </c>
      <c r="G234" s="20" t="s">
        <v>869</v>
      </c>
      <c r="H234" s="20" t="s">
        <v>267</v>
      </c>
      <c r="I234" s="20" t="s">
        <v>1154</v>
      </c>
      <c r="J234" s="20" t="s">
        <v>775</v>
      </c>
      <c r="K234" s="20" t="s">
        <v>40</v>
      </c>
      <c r="L234" s="20" t="s">
        <v>774</v>
      </c>
      <c r="M234" s="20" t="s">
        <v>42</v>
      </c>
      <c r="N234" s="20" t="s">
        <v>1153</v>
      </c>
      <c r="O234" s="20" t="s">
        <v>785</v>
      </c>
      <c r="P234" s="20" t="s">
        <v>1131</v>
      </c>
      <c r="Q234" s="20" t="s">
        <v>1118</v>
      </c>
    </row>
    <row r="235" spans="1:17" x14ac:dyDescent="0.2">
      <c r="A235" s="20" t="s">
        <v>782</v>
      </c>
      <c r="B235" s="20" t="s">
        <v>412</v>
      </c>
      <c r="C235" s="20" t="s">
        <v>40</v>
      </c>
      <c r="D235" s="20" t="s">
        <v>780</v>
      </c>
      <c r="E235" s="20" t="s">
        <v>790</v>
      </c>
      <c r="F235" s="20" t="s">
        <v>733</v>
      </c>
      <c r="G235" s="20" t="s">
        <v>789</v>
      </c>
      <c r="H235" s="20" t="s">
        <v>413</v>
      </c>
      <c r="I235" s="20" t="s">
        <v>1152</v>
      </c>
      <c r="J235" s="20" t="s">
        <v>787</v>
      </c>
      <c r="K235" s="20" t="s">
        <v>40</v>
      </c>
      <c r="L235" s="20" t="s">
        <v>197</v>
      </c>
      <c r="M235" s="20" t="s">
        <v>42</v>
      </c>
      <c r="N235" s="20" t="s">
        <v>1151</v>
      </c>
      <c r="O235" s="20" t="s">
        <v>1147</v>
      </c>
      <c r="P235" s="20" t="s">
        <v>892</v>
      </c>
      <c r="Q235" s="20" t="s">
        <v>870</v>
      </c>
    </row>
    <row r="236" spans="1:17" x14ac:dyDescent="0.2">
      <c r="A236" s="20" t="s">
        <v>782</v>
      </c>
      <c r="B236" s="20" t="s">
        <v>336</v>
      </c>
      <c r="C236" s="20" t="s">
        <v>40</v>
      </c>
      <c r="D236" s="20" t="s">
        <v>780</v>
      </c>
      <c r="E236" s="20" t="s">
        <v>790</v>
      </c>
      <c r="F236" s="20" t="s">
        <v>733</v>
      </c>
      <c r="G236" s="20" t="s">
        <v>1122</v>
      </c>
      <c r="H236" s="20" t="s">
        <v>337</v>
      </c>
      <c r="I236" s="20" t="s">
        <v>1150</v>
      </c>
      <c r="J236" s="20" t="s">
        <v>775</v>
      </c>
      <c r="K236" s="20" t="s">
        <v>40</v>
      </c>
      <c r="L236" s="20" t="s">
        <v>919</v>
      </c>
      <c r="M236" s="20" t="s">
        <v>42</v>
      </c>
      <c r="N236" s="20" t="s">
        <v>1149</v>
      </c>
      <c r="O236" s="20" t="s">
        <v>1147</v>
      </c>
      <c r="P236" s="20" t="s">
        <v>892</v>
      </c>
      <c r="Q236" s="20" t="s">
        <v>870</v>
      </c>
    </row>
    <row r="237" spans="1:17" x14ac:dyDescent="0.2">
      <c r="A237" s="20" t="s">
        <v>782</v>
      </c>
      <c r="B237" s="20" t="s">
        <v>367</v>
      </c>
      <c r="C237" s="20" t="s">
        <v>40</v>
      </c>
      <c r="D237" s="20" t="s">
        <v>780</v>
      </c>
      <c r="E237" s="20" t="s">
        <v>790</v>
      </c>
      <c r="F237" s="20" t="s">
        <v>733</v>
      </c>
      <c r="G237" s="20" t="s">
        <v>789</v>
      </c>
      <c r="H237" s="20" t="s">
        <v>368</v>
      </c>
      <c r="I237" s="20" t="s">
        <v>1146</v>
      </c>
      <c r="J237" s="20" t="s">
        <v>775</v>
      </c>
      <c r="K237" s="20" t="s">
        <v>40</v>
      </c>
      <c r="L237" s="20" t="s">
        <v>814</v>
      </c>
      <c r="M237" s="20" t="s">
        <v>42</v>
      </c>
      <c r="N237" s="20" t="s">
        <v>1148</v>
      </c>
      <c r="O237" s="20" t="s">
        <v>1147</v>
      </c>
      <c r="P237" s="20" t="s">
        <v>901</v>
      </c>
      <c r="Q237" s="20" t="s">
        <v>796</v>
      </c>
    </row>
    <row r="238" spans="1:17" x14ac:dyDescent="0.2">
      <c r="A238" s="20" t="s">
        <v>782</v>
      </c>
      <c r="B238" s="20" t="s">
        <v>388</v>
      </c>
      <c r="C238" s="20" t="s">
        <v>40</v>
      </c>
      <c r="D238" s="20" t="s">
        <v>780</v>
      </c>
      <c r="E238" s="20" t="s">
        <v>790</v>
      </c>
      <c r="F238" s="20" t="s">
        <v>733</v>
      </c>
      <c r="G238" s="20" t="s">
        <v>915</v>
      </c>
      <c r="H238" s="20" t="s">
        <v>389</v>
      </c>
      <c r="I238" s="20" t="s">
        <v>1146</v>
      </c>
      <c r="J238" s="20" t="s">
        <v>787</v>
      </c>
      <c r="K238" s="20" t="s">
        <v>40</v>
      </c>
      <c r="L238" s="20" t="s">
        <v>814</v>
      </c>
      <c r="M238" s="20" t="s">
        <v>42</v>
      </c>
      <c r="N238" s="20" t="s">
        <v>1145</v>
      </c>
      <c r="O238" s="20" t="s">
        <v>785</v>
      </c>
      <c r="P238" s="20" t="s">
        <v>924</v>
      </c>
      <c r="Q238" s="20" t="s">
        <v>1144</v>
      </c>
    </row>
    <row r="239" spans="1:17" x14ac:dyDescent="0.2">
      <c r="A239" s="20" t="s">
        <v>782</v>
      </c>
      <c r="B239" s="20" t="s">
        <v>278</v>
      </c>
      <c r="C239" s="20" t="s">
        <v>40</v>
      </c>
      <c r="D239" s="20" t="s">
        <v>780</v>
      </c>
      <c r="E239" s="20" t="s">
        <v>790</v>
      </c>
      <c r="F239" s="20" t="s">
        <v>733</v>
      </c>
      <c r="G239" s="20" t="s">
        <v>869</v>
      </c>
      <c r="H239" s="20" t="s">
        <v>1143</v>
      </c>
      <c r="I239" s="20" t="s">
        <v>1142</v>
      </c>
      <c r="J239" s="20" t="s">
        <v>775</v>
      </c>
      <c r="K239" s="20" t="s">
        <v>40</v>
      </c>
      <c r="L239" s="20" t="s">
        <v>814</v>
      </c>
      <c r="M239" s="20" t="s">
        <v>42</v>
      </c>
      <c r="N239" s="20" t="s">
        <v>1141</v>
      </c>
      <c r="O239" s="20" t="s">
        <v>772</v>
      </c>
      <c r="P239" s="20" t="s">
        <v>821</v>
      </c>
      <c r="Q239" s="20" t="s">
        <v>870</v>
      </c>
    </row>
    <row r="240" spans="1:17" x14ac:dyDescent="0.2">
      <c r="A240" s="20" t="s">
        <v>782</v>
      </c>
      <c r="B240" s="20" t="s">
        <v>284</v>
      </c>
      <c r="C240" s="20" t="s">
        <v>40</v>
      </c>
      <c r="D240" s="20" t="s">
        <v>780</v>
      </c>
      <c r="E240" s="20" t="s">
        <v>790</v>
      </c>
      <c r="F240" s="20" t="s">
        <v>733</v>
      </c>
      <c r="G240" s="20" t="s">
        <v>869</v>
      </c>
      <c r="H240" s="20" t="s">
        <v>285</v>
      </c>
      <c r="I240" s="20" t="s">
        <v>1140</v>
      </c>
      <c r="J240" s="20" t="s">
        <v>775</v>
      </c>
      <c r="K240" s="20" t="s">
        <v>40</v>
      </c>
      <c r="L240" s="20" t="s">
        <v>197</v>
      </c>
      <c r="M240" s="20" t="s">
        <v>42</v>
      </c>
      <c r="N240" s="20" t="s">
        <v>1139</v>
      </c>
      <c r="O240" s="20" t="s">
        <v>902</v>
      </c>
      <c r="P240" s="20" t="s">
        <v>892</v>
      </c>
      <c r="Q240" s="20" t="s">
        <v>870</v>
      </c>
    </row>
    <row r="241" spans="1:17" x14ac:dyDescent="0.2">
      <c r="A241" s="20" t="s">
        <v>782</v>
      </c>
      <c r="B241" s="20" t="s">
        <v>1138</v>
      </c>
      <c r="C241" s="20" t="s">
        <v>40</v>
      </c>
      <c r="D241" s="20" t="s">
        <v>780</v>
      </c>
      <c r="E241" s="20" t="s">
        <v>843</v>
      </c>
      <c r="F241" s="20" t="s">
        <v>712</v>
      </c>
      <c r="G241" s="20" t="s">
        <v>35</v>
      </c>
      <c r="H241" s="20" t="s">
        <v>1137</v>
      </c>
      <c r="I241" s="20" t="s">
        <v>1136</v>
      </c>
      <c r="J241" s="20" t="s">
        <v>787</v>
      </c>
      <c r="K241" s="20" t="s">
        <v>42</v>
      </c>
      <c r="L241" s="20" t="s">
        <v>197</v>
      </c>
      <c r="M241" s="20" t="s">
        <v>42</v>
      </c>
      <c r="O241" s="20" t="s">
        <v>1135</v>
      </c>
      <c r="P241" s="20" t="s">
        <v>852</v>
      </c>
    </row>
    <row r="242" spans="1:17" x14ac:dyDescent="0.2">
      <c r="A242" s="20" t="s">
        <v>782</v>
      </c>
      <c r="B242" s="20" t="s">
        <v>253</v>
      </c>
      <c r="C242" s="20" t="s">
        <v>40</v>
      </c>
      <c r="D242" s="20" t="s">
        <v>780</v>
      </c>
      <c r="E242" s="20" t="s">
        <v>790</v>
      </c>
      <c r="F242" s="20" t="s">
        <v>733</v>
      </c>
      <c r="G242" s="20" t="s">
        <v>1134</v>
      </c>
      <c r="H242" s="20" t="s">
        <v>254</v>
      </c>
      <c r="I242" s="20" t="s">
        <v>1133</v>
      </c>
      <c r="J242" s="20" t="s">
        <v>775</v>
      </c>
      <c r="K242" s="20" t="s">
        <v>40</v>
      </c>
      <c r="L242" s="20" t="s">
        <v>774</v>
      </c>
      <c r="M242" s="20" t="s">
        <v>42</v>
      </c>
      <c r="N242" s="20" t="s">
        <v>1132</v>
      </c>
      <c r="O242" s="20" t="s">
        <v>838</v>
      </c>
      <c r="P242" s="20" t="s">
        <v>1131</v>
      </c>
      <c r="Q242" s="20" t="s">
        <v>865</v>
      </c>
    </row>
    <row r="243" spans="1:17" x14ac:dyDescent="0.2">
      <c r="A243" s="20" t="s">
        <v>782</v>
      </c>
      <c r="B243" s="20" t="s">
        <v>261</v>
      </c>
      <c r="C243" s="20" t="s">
        <v>40</v>
      </c>
      <c r="D243" s="20" t="s">
        <v>780</v>
      </c>
      <c r="E243" s="20" t="s">
        <v>790</v>
      </c>
      <c r="F243" s="20" t="s">
        <v>733</v>
      </c>
      <c r="G243" s="20" t="s">
        <v>789</v>
      </c>
      <c r="H243" s="20" t="s">
        <v>1130</v>
      </c>
      <c r="I243" s="20" t="s">
        <v>1129</v>
      </c>
      <c r="J243" s="20" t="s">
        <v>787</v>
      </c>
      <c r="K243" s="20" t="s">
        <v>40</v>
      </c>
      <c r="L243" s="20" t="s">
        <v>197</v>
      </c>
      <c r="M243" s="20" t="s">
        <v>42</v>
      </c>
      <c r="N243" s="20" t="s">
        <v>1128</v>
      </c>
      <c r="O243" s="20" t="s">
        <v>772</v>
      </c>
      <c r="P243" s="20" t="s">
        <v>821</v>
      </c>
      <c r="Q243" s="20" t="s">
        <v>783</v>
      </c>
    </row>
    <row r="244" spans="1:17" x14ac:dyDescent="0.2">
      <c r="A244" s="20" t="s">
        <v>782</v>
      </c>
      <c r="B244" s="20" t="s">
        <v>1127</v>
      </c>
      <c r="C244" s="20" t="s">
        <v>40</v>
      </c>
      <c r="D244" s="20" t="s">
        <v>780</v>
      </c>
      <c r="E244" s="20" t="s">
        <v>790</v>
      </c>
      <c r="F244" s="20" t="s">
        <v>733</v>
      </c>
      <c r="G244" s="20" t="s">
        <v>1126</v>
      </c>
      <c r="H244" s="20" t="s">
        <v>1125</v>
      </c>
      <c r="I244" s="20" t="s">
        <v>1124</v>
      </c>
      <c r="J244" s="20" t="s">
        <v>787</v>
      </c>
      <c r="K244" s="20" t="s">
        <v>40</v>
      </c>
      <c r="L244" s="20" t="s">
        <v>774</v>
      </c>
      <c r="M244" s="20" t="s">
        <v>42</v>
      </c>
      <c r="N244" s="20" t="s">
        <v>1123</v>
      </c>
      <c r="O244" s="20" t="s">
        <v>772</v>
      </c>
      <c r="P244" s="20" t="s">
        <v>821</v>
      </c>
    </row>
    <row r="245" spans="1:17" x14ac:dyDescent="0.2">
      <c r="A245" s="20" t="s">
        <v>782</v>
      </c>
      <c r="B245" s="20" t="s">
        <v>272</v>
      </c>
      <c r="C245" s="20" t="s">
        <v>40</v>
      </c>
      <c r="D245" s="20" t="s">
        <v>780</v>
      </c>
      <c r="E245" s="20" t="s">
        <v>790</v>
      </c>
      <c r="F245" s="20" t="s">
        <v>733</v>
      </c>
      <c r="G245" s="20" t="s">
        <v>1122</v>
      </c>
      <c r="H245" s="20" t="s">
        <v>273</v>
      </c>
      <c r="I245" s="20" t="s">
        <v>1121</v>
      </c>
      <c r="J245" s="20" t="s">
        <v>787</v>
      </c>
      <c r="K245" s="20" t="s">
        <v>40</v>
      </c>
      <c r="L245" s="20" t="s">
        <v>197</v>
      </c>
      <c r="M245" s="20" t="s">
        <v>42</v>
      </c>
      <c r="N245" s="20" t="s">
        <v>1120</v>
      </c>
      <c r="O245" s="20" t="s">
        <v>785</v>
      </c>
      <c r="P245" s="20" t="s">
        <v>1119</v>
      </c>
      <c r="Q245" s="20" t="s">
        <v>1118</v>
      </c>
    </row>
    <row r="246" spans="1:17" x14ac:dyDescent="0.2">
      <c r="A246" s="20" t="s">
        <v>782</v>
      </c>
      <c r="B246" s="20" t="s">
        <v>1117</v>
      </c>
      <c r="C246" s="20" t="s">
        <v>40</v>
      </c>
      <c r="D246" s="20" t="s">
        <v>780</v>
      </c>
      <c r="E246" s="20" t="s">
        <v>790</v>
      </c>
      <c r="F246" s="20" t="s">
        <v>712</v>
      </c>
      <c r="G246" s="20" t="s">
        <v>35</v>
      </c>
      <c r="H246" s="20" t="s">
        <v>1116</v>
      </c>
      <c r="I246" s="20" t="s">
        <v>1115</v>
      </c>
      <c r="J246" s="20" t="s">
        <v>787</v>
      </c>
      <c r="K246" s="20" t="s">
        <v>40</v>
      </c>
      <c r="L246" s="20" t="s">
        <v>858</v>
      </c>
      <c r="M246" s="20" t="s">
        <v>42</v>
      </c>
      <c r="O246" s="20" t="s">
        <v>846</v>
      </c>
      <c r="P246" s="20" t="s">
        <v>901</v>
      </c>
    </row>
    <row r="247" spans="1:17" x14ac:dyDescent="0.2">
      <c r="A247" s="20" t="s">
        <v>782</v>
      </c>
      <c r="B247" s="20" t="s">
        <v>1114</v>
      </c>
      <c r="C247" s="20" t="s">
        <v>40</v>
      </c>
      <c r="D247" s="20" t="s">
        <v>780</v>
      </c>
      <c r="E247" s="20" t="s">
        <v>790</v>
      </c>
      <c r="F247" s="20" t="s">
        <v>712</v>
      </c>
      <c r="G247" s="20" t="s">
        <v>35</v>
      </c>
      <c r="H247" s="20" t="s">
        <v>1113</v>
      </c>
      <c r="I247" s="20" t="s">
        <v>1112</v>
      </c>
      <c r="J247" s="20" t="s">
        <v>775</v>
      </c>
      <c r="K247" s="20" t="s">
        <v>40</v>
      </c>
      <c r="L247" s="20" t="s">
        <v>427</v>
      </c>
      <c r="M247" s="20" t="s">
        <v>42</v>
      </c>
      <c r="N247" s="20" t="s">
        <v>1111</v>
      </c>
      <c r="O247" s="20" t="s">
        <v>957</v>
      </c>
      <c r="P247" s="20" t="s">
        <v>1110</v>
      </c>
    </row>
    <row r="248" spans="1:17" x14ac:dyDescent="0.2">
      <c r="A248" s="20" t="s">
        <v>782</v>
      </c>
      <c r="B248" s="20" t="s">
        <v>1109</v>
      </c>
      <c r="C248" s="20" t="s">
        <v>40</v>
      </c>
      <c r="D248" s="20" t="s">
        <v>780</v>
      </c>
      <c r="E248" s="20" t="s">
        <v>843</v>
      </c>
      <c r="F248" s="20" t="s">
        <v>733</v>
      </c>
      <c r="G248" s="20" t="s">
        <v>900</v>
      </c>
      <c r="H248" s="20" t="s">
        <v>1108</v>
      </c>
      <c r="I248" s="20" t="s">
        <v>1107</v>
      </c>
      <c r="J248" s="20" t="s">
        <v>775</v>
      </c>
      <c r="K248" s="20" t="s">
        <v>42</v>
      </c>
      <c r="L248" s="20" t="s">
        <v>774</v>
      </c>
      <c r="M248" s="20" t="s">
        <v>42</v>
      </c>
      <c r="O248" s="20" t="s">
        <v>838</v>
      </c>
      <c r="P248" s="20" t="s">
        <v>1106</v>
      </c>
      <c r="Q248" s="20" t="s">
        <v>882</v>
      </c>
    </row>
    <row r="249" spans="1:17" x14ac:dyDescent="0.2">
      <c r="A249" s="20" t="s">
        <v>782</v>
      </c>
      <c r="B249" s="20" t="s">
        <v>1105</v>
      </c>
      <c r="C249" s="20" t="s">
        <v>40</v>
      </c>
      <c r="D249" s="20" t="s">
        <v>780</v>
      </c>
      <c r="E249" s="20" t="s">
        <v>790</v>
      </c>
      <c r="F249" s="20" t="s">
        <v>712</v>
      </c>
      <c r="G249" s="20" t="s">
        <v>35</v>
      </c>
      <c r="H249" s="20" t="s">
        <v>1104</v>
      </c>
      <c r="I249" s="20" t="s">
        <v>1103</v>
      </c>
      <c r="J249" s="20" t="s">
        <v>775</v>
      </c>
      <c r="K249" s="20" t="s">
        <v>40</v>
      </c>
      <c r="L249" s="20" t="s">
        <v>814</v>
      </c>
      <c r="M249" s="20" t="s">
        <v>42</v>
      </c>
      <c r="N249" s="20" t="s">
        <v>1102</v>
      </c>
      <c r="O249" s="20" t="s">
        <v>772</v>
      </c>
      <c r="P249" s="20" t="s">
        <v>821</v>
      </c>
    </row>
    <row r="250" spans="1:17" x14ac:dyDescent="0.2">
      <c r="A250" s="20" t="s">
        <v>782</v>
      </c>
      <c r="B250" s="20" t="s">
        <v>1101</v>
      </c>
      <c r="C250" s="20" t="s">
        <v>40</v>
      </c>
      <c r="D250" s="20" t="s">
        <v>780</v>
      </c>
      <c r="E250" s="20" t="s">
        <v>790</v>
      </c>
      <c r="F250" s="20" t="s">
        <v>712</v>
      </c>
      <c r="G250" s="20" t="s">
        <v>35</v>
      </c>
      <c r="H250" s="20" t="s">
        <v>1100</v>
      </c>
      <c r="I250" s="20" t="s">
        <v>1099</v>
      </c>
      <c r="J250" s="20" t="s">
        <v>775</v>
      </c>
      <c r="K250" s="20" t="s">
        <v>40</v>
      </c>
      <c r="L250" s="20" t="s">
        <v>427</v>
      </c>
      <c r="M250" s="20" t="s">
        <v>42</v>
      </c>
      <c r="O250" s="20" t="s">
        <v>853</v>
      </c>
      <c r="P250" s="20" t="s">
        <v>852</v>
      </c>
    </row>
    <row r="251" spans="1:17" x14ac:dyDescent="0.2">
      <c r="A251" s="20" t="s">
        <v>782</v>
      </c>
      <c r="B251" s="20" t="s">
        <v>1098</v>
      </c>
      <c r="C251" s="20" t="s">
        <v>40</v>
      </c>
      <c r="D251" s="20" t="s">
        <v>780</v>
      </c>
      <c r="E251" s="20" t="s">
        <v>1097</v>
      </c>
      <c r="F251" s="20" t="s">
        <v>712</v>
      </c>
      <c r="G251" s="20" t="s">
        <v>35</v>
      </c>
      <c r="H251" s="20" t="s">
        <v>1096</v>
      </c>
      <c r="I251" s="20" t="s">
        <v>1055</v>
      </c>
      <c r="J251" s="20" t="s">
        <v>787</v>
      </c>
      <c r="K251" s="20" t="s">
        <v>42</v>
      </c>
      <c r="L251" s="20" t="s">
        <v>427</v>
      </c>
      <c r="M251" s="20" t="s">
        <v>42</v>
      </c>
      <c r="O251" s="20" t="s">
        <v>772</v>
      </c>
      <c r="P251" s="20" t="s">
        <v>821</v>
      </c>
    </row>
    <row r="252" spans="1:17" x14ac:dyDescent="0.2">
      <c r="A252" s="20" t="s">
        <v>782</v>
      </c>
      <c r="B252" s="20" t="s">
        <v>1095</v>
      </c>
      <c r="C252" s="20" t="s">
        <v>40</v>
      </c>
      <c r="D252" s="20" t="s">
        <v>780</v>
      </c>
      <c r="E252" s="20" t="s">
        <v>843</v>
      </c>
      <c r="F252" s="20" t="s">
        <v>712</v>
      </c>
      <c r="G252" s="20" t="s">
        <v>35</v>
      </c>
      <c r="H252" s="20" t="s">
        <v>1094</v>
      </c>
      <c r="I252" s="20" t="s">
        <v>1091</v>
      </c>
      <c r="J252" s="20" t="s">
        <v>787</v>
      </c>
      <c r="K252" s="20" t="s">
        <v>42</v>
      </c>
      <c r="L252" s="20" t="s">
        <v>197</v>
      </c>
      <c r="M252" s="20" t="s">
        <v>42</v>
      </c>
      <c r="O252" s="20" t="s">
        <v>772</v>
      </c>
      <c r="P252" s="20" t="s">
        <v>821</v>
      </c>
    </row>
    <row r="253" spans="1:17" x14ac:dyDescent="0.2">
      <c r="A253" s="20" t="s">
        <v>782</v>
      </c>
      <c r="B253" s="20" t="s">
        <v>1093</v>
      </c>
      <c r="C253" s="20" t="s">
        <v>40</v>
      </c>
      <c r="D253" s="20" t="s">
        <v>780</v>
      </c>
      <c r="E253" s="20" t="s">
        <v>843</v>
      </c>
      <c r="F253" s="20" t="s">
        <v>712</v>
      </c>
      <c r="G253" s="20" t="s">
        <v>35</v>
      </c>
      <c r="H253" s="20" t="s">
        <v>1092</v>
      </c>
      <c r="I253" s="20" t="s">
        <v>1091</v>
      </c>
      <c r="J253" s="20" t="s">
        <v>787</v>
      </c>
      <c r="K253" s="20" t="s">
        <v>42</v>
      </c>
      <c r="L253" s="20" t="s">
        <v>197</v>
      </c>
      <c r="M253" s="20" t="s">
        <v>42</v>
      </c>
      <c r="O253" s="20" t="s">
        <v>772</v>
      </c>
      <c r="P253" s="20" t="s">
        <v>821</v>
      </c>
    </row>
    <row r="254" spans="1:17" x14ac:dyDescent="0.2">
      <c r="A254" s="20" t="s">
        <v>782</v>
      </c>
      <c r="B254" s="20" t="s">
        <v>1090</v>
      </c>
      <c r="C254" s="20" t="s">
        <v>40</v>
      </c>
      <c r="D254" s="20" t="s">
        <v>780</v>
      </c>
      <c r="E254" s="20" t="s">
        <v>790</v>
      </c>
      <c r="F254" s="20" t="s">
        <v>712</v>
      </c>
      <c r="G254" s="20" t="s">
        <v>35</v>
      </c>
      <c r="H254" s="20" t="s">
        <v>1089</v>
      </c>
      <c r="I254" s="20" t="s">
        <v>1088</v>
      </c>
      <c r="J254" s="20" t="s">
        <v>775</v>
      </c>
      <c r="K254" s="20" t="s">
        <v>40</v>
      </c>
      <c r="L254" s="20" t="s">
        <v>814</v>
      </c>
      <c r="M254" s="20" t="s">
        <v>42</v>
      </c>
      <c r="N254" s="20" t="s">
        <v>1087</v>
      </c>
      <c r="O254" s="20" t="s">
        <v>957</v>
      </c>
      <c r="P254" s="20" t="s">
        <v>1086</v>
      </c>
    </row>
    <row r="255" spans="1:17" x14ac:dyDescent="0.2">
      <c r="A255" s="20" t="s">
        <v>782</v>
      </c>
      <c r="B255" s="20" t="s">
        <v>516</v>
      </c>
      <c r="C255" s="20" t="s">
        <v>40</v>
      </c>
      <c r="D255" s="20" t="s">
        <v>780</v>
      </c>
      <c r="E255" s="20" t="s">
        <v>790</v>
      </c>
      <c r="F255" s="20" t="s">
        <v>712</v>
      </c>
      <c r="G255" s="20" t="s">
        <v>35</v>
      </c>
      <c r="H255" s="20" t="s">
        <v>517</v>
      </c>
      <c r="I255" s="20" t="s">
        <v>1073</v>
      </c>
      <c r="J255" s="20" t="s">
        <v>787</v>
      </c>
      <c r="K255" s="20" t="s">
        <v>40</v>
      </c>
      <c r="L255" s="20" t="s">
        <v>814</v>
      </c>
      <c r="M255" s="20" t="s">
        <v>42</v>
      </c>
      <c r="N255" s="20" t="s">
        <v>1085</v>
      </c>
      <c r="O255" s="20" t="s">
        <v>957</v>
      </c>
      <c r="P255" s="20" t="s">
        <v>1083</v>
      </c>
    </row>
    <row r="256" spans="1:17" x14ac:dyDescent="0.2">
      <c r="A256" s="20" t="s">
        <v>782</v>
      </c>
      <c r="B256" s="20" t="s">
        <v>512</v>
      </c>
      <c r="C256" s="20" t="s">
        <v>40</v>
      </c>
      <c r="D256" s="20" t="s">
        <v>780</v>
      </c>
      <c r="E256" s="20" t="s">
        <v>790</v>
      </c>
      <c r="F256" s="20" t="s">
        <v>712</v>
      </c>
      <c r="G256" s="20" t="s">
        <v>35</v>
      </c>
      <c r="H256" s="20" t="s">
        <v>513</v>
      </c>
      <c r="I256" s="20" t="s">
        <v>1073</v>
      </c>
      <c r="J256" s="20" t="s">
        <v>775</v>
      </c>
      <c r="K256" s="20" t="s">
        <v>40</v>
      </c>
      <c r="L256" s="20" t="s">
        <v>814</v>
      </c>
      <c r="M256" s="20" t="s">
        <v>42</v>
      </c>
      <c r="N256" s="20" t="s">
        <v>1084</v>
      </c>
      <c r="O256" s="20" t="s">
        <v>957</v>
      </c>
      <c r="P256" s="20" t="s">
        <v>1083</v>
      </c>
    </row>
    <row r="257" spans="1:17" x14ac:dyDescent="0.2">
      <c r="A257" s="20" t="s">
        <v>782</v>
      </c>
      <c r="B257" s="20" t="s">
        <v>1082</v>
      </c>
      <c r="C257" s="20" t="s">
        <v>40</v>
      </c>
      <c r="D257" s="20" t="s">
        <v>780</v>
      </c>
      <c r="E257" s="20" t="s">
        <v>790</v>
      </c>
      <c r="F257" s="20" t="s">
        <v>712</v>
      </c>
      <c r="G257" s="20" t="s">
        <v>35</v>
      </c>
      <c r="H257" s="20" t="s">
        <v>1081</v>
      </c>
      <c r="I257" s="20" t="s">
        <v>1080</v>
      </c>
      <c r="J257" s="20" t="s">
        <v>787</v>
      </c>
      <c r="K257" s="20" t="s">
        <v>40</v>
      </c>
      <c r="L257" s="20" t="s">
        <v>197</v>
      </c>
      <c r="M257" s="20" t="s">
        <v>42</v>
      </c>
      <c r="O257" s="20" t="s">
        <v>792</v>
      </c>
      <c r="P257" s="20" t="s">
        <v>791</v>
      </c>
    </row>
    <row r="258" spans="1:17" x14ac:dyDescent="0.2">
      <c r="A258" s="20" t="s">
        <v>782</v>
      </c>
      <c r="B258" s="20" t="s">
        <v>457</v>
      </c>
      <c r="C258" s="20" t="s">
        <v>40</v>
      </c>
      <c r="D258" s="20" t="s">
        <v>780</v>
      </c>
      <c r="E258" s="20" t="s">
        <v>790</v>
      </c>
      <c r="F258" s="20" t="s">
        <v>712</v>
      </c>
      <c r="G258" s="20" t="s">
        <v>35</v>
      </c>
      <c r="H258" s="20" t="s">
        <v>458</v>
      </c>
      <c r="I258" s="20" t="s">
        <v>1073</v>
      </c>
      <c r="J258" s="20" t="s">
        <v>787</v>
      </c>
      <c r="K258" s="20" t="s">
        <v>40</v>
      </c>
      <c r="L258" s="20" t="s">
        <v>858</v>
      </c>
      <c r="M258" s="20" t="s">
        <v>42</v>
      </c>
      <c r="N258" s="20" t="s">
        <v>1079</v>
      </c>
      <c r="O258" s="20" t="s">
        <v>957</v>
      </c>
      <c r="P258" s="20" t="s">
        <v>1076</v>
      </c>
    </row>
    <row r="259" spans="1:17" x14ac:dyDescent="0.2">
      <c r="A259" s="20" t="s">
        <v>782</v>
      </c>
      <c r="B259" s="20" t="s">
        <v>452</v>
      </c>
      <c r="C259" s="20" t="s">
        <v>40</v>
      </c>
      <c r="D259" s="20" t="s">
        <v>780</v>
      </c>
      <c r="E259" s="20" t="s">
        <v>790</v>
      </c>
      <c r="F259" s="20" t="s">
        <v>712</v>
      </c>
      <c r="G259" s="20" t="s">
        <v>35</v>
      </c>
      <c r="H259" s="20" t="s">
        <v>453</v>
      </c>
      <c r="I259" s="20" t="s">
        <v>1073</v>
      </c>
      <c r="J259" s="20" t="s">
        <v>775</v>
      </c>
      <c r="K259" s="20" t="s">
        <v>40</v>
      </c>
      <c r="L259" s="20" t="s">
        <v>1078</v>
      </c>
      <c r="M259" s="20" t="s">
        <v>42</v>
      </c>
      <c r="N259" s="20" t="s">
        <v>1077</v>
      </c>
      <c r="O259" s="20" t="s">
        <v>957</v>
      </c>
      <c r="P259" s="20" t="s">
        <v>1076</v>
      </c>
    </row>
    <row r="260" spans="1:17" x14ac:dyDescent="0.2">
      <c r="A260" s="20" t="s">
        <v>782</v>
      </c>
      <c r="B260" s="20" t="s">
        <v>1075</v>
      </c>
      <c r="C260" s="20" t="s">
        <v>40</v>
      </c>
      <c r="D260" s="20" t="s">
        <v>780</v>
      </c>
      <c r="E260" s="20" t="s">
        <v>790</v>
      </c>
      <c r="F260" s="20" t="s">
        <v>712</v>
      </c>
      <c r="G260" s="20" t="s">
        <v>35</v>
      </c>
      <c r="H260" s="20" t="s">
        <v>1074</v>
      </c>
      <c r="I260" s="20" t="s">
        <v>1073</v>
      </c>
      <c r="J260" s="20" t="s">
        <v>787</v>
      </c>
      <c r="K260" s="20" t="s">
        <v>40</v>
      </c>
      <c r="L260" s="20" t="s">
        <v>858</v>
      </c>
      <c r="M260" s="20" t="s">
        <v>42</v>
      </c>
      <c r="N260" s="20" t="s">
        <v>1072</v>
      </c>
      <c r="O260" s="20" t="s">
        <v>957</v>
      </c>
      <c r="P260" s="20" t="s">
        <v>1071</v>
      </c>
    </row>
    <row r="261" spans="1:17" x14ac:dyDescent="0.2">
      <c r="A261" s="20" t="s">
        <v>782</v>
      </c>
      <c r="B261" s="20" t="s">
        <v>1070</v>
      </c>
      <c r="C261" s="20" t="s">
        <v>40</v>
      </c>
      <c r="D261" s="20" t="s">
        <v>780</v>
      </c>
      <c r="E261" s="20" t="s">
        <v>1011</v>
      </c>
      <c r="F261" s="20" t="s">
        <v>733</v>
      </c>
      <c r="G261" s="20" t="s">
        <v>1069</v>
      </c>
      <c r="H261" s="20" t="s">
        <v>1068</v>
      </c>
      <c r="I261" s="20" t="s">
        <v>1067</v>
      </c>
      <c r="J261" s="20" t="s">
        <v>775</v>
      </c>
      <c r="K261" s="20" t="s">
        <v>42</v>
      </c>
      <c r="L261" s="20" t="s">
        <v>152</v>
      </c>
      <c r="M261" s="20" t="s">
        <v>42</v>
      </c>
      <c r="O261" s="20" t="s">
        <v>772</v>
      </c>
      <c r="P261" s="20" t="s">
        <v>771</v>
      </c>
      <c r="Q261" s="20" t="s">
        <v>796</v>
      </c>
    </row>
    <row r="262" spans="1:17" x14ac:dyDescent="0.2">
      <c r="A262" s="20" t="s">
        <v>782</v>
      </c>
      <c r="B262" s="20" t="s">
        <v>1066</v>
      </c>
      <c r="C262" s="20" t="s">
        <v>40</v>
      </c>
      <c r="D262" s="20" t="s">
        <v>780</v>
      </c>
      <c r="E262" s="20" t="s">
        <v>790</v>
      </c>
      <c r="F262" s="20" t="s">
        <v>712</v>
      </c>
      <c r="G262" s="20" t="s">
        <v>35</v>
      </c>
      <c r="H262" s="20" t="s">
        <v>1065</v>
      </c>
      <c r="I262" s="20" t="s">
        <v>1064</v>
      </c>
      <c r="J262" s="20" t="s">
        <v>775</v>
      </c>
      <c r="K262" s="20" t="s">
        <v>40</v>
      </c>
      <c r="L262" s="20" t="s">
        <v>427</v>
      </c>
      <c r="M262" s="20" t="s">
        <v>42</v>
      </c>
      <c r="O262" s="20" t="s">
        <v>792</v>
      </c>
      <c r="P262" s="20" t="s">
        <v>791</v>
      </c>
    </row>
    <row r="263" spans="1:17" x14ac:dyDescent="0.2">
      <c r="A263" s="20" t="s">
        <v>782</v>
      </c>
      <c r="B263" s="20" t="s">
        <v>519</v>
      </c>
      <c r="C263" s="20" t="s">
        <v>40</v>
      </c>
      <c r="D263" s="20" t="s">
        <v>780</v>
      </c>
      <c r="E263" s="20" t="s">
        <v>790</v>
      </c>
      <c r="F263" s="20" t="s">
        <v>712</v>
      </c>
      <c r="G263" s="20" t="s">
        <v>35</v>
      </c>
      <c r="H263" s="20" t="s">
        <v>1063</v>
      </c>
      <c r="I263" s="20" t="s">
        <v>1062</v>
      </c>
      <c r="J263" s="20" t="s">
        <v>787</v>
      </c>
      <c r="K263" s="20" t="s">
        <v>40</v>
      </c>
      <c r="L263" s="20" t="s">
        <v>197</v>
      </c>
      <c r="M263" s="20" t="s">
        <v>42</v>
      </c>
      <c r="N263" s="20" t="s">
        <v>1061</v>
      </c>
      <c r="O263" s="20" t="s">
        <v>772</v>
      </c>
      <c r="P263" s="20" t="s">
        <v>821</v>
      </c>
    </row>
    <row r="264" spans="1:17" x14ac:dyDescent="0.2">
      <c r="A264" s="20" t="s">
        <v>782</v>
      </c>
      <c r="B264" s="20" t="s">
        <v>296</v>
      </c>
      <c r="C264" s="20" t="s">
        <v>40</v>
      </c>
      <c r="D264" s="20" t="s">
        <v>780</v>
      </c>
      <c r="E264" s="20" t="s">
        <v>779</v>
      </c>
      <c r="F264" s="20" t="s">
        <v>733</v>
      </c>
      <c r="G264" s="20" t="s">
        <v>915</v>
      </c>
      <c r="H264" s="20" t="s">
        <v>1060</v>
      </c>
      <c r="I264" s="20" t="s">
        <v>1059</v>
      </c>
      <c r="J264" s="20" t="s">
        <v>775</v>
      </c>
      <c r="K264" s="20" t="s">
        <v>40</v>
      </c>
      <c r="L264" s="20" t="s">
        <v>774</v>
      </c>
      <c r="M264" s="20" t="s">
        <v>42</v>
      </c>
      <c r="N264" s="20" t="s">
        <v>1058</v>
      </c>
      <c r="O264" s="20" t="s">
        <v>772</v>
      </c>
      <c r="P264" s="20" t="s">
        <v>771</v>
      </c>
      <c r="Q264" s="20" t="s">
        <v>882</v>
      </c>
    </row>
    <row r="265" spans="1:17" x14ac:dyDescent="0.2">
      <c r="A265" s="20" t="s">
        <v>782</v>
      </c>
      <c r="B265" s="20" t="s">
        <v>1057</v>
      </c>
      <c r="C265" s="20" t="s">
        <v>40</v>
      </c>
      <c r="D265" s="20" t="s">
        <v>780</v>
      </c>
      <c r="E265" s="20" t="s">
        <v>982</v>
      </c>
      <c r="F265" s="20" t="s">
        <v>981</v>
      </c>
      <c r="G265" s="20" t="s">
        <v>980</v>
      </c>
      <c r="H265" s="20" t="s">
        <v>1056</v>
      </c>
      <c r="I265" s="20" t="s">
        <v>1055</v>
      </c>
      <c r="J265" s="20" t="s">
        <v>775</v>
      </c>
      <c r="K265" s="20" t="s">
        <v>42</v>
      </c>
      <c r="L265" s="20" t="s">
        <v>197</v>
      </c>
      <c r="M265" s="20" t="s">
        <v>42</v>
      </c>
      <c r="O265" s="20" t="s">
        <v>772</v>
      </c>
      <c r="P265" s="20" t="s">
        <v>772</v>
      </c>
    </row>
    <row r="266" spans="1:17" x14ac:dyDescent="0.2">
      <c r="A266" s="20" t="s">
        <v>782</v>
      </c>
      <c r="B266" s="20" t="s">
        <v>1054</v>
      </c>
      <c r="C266" s="20" t="s">
        <v>40</v>
      </c>
      <c r="D266" s="20" t="s">
        <v>780</v>
      </c>
      <c r="E266" s="20" t="s">
        <v>850</v>
      </c>
      <c r="F266" s="20" t="s">
        <v>712</v>
      </c>
      <c r="G266" s="20" t="s">
        <v>35</v>
      </c>
      <c r="H266" s="20" t="s">
        <v>1053</v>
      </c>
      <c r="I266" s="20" t="s">
        <v>1052</v>
      </c>
      <c r="J266" s="20" t="s">
        <v>775</v>
      </c>
      <c r="K266" s="20" t="s">
        <v>42</v>
      </c>
      <c r="L266" s="20" t="s">
        <v>814</v>
      </c>
      <c r="M266" s="20" t="s">
        <v>42</v>
      </c>
      <c r="O266" s="20" t="s">
        <v>1051</v>
      </c>
      <c r="P266" s="20" t="s">
        <v>886</v>
      </c>
    </row>
    <row r="267" spans="1:17" x14ac:dyDescent="0.2">
      <c r="A267" s="20" t="s">
        <v>782</v>
      </c>
      <c r="B267" s="20" t="s">
        <v>1050</v>
      </c>
      <c r="C267" s="20" t="s">
        <v>40</v>
      </c>
      <c r="D267" s="20" t="s">
        <v>780</v>
      </c>
      <c r="E267" s="20" t="s">
        <v>1011</v>
      </c>
      <c r="F267" s="20" t="s">
        <v>712</v>
      </c>
      <c r="G267" s="20" t="s">
        <v>35</v>
      </c>
      <c r="H267" s="20" t="s">
        <v>1049</v>
      </c>
      <c r="I267" s="20" t="s">
        <v>1048</v>
      </c>
      <c r="J267" s="20" t="s">
        <v>787</v>
      </c>
      <c r="K267" s="20" t="s">
        <v>42</v>
      </c>
      <c r="L267" s="20" t="s">
        <v>197</v>
      </c>
      <c r="M267" s="20" t="s">
        <v>42</v>
      </c>
      <c r="N267" s="20" t="s">
        <v>1047</v>
      </c>
      <c r="O267" s="20" t="s">
        <v>772</v>
      </c>
      <c r="P267" s="20" t="s">
        <v>771</v>
      </c>
    </row>
    <row r="268" spans="1:17" x14ac:dyDescent="0.2">
      <c r="A268" s="20" t="s">
        <v>782</v>
      </c>
      <c r="B268" s="20" t="s">
        <v>201</v>
      </c>
      <c r="C268" s="20" t="s">
        <v>40</v>
      </c>
      <c r="D268" s="20" t="s">
        <v>780</v>
      </c>
      <c r="E268" s="20" t="s">
        <v>779</v>
      </c>
      <c r="F268" s="20" t="s">
        <v>733</v>
      </c>
      <c r="G268" s="20" t="s">
        <v>900</v>
      </c>
      <c r="H268" s="20" t="s">
        <v>1046</v>
      </c>
      <c r="I268" s="20" t="s">
        <v>1045</v>
      </c>
      <c r="J268" s="20" t="s">
        <v>775</v>
      </c>
      <c r="K268" s="20" t="s">
        <v>40</v>
      </c>
      <c r="L268" s="20" t="s">
        <v>427</v>
      </c>
      <c r="M268" s="20" t="s">
        <v>42</v>
      </c>
      <c r="N268" s="20" t="s">
        <v>1044</v>
      </c>
      <c r="O268" s="20" t="s">
        <v>772</v>
      </c>
      <c r="P268" s="20" t="s">
        <v>771</v>
      </c>
      <c r="Q268" s="20" t="s">
        <v>882</v>
      </c>
    </row>
    <row r="269" spans="1:17" x14ac:dyDescent="0.2">
      <c r="A269" s="20" t="s">
        <v>782</v>
      </c>
      <c r="B269" s="20" t="s">
        <v>207</v>
      </c>
      <c r="C269" s="20" t="s">
        <v>40</v>
      </c>
      <c r="D269" s="20" t="s">
        <v>780</v>
      </c>
      <c r="E269" s="20" t="s">
        <v>790</v>
      </c>
      <c r="F269" s="20" t="s">
        <v>733</v>
      </c>
      <c r="G269" s="20" t="s">
        <v>789</v>
      </c>
      <c r="H269" s="20" t="s">
        <v>208</v>
      </c>
      <c r="I269" s="20" t="s">
        <v>1043</v>
      </c>
      <c r="J269" s="20" t="s">
        <v>787</v>
      </c>
      <c r="K269" s="20" t="s">
        <v>40</v>
      </c>
      <c r="L269" s="20" t="s">
        <v>774</v>
      </c>
      <c r="M269" s="20" t="s">
        <v>42</v>
      </c>
      <c r="N269" s="20" t="s">
        <v>1042</v>
      </c>
      <c r="O269" s="20" t="s">
        <v>785</v>
      </c>
      <c r="P269" s="20" t="s">
        <v>845</v>
      </c>
      <c r="Q269" s="20" t="s">
        <v>796</v>
      </c>
    </row>
    <row r="270" spans="1:17" x14ac:dyDescent="0.2">
      <c r="A270" s="20" t="s">
        <v>782</v>
      </c>
      <c r="B270" s="20" t="s">
        <v>1041</v>
      </c>
      <c r="C270" s="20" t="s">
        <v>40</v>
      </c>
      <c r="D270" s="20" t="s">
        <v>780</v>
      </c>
      <c r="E270" s="20" t="s">
        <v>790</v>
      </c>
      <c r="F270" s="20" t="s">
        <v>712</v>
      </c>
      <c r="G270" s="20" t="s">
        <v>35</v>
      </c>
      <c r="H270" s="20" t="s">
        <v>1040</v>
      </c>
      <c r="I270" s="20" t="s">
        <v>1039</v>
      </c>
      <c r="J270" s="20" t="s">
        <v>775</v>
      </c>
      <c r="K270" s="20" t="s">
        <v>40</v>
      </c>
      <c r="L270" s="20" t="s">
        <v>427</v>
      </c>
      <c r="M270" s="20" t="s">
        <v>42</v>
      </c>
      <c r="O270" s="20" t="s">
        <v>1038</v>
      </c>
      <c r="P270" s="20" t="s">
        <v>1037</v>
      </c>
    </row>
    <row r="271" spans="1:17" x14ac:dyDescent="0.2">
      <c r="A271" s="20" t="s">
        <v>782</v>
      </c>
      <c r="B271" s="20" t="s">
        <v>1036</v>
      </c>
      <c r="C271" s="20" t="s">
        <v>40</v>
      </c>
      <c r="D271" s="20" t="s">
        <v>780</v>
      </c>
      <c r="E271" s="20" t="s">
        <v>790</v>
      </c>
      <c r="F271" s="20" t="s">
        <v>712</v>
      </c>
      <c r="G271" s="20" t="s">
        <v>35</v>
      </c>
      <c r="H271" s="20" t="s">
        <v>1035</v>
      </c>
      <c r="I271" s="20" t="s">
        <v>972</v>
      </c>
      <c r="J271" s="20" t="s">
        <v>775</v>
      </c>
      <c r="K271" s="20" t="s">
        <v>40</v>
      </c>
      <c r="L271" s="20" t="s">
        <v>197</v>
      </c>
      <c r="M271" s="20" t="s">
        <v>42</v>
      </c>
      <c r="N271" s="20" t="s">
        <v>1034</v>
      </c>
      <c r="O271" s="20" t="s">
        <v>957</v>
      </c>
      <c r="P271" s="20" t="s">
        <v>1033</v>
      </c>
    </row>
    <row r="272" spans="1:17" x14ac:dyDescent="0.2">
      <c r="A272" s="20" t="s">
        <v>782</v>
      </c>
      <c r="B272" s="20" t="s">
        <v>1032</v>
      </c>
      <c r="C272" s="20" t="s">
        <v>40</v>
      </c>
      <c r="D272" s="20" t="s">
        <v>780</v>
      </c>
      <c r="E272" s="20" t="s">
        <v>790</v>
      </c>
      <c r="F272" s="20" t="s">
        <v>712</v>
      </c>
      <c r="G272" s="20" t="s">
        <v>35</v>
      </c>
      <c r="H272" s="20" t="s">
        <v>1031</v>
      </c>
      <c r="I272" s="20" t="s">
        <v>1015</v>
      </c>
      <c r="J272" s="20" t="s">
        <v>775</v>
      </c>
      <c r="K272" s="20" t="s">
        <v>40</v>
      </c>
      <c r="L272" s="20" t="s">
        <v>427</v>
      </c>
      <c r="M272" s="20" t="s">
        <v>42</v>
      </c>
      <c r="N272" s="20" t="s">
        <v>1030</v>
      </c>
      <c r="O272" s="20" t="s">
        <v>957</v>
      </c>
      <c r="P272" s="20" t="s">
        <v>1024</v>
      </c>
    </row>
    <row r="273" spans="1:17" x14ac:dyDescent="0.2">
      <c r="A273" s="20" t="s">
        <v>782</v>
      </c>
      <c r="B273" s="20" t="s">
        <v>1029</v>
      </c>
      <c r="C273" s="20" t="s">
        <v>40</v>
      </c>
      <c r="D273" s="20" t="s">
        <v>780</v>
      </c>
      <c r="E273" s="20" t="s">
        <v>843</v>
      </c>
      <c r="F273" s="20" t="s">
        <v>712</v>
      </c>
      <c r="G273" s="20" t="s">
        <v>35</v>
      </c>
      <c r="H273" s="20" t="s">
        <v>1028</v>
      </c>
      <c r="I273" s="20" t="s">
        <v>1015</v>
      </c>
      <c r="J273" s="20" t="s">
        <v>787</v>
      </c>
      <c r="K273" s="20" t="s">
        <v>42</v>
      </c>
      <c r="L273" s="20" t="s">
        <v>197</v>
      </c>
      <c r="M273" s="20" t="s">
        <v>42</v>
      </c>
      <c r="O273" s="20" t="s">
        <v>772</v>
      </c>
      <c r="P273" s="20" t="s">
        <v>821</v>
      </c>
    </row>
    <row r="274" spans="1:17" x14ac:dyDescent="0.2">
      <c r="A274" s="20" t="s">
        <v>782</v>
      </c>
      <c r="B274" s="20" t="s">
        <v>1027</v>
      </c>
      <c r="C274" s="20" t="s">
        <v>40</v>
      </c>
      <c r="D274" s="20" t="s">
        <v>780</v>
      </c>
      <c r="E274" s="20" t="s">
        <v>790</v>
      </c>
      <c r="F274" s="20" t="s">
        <v>712</v>
      </c>
      <c r="G274" s="20" t="s">
        <v>35</v>
      </c>
      <c r="H274" s="20" t="s">
        <v>1026</v>
      </c>
      <c r="I274" s="20" t="s">
        <v>1015</v>
      </c>
      <c r="J274" s="20" t="s">
        <v>787</v>
      </c>
      <c r="K274" s="20" t="s">
        <v>40</v>
      </c>
      <c r="L274" s="20" t="s">
        <v>427</v>
      </c>
      <c r="M274" s="20" t="s">
        <v>42</v>
      </c>
      <c r="N274" s="20" t="s">
        <v>1025</v>
      </c>
      <c r="O274" s="20" t="s">
        <v>957</v>
      </c>
      <c r="P274" s="20" t="s">
        <v>1024</v>
      </c>
    </row>
    <row r="275" spans="1:17" x14ac:dyDescent="0.2">
      <c r="A275" s="20" t="s">
        <v>782</v>
      </c>
      <c r="B275" s="20" t="s">
        <v>1023</v>
      </c>
      <c r="C275" s="20" t="s">
        <v>40</v>
      </c>
      <c r="D275" s="20" t="s">
        <v>780</v>
      </c>
      <c r="E275" s="20" t="s">
        <v>790</v>
      </c>
      <c r="F275" s="20" t="s">
        <v>712</v>
      </c>
      <c r="G275" s="20" t="s">
        <v>35</v>
      </c>
      <c r="H275" s="20" t="s">
        <v>1022</v>
      </c>
      <c r="I275" s="20" t="s">
        <v>1015</v>
      </c>
      <c r="J275" s="20" t="s">
        <v>775</v>
      </c>
      <c r="K275" s="20" t="s">
        <v>40</v>
      </c>
      <c r="L275" s="20" t="s">
        <v>427</v>
      </c>
      <c r="M275" s="20" t="s">
        <v>42</v>
      </c>
      <c r="N275" s="20" t="s">
        <v>1021</v>
      </c>
      <c r="O275" s="20" t="s">
        <v>846</v>
      </c>
      <c r="P275" s="20" t="s">
        <v>883</v>
      </c>
    </row>
    <row r="276" spans="1:17" x14ac:dyDescent="0.2">
      <c r="A276" s="20" t="s">
        <v>782</v>
      </c>
      <c r="B276" s="20" t="s">
        <v>1020</v>
      </c>
      <c r="C276" s="20" t="s">
        <v>40</v>
      </c>
      <c r="D276" s="20" t="s">
        <v>780</v>
      </c>
      <c r="E276" s="20" t="s">
        <v>790</v>
      </c>
      <c r="F276" s="20" t="s">
        <v>712</v>
      </c>
      <c r="G276" s="20" t="s">
        <v>35</v>
      </c>
      <c r="H276" s="20" t="s">
        <v>1019</v>
      </c>
      <c r="I276" s="20" t="s">
        <v>1015</v>
      </c>
      <c r="J276" s="20" t="s">
        <v>775</v>
      </c>
      <c r="K276" s="20" t="s">
        <v>40</v>
      </c>
      <c r="L276" s="20" t="s">
        <v>197</v>
      </c>
      <c r="M276" s="20" t="s">
        <v>42</v>
      </c>
      <c r="N276" s="20" t="s">
        <v>1018</v>
      </c>
      <c r="O276" s="20" t="s">
        <v>957</v>
      </c>
      <c r="P276" s="20" t="s">
        <v>1013</v>
      </c>
    </row>
    <row r="277" spans="1:17" x14ac:dyDescent="0.2">
      <c r="A277" s="20" t="s">
        <v>782</v>
      </c>
      <c r="B277" s="20" t="s">
        <v>1017</v>
      </c>
      <c r="C277" s="20" t="s">
        <v>40</v>
      </c>
      <c r="D277" s="20" t="s">
        <v>780</v>
      </c>
      <c r="E277" s="20" t="s">
        <v>790</v>
      </c>
      <c r="F277" s="20" t="s">
        <v>712</v>
      </c>
      <c r="G277" s="20" t="s">
        <v>35</v>
      </c>
      <c r="H277" s="20" t="s">
        <v>1016</v>
      </c>
      <c r="I277" s="20" t="s">
        <v>1015</v>
      </c>
      <c r="J277" s="20" t="s">
        <v>775</v>
      </c>
      <c r="K277" s="20" t="s">
        <v>40</v>
      </c>
      <c r="L277" s="20" t="s">
        <v>197</v>
      </c>
      <c r="M277" s="20" t="s">
        <v>42</v>
      </c>
      <c r="N277" s="20" t="s">
        <v>1014</v>
      </c>
      <c r="O277" s="20" t="s">
        <v>957</v>
      </c>
      <c r="P277" s="20" t="s">
        <v>1013</v>
      </c>
    </row>
    <row r="278" spans="1:17" x14ac:dyDescent="0.2">
      <c r="A278" s="20" t="s">
        <v>782</v>
      </c>
      <c r="B278" s="20" t="s">
        <v>1012</v>
      </c>
      <c r="C278" s="20" t="s">
        <v>40</v>
      </c>
      <c r="D278" s="20" t="s">
        <v>780</v>
      </c>
      <c r="E278" s="20" t="s">
        <v>1011</v>
      </c>
      <c r="F278" s="20" t="s">
        <v>712</v>
      </c>
      <c r="G278" s="20" t="s">
        <v>35</v>
      </c>
      <c r="H278" s="20" t="s">
        <v>1010</v>
      </c>
      <c r="I278" s="20" t="s">
        <v>1009</v>
      </c>
      <c r="J278" s="20" t="s">
        <v>787</v>
      </c>
      <c r="K278" s="20" t="s">
        <v>42</v>
      </c>
      <c r="L278" s="20" t="s">
        <v>427</v>
      </c>
      <c r="M278" s="20" t="s">
        <v>42</v>
      </c>
      <c r="O278" s="20" t="s">
        <v>772</v>
      </c>
      <c r="P278" s="20" t="s">
        <v>771</v>
      </c>
    </row>
    <row r="279" spans="1:17" x14ac:dyDescent="0.2">
      <c r="A279" s="20" t="s">
        <v>782</v>
      </c>
      <c r="B279" s="20" t="s">
        <v>173</v>
      </c>
      <c r="C279" s="20" t="s">
        <v>40</v>
      </c>
      <c r="D279" s="20" t="s">
        <v>780</v>
      </c>
      <c r="E279" s="20" t="s">
        <v>790</v>
      </c>
      <c r="F279" s="20" t="s">
        <v>733</v>
      </c>
      <c r="G279" s="20" t="s">
        <v>800</v>
      </c>
      <c r="H279" s="20" t="s">
        <v>174</v>
      </c>
      <c r="I279" s="20" t="s">
        <v>1008</v>
      </c>
      <c r="J279" s="20" t="s">
        <v>775</v>
      </c>
      <c r="K279" s="20" t="s">
        <v>40</v>
      </c>
      <c r="L279" s="20" t="s">
        <v>814</v>
      </c>
      <c r="M279" s="20" t="s">
        <v>42</v>
      </c>
      <c r="N279" s="20" t="s">
        <v>1007</v>
      </c>
      <c r="O279" s="20" t="s">
        <v>785</v>
      </c>
      <c r="P279" s="20" t="s">
        <v>837</v>
      </c>
      <c r="Q279" s="20" t="s">
        <v>783</v>
      </c>
    </row>
    <row r="280" spans="1:17" x14ac:dyDescent="0.2">
      <c r="A280" s="20" t="s">
        <v>782</v>
      </c>
      <c r="B280" s="20" t="s">
        <v>1006</v>
      </c>
      <c r="C280" s="20" t="s">
        <v>40</v>
      </c>
      <c r="D280" s="20" t="s">
        <v>780</v>
      </c>
      <c r="E280" s="20" t="s">
        <v>843</v>
      </c>
      <c r="F280" s="20" t="s">
        <v>712</v>
      </c>
      <c r="G280" s="20" t="s">
        <v>35</v>
      </c>
      <c r="H280" s="20" t="s">
        <v>1005</v>
      </c>
      <c r="I280" s="20" t="s">
        <v>1004</v>
      </c>
      <c r="J280" s="20" t="s">
        <v>787</v>
      </c>
      <c r="K280" s="20" t="s">
        <v>42</v>
      </c>
      <c r="L280" s="20" t="s">
        <v>774</v>
      </c>
      <c r="M280" s="20" t="s">
        <v>42</v>
      </c>
      <c r="O280" s="20" t="s">
        <v>772</v>
      </c>
      <c r="P280" s="20" t="s">
        <v>821</v>
      </c>
    </row>
    <row r="281" spans="1:17" x14ac:dyDescent="0.2">
      <c r="A281" s="20" t="s">
        <v>782</v>
      </c>
      <c r="B281" s="20" t="s">
        <v>1003</v>
      </c>
      <c r="C281" s="20" t="s">
        <v>40</v>
      </c>
      <c r="D281" s="20" t="s">
        <v>780</v>
      </c>
      <c r="E281" s="20" t="s">
        <v>982</v>
      </c>
      <c r="F281" s="20" t="s">
        <v>981</v>
      </c>
      <c r="G281" s="20" t="s">
        <v>980</v>
      </c>
      <c r="H281" s="20" t="s">
        <v>1002</v>
      </c>
      <c r="I281" s="20" t="s">
        <v>782</v>
      </c>
      <c r="J281" s="20" t="s">
        <v>41</v>
      </c>
      <c r="K281" s="20" t="s">
        <v>42</v>
      </c>
      <c r="L281" s="20" t="s">
        <v>197</v>
      </c>
      <c r="M281" s="20" t="s">
        <v>42</v>
      </c>
      <c r="O281" s="20" t="s">
        <v>978</v>
      </c>
      <c r="P281" s="20" t="s">
        <v>977</v>
      </c>
    </row>
    <row r="282" spans="1:17" x14ac:dyDescent="0.2">
      <c r="A282" s="20" t="s">
        <v>782</v>
      </c>
      <c r="B282" s="20" t="s">
        <v>1001</v>
      </c>
      <c r="C282" s="20" t="s">
        <v>40</v>
      </c>
      <c r="D282" s="20" t="s">
        <v>780</v>
      </c>
      <c r="E282" s="20" t="s">
        <v>982</v>
      </c>
      <c r="F282" s="20" t="s">
        <v>981</v>
      </c>
      <c r="G282" s="20" t="s">
        <v>980</v>
      </c>
      <c r="H282" s="20" t="s">
        <v>1000</v>
      </c>
      <c r="I282" s="20" t="s">
        <v>782</v>
      </c>
      <c r="J282" s="20" t="s">
        <v>41</v>
      </c>
      <c r="K282" s="20" t="s">
        <v>42</v>
      </c>
      <c r="L282" s="20" t="s">
        <v>774</v>
      </c>
      <c r="M282" s="20" t="s">
        <v>42</v>
      </c>
      <c r="O282" s="20" t="s">
        <v>978</v>
      </c>
      <c r="P282" s="20" t="s">
        <v>977</v>
      </c>
    </row>
    <row r="283" spans="1:17" x14ac:dyDescent="0.2">
      <c r="A283" s="20" t="s">
        <v>782</v>
      </c>
      <c r="B283" s="20" t="s">
        <v>999</v>
      </c>
      <c r="C283" s="20" t="s">
        <v>40</v>
      </c>
      <c r="D283" s="20" t="s">
        <v>780</v>
      </c>
      <c r="E283" s="20" t="s">
        <v>982</v>
      </c>
      <c r="F283" s="20" t="s">
        <v>981</v>
      </c>
      <c r="G283" s="20" t="s">
        <v>980</v>
      </c>
      <c r="H283" s="20" t="s">
        <v>998</v>
      </c>
      <c r="I283" s="20" t="s">
        <v>782</v>
      </c>
      <c r="J283" s="20" t="s">
        <v>41</v>
      </c>
      <c r="K283" s="20" t="s">
        <v>42</v>
      </c>
      <c r="L283" s="20" t="s">
        <v>814</v>
      </c>
      <c r="M283" s="20" t="s">
        <v>42</v>
      </c>
      <c r="O283" s="20" t="s">
        <v>978</v>
      </c>
      <c r="P283" s="20" t="s">
        <v>977</v>
      </c>
    </row>
    <row r="284" spans="1:17" x14ac:dyDescent="0.2">
      <c r="A284" s="20" t="s">
        <v>782</v>
      </c>
      <c r="B284" s="20" t="s">
        <v>997</v>
      </c>
      <c r="C284" s="20" t="s">
        <v>40</v>
      </c>
      <c r="D284" s="20" t="s">
        <v>780</v>
      </c>
      <c r="E284" s="20" t="s">
        <v>982</v>
      </c>
      <c r="F284" s="20" t="s">
        <v>981</v>
      </c>
      <c r="G284" s="20" t="s">
        <v>980</v>
      </c>
      <c r="H284" s="20" t="s">
        <v>996</v>
      </c>
      <c r="I284" s="20" t="s">
        <v>782</v>
      </c>
      <c r="J284" s="20" t="s">
        <v>41</v>
      </c>
      <c r="K284" s="20" t="s">
        <v>42</v>
      </c>
      <c r="L284" s="20" t="s">
        <v>197</v>
      </c>
      <c r="M284" s="20" t="s">
        <v>42</v>
      </c>
      <c r="O284" s="20" t="s">
        <v>978</v>
      </c>
      <c r="P284" s="20" t="s">
        <v>977</v>
      </c>
    </row>
    <row r="285" spans="1:17" x14ac:dyDescent="0.2">
      <c r="A285" s="20" t="s">
        <v>782</v>
      </c>
      <c r="B285" s="20" t="s">
        <v>995</v>
      </c>
      <c r="C285" s="20" t="s">
        <v>40</v>
      </c>
      <c r="D285" s="20" t="s">
        <v>780</v>
      </c>
      <c r="E285" s="20" t="s">
        <v>982</v>
      </c>
      <c r="F285" s="20" t="s">
        <v>981</v>
      </c>
      <c r="G285" s="20" t="s">
        <v>980</v>
      </c>
      <c r="H285" s="20" t="s">
        <v>994</v>
      </c>
      <c r="I285" s="20" t="s">
        <v>782</v>
      </c>
      <c r="J285" s="20" t="s">
        <v>41</v>
      </c>
      <c r="K285" s="20" t="s">
        <v>42</v>
      </c>
      <c r="L285" s="20" t="s">
        <v>427</v>
      </c>
      <c r="M285" s="20" t="s">
        <v>42</v>
      </c>
      <c r="O285" s="20" t="s">
        <v>978</v>
      </c>
      <c r="P285" s="20" t="s">
        <v>977</v>
      </c>
    </row>
    <row r="286" spans="1:17" x14ac:dyDescent="0.2">
      <c r="A286" s="20" t="s">
        <v>782</v>
      </c>
      <c r="B286" s="20" t="s">
        <v>993</v>
      </c>
      <c r="C286" s="20" t="s">
        <v>40</v>
      </c>
      <c r="D286" s="20" t="s">
        <v>780</v>
      </c>
      <c r="E286" s="20" t="s">
        <v>982</v>
      </c>
      <c r="F286" s="20" t="s">
        <v>981</v>
      </c>
      <c r="G286" s="20" t="s">
        <v>980</v>
      </c>
      <c r="H286" s="20" t="s">
        <v>992</v>
      </c>
      <c r="I286" s="20" t="s">
        <v>782</v>
      </c>
      <c r="J286" s="20" t="s">
        <v>41</v>
      </c>
      <c r="K286" s="20" t="s">
        <v>42</v>
      </c>
      <c r="L286" s="20" t="s">
        <v>197</v>
      </c>
      <c r="M286" s="20" t="s">
        <v>42</v>
      </c>
      <c r="O286" s="20" t="s">
        <v>978</v>
      </c>
      <c r="P286" s="20" t="s">
        <v>977</v>
      </c>
    </row>
    <row r="287" spans="1:17" x14ac:dyDescent="0.2">
      <c r="A287" s="20" t="s">
        <v>782</v>
      </c>
      <c r="B287" s="20" t="s">
        <v>991</v>
      </c>
      <c r="C287" s="20" t="s">
        <v>40</v>
      </c>
      <c r="D287" s="20" t="s">
        <v>780</v>
      </c>
      <c r="E287" s="20" t="s">
        <v>982</v>
      </c>
      <c r="F287" s="20" t="s">
        <v>981</v>
      </c>
      <c r="G287" s="20" t="s">
        <v>980</v>
      </c>
      <c r="H287" s="20" t="s">
        <v>990</v>
      </c>
      <c r="I287" s="20" t="s">
        <v>782</v>
      </c>
      <c r="J287" s="20" t="s">
        <v>41</v>
      </c>
      <c r="K287" s="20" t="s">
        <v>42</v>
      </c>
      <c r="L287" s="20" t="s">
        <v>774</v>
      </c>
      <c r="M287" s="20" t="s">
        <v>42</v>
      </c>
      <c r="O287" s="20" t="s">
        <v>978</v>
      </c>
      <c r="P287" s="20" t="s">
        <v>977</v>
      </c>
    </row>
    <row r="288" spans="1:17" x14ac:dyDescent="0.2">
      <c r="A288" s="20" t="s">
        <v>782</v>
      </c>
      <c r="B288" s="20" t="s">
        <v>989</v>
      </c>
      <c r="C288" s="20" t="s">
        <v>40</v>
      </c>
      <c r="D288" s="20" t="s">
        <v>780</v>
      </c>
      <c r="E288" s="20" t="s">
        <v>982</v>
      </c>
      <c r="F288" s="20" t="s">
        <v>981</v>
      </c>
      <c r="G288" s="20" t="s">
        <v>980</v>
      </c>
      <c r="H288" s="20" t="s">
        <v>988</v>
      </c>
      <c r="I288" s="20" t="s">
        <v>782</v>
      </c>
      <c r="J288" s="20" t="s">
        <v>41</v>
      </c>
      <c r="K288" s="20" t="s">
        <v>42</v>
      </c>
      <c r="L288" s="20" t="s">
        <v>427</v>
      </c>
      <c r="M288" s="20" t="s">
        <v>42</v>
      </c>
      <c r="O288" s="20" t="s">
        <v>978</v>
      </c>
      <c r="P288" s="20" t="s">
        <v>977</v>
      </c>
    </row>
    <row r="289" spans="1:17" x14ac:dyDescent="0.2">
      <c r="A289" s="20" t="s">
        <v>782</v>
      </c>
      <c r="B289" s="20" t="s">
        <v>987</v>
      </c>
      <c r="C289" s="20" t="s">
        <v>40</v>
      </c>
      <c r="D289" s="20" t="s">
        <v>780</v>
      </c>
      <c r="E289" s="20" t="s">
        <v>982</v>
      </c>
      <c r="F289" s="20" t="s">
        <v>981</v>
      </c>
      <c r="G289" s="20" t="s">
        <v>980</v>
      </c>
      <c r="H289" s="20" t="s">
        <v>986</v>
      </c>
      <c r="I289" s="20" t="s">
        <v>782</v>
      </c>
      <c r="J289" s="20" t="s">
        <v>41</v>
      </c>
      <c r="K289" s="20" t="s">
        <v>42</v>
      </c>
      <c r="L289" s="20" t="s">
        <v>427</v>
      </c>
      <c r="M289" s="20" t="s">
        <v>42</v>
      </c>
      <c r="O289" s="20" t="s">
        <v>978</v>
      </c>
      <c r="P289" s="20" t="s">
        <v>977</v>
      </c>
    </row>
    <row r="290" spans="1:17" x14ac:dyDescent="0.2">
      <c r="A290" s="20" t="s">
        <v>782</v>
      </c>
      <c r="B290" s="20" t="s">
        <v>985</v>
      </c>
      <c r="C290" s="20" t="s">
        <v>40</v>
      </c>
      <c r="D290" s="20" t="s">
        <v>780</v>
      </c>
      <c r="E290" s="20" t="s">
        <v>982</v>
      </c>
      <c r="F290" s="20" t="s">
        <v>981</v>
      </c>
      <c r="G290" s="20" t="s">
        <v>980</v>
      </c>
      <c r="H290" s="20" t="s">
        <v>984</v>
      </c>
      <c r="I290" s="20" t="s">
        <v>782</v>
      </c>
      <c r="J290" s="20" t="s">
        <v>41</v>
      </c>
      <c r="K290" s="20" t="s">
        <v>42</v>
      </c>
      <c r="L290" s="20" t="s">
        <v>427</v>
      </c>
      <c r="M290" s="20" t="s">
        <v>42</v>
      </c>
      <c r="O290" s="20" t="s">
        <v>978</v>
      </c>
      <c r="P290" s="20" t="s">
        <v>977</v>
      </c>
    </row>
    <row r="291" spans="1:17" x14ac:dyDescent="0.2">
      <c r="A291" s="20" t="s">
        <v>782</v>
      </c>
      <c r="B291" s="20" t="s">
        <v>983</v>
      </c>
      <c r="C291" s="20" t="s">
        <v>40</v>
      </c>
      <c r="D291" s="20" t="s">
        <v>780</v>
      </c>
      <c r="E291" s="20" t="s">
        <v>982</v>
      </c>
      <c r="F291" s="20" t="s">
        <v>981</v>
      </c>
      <c r="G291" s="20" t="s">
        <v>980</v>
      </c>
      <c r="H291" s="20" t="s">
        <v>979</v>
      </c>
      <c r="I291" s="20" t="s">
        <v>782</v>
      </c>
      <c r="J291" s="20" t="s">
        <v>41</v>
      </c>
      <c r="K291" s="20" t="s">
        <v>42</v>
      </c>
      <c r="L291" s="20" t="s">
        <v>197</v>
      </c>
      <c r="M291" s="20" t="s">
        <v>42</v>
      </c>
      <c r="O291" s="20" t="s">
        <v>978</v>
      </c>
      <c r="P291" s="20" t="s">
        <v>977</v>
      </c>
    </row>
    <row r="292" spans="1:17" x14ac:dyDescent="0.2">
      <c r="A292" s="20" t="s">
        <v>782</v>
      </c>
      <c r="B292" s="20" t="s">
        <v>331</v>
      </c>
      <c r="C292" s="20" t="s">
        <v>40</v>
      </c>
      <c r="D292" s="20" t="s">
        <v>780</v>
      </c>
      <c r="E292" s="20" t="s">
        <v>790</v>
      </c>
      <c r="F292" s="20" t="s">
        <v>712</v>
      </c>
      <c r="G292" s="20" t="s">
        <v>35</v>
      </c>
      <c r="H292" s="20" t="s">
        <v>332</v>
      </c>
      <c r="I292" s="20" t="s">
        <v>972</v>
      </c>
      <c r="J292" s="20" t="s">
        <v>787</v>
      </c>
      <c r="K292" s="20" t="s">
        <v>40</v>
      </c>
      <c r="L292" s="20" t="s">
        <v>197</v>
      </c>
      <c r="M292" s="20" t="s">
        <v>42</v>
      </c>
      <c r="N292" s="20" t="s">
        <v>976</v>
      </c>
      <c r="O292" s="20" t="s">
        <v>957</v>
      </c>
      <c r="P292" s="20" t="s">
        <v>974</v>
      </c>
    </row>
    <row r="293" spans="1:17" x14ac:dyDescent="0.2">
      <c r="A293" s="20" t="s">
        <v>782</v>
      </c>
      <c r="B293" s="20" t="s">
        <v>313</v>
      </c>
      <c r="C293" s="20" t="s">
        <v>40</v>
      </c>
      <c r="D293" s="20" t="s">
        <v>780</v>
      </c>
      <c r="E293" s="20" t="s">
        <v>790</v>
      </c>
      <c r="F293" s="20" t="s">
        <v>712</v>
      </c>
      <c r="G293" s="20" t="s">
        <v>35</v>
      </c>
      <c r="H293" s="20" t="s">
        <v>314</v>
      </c>
      <c r="I293" s="20" t="s">
        <v>972</v>
      </c>
      <c r="J293" s="20" t="s">
        <v>787</v>
      </c>
      <c r="K293" s="20" t="s">
        <v>40</v>
      </c>
      <c r="L293" s="20" t="s">
        <v>427</v>
      </c>
      <c r="M293" s="20" t="s">
        <v>42</v>
      </c>
      <c r="N293" s="20" t="s">
        <v>975</v>
      </c>
      <c r="O293" s="20" t="s">
        <v>957</v>
      </c>
      <c r="P293" s="20" t="s">
        <v>974</v>
      </c>
    </row>
    <row r="294" spans="1:17" x14ac:dyDescent="0.2">
      <c r="A294" s="20" t="s">
        <v>782</v>
      </c>
      <c r="B294" s="20" t="s">
        <v>327</v>
      </c>
      <c r="C294" s="20" t="s">
        <v>40</v>
      </c>
      <c r="D294" s="20" t="s">
        <v>780</v>
      </c>
      <c r="E294" s="20" t="s">
        <v>790</v>
      </c>
      <c r="F294" s="20" t="s">
        <v>712</v>
      </c>
      <c r="G294" s="20" t="s">
        <v>35</v>
      </c>
      <c r="H294" s="20" t="s">
        <v>328</v>
      </c>
      <c r="I294" s="20" t="s">
        <v>972</v>
      </c>
      <c r="J294" s="20" t="s">
        <v>787</v>
      </c>
      <c r="K294" s="20" t="s">
        <v>40</v>
      </c>
      <c r="L294" s="20" t="s">
        <v>197</v>
      </c>
      <c r="M294" s="20" t="s">
        <v>42</v>
      </c>
      <c r="N294" s="20" t="s">
        <v>973</v>
      </c>
      <c r="O294" s="20" t="s">
        <v>957</v>
      </c>
      <c r="P294" s="20" t="s">
        <v>970</v>
      </c>
    </row>
    <row r="295" spans="1:17" x14ac:dyDescent="0.2">
      <c r="A295" s="20" t="s">
        <v>782</v>
      </c>
      <c r="B295" s="20" t="s">
        <v>350</v>
      </c>
      <c r="C295" s="20" t="s">
        <v>40</v>
      </c>
      <c r="D295" s="20" t="s">
        <v>780</v>
      </c>
      <c r="E295" s="20" t="s">
        <v>790</v>
      </c>
      <c r="F295" s="20" t="s">
        <v>712</v>
      </c>
      <c r="G295" s="20" t="s">
        <v>35</v>
      </c>
      <c r="H295" s="20" t="s">
        <v>351</v>
      </c>
      <c r="I295" s="20" t="s">
        <v>972</v>
      </c>
      <c r="J295" s="20" t="s">
        <v>787</v>
      </c>
      <c r="K295" s="20" t="s">
        <v>40</v>
      </c>
      <c r="L295" s="20" t="s">
        <v>427</v>
      </c>
      <c r="M295" s="20" t="s">
        <v>42</v>
      </c>
      <c r="N295" s="20" t="s">
        <v>971</v>
      </c>
      <c r="O295" s="20" t="s">
        <v>957</v>
      </c>
      <c r="P295" s="20" t="s">
        <v>970</v>
      </c>
    </row>
    <row r="296" spans="1:17" x14ac:dyDescent="0.2">
      <c r="A296" s="20" t="s">
        <v>782</v>
      </c>
      <c r="B296" s="20" t="s">
        <v>355</v>
      </c>
      <c r="C296" s="20" t="s">
        <v>40</v>
      </c>
      <c r="D296" s="20" t="s">
        <v>780</v>
      </c>
      <c r="E296" s="20" t="s">
        <v>790</v>
      </c>
      <c r="F296" s="20" t="s">
        <v>712</v>
      </c>
      <c r="G296" s="20" t="s">
        <v>35</v>
      </c>
      <c r="H296" s="20" t="s">
        <v>356</v>
      </c>
      <c r="I296" s="20" t="s">
        <v>969</v>
      </c>
      <c r="J296" s="20" t="s">
        <v>775</v>
      </c>
      <c r="K296" s="20" t="s">
        <v>40</v>
      </c>
      <c r="L296" s="20" t="s">
        <v>197</v>
      </c>
      <c r="M296" s="20" t="s">
        <v>42</v>
      </c>
      <c r="N296" s="20" t="s">
        <v>968</v>
      </c>
      <c r="O296" s="20" t="s">
        <v>957</v>
      </c>
      <c r="P296" s="20" t="s">
        <v>967</v>
      </c>
    </row>
    <row r="297" spans="1:17" x14ac:dyDescent="0.2">
      <c r="A297" s="20" t="s">
        <v>782</v>
      </c>
      <c r="B297" s="20" t="s">
        <v>966</v>
      </c>
      <c r="C297" s="20" t="s">
        <v>40</v>
      </c>
      <c r="D297" s="20" t="s">
        <v>780</v>
      </c>
      <c r="E297" s="20" t="s">
        <v>843</v>
      </c>
      <c r="F297" s="20" t="s">
        <v>712</v>
      </c>
      <c r="G297" s="20" t="s">
        <v>35</v>
      </c>
      <c r="H297" s="20" t="s">
        <v>965</v>
      </c>
      <c r="I297" s="20" t="s">
        <v>964</v>
      </c>
      <c r="J297" s="20" t="s">
        <v>41</v>
      </c>
      <c r="K297" s="20" t="s">
        <v>42</v>
      </c>
      <c r="L297" s="20" t="s">
        <v>197</v>
      </c>
      <c r="M297" s="20" t="s">
        <v>42</v>
      </c>
      <c r="O297" s="20" t="s">
        <v>772</v>
      </c>
      <c r="P297" s="20" t="s">
        <v>821</v>
      </c>
    </row>
    <row r="298" spans="1:17" x14ac:dyDescent="0.2">
      <c r="A298" s="20" t="s">
        <v>782</v>
      </c>
      <c r="B298" s="20" t="s">
        <v>963</v>
      </c>
      <c r="C298" s="20" t="s">
        <v>40</v>
      </c>
      <c r="D298" s="20" t="s">
        <v>780</v>
      </c>
      <c r="E298" s="20" t="s">
        <v>790</v>
      </c>
      <c r="F298" s="20" t="s">
        <v>712</v>
      </c>
      <c r="G298" s="20" t="s">
        <v>938</v>
      </c>
      <c r="H298" s="20" t="s">
        <v>962</v>
      </c>
      <c r="I298" s="20" t="s">
        <v>961</v>
      </c>
      <c r="J298" s="20" t="s">
        <v>775</v>
      </c>
      <c r="K298" s="20" t="s">
        <v>40</v>
      </c>
      <c r="L298" s="20" t="s">
        <v>197</v>
      </c>
      <c r="M298" s="20" t="s">
        <v>42</v>
      </c>
      <c r="O298" s="20" t="s">
        <v>792</v>
      </c>
      <c r="P298" s="20" t="s">
        <v>960</v>
      </c>
    </row>
    <row r="299" spans="1:17" x14ac:dyDescent="0.2">
      <c r="A299" s="20" t="s">
        <v>782</v>
      </c>
      <c r="B299" s="20" t="s">
        <v>342</v>
      </c>
      <c r="C299" s="20" t="s">
        <v>40</v>
      </c>
      <c r="D299" s="20" t="s">
        <v>780</v>
      </c>
      <c r="E299" s="20" t="s">
        <v>790</v>
      </c>
      <c r="F299" s="20" t="s">
        <v>712</v>
      </c>
      <c r="G299" s="20" t="s">
        <v>35</v>
      </c>
      <c r="H299" s="20" t="s">
        <v>343</v>
      </c>
      <c r="I299" s="20" t="s">
        <v>959</v>
      </c>
      <c r="J299" s="20" t="s">
        <v>775</v>
      </c>
      <c r="K299" s="20" t="s">
        <v>40</v>
      </c>
      <c r="L299" s="20" t="s">
        <v>197</v>
      </c>
      <c r="M299" s="20" t="s">
        <v>42</v>
      </c>
      <c r="N299" s="20" t="s">
        <v>958</v>
      </c>
      <c r="O299" s="20" t="s">
        <v>957</v>
      </c>
      <c r="P299" s="20" t="s">
        <v>956</v>
      </c>
    </row>
    <row r="300" spans="1:17" x14ac:dyDescent="0.2">
      <c r="A300" s="20" t="s">
        <v>782</v>
      </c>
      <c r="B300" s="20" t="s">
        <v>955</v>
      </c>
      <c r="C300" s="20" t="s">
        <v>40</v>
      </c>
      <c r="D300" s="20" t="s">
        <v>780</v>
      </c>
      <c r="E300" s="20" t="s">
        <v>843</v>
      </c>
      <c r="F300" s="20" t="s">
        <v>712</v>
      </c>
      <c r="G300" s="20" t="s">
        <v>35</v>
      </c>
      <c r="H300" s="20" t="s">
        <v>954</v>
      </c>
      <c r="I300" s="20" t="s">
        <v>953</v>
      </c>
      <c r="J300" s="20" t="s">
        <v>787</v>
      </c>
      <c r="K300" s="20" t="s">
        <v>42</v>
      </c>
      <c r="L300" s="20" t="s">
        <v>197</v>
      </c>
      <c r="M300" s="20" t="s">
        <v>42</v>
      </c>
      <c r="O300" s="20" t="s">
        <v>772</v>
      </c>
      <c r="P300" s="20" t="s">
        <v>821</v>
      </c>
    </row>
    <row r="301" spans="1:17" x14ac:dyDescent="0.2">
      <c r="A301" s="20" t="s">
        <v>782</v>
      </c>
      <c r="B301" s="20" t="s">
        <v>952</v>
      </c>
      <c r="C301" s="20" t="s">
        <v>40</v>
      </c>
      <c r="D301" s="20" t="s">
        <v>780</v>
      </c>
      <c r="E301" s="20" t="s">
        <v>843</v>
      </c>
      <c r="F301" s="20" t="s">
        <v>712</v>
      </c>
      <c r="G301" s="20" t="s">
        <v>35</v>
      </c>
      <c r="H301" s="20" t="s">
        <v>951</v>
      </c>
      <c r="I301" s="20" t="s">
        <v>950</v>
      </c>
      <c r="J301" s="20" t="s">
        <v>787</v>
      </c>
      <c r="K301" s="20" t="s">
        <v>42</v>
      </c>
      <c r="L301" s="20" t="s">
        <v>197</v>
      </c>
      <c r="M301" s="20" t="s">
        <v>42</v>
      </c>
      <c r="O301" s="20" t="s">
        <v>853</v>
      </c>
      <c r="P301" s="20" t="s">
        <v>852</v>
      </c>
    </row>
    <row r="302" spans="1:17" x14ac:dyDescent="0.2">
      <c r="A302" s="20" t="s">
        <v>782</v>
      </c>
      <c r="B302" s="20" t="s">
        <v>949</v>
      </c>
      <c r="C302" s="20" t="s">
        <v>40</v>
      </c>
      <c r="D302" s="20" t="s">
        <v>780</v>
      </c>
      <c r="E302" s="20" t="s">
        <v>790</v>
      </c>
      <c r="F302" s="20" t="s">
        <v>712</v>
      </c>
      <c r="G302" s="20" t="s">
        <v>35</v>
      </c>
      <c r="H302" s="20" t="s">
        <v>948</v>
      </c>
      <c r="I302" s="20" t="s">
        <v>947</v>
      </c>
      <c r="J302" s="20" t="s">
        <v>775</v>
      </c>
      <c r="K302" s="20" t="s">
        <v>40</v>
      </c>
      <c r="L302" s="20" t="s">
        <v>197</v>
      </c>
      <c r="M302" s="20" t="s">
        <v>42</v>
      </c>
      <c r="O302" s="20" t="s">
        <v>792</v>
      </c>
      <c r="P302" s="20" t="s">
        <v>791</v>
      </c>
    </row>
    <row r="303" spans="1:17" x14ac:dyDescent="0.2">
      <c r="A303" s="20" t="s">
        <v>782</v>
      </c>
      <c r="B303" s="20" t="s">
        <v>946</v>
      </c>
      <c r="C303" s="20" t="s">
        <v>40</v>
      </c>
      <c r="D303" s="20" t="s">
        <v>780</v>
      </c>
      <c r="E303" s="20" t="s">
        <v>790</v>
      </c>
      <c r="F303" s="20" t="s">
        <v>712</v>
      </c>
      <c r="G303" s="20" t="s">
        <v>938</v>
      </c>
      <c r="H303" s="20" t="s">
        <v>945</v>
      </c>
      <c r="I303" s="20" t="s">
        <v>944</v>
      </c>
      <c r="J303" s="20" t="s">
        <v>787</v>
      </c>
      <c r="K303" s="20" t="s">
        <v>40</v>
      </c>
      <c r="L303" s="20" t="s">
        <v>197</v>
      </c>
      <c r="M303" s="20" t="s">
        <v>42</v>
      </c>
      <c r="N303" s="20" t="s">
        <v>943</v>
      </c>
      <c r="O303" s="20" t="s">
        <v>772</v>
      </c>
      <c r="P303" s="20" t="s">
        <v>821</v>
      </c>
    </row>
    <row r="304" spans="1:17" x14ac:dyDescent="0.2">
      <c r="A304" s="20" t="s">
        <v>782</v>
      </c>
      <c r="B304" s="20" t="s">
        <v>157</v>
      </c>
      <c r="C304" s="20" t="s">
        <v>40</v>
      </c>
      <c r="D304" s="20" t="s">
        <v>780</v>
      </c>
      <c r="E304" s="20" t="s">
        <v>790</v>
      </c>
      <c r="F304" s="20" t="s">
        <v>733</v>
      </c>
      <c r="G304" s="20" t="s">
        <v>778</v>
      </c>
      <c r="H304" s="20" t="s">
        <v>942</v>
      </c>
      <c r="I304" s="20" t="s">
        <v>941</v>
      </c>
      <c r="J304" s="20" t="s">
        <v>787</v>
      </c>
      <c r="K304" s="20" t="s">
        <v>40</v>
      </c>
      <c r="L304" s="20" t="s">
        <v>427</v>
      </c>
      <c r="M304" s="20" t="s">
        <v>42</v>
      </c>
      <c r="N304" s="20" t="s">
        <v>940</v>
      </c>
      <c r="O304" s="20" t="s">
        <v>772</v>
      </c>
      <c r="P304" s="20" t="s">
        <v>821</v>
      </c>
      <c r="Q304" s="20" t="s">
        <v>796</v>
      </c>
    </row>
    <row r="305" spans="1:17" x14ac:dyDescent="0.2">
      <c r="A305" s="20" t="s">
        <v>782</v>
      </c>
      <c r="B305" s="20" t="s">
        <v>939</v>
      </c>
      <c r="C305" s="20" t="s">
        <v>40</v>
      </c>
      <c r="D305" s="20" t="s">
        <v>780</v>
      </c>
      <c r="E305" s="20" t="s">
        <v>790</v>
      </c>
      <c r="F305" s="20" t="s">
        <v>712</v>
      </c>
      <c r="G305" s="20" t="s">
        <v>938</v>
      </c>
      <c r="H305" s="20" t="s">
        <v>937</v>
      </c>
      <c r="I305" s="20" t="s">
        <v>936</v>
      </c>
      <c r="J305" s="20" t="s">
        <v>775</v>
      </c>
      <c r="K305" s="20" t="s">
        <v>40</v>
      </c>
      <c r="L305" s="20" t="s">
        <v>197</v>
      </c>
      <c r="M305" s="20" t="s">
        <v>42</v>
      </c>
      <c r="N305" s="20" t="s">
        <v>935</v>
      </c>
      <c r="O305" s="20" t="s">
        <v>792</v>
      </c>
      <c r="P305" s="20" t="s">
        <v>812</v>
      </c>
    </row>
    <row r="306" spans="1:17" x14ac:dyDescent="0.2">
      <c r="A306" s="20" t="s">
        <v>782</v>
      </c>
      <c r="B306" s="20" t="s">
        <v>249</v>
      </c>
      <c r="C306" s="20" t="s">
        <v>40</v>
      </c>
      <c r="D306" s="20" t="s">
        <v>780</v>
      </c>
      <c r="E306" s="20" t="s">
        <v>790</v>
      </c>
      <c r="F306" s="20" t="s">
        <v>712</v>
      </c>
      <c r="G306" s="20" t="s">
        <v>35</v>
      </c>
      <c r="H306" s="20" t="s">
        <v>934</v>
      </c>
      <c r="I306" s="20" t="s">
        <v>931</v>
      </c>
      <c r="J306" s="20" t="s">
        <v>787</v>
      </c>
      <c r="K306" s="20" t="s">
        <v>40</v>
      </c>
      <c r="L306" s="20" t="s">
        <v>197</v>
      </c>
      <c r="M306" s="20" t="s">
        <v>42</v>
      </c>
      <c r="N306" s="20" t="s">
        <v>933</v>
      </c>
      <c r="O306" s="20" t="s">
        <v>772</v>
      </c>
      <c r="P306" s="20" t="s">
        <v>821</v>
      </c>
    </row>
    <row r="307" spans="1:17" x14ac:dyDescent="0.2">
      <c r="A307" s="20" t="s">
        <v>782</v>
      </c>
      <c r="B307" s="20" t="s">
        <v>243</v>
      </c>
      <c r="C307" s="20" t="s">
        <v>40</v>
      </c>
      <c r="D307" s="20" t="s">
        <v>780</v>
      </c>
      <c r="E307" s="20" t="s">
        <v>790</v>
      </c>
      <c r="F307" s="20" t="s">
        <v>712</v>
      </c>
      <c r="G307" s="20" t="s">
        <v>35</v>
      </c>
      <c r="H307" s="20" t="s">
        <v>932</v>
      </c>
      <c r="I307" s="20" t="s">
        <v>931</v>
      </c>
      <c r="J307" s="20" t="s">
        <v>775</v>
      </c>
      <c r="K307" s="20" t="s">
        <v>40</v>
      </c>
      <c r="L307" s="20" t="s">
        <v>197</v>
      </c>
      <c r="M307" s="20" t="s">
        <v>42</v>
      </c>
      <c r="N307" s="20" t="s">
        <v>930</v>
      </c>
      <c r="O307" s="20" t="s">
        <v>772</v>
      </c>
      <c r="P307" s="20" t="s">
        <v>821</v>
      </c>
    </row>
    <row r="308" spans="1:17" x14ac:dyDescent="0.2">
      <c r="A308" s="20" t="s">
        <v>782</v>
      </c>
      <c r="B308" s="20" t="s">
        <v>186</v>
      </c>
      <c r="C308" s="20" t="s">
        <v>40</v>
      </c>
      <c r="D308" s="20" t="s">
        <v>780</v>
      </c>
      <c r="E308" s="20" t="s">
        <v>790</v>
      </c>
      <c r="F308" s="20" t="s">
        <v>733</v>
      </c>
      <c r="G308" s="20" t="s">
        <v>778</v>
      </c>
      <c r="H308" s="20" t="s">
        <v>187</v>
      </c>
      <c r="I308" s="20" t="s">
        <v>929</v>
      </c>
      <c r="J308" s="20" t="s">
        <v>787</v>
      </c>
      <c r="K308" s="20" t="s">
        <v>40</v>
      </c>
      <c r="L308" s="20" t="s">
        <v>774</v>
      </c>
      <c r="M308" s="20" t="s">
        <v>42</v>
      </c>
      <c r="N308" s="20" t="s">
        <v>928</v>
      </c>
      <c r="O308" s="20" t="s">
        <v>785</v>
      </c>
      <c r="P308" s="20" t="s">
        <v>883</v>
      </c>
      <c r="Q308" s="20" t="s">
        <v>927</v>
      </c>
    </row>
    <row r="309" spans="1:17" x14ac:dyDescent="0.2">
      <c r="A309" s="20" t="s">
        <v>782</v>
      </c>
      <c r="B309" s="20" t="s">
        <v>195</v>
      </c>
      <c r="C309" s="20" t="s">
        <v>40</v>
      </c>
      <c r="D309" s="20" t="s">
        <v>780</v>
      </c>
      <c r="E309" s="20" t="s">
        <v>790</v>
      </c>
      <c r="F309" s="20" t="s">
        <v>733</v>
      </c>
      <c r="G309" s="20" t="s">
        <v>789</v>
      </c>
      <c r="H309" s="20" t="s">
        <v>196</v>
      </c>
      <c r="I309" s="20" t="s">
        <v>926</v>
      </c>
      <c r="J309" s="20" t="s">
        <v>787</v>
      </c>
      <c r="K309" s="20" t="s">
        <v>40</v>
      </c>
      <c r="L309" s="20" t="s">
        <v>197</v>
      </c>
      <c r="M309" s="20" t="s">
        <v>42</v>
      </c>
      <c r="N309" s="20" t="s">
        <v>925</v>
      </c>
      <c r="O309" s="20" t="s">
        <v>838</v>
      </c>
      <c r="P309" s="20" t="s">
        <v>924</v>
      </c>
      <c r="Q309" s="20" t="s">
        <v>783</v>
      </c>
    </row>
    <row r="310" spans="1:17" x14ac:dyDescent="0.2">
      <c r="A310" s="20" t="s">
        <v>782</v>
      </c>
      <c r="B310" s="20" t="s">
        <v>290</v>
      </c>
      <c r="C310" s="20" t="s">
        <v>40</v>
      </c>
      <c r="D310" s="20" t="s">
        <v>780</v>
      </c>
      <c r="E310" s="20" t="s">
        <v>790</v>
      </c>
      <c r="F310" s="20" t="s">
        <v>733</v>
      </c>
      <c r="G310" s="20" t="s">
        <v>778</v>
      </c>
      <c r="H310" s="20" t="s">
        <v>291</v>
      </c>
      <c r="I310" s="20" t="s">
        <v>923</v>
      </c>
      <c r="J310" s="20" t="s">
        <v>787</v>
      </c>
      <c r="K310" s="20" t="s">
        <v>40</v>
      </c>
      <c r="L310" s="20" t="s">
        <v>197</v>
      </c>
      <c r="M310" s="20" t="s">
        <v>42</v>
      </c>
      <c r="N310" s="20" t="s">
        <v>922</v>
      </c>
      <c r="O310" s="20" t="s">
        <v>838</v>
      </c>
      <c r="P310" s="20" t="s">
        <v>901</v>
      </c>
      <c r="Q310" s="20" t="s">
        <v>783</v>
      </c>
    </row>
    <row r="311" spans="1:17" x14ac:dyDescent="0.2">
      <c r="A311" s="20" t="s">
        <v>782</v>
      </c>
      <c r="B311" s="20" t="s">
        <v>304</v>
      </c>
      <c r="C311" s="20" t="s">
        <v>40</v>
      </c>
      <c r="D311" s="20" t="s">
        <v>780</v>
      </c>
      <c r="E311" s="20" t="s">
        <v>790</v>
      </c>
      <c r="F311" s="20" t="s">
        <v>733</v>
      </c>
      <c r="G311" s="20" t="s">
        <v>915</v>
      </c>
      <c r="H311" s="20" t="s">
        <v>921</v>
      </c>
      <c r="I311" s="20" t="s">
        <v>920</v>
      </c>
      <c r="J311" s="20" t="s">
        <v>787</v>
      </c>
      <c r="K311" s="20" t="s">
        <v>40</v>
      </c>
      <c r="L311" s="20" t="s">
        <v>919</v>
      </c>
      <c r="M311" s="20" t="s">
        <v>42</v>
      </c>
      <c r="N311" s="20" t="s">
        <v>918</v>
      </c>
      <c r="O311" s="20" t="s">
        <v>772</v>
      </c>
      <c r="P311" s="20" t="s">
        <v>821</v>
      </c>
      <c r="Q311" s="20" t="s">
        <v>796</v>
      </c>
    </row>
    <row r="312" spans="1:17" x14ac:dyDescent="0.2">
      <c r="A312" s="20" t="s">
        <v>782</v>
      </c>
      <c r="B312" s="20" t="s">
        <v>180</v>
      </c>
      <c r="C312" s="20" t="s">
        <v>40</v>
      </c>
      <c r="D312" s="20" t="s">
        <v>780</v>
      </c>
      <c r="E312" s="20" t="s">
        <v>790</v>
      </c>
      <c r="F312" s="20" t="s">
        <v>733</v>
      </c>
      <c r="G312" s="20" t="s">
        <v>778</v>
      </c>
      <c r="H312" s="20" t="s">
        <v>181</v>
      </c>
      <c r="I312" s="20" t="s">
        <v>917</v>
      </c>
      <c r="J312" s="20" t="s">
        <v>775</v>
      </c>
      <c r="K312" s="20" t="s">
        <v>40</v>
      </c>
      <c r="L312" s="20" t="s">
        <v>810</v>
      </c>
      <c r="M312" s="20" t="s">
        <v>42</v>
      </c>
      <c r="N312" s="20" t="s">
        <v>916</v>
      </c>
      <c r="O312" s="20" t="s">
        <v>838</v>
      </c>
      <c r="P312" s="20" t="s">
        <v>866</v>
      </c>
      <c r="Q312" s="20" t="s">
        <v>796</v>
      </c>
    </row>
    <row r="313" spans="1:17" x14ac:dyDescent="0.2">
      <c r="A313" s="20" t="s">
        <v>782</v>
      </c>
      <c r="B313" s="20" t="s">
        <v>224</v>
      </c>
      <c r="C313" s="20" t="s">
        <v>40</v>
      </c>
      <c r="D313" s="20" t="s">
        <v>780</v>
      </c>
      <c r="E313" s="20" t="s">
        <v>834</v>
      </c>
      <c r="F313" s="20" t="s">
        <v>733</v>
      </c>
      <c r="G313" s="20" t="s">
        <v>915</v>
      </c>
      <c r="H313" s="20" t="s">
        <v>914</v>
      </c>
      <c r="I313" s="20" t="s">
        <v>913</v>
      </c>
      <c r="J313" s="20" t="s">
        <v>787</v>
      </c>
      <c r="K313" s="20" t="s">
        <v>40</v>
      </c>
      <c r="L313" s="20" t="s">
        <v>197</v>
      </c>
      <c r="M313" s="20" t="s">
        <v>42</v>
      </c>
      <c r="N313" s="20" t="s">
        <v>912</v>
      </c>
      <c r="O313" s="20" t="s">
        <v>772</v>
      </c>
      <c r="P313" s="20" t="s">
        <v>771</v>
      </c>
      <c r="Q313" s="20" t="s">
        <v>783</v>
      </c>
    </row>
    <row r="314" spans="1:17" x14ac:dyDescent="0.2">
      <c r="A314" s="20" t="s">
        <v>782</v>
      </c>
      <c r="B314" s="20" t="s">
        <v>165</v>
      </c>
      <c r="C314" s="20" t="s">
        <v>40</v>
      </c>
      <c r="D314" s="20" t="s">
        <v>780</v>
      </c>
      <c r="E314" s="20" t="s">
        <v>790</v>
      </c>
      <c r="F314" s="20" t="s">
        <v>733</v>
      </c>
      <c r="G314" s="20" t="s">
        <v>800</v>
      </c>
      <c r="H314" s="20" t="s">
        <v>166</v>
      </c>
      <c r="I314" s="20" t="s">
        <v>911</v>
      </c>
      <c r="J314" s="20" t="s">
        <v>787</v>
      </c>
      <c r="K314" s="20" t="s">
        <v>40</v>
      </c>
      <c r="L314" s="20" t="s">
        <v>774</v>
      </c>
      <c r="M314" s="20" t="s">
        <v>42</v>
      </c>
      <c r="N314" s="20" t="s">
        <v>910</v>
      </c>
      <c r="O314" s="20" t="s">
        <v>785</v>
      </c>
      <c r="P314" s="20" t="s">
        <v>901</v>
      </c>
      <c r="Q314" s="20" t="s">
        <v>783</v>
      </c>
    </row>
    <row r="315" spans="1:17" x14ac:dyDescent="0.2">
      <c r="A315" s="20" t="s">
        <v>782</v>
      </c>
      <c r="B315" s="20" t="s">
        <v>136</v>
      </c>
      <c r="C315" s="20" t="s">
        <v>40</v>
      </c>
      <c r="D315" s="20" t="s">
        <v>780</v>
      </c>
      <c r="E315" s="20" t="s">
        <v>790</v>
      </c>
      <c r="F315" s="20" t="s">
        <v>733</v>
      </c>
      <c r="G315" s="20" t="s">
        <v>778</v>
      </c>
      <c r="H315" s="20" t="s">
        <v>909</v>
      </c>
      <c r="I315" s="20" t="s">
        <v>908</v>
      </c>
      <c r="J315" s="20" t="s">
        <v>787</v>
      </c>
      <c r="K315" s="20" t="s">
        <v>40</v>
      </c>
      <c r="L315" s="20" t="s">
        <v>774</v>
      </c>
      <c r="M315" s="20" t="s">
        <v>42</v>
      </c>
      <c r="N315" s="20" t="s">
        <v>907</v>
      </c>
      <c r="O315" s="20" t="s">
        <v>772</v>
      </c>
      <c r="P315" s="20" t="s">
        <v>821</v>
      </c>
      <c r="Q315" s="20" t="s">
        <v>865</v>
      </c>
    </row>
    <row r="316" spans="1:17" x14ac:dyDescent="0.2">
      <c r="A316" s="20" t="s">
        <v>782</v>
      </c>
      <c r="B316" s="20" t="s">
        <v>363</v>
      </c>
      <c r="C316" s="20" t="s">
        <v>40</v>
      </c>
      <c r="D316" s="20" t="s">
        <v>780</v>
      </c>
      <c r="E316" s="20" t="s">
        <v>790</v>
      </c>
      <c r="F316" s="20" t="s">
        <v>712</v>
      </c>
      <c r="G316" s="20" t="s">
        <v>35</v>
      </c>
      <c r="H316" s="20" t="s">
        <v>364</v>
      </c>
      <c r="I316" s="20" t="s">
        <v>906</v>
      </c>
      <c r="J316" s="20" t="s">
        <v>787</v>
      </c>
      <c r="K316" s="20" t="s">
        <v>40</v>
      </c>
      <c r="L316" s="20" t="s">
        <v>197</v>
      </c>
      <c r="M316" s="20" t="s">
        <v>42</v>
      </c>
      <c r="O316" s="20" t="s">
        <v>792</v>
      </c>
      <c r="P316" s="20" t="s">
        <v>791</v>
      </c>
    </row>
    <row r="317" spans="1:17" x14ac:dyDescent="0.2">
      <c r="A317" s="20" t="s">
        <v>782</v>
      </c>
      <c r="B317" s="20" t="s">
        <v>215</v>
      </c>
      <c r="C317" s="20" t="s">
        <v>40</v>
      </c>
      <c r="D317" s="20" t="s">
        <v>780</v>
      </c>
      <c r="E317" s="20" t="s">
        <v>905</v>
      </c>
      <c r="F317" s="20" t="s">
        <v>733</v>
      </c>
      <c r="G317" s="20" t="s">
        <v>869</v>
      </c>
      <c r="H317" s="20" t="s">
        <v>216</v>
      </c>
      <c r="I317" s="20" t="s">
        <v>904</v>
      </c>
      <c r="J317" s="20" t="s">
        <v>787</v>
      </c>
      <c r="K317" s="20" t="s">
        <v>40</v>
      </c>
      <c r="L317" s="20" t="s">
        <v>197</v>
      </c>
      <c r="M317" s="20" t="s">
        <v>42</v>
      </c>
      <c r="N317" s="20" t="s">
        <v>903</v>
      </c>
      <c r="O317" s="20" t="s">
        <v>902</v>
      </c>
      <c r="P317" s="20" t="s">
        <v>901</v>
      </c>
      <c r="Q317" s="20" t="s">
        <v>865</v>
      </c>
    </row>
    <row r="318" spans="1:17" x14ac:dyDescent="0.2">
      <c r="A318" s="20" t="s">
        <v>782</v>
      </c>
      <c r="B318" s="20" t="s">
        <v>121</v>
      </c>
      <c r="C318" s="20" t="s">
        <v>40</v>
      </c>
      <c r="D318" s="20" t="s">
        <v>780</v>
      </c>
      <c r="E318" s="20" t="s">
        <v>790</v>
      </c>
      <c r="F318" s="20" t="s">
        <v>733</v>
      </c>
      <c r="G318" s="20" t="s">
        <v>900</v>
      </c>
      <c r="H318" s="20" t="s">
        <v>122</v>
      </c>
      <c r="I318" s="20" t="s">
        <v>899</v>
      </c>
      <c r="J318" s="20" t="s">
        <v>775</v>
      </c>
      <c r="K318" s="20" t="s">
        <v>40</v>
      </c>
      <c r="L318" s="20" t="s">
        <v>774</v>
      </c>
      <c r="M318" s="20" t="s">
        <v>42</v>
      </c>
      <c r="N318" s="20" t="s">
        <v>898</v>
      </c>
      <c r="O318" s="20" t="s">
        <v>785</v>
      </c>
      <c r="P318" s="20" t="s">
        <v>871</v>
      </c>
      <c r="Q318" s="20" t="s">
        <v>796</v>
      </c>
    </row>
    <row r="319" spans="1:17" x14ac:dyDescent="0.2">
      <c r="A319" s="20" t="s">
        <v>782</v>
      </c>
      <c r="B319" s="20" t="s">
        <v>237</v>
      </c>
      <c r="C319" s="20" t="s">
        <v>40</v>
      </c>
      <c r="D319" s="20" t="s">
        <v>780</v>
      </c>
      <c r="E319" s="20" t="s">
        <v>790</v>
      </c>
      <c r="F319" s="20" t="s">
        <v>733</v>
      </c>
      <c r="G319" s="20" t="s">
        <v>869</v>
      </c>
      <c r="H319" s="20" t="s">
        <v>897</v>
      </c>
      <c r="I319" s="20" t="s">
        <v>896</v>
      </c>
      <c r="J319" s="20" t="s">
        <v>775</v>
      </c>
      <c r="K319" s="20" t="s">
        <v>40</v>
      </c>
      <c r="L319" s="20" t="s">
        <v>197</v>
      </c>
      <c r="M319" s="20" t="s">
        <v>42</v>
      </c>
      <c r="N319" s="20" t="s">
        <v>895</v>
      </c>
      <c r="O319" s="20" t="s">
        <v>772</v>
      </c>
      <c r="P319" s="20" t="s">
        <v>821</v>
      </c>
      <c r="Q319" s="20" t="s">
        <v>865</v>
      </c>
    </row>
    <row r="320" spans="1:17" x14ac:dyDescent="0.2">
      <c r="A320" s="20" t="s">
        <v>782</v>
      </c>
      <c r="B320" s="20" t="s">
        <v>112</v>
      </c>
      <c r="C320" s="20" t="s">
        <v>40</v>
      </c>
      <c r="D320" s="20" t="s">
        <v>780</v>
      </c>
      <c r="E320" s="20" t="s">
        <v>790</v>
      </c>
      <c r="F320" s="20" t="s">
        <v>733</v>
      </c>
      <c r="G320" s="20" t="s">
        <v>778</v>
      </c>
      <c r="H320" s="20" t="s">
        <v>113</v>
      </c>
      <c r="I320" s="20" t="s">
        <v>894</v>
      </c>
      <c r="J320" s="20" t="s">
        <v>775</v>
      </c>
      <c r="K320" s="20" t="s">
        <v>40</v>
      </c>
      <c r="L320" s="20" t="s">
        <v>814</v>
      </c>
      <c r="M320" s="20" t="s">
        <v>42</v>
      </c>
      <c r="N320" s="20" t="s">
        <v>893</v>
      </c>
      <c r="O320" s="20" t="s">
        <v>785</v>
      </c>
      <c r="P320" s="20" t="s">
        <v>892</v>
      </c>
      <c r="Q320" s="20" t="s">
        <v>865</v>
      </c>
    </row>
    <row r="321" spans="1:17" x14ac:dyDescent="0.2">
      <c r="A321" s="20" t="s">
        <v>782</v>
      </c>
      <c r="B321" s="20" t="s">
        <v>891</v>
      </c>
      <c r="C321" s="20" t="s">
        <v>40</v>
      </c>
      <c r="D321" s="20" t="s">
        <v>780</v>
      </c>
      <c r="E321" s="20" t="s">
        <v>843</v>
      </c>
      <c r="F321" s="20" t="s">
        <v>712</v>
      </c>
      <c r="G321" s="20" t="s">
        <v>35</v>
      </c>
      <c r="H321" s="20" t="s">
        <v>890</v>
      </c>
      <c r="I321" s="20" t="s">
        <v>889</v>
      </c>
      <c r="J321" s="20" t="s">
        <v>775</v>
      </c>
      <c r="K321" s="20" t="s">
        <v>42</v>
      </c>
      <c r="L321" s="20" t="s">
        <v>814</v>
      </c>
      <c r="M321" s="20" t="s">
        <v>42</v>
      </c>
      <c r="O321" s="20" t="s">
        <v>853</v>
      </c>
      <c r="P321" s="20" t="s">
        <v>852</v>
      </c>
    </row>
    <row r="322" spans="1:17" x14ac:dyDescent="0.2">
      <c r="A322" s="20" t="s">
        <v>782</v>
      </c>
      <c r="B322" s="20" t="s">
        <v>131</v>
      </c>
      <c r="C322" s="20" t="s">
        <v>40</v>
      </c>
      <c r="D322" s="20" t="s">
        <v>780</v>
      </c>
      <c r="E322" s="20" t="s">
        <v>790</v>
      </c>
      <c r="F322" s="20" t="s">
        <v>733</v>
      </c>
      <c r="G322" s="20" t="s">
        <v>800</v>
      </c>
      <c r="H322" s="20" t="s">
        <v>132</v>
      </c>
      <c r="I322" s="20" t="s">
        <v>888</v>
      </c>
      <c r="J322" s="20" t="s">
        <v>787</v>
      </c>
      <c r="K322" s="20" t="s">
        <v>40</v>
      </c>
      <c r="L322" s="20" t="s">
        <v>814</v>
      </c>
      <c r="M322" s="20" t="s">
        <v>42</v>
      </c>
      <c r="N322" s="20" t="s">
        <v>887</v>
      </c>
      <c r="O322" s="20" t="s">
        <v>838</v>
      </c>
      <c r="P322" s="20" t="s">
        <v>886</v>
      </c>
      <c r="Q322" s="20" t="s">
        <v>783</v>
      </c>
    </row>
    <row r="323" spans="1:17" x14ac:dyDescent="0.2">
      <c r="A323" s="20" t="s">
        <v>782</v>
      </c>
      <c r="B323" s="20" t="s">
        <v>148</v>
      </c>
      <c r="C323" s="20" t="s">
        <v>40</v>
      </c>
      <c r="D323" s="20" t="s">
        <v>780</v>
      </c>
      <c r="E323" s="20" t="s">
        <v>790</v>
      </c>
      <c r="F323" s="20" t="s">
        <v>733</v>
      </c>
      <c r="G323" s="20" t="s">
        <v>151</v>
      </c>
      <c r="H323" s="20" t="s">
        <v>149</v>
      </c>
      <c r="I323" s="20" t="s">
        <v>885</v>
      </c>
      <c r="J323" s="20" t="s">
        <v>787</v>
      </c>
      <c r="K323" s="20" t="s">
        <v>40</v>
      </c>
      <c r="L323" s="20" t="s">
        <v>152</v>
      </c>
      <c r="M323" s="20" t="s">
        <v>42</v>
      </c>
      <c r="N323" s="20" t="s">
        <v>884</v>
      </c>
      <c r="O323" s="20" t="s">
        <v>838</v>
      </c>
      <c r="P323" s="20" t="s">
        <v>883</v>
      </c>
      <c r="Q323" s="20" t="s">
        <v>882</v>
      </c>
    </row>
    <row r="324" spans="1:17" x14ac:dyDescent="0.2">
      <c r="A324" s="20" t="s">
        <v>782</v>
      </c>
      <c r="B324" s="20" t="s">
        <v>881</v>
      </c>
      <c r="C324" s="20" t="s">
        <v>40</v>
      </c>
      <c r="D324" s="20" t="s">
        <v>780</v>
      </c>
      <c r="E324" s="20" t="s">
        <v>790</v>
      </c>
      <c r="F324" s="20" t="s">
        <v>712</v>
      </c>
      <c r="G324" s="20" t="s">
        <v>35</v>
      </c>
      <c r="H324" s="20" t="s">
        <v>880</v>
      </c>
      <c r="I324" s="20" t="s">
        <v>879</v>
      </c>
      <c r="J324" s="20" t="s">
        <v>775</v>
      </c>
      <c r="K324" s="20" t="s">
        <v>40</v>
      </c>
      <c r="L324" s="20" t="s">
        <v>197</v>
      </c>
      <c r="M324" s="20" t="s">
        <v>42</v>
      </c>
      <c r="N324" s="20" t="s">
        <v>878</v>
      </c>
      <c r="O324" s="20" t="s">
        <v>772</v>
      </c>
      <c r="P324" s="20" t="s">
        <v>821</v>
      </c>
    </row>
    <row r="325" spans="1:17" x14ac:dyDescent="0.2">
      <c r="A325" s="20" t="s">
        <v>782</v>
      </c>
      <c r="B325" s="20" t="s">
        <v>101</v>
      </c>
      <c r="C325" s="20" t="s">
        <v>40</v>
      </c>
      <c r="D325" s="20" t="s">
        <v>780</v>
      </c>
      <c r="E325" s="20" t="s">
        <v>790</v>
      </c>
      <c r="F325" s="20" t="s">
        <v>733</v>
      </c>
      <c r="G325" s="20" t="s">
        <v>778</v>
      </c>
      <c r="H325" s="20" t="s">
        <v>877</v>
      </c>
      <c r="I325" s="20" t="s">
        <v>876</v>
      </c>
      <c r="J325" s="20" t="s">
        <v>787</v>
      </c>
      <c r="K325" s="20" t="s">
        <v>40</v>
      </c>
      <c r="L325" s="20" t="s">
        <v>197</v>
      </c>
      <c r="M325" s="20" t="s">
        <v>42</v>
      </c>
      <c r="N325" s="20" t="s">
        <v>875</v>
      </c>
      <c r="O325" s="20" t="s">
        <v>772</v>
      </c>
      <c r="P325" s="20" t="s">
        <v>821</v>
      </c>
      <c r="Q325" s="20" t="s">
        <v>874</v>
      </c>
    </row>
    <row r="326" spans="1:17" x14ac:dyDescent="0.2">
      <c r="A326" s="20" t="s">
        <v>782</v>
      </c>
      <c r="B326" s="20" t="s">
        <v>91</v>
      </c>
      <c r="C326" s="20" t="s">
        <v>40</v>
      </c>
      <c r="D326" s="20" t="s">
        <v>780</v>
      </c>
      <c r="E326" s="20" t="s">
        <v>790</v>
      </c>
      <c r="F326" s="20" t="s">
        <v>733</v>
      </c>
      <c r="G326" s="20" t="s">
        <v>94</v>
      </c>
      <c r="H326" s="20" t="s">
        <v>92</v>
      </c>
      <c r="I326" s="20" t="s">
        <v>873</v>
      </c>
      <c r="J326" s="20" t="s">
        <v>787</v>
      </c>
      <c r="K326" s="20" t="s">
        <v>40</v>
      </c>
      <c r="L326" s="20" t="s">
        <v>197</v>
      </c>
      <c r="M326" s="20" t="s">
        <v>42</v>
      </c>
      <c r="N326" s="20" t="s">
        <v>872</v>
      </c>
      <c r="O326" s="20" t="s">
        <v>838</v>
      </c>
      <c r="P326" s="20" t="s">
        <v>871</v>
      </c>
      <c r="Q326" s="20" t="s">
        <v>870</v>
      </c>
    </row>
    <row r="327" spans="1:17" x14ac:dyDescent="0.2">
      <c r="A327" s="20" t="s">
        <v>782</v>
      </c>
      <c r="B327" s="20" t="s">
        <v>82</v>
      </c>
      <c r="C327" s="20" t="s">
        <v>40</v>
      </c>
      <c r="D327" s="20" t="s">
        <v>780</v>
      </c>
      <c r="E327" s="20" t="s">
        <v>790</v>
      </c>
      <c r="F327" s="20" t="s">
        <v>733</v>
      </c>
      <c r="G327" s="20" t="s">
        <v>869</v>
      </c>
      <c r="H327" s="20" t="s">
        <v>83</v>
      </c>
      <c r="I327" s="20" t="s">
        <v>868</v>
      </c>
      <c r="J327" s="20" t="s">
        <v>787</v>
      </c>
      <c r="K327" s="20" t="s">
        <v>40</v>
      </c>
      <c r="L327" s="20" t="s">
        <v>152</v>
      </c>
      <c r="M327" s="20" t="s">
        <v>42</v>
      </c>
      <c r="N327" s="20" t="s">
        <v>867</v>
      </c>
      <c r="O327" s="20" t="s">
        <v>785</v>
      </c>
      <c r="P327" s="20" t="s">
        <v>866</v>
      </c>
      <c r="Q327" s="20" t="s">
        <v>865</v>
      </c>
    </row>
    <row r="328" spans="1:17" x14ac:dyDescent="0.2">
      <c r="A328" s="20" t="s">
        <v>782</v>
      </c>
      <c r="B328" s="20" t="s">
        <v>66</v>
      </c>
      <c r="C328" s="20" t="s">
        <v>40</v>
      </c>
      <c r="D328" s="20" t="s">
        <v>780</v>
      </c>
      <c r="E328" s="20" t="s">
        <v>790</v>
      </c>
      <c r="F328" s="20" t="s">
        <v>733</v>
      </c>
      <c r="G328" s="20" t="s">
        <v>778</v>
      </c>
      <c r="H328" s="20" t="s">
        <v>864</v>
      </c>
      <c r="I328" s="20" t="s">
        <v>863</v>
      </c>
      <c r="J328" s="20" t="s">
        <v>787</v>
      </c>
      <c r="K328" s="20" t="s">
        <v>40</v>
      </c>
      <c r="L328" s="20" t="s">
        <v>774</v>
      </c>
      <c r="M328" s="20" t="s">
        <v>42</v>
      </c>
      <c r="N328" s="20" t="s">
        <v>862</v>
      </c>
      <c r="O328" s="20" t="s">
        <v>772</v>
      </c>
      <c r="P328" s="20" t="s">
        <v>821</v>
      </c>
      <c r="Q328" s="20" t="s">
        <v>783</v>
      </c>
    </row>
    <row r="329" spans="1:17" x14ac:dyDescent="0.2">
      <c r="A329" s="20" t="s">
        <v>782</v>
      </c>
      <c r="B329" s="20" t="s">
        <v>861</v>
      </c>
      <c r="C329" s="20" t="s">
        <v>40</v>
      </c>
      <c r="D329" s="20" t="s">
        <v>780</v>
      </c>
      <c r="E329" s="20" t="s">
        <v>790</v>
      </c>
      <c r="F329" s="20" t="s">
        <v>712</v>
      </c>
      <c r="G329" s="20" t="s">
        <v>35</v>
      </c>
      <c r="H329" s="20" t="s">
        <v>860</v>
      </c>
      <c r="I329" s="20" t="s">
        <v>859</v>
      </c>
      <c r="J329" s="20" t="s">
        <v>775</v>
      </c>
      <c r="K329" s="20" t="s">
        <v>40</v>
      </c>
      <c r="L329" s="20" t="s">
        <v>858</v>
      </c>
      <c r="M329" s="20" t="s">
        <v>42</v>
      </c>
      <c r="N329" s="20" t="s">
        <v>857</v>
      </c>
      <c r="O329" s="20" t="s">
        <v>772</v>
      </c>
      <c r="P329" s="20" t="s">
        <v>821</v>
      </c>
    </row>
    <row r="330" spans="1:17" x14ac:dyDescent="0.2">
      <c r="A330" s="20" t="s">
        <v>782</v>
      </c>
      <c r="B330" s="20" t="s">
        <v>856</v>
      </c>
      <c r="C330" s="20" t="s">
        <v>40</v>
      </c>
      <c r="D330" s="20" t="s">
        <v>780</v>
      </c>
      <c r="E330" s="20" t="s">
        <v>843</v>
      </c>
      <c r="F330" s="20" t="s">
        <v>712</v>
      </c>
      <c r="G330" s="20" t="s">
        <v>35</v>
      </c>
      <c r="H330" s="20" t="s">
        <v>855</v>
      </c>
      <c r="I330" s="20" t="s">
        <v>854</v>
      </c>
      <c r="J330" s="20" t="s">
        <v>775</v>
      </c>
      <c r="K330" s="20" t="s">
        <v>42</v>
      </c>
      <c r="L330" s="20" t="s">
        <v>197</v>
      </c>
      <c r="M330" s="20" t="s">
        <v>42</v>
      </c>
      <c r="O330" s="20" t="s">
        <v>853</v>
      </c>
      <c r="P330" s="20" t="s">
        <v>852</v>
      </c>
    </row>
    <row r="331" spans="1:17" x14ac:dyDescent="0.2">
      <c r="A331" s="20" t="s">
        <v>782</v>
      </c>
      <c r="B331" s="20" t="s">
        <v>851</v>
      </c>
      <c r="C331" s="20" t="s">
        <v>40</v>
      </c>
      <c r="D331" s="20" t="s">
        <v>780</v>
      </c>
      <c r="E331" s="20" t="s">
        <v>850</v>
      </c>
      <c r="F331" s="20" t="s">
        <v>712</v>
      </c>
      <c r="G331" s="20" t="s">
        <v>35</v>
      </c>
      <c r="H331" s="20" t="s">
        <v>849</v>
      </c>
      <c r="I331" s="20" t="s">
        <v>848</v>
      </c>
      <c r="J331" s="20" t="s">
        <v>775</v>
      </c>
      <c r="K331" s="20" t="s">
        <v>40</v>
      </c>
      <c r="L331" s="20" t="s">
        <v>774</v>
      </c>
      <c r="M331" s="20" t="s">
        <v>42</v>
      </c>
      <c r="N331" s="20" t="s">
        <v>847</v>
      </c>
      <c r="O331" s="20" t="s">
        <v>846</v>
      </c>
      <c r="P331" s="20" t="s">
        <v>845</v>
      </c>
    </row>
    <row r="332" spans="1:17" x14ac:dyDescent="0.2">
      <c r="A332" s="20" t="s">
        <v>782</v>
      </c>
      <c r="B332" s="20" t="s">
        <v>844</v>
      </c>
      <c r="C332" s="20" t="s">
        <v>40</v>
      </c>
      <c r="D332" s="20" t="s">
        <v>780</v>
      </c>
      <c r="E332" s="20" t="s">
        <v>843</v>
      </c>
      <c r="F332" s="20" t="s">
        <v>712</v>
      </c>
      <c r="G332" s="20" t="s">
        <v>35</v>
      </c>
      <c r="H332" s="20" t="s">
        <v>842</v>
      </c>
      <c r="I332" s="20" t="s">
        <v>841</v>
      </c>
      <c r="J332" s="20" t="s">
        <v>775</v>
      </c>
      <c r="K332" s="20" t="s">
        <v>42</v>
      </c>
      <c r="L332" s="20" t="s">
        <v>814</v>
      </c>
      <c r="M332" s="20" t="s">
        <v>42</v>
      </c>
      <c r="O332" s="20" t="s">
        <v>772</v>
      </c>
      <c r="P332" s="20" t="s">
        <v>772</v>
      </c>
    </row>
    <row r="333" spans="1:17" x14ac:dyDescent="0.2">
      <c r="A333" s="20" t="s">
        <v>782</v>
      </c>
      <c r="B333" s="20" t="s">
        <v>57</v>
      </c>
      <c r="C333" s="20" t="s">
        <v>40</v>
      </c>
      <c r="D333" s="20" t="s">
        <v>780</v>
      </c>
      <c r="E333" s="20" t="s">
        <v>790</v>
      </c>
      <c r="F333" s="20" t="s">
        <v>733</v>
      </c>
      <c r="G333" s="20" t="s">
        <v>778</v>
      </c>
      <c r="H333" s="20" t="s">
        <v>58</v>
      </c>
      <c r="I333" s="20" t="s">
        <v>840</v>
      </c>
      <c r="J333" s="20" t="s">
        <v>787</v>
      </c>
      <c r="K333" s="20" t="s">
        <v>40</v>
      </c>
      <c r="L333" s="20" t="s">
        <v>810</v>
      </c>
      <c r="M333" s="20" t="s">
        <v>42</v>
      </c>
      <c r="N333" s="20" t="s">
        <v>839</v>
      </c>
      <c r="O333" s="20" t="s">
        <v>838</v>
      </c>
      <c r="P333" s="20" t="s">
        <v>837</v>
      </c>
      <c r="Q333" s="20" t="s">
        <v>836</v>
      </c>
    </row>
    <row r="334" spans="1:17" x14ac:dyDescent="0.2">
      <c r="A334" s="20" t="s">
        <v>782</v>
      </c>
      <c r="B334" s="20" t="s">
        <v>835</v>
      </c>
      <c r="C334" s="20" t="s">
        <v>40</v>
      </c>
      <c r="D334" s="20" t="s">
        <v>780</v>
      </c>
      <c r="E334" s="20" t="s">
        <v>834</v>
      </c>
      <c r="F334" s="20" t="s">
        <v>733</v>
      </c>
      <c r="G334" s="20" t="s">
        <v>833</v>
      </c>
      <c r="H334" s="20" t="s">
        <v>832</v>
      </c>
      <c r="I334" s="20" t="s">
        <v>831</v>
      </c>
      <c r="J334" s="20" t="s">
        <v>775</v>
      </c>
      <c r="K334" s="20" t="s">
        <v>40</v>
      </c>
      <c r="L334" s="20" t="s">
        <v>774</v>
      </c>
      <c r="M334" s="20" t="s">
        <v>42</v>
      </c>
      <c r="N334" s="20" t="s">
        <v>830</v>
      </c>
      <c r="O334" s="20" t="s">
        <v>772</v>
      </c>
      <c r="P334" s="20" t="s">
        <v>771</v>
      </c>
      <c r="Q334" s="20" t="s">
        <v>820</v>
      </c>
    </row>
    <row r="335" spans="1:17" x14ac:dyDescent="0.2">
      <c r="A335" s="20" t="s">
        <v>782</v>
      </c>
      <c r="B335" s="20" t="s">
        <v>829</v>
      </c>
      <c r="C335" s="20" t="s">
        <v>40</v>
      </c>
      <c r="D335" s="20" t="s">
        <v>780</v>
      </c>
      <c r="E335" s="20" t="s">
        <v>790</v>
      </c>
      <c r="F335" s="20" t="s">
        <v>712</v>
      </c>
      <c r="G335" s="20" t="s">
        <v>35</v>
      </c>
      <c r="H335" s="20" t="s">
        <v>828</v>
      </c>
      <c r="I335" s="20" t="s">
        <v>827</v>
      </c>
      <c r="J335" s="20" t="s">
        <v>775</v>
      </c>
      <c r="K335" s="20" t="s">
        <v>40</v>
      </c>
      <c r="L335" s="20" t="s">
        <v>814</v>
      </c>
      <c r="M335" s="20" t="s">
        <v>42</v>
      </c>
      <c r="N335" s="20" t="s">
        <v>826</v>
      </c>
      <c r="O335" s="20" t="s">
        <v>792</v>
      </c>
      <c r="P335" s="20" t="s">
        <v>791</v>
      </c>
    </row>
    <row r="336" spans="1:17" x14ac:dyDescent="0.2">
      <c r="A336" s="20" t="s">
        <v>782</v>
      </c>
      <c r="B336" s="20" t="s">
        <v>44</v>
      </c>
      <c r="C336" s="20" t="s">
        <v>40</v>
      </c>
      <c r="D336" s="20" t="s">
        <v>780</v>
      </c>
      <c r="E336" s="20" t="s">
        <v>790</v>
      </c>
      <c r="F336" s="20" t="s">
        <v>733</v>
      </c>
      <c r="G336" s="20" t="s">
        <v>800</v>
      </c>
      <c r="H336" s="20" t="s">
        <v>825</v>
      </c>
      <c r="I336" s="20" t="s">
        <v>824</v>
      </c>
      <c r="J336" s="20" t="s">
        <v>787</v>
      </c>
      <c r="K336" s="20" t="s">
        <v>40</v>
      </c>
      <c r="L336" s="20" t="s">
        <v>823</v>
      </c>
      <c r="M336" s="20" t="s">
        <v>42</v>
      </c>
      <c r="N336" s="20" t="s">
        <v>822</v>
      </c>
      <c r="O336" s="20" t="s">
        <v>772</v>
      </c>
      <c r="P336" s="20" t="s">
        <v>821</v>
      </c>
      <c r="Q336" s="20" t="s">
        <v>820</v>
      </c>
    </row>
    <row r="337" spans="1:17" x14ac:dyDescent="0.2">
      <c r="A337" s="20" t="s">
        <v>782</v>
      </c>
      <c r="B337" s="20" t="s">
        <v>360</v>
      </c>
      <c r="C337" s="20" t="s">
        <v>40</v>
      </c>
      <c r="D337" s="20" t="s">
        <v>780</v>
      </c>
      <c r="E337" s="20" t="s">
        <v>790</v>
      </c>
      <c r="F337" s="20" t="s">
        <v>712</v>
      </c>
      <c r="G337" s="20" t="s">
        <v>35</v>
      </c>
      <c r="H337" s="20" t="s">
        <v>361</v>
      </c>
      <c r="I337" s="20" t="s">
        <v>819</v>
      </c>
      <c r="J337" s="20" t="s">
        <v>787</v>
      </c>
      <c r="K337" s="20" t="s">
        <v>40</v>
      </c>
      <c r="L337" s="20" t="s">
        <v>814</v>
      </c>
      <c r="M337" s="20" t="s">
        <v>42</v>
      </c>
      <c r="N337" s="20" t="s">
        <v>818</v>
      </c>
      <c r="O337" s="20" t="s">
        <v>792</v>
      </c>
      <c r="P337" s="20" t="s">
        <v>791</v>
      </c>
    </row>
    <row r="338" spans="1:17" x14ac:dyDescent="0.2">
      <c r="A338" s="20" t="s">
        <v>782</v>
      </c>
      <c r="B338" s="20" t="s">
        <v>817</v>
      </c>
      <c r="C338" s="20" t="s">
        <v>40</v>
      </c>
      <c r="D338" s="20" t="s">
        <v>780</v>
      </c>
      <c r="E338" s="20" t="s">
        <v>790</v>
      </c>
      <c r="F338" s="20" t="s">
        <v>712</v>
      </c>
      <c r="G338" s="20" t="s">
        <v>35</v>
      </c>
      <c r="H338" s="20" t="s">
        <v>816</v>
      </c>
      <c r="I338" s="20" t="s">
        <v>815</v>
      </c>
      <c r="J338" s="20" t="s">
        <v>787</v>
      </c>
      <c r="K338" s="20" t="s">
        <v>40</v>
      </c>
      <c r="L338" s="20" t="s">
        <v>814</v>
      </c>
      <c r="M338" s="20" t="s">
        <v>42</v>
      </c>
      <c r="N338" s="20" t="s">
        <v>813</v>
      </c>
      <c r="O338" s="20" t="s">
        <v>792</v>
      </c>
      <c r="P338" s="20" t="s">
        <v>812</v>
      </c>
    </row>
    <row r="339" spans="1:17" x14ac:dyDescent="0.2">
      <c r="A339" s="20" t="s">
        <v>782</v>
      </c>
      <c r="B339" s="20" t="s">
        <v>468</v>
      </c>
      <c r="C339" s="20" t="s">
        <v>40</v>
      </c>
      <c r="D339" s="20" t="s">
        <v>780</v>
      </c>
      <c r="E339" s="20" t="s">
        <v>790</v>
      </c>
      <c r="F339" s="20" t="s">
        <v>733</v>
      </c>
      <c r="G339" s="20" t="s">
        <v>778</v>
      </c>
      <c r="H339" s="20" t="s">
        <v>469</v>
      </c>
      <c r="I339" s="20" t="s">
        <v>811</v>
      </c>
      <c r="J339" s="20" t="s">
        <v>775</v>
      </c>
      <c r="K339" s="20" t="s">
        <v>40</v>
      </c>
      <c r="L339" s="20" t="s">
        <v>810</v>
      </c>
      <c r="M339" s="20" t="s">
        <v>42</v>
      </c>
      <c r="N339" s="20" t="s">
        <v>809</v>
      </c>
      <c r="O339" s="20" t="s">
        <v>785</v>
      </c>
      <c r="P339" s="20" t="s">
        <v>808</v>
      </c>
      <c r="Q339" s="20" t="s">
        <v>807</v>
      </c>
    </row>
    <row r="340" spans="1:17" x14ac:dyDescent="0.2">
      <c r="A340" s="20" t="s">
        <v>782</v>
      </c>
      <c r="B340" s="20" t="s">
        <v>806</v>
      </c>
      <c r="C340" s="20" t="s">
        <v>40</v>
      </c>
      <c r="D340" s="20" t="s">
        <v>780</v>
      </c>
      <c r="E340" s="20" t="s">
        <v>805</v>
      </c>
      <c r="F340" s="20" t="s">
        <v>733</v>
      </c>
      <c r="G340" s="20" t="s">
        <v>789</v>
      </c>
      <c r="H340" s="20" t="s">
        <v>804</v>
      </c>
      <c r="I340" s="20" t="s">
        <v>803</v>
      </c>
      <c r="J340" s="20" t="s">
        <v>775</v>
      </c>
      <c r="K340" s="20" t="s">
        <v>42</v>
      </c>
      <c r="L340" s="20" t="s">
        <v>774</v>
      </c>
      <c r="M340" s="20" t="s">
        <v>42</v>
      </c>
      <c r="N340" s="20" t="s">
        <v>802</v>
      </c>
      <c r="O340" s="20" t="s">
        <v>801</v>
      </c>
      <c r="P340" s="20" t="s">
        <v>801</v>
      </c>
    </row>
    <row r="341" spans="1:17" x14ac:dyDescent="0.2">
      <c r="A341" s="20" t="s">
        <v>782</v>
      </c>
      <c r="B341" s="20" t="s">
        <v>230</v>
      </c>
      <c r="C341" s="20" t="s">
        <v>40</v>
      </c>
      <c r="D341" s="20" t="s">
        <v>780</v>
      </c>
      <c r="E341" s="20" t="s">
        <v>790</v>
      </c>
      <c r="F341" s="20" t="s">
        <v>733</v>
      </c>
      <c r="G341" s="20" t="s">
        <v>800</v>
      </c>
      <c r="H341" s="20" t="s">
        <v>231</v>
      </c>
      <c r="I341" s="20" t="s">
        <v>799</v>
      </c>
      <c r="J341" s="20" t="s">
        <v>787</v>
      </c>
      <c r="K341" s="20" t="s">
        <v>40</v>
      </c>
      <c r="L341" s="20" t="s">
        <v>197</v>
      </c>
      <c r="M341" s="20" t="s">
        <v>42</v>
      </c>
      <c r="N341" s="20" t="s">
        <v>798</v>
      </c>
      <c r="O341" s="20" t="s">
        <v>785</v>
      </c>
      <c r="P341" s="20" t="s">
        <v>797</v>
      </c>
      <c r="Q341" s="20" t="s">
        <v>796</v>
      </c>
    </row>
    <row r="342" spans="1:17" x14ac:dyDescent="0.2">
      <c r="A342" s="20" t="s">
        <v>782</v>
      </c>
      <c r="B342" s="20" t="s">
        <v>795</v>
      </c>
      <c r="C342" s="20" t="s">
        <v>40</v>
      </c>
      <c r="D342" s="20" t="s">
        <v>780</v>
      </c>
      <c r="E342" s="20" t="s">
        <v>790</v>
      </c>
      <c r="F342" s="20" t="s">
        <v>712</v>
      </c>
      <c r="G342" s="20" t="s">
        <v>35</v>
      </c>
      <c r="H342" s="20" t="s">
        <v>31</v>
      </c>
      <c r="I342" s="20" t="s">
        <v>794</v>
      </c>
      <c r="J342" s="20" t="s">
        <v>775</v>
      </c>
      <c r="K342" s="20" t="s">
        <v>40</v>
      </c>
      <c r="L342" s="20" t="s">
        <v>197</v>
      </c>
      <c r="M342" s="20" t="s">
        <v>42</v>
      </c>
      <c r="N342" s="20" t="s">
        <v>793</v>
      </c>
      <c r="O342" s="20" t="s">
        <v>792</v>
      </c>
      <c r="P342" s="20" t="s">
        <v>791</v>
      </c>
    </row>
    <row r="343" spans="1:17" x14ac:dyDescent="0.2">
      <c r="A343" s="20" t="s">
        <v>782</v>
      </c>
      <c r="B343" s="20" t="s">
        <v>405</v>
      </c>
      <c r="C343" s="20" t="s">
        <v>40</v>
      </c>
      <c r="D343" s="20" t="s">
        <v>780</v>
      </c>
      <c r="E343" s="20" t="s">
        <v>790</v>
      </c>
      <c r="F343" s="20" t="s">
        <v>733</v>
      </c>
      <c r="G343" s="20" t="s">
        <v>789</v>
      </c>
      <c r="H343" s="20" t="s">
        <v>406</v>
      </c>
      <c r="I343" s="20" t="s">
        <v>788</v>
      </c>
      <c r="J343" s="20" t="s">
        <v>787</v>
      </c>
      <c r="K343" s="20" t="s">
        <v>40</v>
      </c>
      <c r="L343" s="20" t="s">
        <v>427</v>
      </c>
      <c r="M343" s="20" t="s">
        <v>42</v>
      </c>
      <c r="N343" s="20" t="s">
        <v>786</v>
      </c>
      <c r="O343" s="20" t="s">
        <v>785</v>
      </c>
      <c r="P343" s="20" t="s">
        <v>784</v>
      </c>
      <c r="Q343" s="20" t="s">
        <v>783</v>
      </c>
    </row>
    <row r="344" spans="1:17" x14ac:dyDescent="0.2">
      <c r="A344" s="20" t="s">
        <v>782</v>
      </c>
      <c r="B344" s="20" t="s">
        <v>781</v>
      </c>
      <c r="C344" s="20" t="s">
        <v>40</v>
      </c>
      <c r="D344" s="20" t="s">
        <v>780</v>
      </c>
      <c r="E344" s="20" t="s">
        <v>779</v>
      </c>
      <c r="F344" s="20" t="s">
        <v>733</v>
      </c>
      <c r="G344" s="20" t="s">
        <v>778</v>
      </c>
      <c r="H344" s="20" t="s">
        <v>777</v>
      </c>
      <c r="I344" s="20" t="s">
        <v>776</v>
      </c>
      <c r="J344" s="20" t="s">
        <v>775</v>
      </c>
      <c r="K344" s="20" t="s">
        <v>40</v>
      </c>
      <c r="L344" s="20" t="s">
        <v>774</v>
      </c>
      <c r="M344" s="20" t="s">
        <v>42</v>
      </c>
      <c r="N344" s="20" t="s">
        <v>773</v>
      </c>
      <c r="O344" s="20" t="s">
        <v>772</v>
      </c>
      <c r="P344" s="20" t="s">
        <v>771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8F1E2-594F-E04F-9EEA-029C49306E27}">
  <sheetPr>
    <tabColor theme="4" tint="-0.249977111117893"/>
  </sheetPr>
  <dimension ref="A1:G36"/>
  <sheetViews>
    <sheetView workbookViewId="0">
      <selection activeCell="F5" sqref="F5:G32"/>
    </sheetView>
  </sheetViews>
  <sheetFormatPr baseColWidth="10" defaultRowHeight="15" x14ac:dyDescent="0.2"/>
  <cols>
    <col min="1" max="1" width="19.33203125" bestFit="1" customWidth="1"/>
    <col min="2" max="2" width="15.33203125" bestFit="1" customWidth="1"/>
    <col min="6" max="6" width="24" bestFit="1" customWidth="1"/>
    <col min="7" max="7" width="15.6640625" bestFit="1" customWidth="1"/>
  </cols>
  <sheetData>
    <row r="1" spans="1:7" x14ac:dyDescent="0.2">
      <c r="A1" s="26" t="s">
        <v>2035</v>
      </c>
      <c r="B1" s="5"/>
      <c r="F1" s="26" t="s">
        <v>2043</v>
      </c>
      <c r="G1" s="5"/>
    </row>
    <row r="3" spans="1:7" x14ac:dyDescent="0.2">
      <c r="A3" s="49" t="s">
        <v>6</v>
      </c>
      <c r="B3" t="s">
        <v>733</v>
      </c>
      <c r="C3" s="48"/>
      <c r="F3" s="49" t="s">
        <v>6</v>
      </c>
      <c r="G3" t="s">
        <v>2038</v>
      </c>
    </row>
    <row r="5" spans="1:7" x14ac:dyDescent="0.2">
      <c r="A5" s="49" t="s">
        <v>2039</v>
      </c>
      <c r="B5" t="s">
        <v>2041</v>
      </c>
      <c r="F5" s="49" t="s">
        <v>2039</v>
      </c>
      <c r="G5" t="s">
        <v>2044</v>
      </c>
    </row>
    <row r="6" spans="1:7" x14ac:dyDescent="0.2">
      <c r="A6" s="2" t="s">
        <v>790</v>
      </c>
      <c r="B6" s="50">
        <v>63</v>
      </c>
      <c r="F6" s="2" t="s">
        <v>48</v>
      </c>
      <c r="G6" s="50">
        <v>22</v>
      </c>
    </row>
    <row r="7" spans="1:7" x14ac:dyDescent="0.2">
      <c r="A7" s="2" t="s">
        <v>843</v>
      </c>
      <c r="B7" s="50">
        <v>27</v>
      </c>
      <c r="F7" s="2" t="s">
        <v>35</v>
      </c>
      <c r="G7" s="50">
        <v>14</v>
      </c>
    </row>
    <row r="8" spans="1:7" x14ac:dyDescent="0.2">
      <c r="A8" s="2" t="s">
        <v>805</v>
      </c>
      <c r="B8" s="50">
        <v>13</v>
      </c>
      <c r="F8" s="2" t="s">
        <v>61</v>
      </c>
      <c r="G8" s="50">
        <v>11</v>
      </c>
    </row>
    <row r="9" spans="1:7" x14ac:dyDescent="0.2">
      <c r="A9" s="2" t="s">
        <v>1011</v>
      </c>
      <c r="B9" s="50">
        <v>10</v>
      </c>
      <c r="F9" s="2" t="s">
        <v>116</v>
      </c>
      <c r="G9" s="50">
        <v>9</v>
      </c>
    </row>
    <row r="10" spans="1:7" x14ac:dyDescent="0.2">
      <c r="A10" s="2" t="s">
        <v>1341</v>
      </c>
      <c r="B10" s="50">
        <v>10</v>
      </c>
      <c r="F10" s="2" t="s">
        <v>104</v>
      </c>
      <c r="G10" s="50">
        <v>7</v>
      </c>
    </row>
    <row r="11" spans="1:7" x14ac:dyDescent="0.2">
      <c r="A11" s="2" t="s">
        <v>1438</v>
      </c>
      <c r="B11" s="50">
        <v>10</v>
      </c>
      <c r="F11" s="2" t="s">
        <v>124</v>
      </c>
      <c r="G11" s="50">
        <v>5</v>
      </c>
    </row>
    <row r="12" spans="1:7" x14ac:dyDescent="0.2">
      <c r="A12" s="2" t="s">
        <v>982</v>
      </c>
      <c r="B12" s="50">
        <v>7</v>
      </c>
      <c r="F12" s="2" t="s">
        <v>316</v>
      </c>
      <c r="G12" s="50">
        <v>4</v>
      </c>
    </row>
    <row r="13" spans="1:7" x14ac:dyDescent="0.2">
      <c r="A13" s="2" t="s">
        <v>834</v>
      </c>
      <c r="B13" s="50">
        <v>4</v>
      </c>
      <c r="F13" s="2" t="s">
        <v>69</v>
      </c>
      <c r="G13" s="50">
        <v>3</v>
      </c>
    </row>
    <row r="14" spans="1:7" x14ac:dyDescent="0.2">
      <c r="A14" s="2" t="s">
        <v>779</v>
      </c>
      <c r="B14" s="50">
        <v>4</v>
      </c>
      <c r="F14" s="2" t="s">
        <v>94</v>
      </c>
      <c r="G14" s="50">
        <v>3</v>
      </c>
    </row>
    <row r="15" spans="1:7" x14ac:dyDescent="0.2">
      <c r="A15" s="2" t="s">
        <v>1408</v>
      </c>
      <c r="B15" s="50">
        <v>3</v>
      </c>
      <c r="F15" s="2" t="s">
        <v>590</v>
      </c>
      <c r="G15" s="50">
        <v>3</v>
      </c>
    </row>
    <row r="16" spans="1:7" x14ac:dyDescent="0.2">
      <c r="A16" s="2" t="s">
        <v>1097</v>
      </c>
      <c r="B16" s="50">
        <v>3</v>
      </c>
      <c r="F16" s="2" t="s">
        <v>382</v>
      </c>
      <c r="G16" s="50">
        <v>3</v>
      </c>
    </row>
    <row r="17" spans="1:7" x14ac:dyDescent="0.2">
      <c r="A17" s="2" t="s">
        <v>850</v>
      </c>
      <c r="B17" s="50">
        <v>2</v>
      </c>
      <c r="F17" s="2" t="s">
        <v>84</v>
      </c>
      <c r="G17" s="50">
        <v>2</v>
      </c>
    </row>
    <row r="18" spans="1:7" x14ac:dyDescent="0.2">
      <c r="A18" s="2" t="s">
        <v>905</v>
      </c>
      <c r="B18" s="50">
        <v>1</v>
      </c>
      <c r="F18" s="2" t="s">
        <v>577</v>
      </c>
      <c r="G18" s="50">
        <v>1</v>
      </c>
    </row>
    <row r="19" spans="1:7" x14ac:dyDescent="0.2">
      <c r="A19" s="2" t="s">
        <v>1699</v>
      </c>
      <c r="B19" s="50">
        <v>1</v>
      </c>
      <c r="F19" s="2" t="s">
        <v>138</v>
      </c>
      <c r="G19" s="50">
        <v>1</v>
      </c>
    </row>
    <row r="20" spans="1:7" x14ac:dyDescent="0.2">
      <c r="A20" s="2" t="s">
        <v>1235</v>
      </c>
      <c r="B20" s="50">
        <v>1</v>
      </c>
      <c r="F20" s="2" t="s">
        <v>115</v>
      </c>
      <c r="G20" s="50">
        <v>1</v>
      </c>
    </row>
    <row r="21" spans="1:7" x14ac:dyDescent="0.2">
      <c r="A21" s="2" t="s">
        <v>2040</v>
      </c>
      <c r="B21" s="50">
        <v>159</v>
      </c>
      <c r="F21" s="2" t="s">
        <v>151</v>
      </c>
      <c r="G21" s="50">
        <v>1</v>
      </c>
    </row>
    <row r="22" spans="1:7" x14ac:dyDescent="0.2">
      <c r="F22" s="2" t="s">
        <v>507</v>
      </c>
      <c r="G22" s="50">
        <v>1</v>
      </c>
    </row>
    <row r="23" spans="1:7" x14ac:dyDescent="0.2">
      <c r="F23" s="2" t="s">
        <v>407</v>
      </c>
      <c r="G23" s="50">
        <v>1</v>
      </c>
    </row>
    <row r="24" spans="1:7" x14ac:dyDescent="0.2">
      <c r="A24" s="49" t="s">
        <v>6</v>
      </c>
      <c r="B24" t="s">
        <v>733</v>
      </c>
      <c r="F24" s="2" t="s">
        <v>167</v>
      </c>
      <c r="G24" s="50">
        <v>1</v>
      </c>
    </row>
    <row r="25" spans="1:7" x14ac:dyDescent="0.2">
      <c r="F25" s="2" t="s">
        <v>499</v>
      </c>
      <c r="G25" s="50">
        <v>1</v>
      </c>
    </row>
    <row r="26" spans="1:7" x14ac:dyDescent="0.2">
      <c r="A26" s="49" t="s">
        <v>2039</v>
      </c>
      <c r="B26" t="s">
        <v>2041</v>
      </c>
      <c r="F26" s="2" t="s">
        <v>383</v>
      </c>
      <c r="G26" s="50">
        <v>1</v>
      </c>
    </row>
    <row r="27" spans="1:7" x14ac:dyDescent="0.2">
      <c r="A27" s="2" t="s">
        <v>772</v>
      </c>
      <c r="B27" s="50">
        <v>58</v>
      </c>
      <c r="F27" s="2" t="s">
        <v>629</v>
      </c>
      <c r="G27" s="50">
        <v>1</v>
      </c>
    </row>
    <row r="28" spans="1:7" x14ac:dyDescent="0.2">
      <c r="A28" s="2" t="s">
        <v>785</v>
      </c>
      <c r="B28" s="50">
        <v>21</v>
      </c>
      <c r="F28" s="2" t="s">
        <v>218</v>
      </c>
      <c r="G28" s="50">
        <v>1</v>
      </c>
    </row>
    <row r="29" spans="1:7" x14ac:dyDescent="0.2">
      <c r="A29" s="2" t="s">
        <v>838</v>
      </c>
      <c r="B29" s="50">
        <v>20</v>
      </c>
      <c r="F29" s="2" t="s">
        <v>684</v>
      </c>
      <c r="G29" s="50">
        <v>1</v>
      </c>
    </row>
    <row r="30" spans="1:7" x14ac:dyDescent="0.2">
      <c r="A30" s="2" t="s">
        <v>902</v>
      </c>
      <c r="B30" s="50">
        <v>19</v>
      </c>
      <c r="F30" s="2" t="s">
        <v>696</v>
      </c>
      <c r="G30" s="50">
        <v>1</v>
      </c>
    </row>
    <row r="31" spans="1:7" x14ac:dyDescent="0.2">
      <c r="A31" s="2" t="s">
        <v>801</v>
      </c>
      <c r="B31" s="50">
        <v>14</v>
      </c>
      <c r="F31" s="2" t="s">
        <v>528</v>
      </c>
      <c r="G31" s="50">
        <v>1</v>
      </c>
    </row>
    <row r="32" spans="1:7" x14ac:dyDescent="0.2">
      <c r="A32" s="2" t="s">
        <v>1147</v>
      </c>
      <c r="B32" s="50">
        <v>10</v>
      </c>
      <c r="F32" s="2" t="s">
        <v>365</v>
      </c>
      <c r="G32" s="50">
        <v>1</v>
      </c>
    </row>
    <row r="33" spans="1:7" x14ac:dyDescent="0.2">
      <c r="A33" s="2" t="s">
        <v>1228</v>
      </c>
      <c r="B33" s="50">
        <v>8</v>
      </c>
      <c r="F33" s="2" t="s">
        <v>2040</v>
      </c>
      <c r="G33" s="50">
        <v>101</v>
      </c>
    </row>
    <row r="34" spans="1:7" x14ac:dyDescent="0.2">
      <c r="A34" s="2" t="s">
        <v>1365</v>
      </c>
      <c r="B34" s="50">
        <v>6</v>
      </c>
    </row>
    <row r="35" spans="1:7" x14ac:dyDescent="0.2">
      <c r="A35" s="2" t="s">
        <v>1646</v>
      </c>
      <c r="B35" s="50">
        <v>3</v>
      </c>
    </row>
    <row r="36" spans="1:7" x14ac:dyDescent="0.2">
      <c r="A36" s="2" t="s">
        <v>2040</v>
      </c>
      <c r="B36" s="50">
        <v>159</v>
      </c>
    </row>
  </sheetData>
  <mergeCells count="2">
    <mergeCell ref="A1:B1"/>
    <mergeCell ref="F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48AF8-502A-7043-8603-41A4CF5A1392}">
  <sheetPr>
    <tabColor theme="4" tint="-0.249977111117893"/>
  </sheetPr>
  <dimension ref="A1:AK163"/>
  <sheetViews>
    <sheetView workbookViewId="0">
      <selection activeCell="O25" sqref="O25"/>
    </sheetView>
  </sheetViews>
  <sheetFormatPr baseColWidth="10" defaultRowHeight="16" x14ac:dyDescent="0.2"/>
  <cols>
    <col min="1" max="1" width="12.5" style="22" customWidth="1"/>
    <col min="2" max="2" width="11.33203125" style="22" customWidth="1"/>
    <col min="3" max="3" width="17.83203125" style="22" customWidth="1"/>
    <col min="4" max="4" width="16" style="22" customWidth="1"/>
    <col min="5" max="5" width="14.33203125" style="22" customWidth="1"/>
    <col min="6" max="6" width="13" style="22" customWidth="1"/>
    <col min="7" max="7" width="14.83203125" style="22" customWidth="1"/>
    <col min="8" max="9" width="10.83203125" style="22"/>
    <col min="10" max="10" width="11.6640625" style="22" customWidth="1"/>
    <col min="11" max="12" width="12.33203125" style="22" customWidth="1"/>
    <col min="13" max="16" width="10.83203125" style="22"/>
    <col min="17" max="17" width="14" style="22" customWidth="1"/>
    <col min="18" max="18" width="10.83203125" style="22"/>
    <col min="19" max="19" width="16.83203125" style="22" customWidth="1"/>
    <col min="20" max="20" width="13.5" style="22" customWidth="1"/>
    <col min="21" max="21" width="14.1640625" style="22" customWidth="1"/>
    <col min="22" max="22" width="18.83203125" style="22" customWidth="1"/>
    <col min="23" max="23" width="17" style="22" customWidth="1"/>
    <col min="24" max="24" width="16.6640625" style="22" customWidth="1"/>
    <col min="25" max="25" width="12.5" style="22" customWidth="1"/>
    <col min="26" max="26" width="20.6640625" style="22" customWidth="1"/>
    <col min="27" max="27" width="13.6640625" style="22" customWidth="1"/>
    <col min="28" max="28" width="15.1640625" style="22" customWidth="1"/>
    <col min="29" max="29" width="10.83203125" style="22"/>
    <col min="30" max="30" width="13.1640625" style="22" customWidth="1"/>
    <col min="31" max="31" width="19.1640625" style="22" customWidth="1"/>
    <col min="32" max="32" width="10.83203125" style="22"/>
    <col min="33" max="33" width="13.5" style="22" customWidth="1"/>
    <col min="34" max="34" width="14.1640625" style="22" customWidth="1"/>
    <col min="35" max="35" width="15.33203125" style="22" customWidth="1"/>
    <col min="36" max="36" width="15" style="22" customWidth="1"/>
    <col min="37" max="37" width="15.1640625" style="22" customWidth="1"/>
    <col min="38" max="16384" width="10.83203125" style="22"/>
  </cols>
  <sheetData>
    <row r="1" spans="1:37" x14ac:dyDescent="0.2">
      <c r="A1" s="22" t="s">
        <v>2015</v>
      </c>
      <c r="B1" s="22" t="s">
        <v>2014</v>
      </c>
      <c r="C1" s="22" t="s">
        <v>2013</v>
      </c>
      <c r="D1" s="22" t="s">
        <v>2012</v>
      </c>
      <c r="E1" s="22" t="s">
        <v>2011</v>
      </c>
      <c r="F1" s="22" t="s">
        <v>2010</v>
      </c>
      <c r="G1" s="22" t="s">
        <v>2009</v>
      </c>
      <c r="H1" s="22" t="s">
        <v>2008</v>
      </c>
      <c r="I1" s="22" t="s">
        <v>701</v>
      </c>
      <c r="J1" s="22" t="s">
        <v>2007</v>
      </c>
      <c r="K1" s="22" t="s">
        <v>2006</v>
      </c>
      <c r="L1" s="22" t="s">
        <v>2005</v>
      </c>
      <c r="M1" s="22" t="s">
        <v>2004</v>
      </c>
      <c r="N1" s="22" t="s">
        <v>2003</v>
      </c>
      <c r="O1" s="22" t="s">
        <v>2002</v>
      </c>
      <c r="P1" s="22" t="s">
        <v>2001</v>
      </c>
      <c r="Q1" s="22" t="s">
        <v>2000</v>
      </c>
      <c r="R1" s="22" t="s">
        <v>1999</v>
      </c>
    </row>
    <row r="2" spans="1:37" x14ac:dyDescent="0.2">
      <c r="A2" s="22" t="s">
        <v>1998</v>
      </c>
      <c r="B2" s="22" t="s">
        <v>1996</v>
      </c>
      <c r="C2" s="22" t="s">
        <v>1996</v>
      </c>
      <c r="D2" s="22" t="s">
        <v>1996</v>
      </c>
      <c r="E2" s="22" t="s">
        <v>1996</v>
      </c>
      <c r="F2" s="22" t="s">
        <v>733</v>
      </c>
      <c r="G2" s="22" t="s">
        <v>1996</v>
      </c>
      <c r="H2" s="22" t="s">
        <v>1996</v>
      </c>
      <c r="I2" s="22" t="s">
        <v>1996</v>
      </c>
      <c r="J2" s="22" t="s">
        <v>1996</v>
      </c>
      <c r="K2" s="22" t="s">
        <v>1997</v>
      </c>
      <c r="L2" s="22" t="s">
        <v>1996</v>
      </c>
      <c r="M2" s="22" t="s">
        <v>1996</v>
      </c>
      <c r="N2" s="22" t="s">
        <v>1996</v>
      </c>
      <c r="O2" s="22" t="s">
        <v>1996</v>
      </c>
      <c r="P2" s="22" t="s">
        <v>1771</v>
      </c>
      <c r="Q2" s="22" t="s">
        <v>42</v>
      </c>
      <c r="R2" s="22" t="s">
        <v>1996</v>
      </c>
    </row>
    <row r="4" spans="1:37" x14ac:dyDescent="0.2">
      <c r="A4" s="22" t="s">
        <v>1995</v>
      </c>
      <c r="B4" s="22" t="s">
        <v>1994</v>
      </c>
      <c r="C4" s="22" t="s">
        <v>1993</v>
      </c>
      <c r="D4" s="22" t="s">
        <v>1992</v>
      </c>
      <c r="E4" s="22" t="s">
        <v>1991</v>
      </c>
      <c r="F4" s="22" t="s">
        <v>1990</v>
      </c>
      <c r="G4" s="22" t="s">
        <v>1989</v>
      </c>
      <c r="H4" s="22" t="s">
        <v>11</v>
      </c>
      <c r="I4" s="22" t="s">
        <v>9</v>
      </c>
      <c r="J4" s="22" t="s">
        <v>18</v>
      </c>
      <c r="K4" s="22" t="s">
        <v>1988</v>
      </c>
      <c r="L4" s="22" t="s">
        <v>1987</v>
      </c>
      <c r="M4" s="22" t="s">
        <v>10</v>
      </c>
      <c r="N4" s="22" t="s">
        <v>1754</v>
      </c>
      <c r="O4" s="22" t="s">
        <v>1749</v>
      </c>
      <c r="P4" s="22" t="s">
        <v>1986</v>
      </c>
      <c r="Q4" s="22" t="s">
        <v>1985</v>
      </c>
      <c r="R4" s="22" t="s">
        <v>6</v>
      </c>
      <c r="S4" s="22" t="s">
        <v>1984</v>
      </c>
      <c r="T4" s="22" t="s">
        <v>1983</v>
      </c>
      <c r="U4" s="22" t="s">
        <v>1982</v>
      </c>
      <c r="V4" s="22" t="s">
        <v>1981</v>
      </c>
      <c r="W4" s="22" t="s">
        <v>1980</v>
      </c>
      <c r="X4" s="22" t="s">
        <v>1979</v>
      </c>
      <c r="Y4" s="22" t="s">
        <v>1978</v>
      </c>
      <c r="Z4" s="22" t="s">
        <v>1977</v>
      </c>
      <c r="AA4" s="22" t="s">
        <v>1976</v>
      </c>
      <c r="AB4" s="22" t="s">
        <v>1975</v>
      </c>
      <c r="AC4" s="22" t="s">
        <v>1974</v>
      </c>
      <c r="AD4" s="22" t="s">
        <v>1973</v>
      </c>
      <c r="AE4" s="22" t="s">
        <v>1972</v>
      </c>
      <c r="AF4" s="22" t="s">
        <v>1971</v>
      </c>
      <c r="AG4" s="22" t="s">
        <v>1970</v>
      </c>
      <c r="AH4" s="22" t="s">
        <v>1969</v>
      </c>
      <c r="AI4" s="22" t="s">
        <v>1968</v>
      </c>
      <c r="AJ4" s="22" t="s">
        <v>1967</v>
      </c>
      <c r="AK4" s="22" t="s">
        <v>1966</v>
      </c>
    </row>
    <row r="5" spans="1:37" x14ac:dyDescent="0.2">
      <c r="A5" s="22" t="s">
        <v>1952</v>
      </c>
      <c r="B5" s="22" t="s">
        <v>1951</v>
      </c>
      <c r="C5" s="22">
        <v>21</v>
      </c>
      <c r="D5" s="22" t="s">
        <v>186</v>
      </c>
      <c r="E5" s="22" t="s">
        <v>187</v>
      </c>
      <c r="F5" s="22" t="s">
        <v>733</v>
      </c>
      <c r="G5" s="22" t="s">
        <v>778</v>
      </c>
      <c r="H5" s="22" t="s">
        <v>929</v>
      </c>
      <c r="I5" s="22" t="s">
        <v>1801</v>
      </c>
      <c r="J5" s="22" t="s">
        <v>1757</v>
      </c>
      <c r="K5" s="22" t="s">
        <v>1757</v>
      </c>
      <c r="L5" s="22" t="s">
        <v>1760</v>
      </c>
      <c r="M5" s="22" t="s">
        <v>1766</v>
      </c>
      <c r="N5" s="22" t="s">
        <v>790</v>
      </c>
      <c r="O5" s="22" t="s">
        <v>785</v>
      </c>
      <c r="P5" s="22" t="s">
        <v>927</v>
      </c>
      <c r="Q5" s="22">
        <v>941000031684008</v>
      </c>
      <c r="R5" s="22" t="s">
        <v>733</v>
      </c>
      <c r="S5" s="22" t="s">
        <v>1758</v>
      </c>
      <c r="T5" s="23">
        <v>44307</v>
      </c>
      <c r="V5" s="23">
        <v>45764.78125</v>
      </c>
      <c r="W5" s="22" t="s">
        <v>1771</v>
      </c>
      <c r="X5" s="23">
        <v>45759.78125</v>
      </c>
      <c r="Y5" s="22">
        <v>175.9</v>
      </c>
      <c r="AA5" s="22">
        <v>1</v>
      </c>
      <c r="AB5" s="22" t="s">
        <v>1962</v>
      </c>
      <c r="AC5" s="22" t="s">
        <v>42</v>
      </c>
      <c r="AE5" s="22">
        <v>3</v>
      </c>
      <c r="AF5" s="22" t="s">
        <v>42</v>
      </c>
      <c r="AK5" s="22">
        <v>159</v>
      </c>
    </row>
    <row r="6" spans="1:37" x14ac:dyDescent="0.2">
      <c r="A6" s="22" t="s">
        <v>1952</v>
      </c>
      <c r="B6" s="22" t="s">
        <v>1951</v>
      </c>
      <c r="C6" s="22">
        <v>21</v>
      </c>
      <c r="D6" s="22" t="s">
        <v>405</v>
      </c>
      <c r="E6" s="22" t="s">
        <v>406</v>
      </c>
      <c r="F6" s="22" t="s">
        <v>733</v>
      </c>
      <c r="G6" s="22" t="s">
        <v>789</v>
      </c>
      <c r="H6" s="22" t="s">
        <v>788</v>
      </c>
      <c r="I6" s="22" t="s">
        <v>1810</v>
      </c>
      <c r="J6" s="22" t="s">
        <v>1757</v>
      </c>
      <c r="K6" s="22" t="s">
        <v>1771</v>
      </c>
      <c r="L6" s="22" t="s">
        <v>1760</v>
      </c>
      <c r="M6" s="22" t="s">
        <v>1766</v>
      </c>
      <c r="N6" s="22" t="s">
        <v>790</v>
      </c>
      <c r="O6" s="22" t="s">
        <v>785</v>
      </c>
      <c r="P6" s="22" t="s">
        <v>783</v>
      </c>
      <c r="Q6" s="22">
        <v>941000028888795</v>
      </c>
      <c r="R6" s="22" t="s">
        <v>733</v>
      </c>
      <c r="S6" s="22" t="s">
        <v>915</v>
      </c>
      <c r="T6" s="23">
        <v>44652</v>
      </c>
      <c r="V6" s="23">
        <v>45860.586805555555</v>
      </c>
      <c r="W6" s="22" t="s">
        <v>1771</v>
      </c>
      <c r="X6" s="23">
        <v>45855.586805555555</v>
      </c>
      <c r="Y6" s="22">
        <v>80.099999999999994</v>
      </c>
      <c r="AA6" s="22">
        <v>10</v>
      </c>
      <c r="AB6" s="22" t="s">
        <v>1784</v>
      </c>
      <c r="AC6" s="22" t="s">
        <v>42</v>
      </c>
      <c r="AE6" s="22">
        <v>3</v>
      </c>
      <c r="AF6" s="22" t="s">
        <v>42</v>
      </c>
      <c r="AK6" s="22">
        <v>159</v>
      </c>
    </row>
    <row r="7" spans="1:37" x14ac:dyDescent="0.2">
      <c r="A7" s="22" t="s">
        <v>1952</v>
      </c>
      <c r="B7" s="22" t="s">
        <v>1951</v>
      </c>
      <c r="C7" s="22">
        <v>21</v>
      </c>
      <c r="D7" s="22" t="s">
        <v>535</v>
      </c>
      <c r="E7" s="22" t="s">
        <v>536</v>
      </c>
      <c r="F7" s="22" t="s">
        <v>733</v>
      </c>
      <c r="G7" s="22" t="s">
        <v>869</v>
      </c>
      <c r="H7" s="22" t="s">
        <v>1375</v>
      </c>
      <c r="I7" s="22" t="s">
        <v>1801</v>
      </c>
      <c r="J7" s="22" t="s">
        <v>1757</v>
      </c>
      <c r="K7" s="22" t="s">
        <v>1757</v>
      </c>
      <c r="L7" s="22" t="s">
        <v>1809</v>
      </c>
      <c r="M7" s="22" t="s">
        <v>1759</v>
      </c>
      <c r="N7" s="22" t="s">
        <v>790</v>
      </c>
      <c r="O7" s="22" t="s">
        <v>785</v>
      </c>
      <c r="P7" s="22" t="s">
        <v>796</v>
      </c>
      <c r="Q7" s="22">
        <v>941000031683514</v>
      </c>
      <c r="R7" s="22" t="s">
        <v>733</v>
      </c>
      <c r="S7" s="22" t="s">
        <v>1758</v>
      </c>
      <c r="T7" s="23">
        <v>45159</v>
      </c>
      <c r="V7" s="23">
        <v>45895.481944444444</v>
      </c>
      <c r="W7" s="22" t="s">
        <v>1771</v>
      </c>
      <c r="X7" s="23">
        <v>45890.481944444444</v>
      </c>
      <c r="Y7" s="22">
        <v>45.2</v>
      </c>
      <c r="AA7" s="22">
        <v>11</v>
      </c>
      <c r="AB7" s="22" t="s">
        <v>1965</v>
      </c>
      <c r="AC7" s="22" t="s">
        <v>42</v>
      </c>
      <c r="AE7" s="22">
        <v>2</v>
      </c>
      <c r="AF7" s="22" t="s">
        <v>42</v>
      </c>
      <c r="AK7" s="22">
        <v>159</v>
      </c>
    </row>
    <row r="8" spans="1:37" x14ac:dyDescent="0.2">
      <c r="A8" s="22" t="s">
        <v>1952</v>
      </c>
      <c r="B8" s="22" t="s">
        <v>1951</v>
      </c>
      <c r="C8" s="22">
        <v>21</v>
      </c>
      <c r="D8" s="22" t="s">
        <v>388</v>
      </c>
      <c r="E8" s="22" t="s">
        <v>389</v>
      </c>
      <c r="F8" s="22" t="s">
        <v>733</v>
      </c>
      <c r="G8" s="22" t="s">
        <v>915</v>
      </c>
      <c r="H8" s="22" t="s">
        <v>1146</v>
      </c>
      <c r="I8" s="22" t="s">
        <v>1787</v>
      </c>
      <c r="J8" s="22" t="s">
        <v>1757</v>
      </c>
      <c r="K8" s="22" t="s">
        <v>1757</v>
      </c>
      <c r="L8" s="22" t="s">
        <v>1775</v>
      </c>
      <c r="M8" s="22" t="s">
        <v>1766</v>
      </c>
      <c r="N8" s="22" t="s">
        <v>790</v>
      </c>
      <c r="O8" s="22" t="s">
        <v>785</v>
      </c>
      <c r="P8" s="22" t="s">
        <v>1144</v>
      </c>
      <c r="Q8" s="22">
        <v>941000031750068</v>
      </c>
      <c r="R8" s="22" t="s">
        <v>733</v>
      </c>
      <c r="S8" s="22" t="s">
        <v>789</v>
      </c>
      <c r="T8" s="23">
        <v>44735</v>
      </c>
      <c r="W8" s="22" t="s">
        <v>1771</v>
      </c>
      <c r="X8" s="23">
        <v>45830.546527777777</v>
      </c>
      <c r="Y8" s="22">
        <v>105.1</v>
      </c>
      <c r="AA8" s="22">
        <v>12</v>
      </c>
      <c r="AB8" s="22" t="s">
        <v>1964</v>
      </c>
      <c r="AC8" s="22" t="s">
        <v>42</v>
      </c>
      <c r="AE8" s="22">
        <v>3</v>
      </c>
      <c r="AF8" s="22" t="s">
        <v>42</v>
      </c>
      <c r="AK8" s="22">
        <v>159</v>
      </c>
    </row>
    <row r="9" spans="1:37" x14ac:dyDescent="0.2">
      <c r="A9" s="22" t="s">
        <v>1952</v>
      </c>
      <c r="B9" s="22" t="s">
        <v>1951</v>
      </c>
      <c r="C9" s="22">
        <v>21</v>
      </c>
      <c r="D9" s="22" t="s">
        <v>82</v>
      </c>
      <c r="E9" s="22" t="s">
        <v>83</v>
      </c>
      <c r="F9" s="22" t="s">
        <v>733</v>
      </c>
      <c r="G9" s="22" t="s">
        <v>869</v>
      </c>
      <c r="H9" s="22" t="s">
        <v>868</v>
      </c>
      <c r="I9" s="22" t="s">
        <v>1841</v>
      </c>
      <c r="J9" s="22" t="s">
        <v>1757</v>
      </c>
      <c r="K9" s="22" t="s">
        <v>1757</v>
      </c>
      <c r="L9" s="22" t="s">
        <v>1809</v>
      </c>
      <c r="M9" s="22" t="s">
        <v>1766</v>
      </c>
      <c r="N9" s="22" t="s">
        <v>790</v>
      </c>
      <c r="O9" s="22" t="s">
        <v>785</v>
      </c>
      <c r="P9" s="22" t="s">
        <v>865</v>
      </c>
      <c r="Q9" s="22">
        <v>982091074516639</v>
      </c>
      <c r="R9" s="22" t="s">
        <v>733</v>
      </c>
      <c r="S9" s="22" t="s">
        <v>1758</v>
      </c>
      <c r="T9" s="23">
        <v>45054</v>
      </c>
      <c r="V9" s="23">
        <v>45581.479166666664</v>
      </c>
      <c r="W9" s="22" t="s">
        <v>1771</v>
      </c>
      <c r="X9" s="23">
        <v>45576.479166666664</v>
      </c>
      <c r="Y9" s="22">
        <v>359.2</v>
      </c>
      <c r="Z9" s="22" t="s">
        <v>1963</v>
      </c>
      <c r="AA9" s="22">
        <v>13</v>
      </c>
      <c r="AB9" s="22" t="s">
        <v>1962</v>
      </c>
      <c r="AC9" s="22" t="s">
        <v>42</v>
      </c>
      <c r="AE9" s="22">
        <v>3</v>
      </c>
      <c r="AF9" s="22" t="s">
        <v>42</v>
      </c>
      <c r="AK9" s="22">
        <v>159</v>
      </c>
    </row>
    <row r="10" spans="1:37" x14ac:dyDescent="0.2">
      <c r="A10" s="22" t="s">
        <v>1952</v>
      </c>
      <c r="B10" s="22" t="s">
        <v>1951</v>
      </c>
      <c r="C10" s="22">
        <v>21</v>
      </c>
      <c r="D10" s="22" t="s">
        <v>266</v>
      </c>
      <c r="E10" s="22" t="s">
        <v>267</v>
      </c>
      <c r="F10" s="22" t="s">
        <v>733</v>
      </c>
      <c r="G10" s="22" t="s">
        <v>869</v>
      </c>
      <c r="H10" s="22" t="s">
        <v>1154</v>
      </c>
      <c r="I10" s="22" t="s">
        <v>1801</v>
      </c>
      <c r="J10" s="22" t="s">
        <v>1757</v>
      </c>
      <c r="K10" s="22" t="s">
        <v>1771</v>
      </c>
      <c r="L10" s="22" t="s">
        <v>1862</v>
      </c>
      <c r="M10" s="22" t="s">
        <v>1759</v>
      </c>
      <c r="N10" s="22" t="s">
        <v>790</v>
      </c>
      <c r="O10" s="22" t="s">
        <v>785</v>
      </c>
      <c r="P10" s="22" t="s">
        <v>1118</v>
      </c>
      <c r="Q10" s="22">
        <v>941000030972061</v>
      </c>
      <c r="R10" s="22" t="s">
        <v>733</v>
      </c>
      <c r="S10" s="22" t="s">
        <v>1758</v>
      </c>
      <c r="T10" s="23">
        <v>45100</v>
      </c>
      <c r="U10" s="22" t="s">
        <v>1855</v>
      </c>
      <c r="W10" s="22" t="s">
        <v>1771</v>
      </c>
      <c r="X10" s="23">
        <v>45860.494444444441</v>
      </c>
      <c r="Y10" s="22">
        <v>75.2</v>
      </c>
      <c r="AA10" s="22">
        <v>14</v>
      </c>
      <c r="AB10" s="22" t="s">
        <v>1854</v>
      </c>
      <c r="AC10" s="22" t="s">
        <v>42</v>
      </c>
      <c r="AE10" s="22">
        <v>3</v>
      </c>
      <c r="AF10" s="22" t="s">
        <v>42</v>
      </c>
      <c r="AK10" s="22">
        <v>159</v>
      </c>
    </row>
    <row r="11" spans="1:37" x14ac:dyDescent="0.2">
      <c r="A11" s="22" t="s">
        <v>1952</v>
      </c>
      <c r="B11" s="22" t="s">
        <v>1951</v>
      </c>
      <c r="C11" s="22">
        <v>21</v>
      </c>
      <c r="D11" s="22" t="s">
        <v>563</v>
      </c>
      <c r="E11" s="22" t="s">
        <v>564</v>
      </c>
      <c r="F11" s="22" t="s">
        <v>733</v>
      </c>
      <c r="G11" s="22" t="s">
        <v>915</v>
      </c>
      <c r="H11" s="22" t="s">
        <v>1401</v>
      </c>
      <c r="I11" s="22" t="s">
        <v>1961</v>
      </c>
      <c r="K11" s="22" t="s">
        <v>1757</v>
      </c>
      <c r="L11" s="22" t="s">
        <v>1809</v>
      </c>
      <c r="M11" s="22" t="s">
        <v>1766</v>
      </c>
      <c r="N11" s="22" t="s">
        <v>790</v>
      </c>
      <c r="O11" s="22" t="s">
        <v>785</v>
      </c>
      <c r="P11" s="22" t="s">
        <v>796</v>
      </c>
      <c r="Q11" s="22">
        <v>941000028840857</v>
      </c>
      <c r="R11" s="22" t="s">
        <v>733</v>
      </c>
      <c r="S11" s="22" t="s">
        <v>1758</v>
      </c>
      <c r="T11" s="23">
        <v>44798</v>
      </c>
      <c r="U11" s="22" t="s">
        <v>1889</v>
      </c>
      <c r="V11" s="23">
        <v>45899.46875</v>
      </c>
      <c r="W11" s="22" t="s">
        <v>1771</v>
      </c>
      <c r="X11" s="23">
        <v>45894.46875</v>
      </c>
      <c r="Y11" s="22">
        <v>41.2</v>
      </c>
      <c r="AA11" s="22">
        <v>15</v>
      </c>
      <c r="AB11" s="22" t="s">
        <v>1843</v>
      </c>
      <c r="AC11" s="22" t="s">
        <v>42</v>
      </c>
      <c r="AE11" s="22">
        <v>2</v>
      </c>
      <c r="AF11" s="22" t="s">
        <v>42</v>
      </c>
      <c r="AK11" s="22">
        <v>159</v>
      </c>
    </row>
    <row r="12" spans="1:37" x14ac:dyDescent="0.2">
      <c r="A12" s="22" t="s">
        <v>1952</v>
      </c>
      <c r="B12" s="22" t="s">
        <v>1951</v>
      </c>
      <c r="C12" s="22">
        <v>21</v>
      </c>
      <c r="D12" s="22" t="s">
        <v>1687</v>
      </c>
      <c r="F12" s="22" t="s">
        <v>733</v>
      </c>
      <c r="G12" s="22" t="s">
        <v>833</v>
      </c>
      <c r="H12" s="22" t="s">
        <v>1956</v>
      </c>
      <c r="I12" s="22" t="s">
        <v>1832</v>
      </c>
      <c r="K12" s="22" t="s">
        <v>1757</v>
      </c>
      <c r="L12" s="22" t="s">
        <v>1760</v>
      </c>
      <c r="M12" s="22" t="s">
        <v>1795</v>
      </c>
      <c r="N12" s="22" t="s">
        <v>982</v>
      </c>
      <c r="O12" s="22" t="s">
        <v>785</v>
      </c>
      <c r="R12" s="22" t="s">
        <v>733</v>
      </c>
      <c r="S12" s="22" t="s">
        <v>1758</v>
      </c>
      <c r="T12" s="23">
        <v>45195</v>
      </c>
      <c r="V12" s="23">
        <v>45931.575694444444</v>
      </c>
      <c r="W12" s="22" t="s">
        <v>1757</v>
      </c>
      <c r="X12" s="23">
        <v>45926.575694444444</v>
      </c>
      <c r="Y12" s="22">
        <v>9.1</v>
      </c>
      <c r="AA12" s="22">
        <v>16</v>
      </c>
      <c r="AC12" s="22" t="s">
        <v>42</v>
      </c>
      <c r="AE12" s="22">
        <v>0</v>
      </c>
      <c r="AF12" s="22" t="s">
        <v>42</v>
      </c>
      <c r="AK12" s="22">
        <v>159</v>
      </c>
    </row>
    <row r="13" spans="1:37" x14ac:dyDescent="0.2">
      <c r="A13" s="22" t="s">
        <v>1952</v>
      </c>
      <c r="B13" s="22" t="s">
        <v>1951</v>
      </c>
      <c r="C13" s="22">
        <v>21</v>
      </c>
      <c r="D13" s="22" t="s">
        <v>1688</v>
      </c>
      <c r="F13" s="22" t="s">
        <v>733</v>
      </c>
      <c r="G13" s="22" t="s">
        <v>833</v>
      </c>
      <c r="H13" s="22" t="s">
        <v>1956</v>
      </c>
      <c r="I13" s="22" t="s">
        <v>1832</v>
      </c>
      <c r="K13" s="22" t="s">
        <v>1757</v>
      </c>
      <c r="L13" s="22" t="s">
        <v>1760</v>
      </c>
      <c r="M13" s="22" t="s">
        <v>1795</v>
      </c>
      <c r="N13" s="22" t="s">
        <v>982</v>
      </c>
      <c r="O13" s="22" t="s">
        <v>785</v>
      </c>
      <c r="R13" s="22" t="s">
        <v>733</v>
      </c>
      <c r="S13" s="22" t="s">
        <v>1758</v>
      </c>
      <c r="T13" s="23">
        <v>45195</v>
      </c>
      <c r="V13" s="23">
        <v>45931.575694444444</v>
      </c>
      <c r="W13" s="22" t="s">
        <v>1757</v>
      </c>
      <c r="X13" s="23">
        <v>45926.575694444444</v>
      </c>
      <c r="Y13" s="22">
        <v>9.1</v>
      </c>
      <c r="AA13" s="22">
        <v>16</v>
      </c>
      <c r="AC13" s="22" t="s">
        <v>42</v>
      </c>
      <c r="AE13" s="22">
        <v>0</v>
      </c>
      <c r="AF13" s="22" t="s">
        <v>42</v>
      </c>
      <c r="AK13" s="22">
        <v>159</v>
      </c>
    </row>
    <row r="14" spans="1:37" x14ac:dyDescent="0.2">
      <c r="A14" s="22" t="s">
        <v>1952</v>
      </c>
      <c r="B14" s="22" t="s">
        <v>1951</v>
      </c>
      <c r="C14" s="22">
        <v>21</v>
      </c>
      <c r="D14" s="22" t="s">
        <v>546</v>
      </c>
      <c r="E14" s="22" t="s">
        <v>547</v>
      </c>
      <c r="F14" s="22" t="s">
        <v>733</v>
      </c>
      <c r="G14" s="22" t="s">
        <v>869</v>
      </c>
      <c r="H14" s="22" t="s">
        <v>1319</v>
      </c>
      <c r="I14" s="22" t="s">
        <v>1761</v>
      </c>
      <c r="J14" s="22" t="s">
        <v>1757</v>
      </c>
      <c r="K14" s="22" t="s">
        <v>1757</v>
      </c>
      <c r="L14" s="22" t="s">
        <v>1809</v>
      </c>
      <c r="M14" s="22" t="s">
        <v>1759</v>
      </c>
      <c r="N14" s="22" t="s">
        <v>790</v>
      </c>
      <c r="O14" s="22" t="s">
        <v>785</v>
      </c>
      <c r="P14" s="22" t="s">
        <v>882</v>
      </c>
      <c r="Q14" s="22">
        <v>985141007345971</v>
      </c>
      <c r="R14" s="22" t="s">
        <v>733</v>
      </c>
      <c r="S14" s="22" t="s">
        <v>1758</v>
      </c>
      <c r="T14" s="23">
        <v>44781</v>
      </c>
      <c r="V14" s="23">
        <v>45882.565972222219</v>
      </c>
      <c r="W14" s="22" t="s">
        <v>1771</v>
      </c>
      <c r="X14" s="23">
        <v>45877.565972222219</v>
      </c>
      <c r="Y14" s="22">
        <v>58.1</v>
      </c>
      <c r="AA14" s="22">
        <v>17</v>
      </c>
      <c r="AB14" s="22" t="s">
        <v>1960</v>
      </c>
      <c r="AC14" s="22" t="s">
        <v>42</v>
      </c>
      <c r="AE14" s="22">
        <v>3</v>
      </c>
      <c r="AF14" s="22" t="s">
        <v>42</v>
      </c>
      <c r="AK14" s="22">
        <v>159</v>
      </c>
    </row>
    <row r="15" spans="1:37" x14ac:dyDescent="0.2">
      <c r="A15" s="22" t="s">
        <v>1952</v>
      </c>
      <c r="B15" s="22" t="s">
        <v>1951</v>
      </c>
      <c r="C15" s="22">
        <v>21</v>
      </c>
      <c r="D15" s="22" t="s">
        <v>1678</v>
      </c>
      <c r="E15" s="22" t="s">
        <v>1677</v>
      </c>
      <c r="F15" s="22" t="s">
        <v>733</v>
      </c>
      <c r="G15" s="22" t="s">
        <v>915</v>
      </c>
      <c r="H15" s="22" t="s">
        <v>1642</v>
      </c>
      <c r="I15" s="22" t="s">
        <v>1776</v>
      </c>
      <c r="J15" s="22" t="s">
        <v>1757</v>
      </c>
      <c r="K15" s="22" t="s">
        <v>1757</v>
      </c>
      <c r="L15" s="22" t="s">
        <v>1760</v>
      </c>
      <c r="M15" s="22" t="s">
        <v>1766</v>
      </c>
      <c r="N15" s="22" t="s">
        <v>843</v>
      </c>
      <c r="O15" s="22" t="s">
        <v>785</v>
      </c>
      <c r="P15" s="22" t="s">
        <v>1226</v>
      </c>
      <c r="R15" s="22" t="s">
        <v>733</v>
      </c>
      <c r="S15" s="22" t="s">
        <v>789</v>
      </c>
      <c r="T15" s="23">
        <v>44647</v>
      </c>
      <c r="V15" s="23">
        <v>45930.62777777778</v>
      </c>
      <c r="W15" s="22" t="s">
        <v>1757</v>
      </c>
      <c r="X15" s="23">
        <v>45925.62777777778</v>
      </c>
      <c r="Y15" s="22">
        <v>10</v>
      </c>
      <c r="AA15" s="22">
        <v>18</v>
      </c>
      <c r="AB15" s="22" t="s">
        <v>1959</v>
      </c>
      <c r="AC15" s="22" t="s">
        <v>42</v>
      </c>
      <c r="AE15" s="22">
        <v>1</v>
      </c>
      <c r="AF15" s="22" t="s">
        <v>42</v>
      </c>
      <c r="AK15" s="22">
        <v>159</v>
      </c>
    </row>
    <row r="16" spans="1:37" x14ac:dyDescent="0.2">
      <c r="A16" s="22" t="s">
        <v>1952</v>
      </c>
      <c r="B16" s="22" t="s">
        <v>1951</v>
      </c>
      <c r="C16" s="22">
        <v>21</v>
      </c>
      <c r="D16" s="22" t="s">
        <v>121</v>
      </c>
      <c r="E16" s="22" t="s">
        <v>122</v>
      </c>
      <c r="F16" s="22" t="s">
        <v>733</v>
      </c>
      <c r="G16" s="22" t="s">
        <v>900</v>
      </c>
      <c r="H16" s="22" t="s">
        <v>899</v>
      </c>
      <c r="I16" s="22" t="s">
        <v>1801</v>
      </c>
      <c r="J16" s="22" t="s">
        <v>1757</v>
      </c>
      <c r="K16" s="22" t="s">
        <v>1757</v>
      </c>
      <c r="L16" s="22" t="s">
        <v>1809</v>
      </c>
      <c r="M16" s="22" t="s">
        <v>1759</v>
      </c>
      <c r="N16" s="22" t="s">
        <v>790</v>
      </c>
      <c r="O16" s="22" t="s">
        <v>785</v>
      </c>
      <c r="P16" s="22" t="s">
        <v>796</v>
      </c>
      <c r="Q16" s="22">
        <v>941000030971896</v>
      </c>
      <c r="R16" s="22" t="s">
        <v>733</v>
      </c>
      <c r="S16" s="22" t="s">
        <v>1758</v>
      </c>
      <c r="T16" s="23">
        <v>45006</v>
      </c>
      <c r="V16" s="23">
        <v>45742.468055555553</v>
      </c>
      <c r="W16" s="22" t="s">
        <v>1771</v>
      </c>
      <c r="X16" s="23">
        <v>45737.468055555553</v>
      </c>
      <c r="Y16" s="22">
        <v>198.2</v>
      </c>
      <c r="AA16" s="22">
        <v>19</v>
      </c>
      <c r="AB16" s="22" t="s">
        <v>1958</v>
      </c>
      <c r="AC16" s="22" t="s">
        <v>42</v>
      </c>
      <c r="AE16" s="22">
        <v>3</v>
      </c>
      <c r="AF16" s="22" t="s">
        <v>42</v>
      </c>
      <c r="AK16" s="22">
        <v>159</v>
      </c>
    </row>
    <row r="17" spans="1:37" x14ac:dyDescent="0.2">
      <c r="A17" s="22" t="s">
        <v>1952</v>
      </c>
      <c r="B17" s="22" t="s">
        <v>1951</v>
      </c>
      <c r="C17" s="22">
        <v>21</v>
      </c>
      <c r="D17" s="22" t="s">
        <v>272</v>
      </c>
      <c r="E17" s="22" t="s">
        <v>273</v>
      </c>
      <c r="F17" s="22" t="s">
        <v>733</v>
      </c>
      <c r="G17" s="22" t="s">
        <v>1122</v>
      </c>
      <c r="H17" s="22" t="s">
        <v>1121</v>
      </c>
      <c r="I17" s="22" t="s">
        <v>1788</v>
      </c>
      <c r="J17" s="22" t="s">
        <v>1757</v>
      </c>
      <c r="K17" s="22" t="s">
        <v>1757</v>
      </c>
      <c r="L17" s="22" t="s">
        <v>1760</v>
      </c>
      <c r="M17" s="22" t="s">
        <v>1766</v>
      </c>
      <c r="N17" s="22" t="s">
        <v>790</v>
      </c>
      <c r="O17" s="22" t="s">
        <v>785</v>
      </c>
      <c r="P17" s="22" t="s">
        <v>1118</v>
      </c>
      <c r="Q17" s="22">
        <v>941000031683707</v>
      </c>
      <c r="R17" s="22" t="s">
        <v>733</v>
      </c>
      <c r="S17" s="22" t="s">
        <v>1758</v>
      </c>
      <c r="T17" s="23">
        <v>44723</v>
      </c>
      <c r="U17" s="22" t="s">
        <v>1828</v>
      </c>
      <c r="V17" s="23">
        <v>45824.569444444445</v>
      </c>
      <c r="W17" s="22" t="s">
        <v>1771</v>
      </c>
      <c r="X17" s="23">
        <v>45819.569444444445</v>
      </c>
      <c r="Y17" s="22">
        <v>116.1</v>
      </c>
      <c r="AA17" s="22">
        <v>2</v>
      </c>
      <c r="AB17" s="22" t="s">
        <v>1957</v>
      </c>
      <c r="AC17" s="22" t="s">
        <v>42</v>
      </c>
      <c r="AE17" s="22">
        <v>3</v>
      </c>
      <c r="AF17" s="22" t="s">
        <v>42</v>
      </c>
      <c r="AK17" s="22">
        <v>159</v>
      </c>
    </row>
    <row r="18" spans="1:37" x14ac:dyDescent="0.2">
      <c r="A18" s="22" t="s">
        <v>1952</v>
      </c>
      <c r="B18" s="22" t="s">
        <v>1951</v>
      </c>
      <c r="C18" s="22">
        <v>21</v>
      </c>
      <c r="D18" s="22" t="s">
        <v>541</v>
      </c>
      <c r="E18" s="22" t="s">
        <v>542</v>
      </c>
      <c r="F18" s="22" t="s">
        <v>733</v>
      </c>
      <c r="G18" s="22" t="s">
        <v>900</v>
      </c>
      <c r="H18" s="22" t="s">
        <v>1364</v>
      </c>
      <c r="I18" s="22" t="s">
        <v>1810</v>
      </c>
      <c r="J18" s="22" t="s">
        <v>1757</v>
      </c>
      <c r="K18" s="22" t="s">
        <v>1757</v>
      </c>
      <c r="L18" s="22" t="s">
        <v>1760</v>
      </c>
      <c r="M18" s="22" t="s">
        <v>1759</v>
      </c>
      <c r="N18" s="22" t="s">
        <v>843</v>
      </c>
      <c r="O18" s="22" t="s">
        <v>785</v>
      </c>
      <c r="P18" s="22" t="s">
        <v>796</v>
      </c>
      <c r="R18" s="22" t="s">
        <v>733</v>
      </c>
      <c r="S18" s="22" t="s">
        <v>1758</v>
      </c>
      <c r="T18" s="23">
        <v>44792</v>
      </c>
      <c r="V18" s="23">
        <v>45893.593055555553</v>
      </c>
      <c r="W18" s="22" t="s">
        <v>1757</v>
      </c>
      <c r="X18" s="23">
        <v>45888.593055555553</v>
      </c>
      <c r="Y18" s="22">
        <v>47.1</v>
      </c>
      <c r="AA18" s="22">
        <v>20</v>
      </c>
      <c r="AB18" s="22" t="s">
        <v>1854</v>
      </c>
      <c r="AC18" s="22" t="s">
        <v>42</v>
      </c>
      <c r="AE18" s="22">
        <v>2</v>
      </c>
      <c r="AF18" s="22" t="s">
        <v>42</v>
      </c>
      <c r="AK18" s="22">
        <v>159</v>
      </c>
    </row>
    <row r="19" spans="1:37" x14ac:dyDescent="0.2">
      <c r="A19" s="22" t="s">
        <v>1952</v>
      </c>
      <c r="B19" s="22" t="s">
        <v>1951</v>
      </c>
      <c r="C19" s="22">
        <v>21</v>
      </c>
      <c r="D19" s="22" t="s">
        <v>112</v>
      </c>
      <c r="E19" s="22" t="s">
        <v>113</v>
      </c>
      <c r="F19" s="22" t="s">
        <v>733</v>
      </c>
      <c r="G19" s="22" t="s">
        <v>778</v>
      </c>
      <c r="H19" s="22" t="s">
        <v>894</v>
      </c>
      <c r="I19" s="22" t="s">
        <v>1773</v>
      </c>
      <c r="J19" s="22" t="s">
        <v>1757</v>
      </c>
      <c r="K19" s="22" t="s">
        <v>1771</v>
      </c>
      <c r="L19" s="22" t="s">
        <v>1834</v>
      </c>
      <c r="M19" s="22" t="s">
        <v>1759</v>
      </c>
      <c r="N19" s="22" t="s">
        <v>790</v>
      </c>
      <c r="O19" s="22" t="s">
        <v>785</v>
      </c>
      <c r="P19" s="22" t="s">
        <v>865</v>
      </c>
      <c r="Q19" s="22">
        <v>982091074347787</v>
      </c>
      <c r="R19" s="22" t="s">
        <v>733</v>
      </c>
      <c r="S19" s="22" t="s">
        <v>1758</v>
      </c>
      <c r="T19" s="23">
        <v>45343</v>
      </c>
      <c r="W19" s="22" t="s">
        <v>1771</v>
      </c>
      <c r="X19" s="23">
        <v>45862.561805555553</v>
      </c>
      <c r="Y19" s="22">
        <v>73.099999999999994</v>
      </c>
      <c r="AA19" s="22">
        <v>3</v>
      </c>
      <c r="AB19" s="22" t="s">
        <v>1820</v>
      </c>
      <c r="AC19" s="22" t="s">
        <v>42</v>
      </c>
      <c r="AE19" s="22">
        <v>3</v>
      </c>
      <c r="AF19" s="22" t="s">
        <v>42</v>
      </c>
      <c r="AK19" s="22">
        <v>159</v>
      </c>
    </row>
    <row r="20" spans="1:37" x14ac:dyDescent="0.2">
      <c r="A20" s="22" t="s">
        <v>1952</v>
      </c>
      <c r="B20" s="22" t="s">
        <v>1951</v>
      </c>
      <c r="C20" s="22">
        <v>21</v>
      </c>
      <c r="D20" s="22" t="s">
        <v>165</v>
      </c>
      <c r="E20" s="22" t="s">
        <v>166</v>
      </c>
      <c r="F20" s="22" t="s">
        <v>733</v>
      </c>
      <c r="G20" s="22" t="s">
        <v>800</v>
      </c>
      <c r="H20" s="22" t="s">
        <v>911</v>
      </c>
      <c r="I20" s="22" t="s">
        <v>1801</v>
      </c>
      <c r="J20" s="22" t="s">
        <v>1757</v>
      </c>
      <c r="K20" s="22" t="s">
        <v>1757</v>
      </c>
      <c r="L20" s="22" t="s">
        <v>1760</v>
      </c>
      <c r="M20" s="22" t="s">
        <v>1766</v>
      </c>
      <c r="N20" s="22" t="s">
        <v>790</v>
      </c>
      <c r="O20" s="22" t="s">
        <v>785</v>
      </c>
      <c r="P20" s="22" t="s">
        <v>783</v>
      </c>
      <c r="Q20" s="22">
        <v>941000030951287</v>
      </c>
      <c r="R20" s="22" t="s">
        <v>733</v>
      </c>
      <c r="S20" s="22" t="s">
        <v>1758</v>
      </c>
      <c r="T20" s="23">
        <v>44654</v>
      </c>
      <c r="V20" s="23">
        <v>45755.588888888888</v>
      </c>
      <c r="W20" s="22" t="s">
        <v>1771</v>
      </c>
      <c r="X20" s="23">
        <v>45750.588888888888</v>
      </c>
      <c r="Y20" s="22">
        <v>185.1</v>
      </c>
      <c r="AA20" s="22">
        <v>4</v>
      </c>
      <c r="AB20" s="22" t="s">
        <v>1859</v>
      </c>
      <c r="AC20" s="22" t="s">
        <v>42</v>
      </c>
      <c r="AE20" s="22">
        <v>3</v>
      </c>
      <c r="AF20" s="22" t="s">
        <v>42</v>
      </c>
      <c r="AK20" s="22">
        <v>159</v>
      </c>
    </row>
    <row r="21" spans="1:37" x14ac:dyDescent="0.2">
      <c r="A21" s="22" t="s">
        <v>1952</v>
      </c>
      <c r="B21" s="22" t="s">
        <v>1951</v>
      </c>
      <c r="C21" s="22">
        <v>21</v>
      </c>
      <c r="D21" s="22" t="s">
        <v>173</v>
      </c>
      <c r="E21" s="22" t="s">
        <v>174</v>
      </c>
      <c r="F21" s="22" t="s">
        <v>733</v>
      </c>
      <c r="G21" s="22" t="s">
        <v>800</v>
      </c>
      <c r="H21" s="22" t="s">
        <v>1008</v>
      </c>
      <c r="I21" s="22" t="s">
        <v>1773</v>
      </c>
      <c r="J21" s="22" t="s">
        <v>1757</v>
      </c>
      <c r="K21" s="22" t="s">
        <v>1757</v>
      </c>
      <c r="L21" s="22" t="s">
        <v>1760</v>
      </c>
      <c r="M21" s="22" t="s">
        <v>1759</v>
      </c>
      <c r="N21" s="22" t="s">
        <v>790</v>
      </c>
      <c r="O21" s="22" t="s">
        <v>785</v>
      </c>
      <c r="P21" s="22" t="s">
        <v>783</v>
      </c>
      <c r="Q21" s="22">
        <v>941000030976620</v>
      </c>
      <c r="R21" s="22" t="s">
        <v>733</v>
      </c>
      <c r="S21" s="22" t="s">
        <v>1758</v>
      </c>
      <c r="T21" s="23">
        <v>44722</v>
      </c>
      <c r="V21" s="23">
        <v>45794.433333333334</v>
      </c>
      <c r="W21" s="22" t="s">
        <v>1771</v>
      </c>
      <c r="X21" s="23">
        <v>45789.433333333334</v>
      </c>
      <c r="Y21" s="22">
        <v>146.30000000000001</v>
      </c>
      <c r="AA21" s="22">
        <v>5</v>
      </c>
      <c r="AB21" s="22" t="s">
        <v>1936</v>
      </c>
      <c r="AC21" s="22" t="s">
        <v>42</v>
      </c>
      <c r="AE21" s="22">
        <v>3</v>
      </c>
      <c r="AF21" s="22" t="s">
        <v>42</v>
      </c>
      <c r="AK21" s="22">
        <v>159</v>
      </c>
    </row>
    <row r="22" spans="1:37" x14ac:dyDescent="0.2">
      <c r="A22" s="22" t="s">
        <v>1952</v>
      </c>
      <c r="B22" s="22" t="s">
        <v>1951</v>
      </c>
      <c r="C22" s="22">
        <v>21</v>
      </c>
      <c r="D22" s="22" t="s">
        <v>1686</v>
      </c>
      <c r="F22" s="22" t="s">
        <v>733</v>
      </c>
      <c r="G22" s="22" t="s">
        <v>833</v>
      </c>
      <c r="H22" s="22" t="s">
        <v>1956</v>
      </c>
      <c r="I22" s="22" t="s">
        <v>1828</v>
      </c>
      <c r="K22" s="22" t="s">
        <v>1757</v>
      </c>
      <c r="L22" s="22" t="s">
        <v>1760</v>
      </c>
      <c r="M22" s="22" t="s">
        <v>1795</v>
      </c>
      <c r="N22" s="22" t="s">
        <v>982</v>
      </c>
      <c r="O22" s="22" t="s">
        <v>785</v>
      </c>
      <c r="R22" s="22" t="s">
        <v>733</v>
      </c>
      <c r="S22" s="22" t="s">
        <v>1758</v>
      </c>
      <c r="T22" s="23">
        <v>45195</v>
      </c>
      <c r="V22" s="23">
        <v>45931.575694444444</v>
      </c>
      <c r="W22" s="22" t="s">
        <v>1757</v>
      </c>
      <c r="X22" s="23">
        <v>45926.575694444444</v>
      </c>
      <c r="Y22" s="22">
        <v>9.1</v>
      </c>
      <c r="AA22" s="22">
        <v>6</v>
      </c>
      <c r="AC22" s="22" t="s">
        <v>42</v>
      </c>
      <c r="AE22" s="22">
        <v>0</v>
      </c>
      <c r="AF22" s="22" t="s">
        <v>42</v>
      </c>
      <c r="AK22" s="22">
        <v>159</v>
      </c>
    </row>
    <row r="23" spans="1:37" x14ac:dyDescent="0.2">
      <c r="A23" s="22" t="s">
        <v>1952</v>
      </c>
      <c r="B23" s="22" t="s">
        <v>1951</v>
      </c>
      <c r="C23" s="22">
        <v>21</v>
      </c>
      <c r="D23" s="22" t="s">
        <v>468</v>
      </c>
      <c r="E23" s="22" t="s">
        <v>469</v>
      </c>
      <c r="F23" s="22" t="s">
        <v>733</v>
      </c>
      <c r="G23" s="22" t="s">
        <v>778</v>
      </c>
      <c r="H23" s="22" t="s">
        <v>811</v>
      </c>
      <c r="I23" s="22" t="s">
        <v>1856</v>
      </c>
      <c r="J23" s="22" t="s">
        <v>1757</v>
      </c>
      <c r="K23" s="22" t="s">
        <v>1771</v>
      </c>
      <c r="L23" s="22" t="s">
        <v>1955</v>
      </c>
      <c r="M23" s="22" t="s">
        <v>1759</v>
      </c>
      <c r="N23" s="22" t="s">
        <v>790</v>
      </c>
      <c r="O23" s="22" t="s">
        <v>785</v>
      </c>
      <c r="P23" s="22" t="s">
        <v>807</v>
      </c>
      <c r="Q23" s="22">
        <v>941000028840680</v>
      </c>
      <c r="R23" s="22" t="s">
        <v>733</v>
      </c>
      <c r="S23" s="22" t="s">
        <v>1758</v>
      </c>
      <c r="T23" s="23">
        <v>43770</v>
      </c>
      <c r="U23" s="22" t="s">
        <v>1855</v>
      </c>
      <c r="W23" s="22" t="s">
        <v>1771</v>
      </c>
      <c r="X23" s="23">
        <v>45887.629166666666</v>
      </c>
      <c r="Y23" s="22">
        <v>48</v>
      </c>
      <c r="AA23" s="22">
        <v>7</v>
      </c>
      <c r="AB23" s="22" t="s">
        <v>1954</v>
      </c>
      <c r="AC23" s="22" t="s">
        <v>42</v>
      </c>
      <c r="AE23" s="22">
        <v>3</v>
      </c>
      <c r="AF23" s="22" t="s">
        <v>42</v>
      </c>
      <c r="AK23" s="22">
        <v>159</v>
      </c>
    </row>
    <row r="24" spans="1:37" x14ac:dyDescent="0.2">
      <c r="A24" s="22" t="s">
        <v>1952</v>
      </c>
      <c r="B24" s="22" t="s">
        <v>1951</v>
      </c>
      <c r="C24" s="22">
        <v>21</v>
      </c>
      <c r="D24" s="22" t="s">
        <v>207</v>
      </c>
      <c r="E24" s="22" t="s">
        <v>208</v>
      </c>
      <c r="F24" s="22" t="s">
        <v>733</v>
      </c>
      <c r="G24" s="22" t="s">
        <v>789</v>
      </c>
      <c r="H24" s="22" t="s">
        <v>1043</v>
      </c>
      <c r="I24" s="22" t="s">
        <v>1793</v>
      </c>
      <c r="J24" s="22" t="s">
        <v>1757</v>
      </c>
      <c r="K24" s="22" t="s">
        <v>1757</v>
      </c>
      <c r="L24" s="22" t="s">
        <v>1760</v>
      </c>
      <c r="M24" s="22" t="s">
        <v>1766</v>
      </c>
      <c r="N24" s="22" t="s">
        <v>790</v>
      </c>
      <c r="O24" s="22" t="s">
        <v>785</v>
      </c>
      <c r="P24" s="22" t="s">
        <v>796</v>
      </c>
      <c r="Q24" s="22">
        <v>941000030972352</v>
      </c>
      <c r="R24" s="22" t="s">
        <v>733</v>
      </c>
      <c r="S24" s="22" t="s">
        <v>1758</v>
      </c>
      <c r="T24" s="23">
        <v>44701</v>
      </c>
      <c r="V24" s="23">
        <v>45802.638194444444</v>
      </c>
      <c r="W24" s="22" t="s">
        <v>1771</v>
      </c>
      <c r="X24" s="23">
        <v>45797.638194444444</v>
      </c>
      <c r="Y24" s="22">
        <v>138</v>
      </c>
      <c r="AA24" s="22">
        <v>8</v>
      </c>
      <c r="AB24" s="22" t="s">
        <v>1953</v>
      </c>
      <c r="AC24" s="22" t="s">
        <v>42</v>
      </c>
      <c r="AE24" s="22">
        <v>3</v>
      </c>
      <c r="AF24" s="22" t="s">
        <v>42</v>
      </c>
      <c r="AK24" s="22">
        <v>159</v>
      </c>
    </row>
    <row r="25" spans="1:37" x14ac:dyDescent="0.2">
      <c r="A25" s="22" t="s">
        <v>1952</v>
      </c>
      <c r="B25" s="22" t="s">
        <v>1951</v>
      </c>
      <c r="C25" s="22">
        <v>21</v>
      </c>
      <c r="D25" s="22" t="s">
        <v>230</v>
      </c>
      <c r="E25" s="22" t="s">
        <v>231</v>
      </c>
      <c r="F25" s="22" t="s">
        <v>733</v>
      </c>
      <c r="G25" s="22" t="s">
        <v>800</v>
      </c>
      <c r="H25" s="22" t="s">
        <v>799</v>
      </c>
      <c r="I25" s="22" t="s">
        <v>1788</v>
      </c>
      <c r="J25" s="22" t="s">
        <v>1757</v>
      </c>
      <c r="K25" s="22" t="s">
        <v>1771</v>
      </c>
      <c r="L25" s="22" t="s">
        <v>1834</v>
      </c>
      <c r="M25" s="22" t="s">
        <v>1766</v>
      </c>
      <c r="N25" s="22" t="s">
        <v>790</v>
      </c>
      <c r="O25" s="22" t="s">
        <v>785</v>
      </c>
      <c r="P25" s="22" t="s">
        <v>796</v>
      </c>
      <c r="Q25" s="22">
        <v>982091073934095</v>
      </c>
      <c r="R25" s="22" t="s">
        <v>733</v>
      </c>
      <c r="S25" s="22" t="s">
        <v>1758</v>
      </c>
      <c r="T25" s="23">
        <v>45000</v>
      </c>
      <c r="U25" s="22" t="s">
        <v>1828</v>
      </c>
      <c r="W25" s="22" t="s">
        <v>1771</v>
      </c>
      <c r="X25" s="23">
        <v>45807.511111111111</v>
      </c>
      <c r="Y25" s="22">
        <v>128.19999999999999</v>
      </c>
      <c r="AA25" s="22">
        <v>9</v>
      </c>
      <c r="AB25" s="22" t="s">
        <v>1838</v>
      </c>
      <c r="AC25" s="22" t="s">
        <v>42</v>
      </c>
      <c r="AE25" s="22">
        <v>3</v>
      </c>
      <c r="AF25" s="22" t="s">
        <v>42</v>
      </c>
      <c r="AK25" s="22">
        <v>159</v>
      </c>
    </row>
    <row r="26" spans="1:37" x14ac:dyDescent="0.2">
      <c r="A26" s="22" t="s">
        <v>1935</v>
      </c>
      <c r="B26" s="22" t="s">
        <v>1934</v>
      </c>
      <c r="C26" s="22">
        <v>14</v>
      </c>
      <c r="D26" s="22" t="s">
        <v>806</v>
      </c>
      <c r="E26" s="22" t="s">
        <v>804</v>
      </c>
      <c r="F26" s="22" t="s">
        <v>733</v>
      </c>
      <c r="G26" s="22" t="s">
        <v>789</v>
      </c>
      <c r="H26" s="22" t="s">
        <v>1950</v>
      </c>
      <c r="I26" s="22" t="s">
        <v>1801</v>
      </c>
      <c r="J26" s="22" t="s">
        <v>1757</v>
      </c>
      <c r="K26" s="22" t="s">
        <v>1757</v>
      </c>
      <c r="L26" s="22" t="s">
        <v>1834</v>
      </c>
      <c r="M26" s="22" t="s">
        <v>1759</v>
      </c>
      <c r="N26" s="22" t="s">
        <v>805</v>
      </c>
      <c r="O26" s="22" t="s">
        <v>801</v>
      </c>
      <c r="Q26" s="22">
        <v>941000028841118</v>
      </c>
      <c r="R26" s="22" t="s">
        <v>733</v>
      </c>
      <c r="S26" s="22" t="s">
        <v>1758</v>
      </c>
      <c r="T26" s="23">
        <v>45138</v>
      </c>
      <c r="W26" s="22" t="s">
        <v>1757</v>
      </c>
      <c r="X26" s="23">
        <v>45932.607638888891</v>
      </c>
      <c r="Y26" s="22">
        <v>3.1</v>
      </c>
      <c r="AA26" s="22" t="s">
        <v>801</v>
      </c>
      <c r="AB26" s="22" t="s">
        <v>1884</v>
      </c>
      <c r="AC26" s="22" t="s">
        <v>42</v>
      </c>
      <c r="AE26" s="22">
        <v>2</v>
      </c>
      <c r="AF26" s="22" t="s">
        <v>42</v>
      </c>
      <c r="AK26" s="22">
        <v>159</v>
      </c>
    </row>
    <row r="27" spans="1:37" x14ac:dyDescent="0.2">
      <c r="A27" s="22" t="s">
        <v>1935</v>
      </c>
      <c r="B27" s="22" t="s">
        <v>1934</v>
      </c>
      <c r="C27" s="22">
        <v>14</v>
      </c>
      <c r="D27" s="22" t="s">
        <v>374</v>
      </c>
      <c r="E27" s="22" t="s">
        <v>1202</v>
      </c>
      <c r="F27" s="22" t="s">
        <v>733</v>
      </c>
      <c r="G27" s="22" t="s">
        <v>869</v>
      </c>
      <c r="H27" s="22" t="s">
        <v>1201</v>
      </c>
      <c r="I27" s="22" t="s">
        <v>1773</v>
      </c>
      <c r="J27" s="22" t="s">
        <v>1757</v>
      </c>
      <c r="K27" s="22" t="s">
        <v>1757</v>
      </c>
      <c r="L27" s="22" t="s">
        <v>1809</v>
      </c>
      <c r="M27" s="22" t="s">
        <v>1759</v>
      </c>
      <c r="N27" s="22" t="s">
        <v>790</v>
      </c>
      <c r="O27" s="22" t="s">
        <v>801</v>
      </c>
      <c r="P27" s="22" t="s">
        <v>870</v>
      </c>
      <c r="Q27" s="22">
        <v>941000031683715</v>
      </c>
      <c r="R27" s="22" t="s">
        <v>733</v>
      </c>
      <c r="S27" s="22" t="s">
        <v>1758</v>
      </c>
      <c r="T27" s="23">
        <v>45117</v>
      </c>
      <c r="V27" s="23">
        <v>45852.512499999997</v>
      </c>
      <c r="W27" s="22" t="s">
        <v>1771</v>
      </c>
      <c r="X27" s="23">
        <v>45847.512499999997</v>
      </c>
      <c r="Y27" s="22">
        <v>88.2</v>
      </c>
      <c r="Z27" s="22" t="s">
        <v>1949</v>
      </c>
      <c r="AA27" s="22" t="s">
        <v>801</v>
      </c>
      <c r="AB27" s="22" t="s">
        <v>1833</v>
      </c>
      <c r="AC27" s="22" t="s">
        <v>42</v>
      </c>
      <c r="AE27" s="22">
        <v>1</v>
      </c>
      <c r="AF27" s="22" t="s">
        <v>42</v>
      </c>
      <c r="AK27" s="22">
        <v>159</v>
      </c>
    </row>
    <row r="28" spans="1:37" x14ac:dyDescent="0.2">
      <c r="A28" s="22" t="s">
        <v>1935</v>
      </c>
      <c r="B28" s="22" t="s">
        <v>1934</v>
      </c>
      <c r="C28" s="22">
        <v>14</v>
      </c>
      <c r="D28" s="22" t="s">
        <v>694</v>
      </c>
      <c r="E28" s="22" t="s">
        <v>695</v>
      </c>
      <c r="F28" s="22" t="s">
        <v>733</v>
      </c>
      <c r="G28" s="22" t="s">
        <v>833</v>
      </c>
      <c r="H28" s="22" t="s">
        <v>1303</v>
      </c>
      <c r="I28" s="22" t="s">
        <v>1832</v>
      </c>
      <c r="J28" s="22" t="s">
        <v>1757</v>
      </c>
      <c r="K28" s="22" t="s">
        <v>1757</v>
      </c>
      <c r="L28" s="22" t="s">
        <v>1772</v>
      </c>
      <c r="M28" s="22" t="s">
        <v>1759</v>
      </c>
      <c r="N28" s="22" t="s">
        <v>843</v>
      </c>
      <c r="O28" s="22" t="s">
        <v>801</v>
      </c>
      <c r="R28" s="22" t="s">
        <v>733</v>
      </c>
      <c r="S28" s="22" t="s">
        <v>1758</v>
      </c>
      <c r="T28" s="23">
        <v>45510</v>
      </c>
      <c r="W28" s="22" t="s">
        <v>1757</v>
      </c>
      <c r="X28" s="23">
        <v>45875.455555555556</v>
      </c>
      <c r="Y28" s="22">
        <v>60.3</v>
      </c>
      <c r="AA28" s="22" t="s">
        <v>801</v>
      </c>
      <c r="AB28" s="22" t="s">
        <v>1858</v>
      </c>
      <c r="AC28" s="22" t="s">
        <v>42</v>
      </c>
      <c r="AE28" s="22">
        <v>2</v>
      </c>
      <c r="AF28" s="22" t="s">
        <v>42</v>
      </c>
      <c r="AK28" s="22">
        <v>159</v>
      </c>
    </row>
    <row r="29" spans="1:37" x14ac:dyDescent="0.2">
      <c r="A29" s="22" t="s">
        <v>1935</v>
      </c>
      <c r="B29" s="22" t="s">
        <v>1934</v>
      </c>
      <c r="C29" s="22">
        <v>14</v>
      </c>
      <c r="D29" s="22" t="s">
        <v>568</v>
      </c>
      <c r="E29" s="22" t="s">
        <v>569</v>
      </c>
      <c r="F29" s="22" t="s">
        <v>733</v>
      </c>
      <c r="G29" s="22" t="s">
        <v>800</v>
      </c>
      <c r="H29" s="22" t="s">
        <v>1948</v>
      </c>
      <c r="I29" s="22" t="s">
        <v>1793</v>
      </c>
      <c r="J29" s="22" t="s">
        <v>1757</v>
      </c>
      <c r="K29" s="22" t="s">
        <v>1757</v>
      </c>
      <c r="L29" s="22" t="s">
        <v>1760</v>
      </c>
      <c r="M29" s="22" t="s">
        <v>1759</v>
      </c>
      <c r="N29" s="22" t="s">
        <v>843</v>
      </c>
      <c r="O29" s="22" t="s">
        <v>801</v>
      </c>
      <c r="P29" s="22" t="s">
        <v>870</v>
      </c>
      <c r="R29" s="22" t="s">
        <v>733</v>
      </c>
      <c r="S29" s="22" t="s">
        <v>1758</v>
      </c>
      <c r="T29" s="23">
        <v>44810</v>
      </c>
      <c r="V29" s="23">
        <v>45911.486111111109</v>
      </c>
      <c r="W29" s="22" t="s">
        <v>1757</v>
      </c>
      <c r="X29" s="23">
        <v>45906.486111111109</v>
      </c>
      <c r="Y29" s="22">
        <v>29.2</v>
      </c>
      <c r="AA29" s="22" t="s">
        <v>801</v>
      </c>
      <c r="AB29" s="22" t="s">
        <v>1808</v>
      </c>
      <c r="AC29" s="22" t="s">
        <v>42</v>
      </c>
      <c r="AE29" s="22">
        <v>2</v>
      </c>
      <c r="AF29" s="22" t="s">
        <v>42</v>
      </c>
      <c r="AK29" s="22">
        <v>159</v>
      </c>
    </row>
    <row r="30" spans="1:37" x14ac:dyDescent="0.2">
      <c r="A30" s="22" t="s">
        <v>1935</v>
      </c>
      <c r="B30" s="22" t="s">
        <v>1934</v>
      </c>
      <c r="C30" s="22">
        <v>14</v>
      </c>
      <c r="D30" s="22" t="s">
        <v>1662</v>
      </c>
      <c r="E30" s="22" t="s">
        <v>1661</v>
      </c>
      <c r="F30" s="22" t="s">
        <v>733</v>
      </c>
      <c r="G30" s="22" t="s">
        <v>800</v>
      </c>
      <c r="H30" s="22" t="s">
        <v>1947</v>
      </c>
      <c r="I30" s="22" t="s">
        <v>1793</v>
      </c>
      <c r="K30" s="22" t="s">
        <v>1757</v>
      </c>
      <c r="L30" s="22" t="s">
        <v>1760</v>
      </c>
      <c r="M30" s="22" t="s">
        <v>1759</v>
      </c>
      <c r="N30" s="22" t="s">
        <v>1235</v>
      </c>
      <c r="O30" s="22" t="s">
        <v>801</v>
      </c>
      <c r="P30" s="22" t="s">
        <v>1361</v>
      </c>
      <c r="R30" s="22" t="s">
        <v>733</v>
      </c>
      <c r="S30" s="22" t="s">
        <v>1758</v>
      </c>
      <c r="T30" s="23">
        <v>44098</v>
      </c>
      <c r="V30" s="23">
        <v>45928.8125</v>
      </c>
      <c r="W30" s="22" t="s">
        <v>1757</v>
      </c>
      <c r="X30" s="23">
        <v>45923.8125</v>
      </c>
      <c r="Y30" s="22">
        <v>11.9</v>
      </c>
      <c r="AA30" s="22" t="s">
        <v>801</v>
      </c>
      <c r="AB30" s="22" t="s">
        <v>1858</v>
      </c>
      <c r="AC30" s="22" t="s">
        <v>42</v>
      </c>
      <c r="AE30" s="22">
        <v>1</v>
      </c>
      <c r="AF30" s="22" t="s">
        <v>42</v>
      </c>
      <c r="AK30" s="22">
        <v>159</v>
      </c>
    </row>
    <row r="31" spans="1:37" x14ac:dyDescent="0.2">
      <c r="A31" s="22" t="s">
        <v>1935</v>
      </c>
      <c r="B31" s="22" t="s">
        <v>1934</v>
      </c>
      <c r="C31" s="22">
        <v>14</v>
      </c>
      <c r="D31" s="22" t="s">
        <v>1680</v>
      </c>
      <c r="F31" s="22" t="s">
        <v>733</v>
      </c>
      <c r="G31" s="22" t="s">
        <v>833</v>
      </c>
      <c r="H31" s="22" t="s">
        <v>1942</v>
      </c>
      <c r="I31" s="22" t="s">
        <v>1828</v>
      </c>
      <c r="K31" s="22" t="s">
        <v>1757</v>
      </c>
      <c r="L31" s="22" t="s">
        <v>1760</v>
      </c>
      <c r="M31" s="22" t="s">
        <v>1766</v>
      </c>
      <c r="N31" s="22" t="s">
        <v>843</v>
      </c>
      <c r="O31" s="22" t="s">
        <v>801</v>
      </c>
      <c r="R31" s="22" t="s">
        <v>733</v>
      </c>
      <c r="S31" s="22" t="s">
        <v>1758</v>
      </c>
      <c r="T31" s="23">
        <v>45773</v>
      </c>
      <c r="V31" s="23">
        <v>45931.565972222219</v>
      </c>
      <c r="W31" s="22" t="s">
        <v>1757</v>
      </c>
      <c r="X31" s="23">
        <v>45926.565972222219</v>
      </c>
      <c r="Y31" s="22">
        <v>9.1</v>
      </c>
      <c r="AA31" s="22" t="s">
        <v>801</v>
      </c>
      <c r="AB31" s="22" t="s">
        <v>1946</v>
      </c>
      <c r="AC31" s="22" t="s">
        <v>42</v>
      </c>
      <c r="AE31" s="22">
        <v>1</v>
      </c>
      <c r="AF31" s="22" t="s">
        <v>42</v>
      </c>
      <c r="AK31" s="22">
        <v>159</v>
      </c>
    </row>
    <row r="32" spans="1:37" x14ac:dyDescent="0.2">
      <c r="A32" s="22" t="s">
        <v>1935</v>
      </c>
      <c r="B32" s="22" t="s">
        <v>1934</v>
      </c>
      <c r="C32" s="22">
        <v>14</v>
      </c>
      <c r="D32" s="22" t="s">
        <v>1681</v>
      </c>
      <c r="F32" s="22" t="s">
        <v>733</v>
      </c>
      <c r="G32" s="22" t="s">
        <v>833</v>
      </c>
      <c r="H32" s="22" t="s">
        <v>1942</v>
      </c>
      <c r="I32" s="22" t="s">
        <v>1828</v>
      </c>
      <c r="K32" s="22" t="s">
        <v>1757</v>
      </c>
      <c r="L32" s="22" t="s">
        <v>1760</v>
      </c>
      <c r="M32" s="22" t="s">
        <v>1759</v>
      </c>
      <c r="N32" s="22" t="s">
        <v>843</v>
      </c>
      <c r="O32" s="22" t="s">
        <v>801</v>
      </c>
      <c r="R32" s="22" t="s">
        <v>733</v>
      </c>
      <c r="S32" s="22" t="s">
        <v>1758</v>
      </c>
      <c r="T32" s="23">
        <v>45773</v>
      </c>
      <c r="V32" s="23">
        <v>45931.565972222219</v>
      </c>
      <c r="W32" s="22" t="s">
        <v>1757</v>
      </c>
      <c r="X32" s="23">
        <v>45926.565972222219</v>
      </c>
      <c r="Y32" s="22">
        <v>9.1</v>
      </c>
      <c r="AA32" s="22" t="s">
        <v>801</v>
      </c>
      <c r="AB32" s="22" t="s">
        <v>1945</v>
      </c>
      <c r="AC32" s="22" t="s">
        <v>42</v>
      </c>
      <c r="AE32" s="22">
        <v>1</v>
      </c>
      <c r="AF32" s="22" t="s">
        <v>42</v>
      </c>
      <c r="AK32" s="22">
        <v>159</v>
      </c>
    </row>
    <row r="33" spans="1:37" x14ac:dyDescent="0.2">
      <c r="A33" s="22" t="s">
        <v>1935</v>
      </c>
      <c r="B33" s="22" t="s">
        <v>1934</v>
      </c>
      <c r="C33" s="22">
        <v>14</v>
      </c>
      <c r="D33" s="22" t="s">
        <v>1682</v>
      </c>
      <c r="F33" s="22" t="s">
        <v>733</v>
      </c>
      <c r="G33" s="22" t="s">
        <v>833</v>
      </c>
      <c r="H33" s="22" t="s">
        <v>1942</v>
      </c>
      <c r="I33" s="22" t="s">
        <v>1828</v>
      </c>
      <c r="K33" s="22" t="s">
        <v>1757</v>
      </c>
      <c r="L33" s="22" t="s">
        <v>1760</v>
      </c>
      <c r="M33" s="22" t="s">
        <v>1766</v>
      </c>
      <c r="N33" s="22" t="s">
        <v>843</v>
      </c>
      <c r="O33" s="22" t="s">
        <v>801</v>
      </c>
      <c r="R33" s="22" t="s">
        <v>733</v>
      </c>
      <c r="S33" s="22" t="s">
        <v>1758</v>
      </c>
      <c r="T33" s="23">
        <v>45773</v>
      </c>
      <c r="V33" s="23">
        <v>45931.565972222219</v>
      </c>
      <c r="W33" s="22" t="s">
        <v>1757</v>
      </c>
      <c r="X33" s="23">
        <v>45926.565972222219</v>
      </c>
      <c r="Y33" s="22">
        <v>9.1</v>
      </c>
      <c r="AA33" s="22" t="s">
        <v>801</v>
      </c>
      <c r="AB33" s="22" t="s">
        <v>1944</v>
      </c>
      <c r="AC33" s="22" t="s">
        <v>42</v>
      </c>
      <c r="AE33" s="22">
        <v>1</v>
      </c>
      <c r="AF33" s="22" t="s">
        <v>42</v>
      </c>
      <c r="AK33" s="22">
        <v>159</v>
      </c>
    </row>
    <row r="34" spans="1:37" x14ac:dyDescent="0.2">
      <c r="A34" s="22" t="s">
        <v>1935</v>
      </c>
      <c r="B34" s="22" t="s">
        <v>1934</v>
      </c>
      <c r="C34" s="22">
        <v>14</v>
      </c>
      <c r="D34" s="22" t="s">
        <v>1683</v>
      </c>
      <c r="F34" s="22" t="s">
        <v>733</v>
      </c>
      <c r="G34" s="22" t="s">
        <v>833</v>
      </c>
      <c r="H34" s="22" t="s">
        <v>1942</v>
      </c>
      <c r="I34" s="22" t="s">
        <v>1828</v>
      </c>
      <c r="K34" s="22" t="s">
        <v>1757</v>
      </c>
      <c r="L34" s="22" t="s">
        <v>1760</v>
      </c>
      <c r="M34" s="22" t="s">
        <v>1766</v>
      </c>
      <c r="N34" s="22" t="s">
        <v>843</v>
      </c>
      <c r="O34" s="22" t="s">
        <v>801</v>
      </c>
      <c r="R34" s="22" t="s">
        <v>733</v>
      </c>
      <c r="S34" s="22" t="s">
        <v>1758</v>
      </c>
      <c r="T34" s="23">
        <v>45773</v>
      </c>
      <c r="V34" s="23">
        <v>45931.565972222219</v>
      </c>
      <c r="W34" s="22" t="s">
        <v>1757</v>
      </c>
      <c r="X34" s="23">
        <v>45926.565972222219</v>
      </c>
      <c r="Y34" s="22">
        <v>9.1</v>
      </c>
      <c r="AA34" s="22" t="s">
        <v>801</v>
      </c>
      <c r="AB34" s="22" t="s">
        <v>1943</v>
      </c>
      <c r="AC34" s="22" t="s">
        <v>42</v>
      </c>
      <c r="AE34" s="22">
        <v>1</v>
      </c>
      <c r="AF34" s="22" t="s">
        <v>42</v>
      </c>
      <c r="AK34" s="22">
        <v>159</v>
      </c>
    </row>
    <row r="35" spans="1:37" x14ac:dyDescent="0.2">
      <c r="A35" s="22" t="s">
        <v>1935</v>
      </c>
      <c r="B35" s="22" t="s">
        <v>1934</v>
      </c>
      <c r="C35" s="22">
        <v>14</v>
      </c>
      <c r="D35" s="22" t="s">
        <v>1684</v>
      </c>
      <c r="F35" s="22" t="s">
        <v>733</v>
      </c>
      <c r="G35" s="22" t="s">
        <v>833</v>
      </c>
      <c r="H35" s="22" t="s">
        <v>1942</v>
      </c>
      <c r="I35" s="22" t="s">
        <v>1828</v>
      </c>
      <c r="K35" s="22" t="s">
        <v>1757</v>
      </c>
      <c r="L35" s="22" t="s">
        <v>1760</v>
      </c>
      <c r="M35" s="22" t="s">
        <v>1759</v>
      </c>
      <c r="N35" s="22" t="s">
        <v>843</v>
      </c>
      <c r="O35" s="22" t="s">
        <v>801</v>
      </c>
      <c r="R35" s="22" t="s">
        <v>733</v>
      </c>
      <c r="S35" s="22" t="s">
        <v>1758</v>
      </c>
      <c r="T35" s="23">
        <v>45773</v>
      </c>
      <c r="V35" s="23">
        <v>45931.565972222219</v>
      </c>
      <c r="W35" s="22" t="s">
        <v>1757</v>
      </c>
      <c r="X35" s="23">
        <v>45926.565972222219</v>
      </c>
      <c r="Y35" s="22">
        <v>9.1</v>
      </c>
      <c r="AA35" s="22" t="s">
        <v>801</v>
      </c>
      <c r="AB35" s="22" t="s">
        <v>1941</v>
      </c>
      <c r="AC35" s="22" t="s">
        <v>42</v>
      </c>
      <c r="AE35" s="22">
        <v>1</v>
      </c>
      <c r="AF35" s="22" t="s">
        <v>42</v>
      </c>
      <c r="AK35" s="22">
        <v>159</v>
      </c>
    </row>
    <row r="36" spans="1:37" x14ac:dyDescent="0.2">
      <c r="A36" s="22" t="s">
        <v>1935</v>
      </c>
      <c r="B36" s="22" t="s">
        <v>1934</v>
      </c>
      <c r="C36" s="22">
        <v>14</v>
      </c>
      <c r="D36" s="22" t="s">
        <v>1697</v>
      </c>
      <c r="E36" s="22" t="s">
        <v>1696</v>
      </c>
      <c r="F36" s="22" t="s">
        <v>733</v>
      </c>
      <c r="G36" s="22" t="s">
        <v>833</v>
      </c>
      <c r="H36" s="22" t="s">
        <v>1847</v>
      </c>
      <c r="I36" s="22" t="s">
        <v>1776</v>
      </c>
      <c r="K36" s="22" t="s">
        <v>1757</v>
      </c>
      <c r="L36" s="22" t="s">
        <v>1760</v>
      </c>
      <c r="M36" s="22" t="s">
        <v>1766</v>
      </c>
      <c r="N36" s="22" t="s">
        <v>1438</v>
      </c>
      <c r="O36" s="22" t="s">
        <v>801</v>
      </c>
      <c r="P36" s="22" t="s">
        <v>1361</v>
      </c>
      <c r="R36" s="22" t="s">
        <v>733</v>
      </c>
      <c r="S36" s="22" t="s">
        <v>1758</v>
      </c>
      <c r="T36" s="23">
        <v>44834</v>
      </c>
      <c r="V36" s="23">
        <v>45935.42291666667</v>
      </c>
      <c r="W36" s="22" t="s">
        <v>1757</v>
      </c>
      <c r="X36" s="23">
        <v>45930.42291666667</v>
      </c>
      <c r="Y36" s="22">
        <v>5.3</v>
      </c>
      <c r="AA36" s="22" t="s">
        <v>801</v>
      </c>
      <c r="AB36" s="22" t="s">
        <v>1940</v>
      </c>
      <c r="AC36" s="22" t="s">
        <v>42</v>
      </c>
      <c r="AE36" s="22">
        <v>1</v>
      </c>
      <c r="AF36" s="22" t="s">
        <v>42</v>
      </c>
      <c r="AK36" s="22">
        <v>159</v>
      </c>
    </row>
    <row r="37" spans="1:37" x14ac:dyDescent="0.2">
      <c r="A37" s="22" t="s">
        <v>1935</v>
      </c>
      <c r="B37" s="22" t="s">
        <v>1934</v>
      </c>
      <c r="C37" s="22">
        <v>14</v>
      </c>
      <c r="D37" s="22" t="s">
        <v>1700</v>
      </c>
      <c r="E37" s="22" t="s">
        <v>1698</v>
      </c>
      <c r="F37" s="22" t="s">
        <v>733</v>
      </c>
      <c r="G37" s="22" t="s">
        <v>900</v>
      </c>
      <c r="H37" s="22" t="s">
        <v>1939</v>
      </c>
      <c r="I37" s="22" t="s">
        <v>1810</v>
      </c>
      <c r="J37" s="22" t="s">
        <v>1757</v>
      </c>
      <c r="K37" s="22" t="s">
        <v>1757</v>
      </c>
      <c r="L37" s="22" t="s">
        <v>1760</v>
      </c>
      <c r="M37" s="22" t="s">
        <v>1766</v>
      </c>
      <c r="N37" s="22" t="s">
        <v>1699</v>
      </c>
      <c r="O37" s="22" t="s">
        <v>801</v>
      </c>
      <c r="R37" s="22" t="s">
        <v>733</v>
      </c>
      <c r="S37" s="22" t="s">
        <v>1758</v>
      </c>
      <c r="T37" s="23">
        <v>45874</v>
      </c>
      <c r="V37" s="23">
        <v>45935.494444444441</v>
      </c>
      <c r="W37" s="22" t="s">
        <v>1757</v>
      </c>
      <c r="X37" s="23">
        <v>45930.494444444441</v>
      </c>
      <c r="Y37" s="22">
        <v>5.2</v>
      </c>
      <c r="AA37" s="22" t="s">
        <v>801</v>
      </c>
      <c r="AB37" s="22" t="s">
        <v>1938</v>
      </c>
      <c r="AC37" s="22" t="s">
        <v>42</v>
      </c>
      <c r="AE37" s="22">
        <v>1</v>
      </c>
      <c r="AF37" s="22" t="s">
        <v>42</v>
      </c>
      <c r="AK37" s="22">
        <v>159</v>
      </c>
    </row>
    <row r="38" spans="1:37" x14ac:dyDescent="0.2">
      <c r="A38" s="22" t="s">
        <v>1935</v>
      </c>
      <c r="B38" s="22" t="s">
        <v>1934</v>
      </c>
      <c r="C38" s="22">
        <v>14</v>
      </c>
      <c r="D38" s="22" t="s">
        <v>1704</v>
      </c>
      <c r="E38" s="22" t="s">
        <v>1703</v>
      </c>
      <c r="F38" s="22" t="s">
        <v>733</v>
      </c>
      <c r="G38" s="22" t="s">
        <v>800</v>
      </c>
      <c r="H38" s="22" t="s">
        <v>1937</v>
      </c>
      <c r="I38" s="22" t="s">
        <v>1832</v>
      </c>
      <c r="J38" s="22" t="s">
        <v>1757</v>
      </c>
      <c r="K38" s="22" t="s">
        <v>1757</v>
      </c>
      <c r="L38" s="22" t="s">
        <v>1760</v>
      </c>
      <c r="M38" s="22" t="s">
        <v>1759</v>
      </c>
      <c r="N38" s="22" t="s">
        <v>1438</v>
      </c>
      <c r="O38" s="22" t="s">
        <v>801</v>
      </c>
      <c r="P38" s="22" t="s">
        <v>783</v>
      </c>
      <c r="R38" s="22" t="s">
        <v>733</v>
      </c>
      <c r="S38" s="22" t="s">
        <v>1758</v>
      </c>
      <c r="T38" s="23">
        <v>44838</v>
      </c>
      <c r="V38" s="23">
        <v>45935.542361111111</v>
      </c>
      <c r="W38" s="22" t="s">
        <v>1757</v>
      </c>
      <c r="X38" s="23">
        <v>45930.542361111111</v>
      </c>
      <c r="Y38" s="22">
        <v>5.0999999999999996</v>
      </c>
      <c r="AA38" s="22" t="s">
        <v>801</v>
      </c>
      <c r="AB38" s="22" t="s">
        <v>1936</v>
      </c>
      <c r="AC38" s="22" t="s">
        <v>42</v>
      </c>
      <c r="AE38" s="22">
        <v>0</v>
      </c>
      <c r="AF38" s="22" t="s">
        <v>42</v>
      </c>
      <c r="AK38" s="22">
        <v>159</v>
      </c>
    </row>
    <row r="39" spans="1:37" x14ac:dyDescent="0.2">
      <c r="A39" s="22" t="s">
        <v>1935</v>
      </c>
      <c r="B39" s="22" t="s">
        <v>1934</v>
      </c>
      <c r="C39" s="22">
        <v>14</v>
      </c>
      <c r="D39" s="22" t="s">
        <v>1715</v>
      </c>
      <c r="E39" s="22" t="s">
        <v>1713</v>
      </c>
      <c r="F39" s="22" t="s">
        <v>733</v>
      </c>
      <c r="G39" s="22" t="s">
        <v>1714</v>
      </c>
      <c r="H39" s="22" t="s">
        <v>1933</v>
      </c>
      <c r="I39" s="22" t="s">
        <v>1832</v>
      </c>
      <c r="J39" s="22" t="s">
        <v>1757</v>
      </c>
      <c r="K39" s="22" t="s">
        <v>1757</v>
      </c>
      <c r="L39" s="22" t="s">
        <v>1796</v>
      </c>
      <c r="M39" s="22" t="s">
        <v>1759</v>
      </c>
      <c r="N39" s="22" t="s">
        <v>982</v>
      </c>
      <c r="O39" s="22" t="s">
        <v>801</v>
      </c>
      <c r="P39" s="22" t="s">
        <v>1304</v>
      </c>
      <c r="R39" s="22" t="s">
        <v>733</v>
      </c>
      <c r="S39" s="22" t="s">
        <v>1758</v>
      </c>
      <c r="T39" s="23">
        <v>44106</v>
      </c>
      <c r="W39" s="22" t="s">
        <v>1757</v>
      </c>
      <c r="X39" s="23">
        <v>45930.679861111108</v>
      </c>
      <c r="Y39" s="22">
        <v>5</v>
      </c>
      <c r="AA39" s="22" t="s">
        <v>801</v>
      </c>
      <c r="AB39" s="22" t="s">
        <v>1932</v>
      </c>
      <c r="AC39" s="22" t="s">
        <v>42</v>
      </c>
      <c r="AE39" s="22">
        <v>1</v>
      </c>
      <c r="AF39" s="22" t="s">
        <v>42</v>
      </c>
      <c r="AK39" s="22">
        <v>159</v>
      </c>
    </row>
    <row r="40" spans="1:37" x14ac:dyDescent="0.2">
      <c r="A40" s="22" t="s">
        <v>1877</v>
      </c>
      <c r="B40" s="22" t="s">
        <v>1876</v>
      </c>
      <c r="C40" s="22">
        <v>58</v>
      </c>
      <c r="D40" s="22" t="s">
        <v>44</v>
      </c>
      <c r="E40" s="22" t="s">
        <v>825</v>
      </c>
      <c r="F40" s="22" t="s">
        <v>733</v>
      </c>
      <c r="G40" s="22" t="s">
        <v>800</v>
      </c>
      <c r="H40" s="22" t="s">
        <v>824</v>
      </c>
      <c r="I40" s="22" t="s">
        <v>1931</v>
      </c>
      <c r="J40" s="22" t="s">
        <v>1757</v>
      </c>
      <c r="K40" s="22" t="s">
        <v>1757</v>
      </c>
      <c r="L40" s="22" t="s">
        <v>1760</v>
      </c>
      <c r="M40" s="22" t="s">
        <v>1766</v>
      </c>
      <c r="N40" s="22" t="s">
        <v>790</v>
      </c>
      <c r="O40" s="22" t="s">
        <v>772</v>
      </c>
      <c r="P40" s="22" t="s">
        <v>820</v>
      </c>
      <c r="Q40" s="22">
        <v>941000028853270</v>
      </c>
      <c r="R40" s="22" t="s">
        <v>733</v>
      </c>
      <c r="S40" s="22" t="s">
        <v>1758</v>
      </c>
      <c r="T40" s="23">
        <v>44702</v>
      </c>
      <c r="V40" s="23">
        <v>45369.333333333336</v>
      </c>
      <c r="W40" s="22" t="s">
        <v>1771</v>
      </c>
      <c r="X40" s="23">
        <v>45364.333333333336</v>
      </c>
      <c r="Y40" s="22">
        <v>571.29999999999995</v>
      </c>
      <c r="AA40" s="22" t="s">
        <v>821</v>
      </c>
      <c r="AB40" s="22" t="s">
        <v>1833</v>
      </c>
      <c r="AC40" s="22" t="s">
        <v>42</v>
      </c>
      <c r="AE40" s="22">
        <v>3</v>
      </c>
      <c r="AF40" s="22" t="s">
        <v>42</v>
      </c>
      <c r="AK40" s="22">
        <v>159</v>
      </c>
    </row>
    <row r="41" spans="1:37" x14ac:dyDescent="0.2">
      <c r="A41" s="22" t="s">
        <v>1877</v>
      </c>
      <c r="B41" s="22" t="s">
        <v>1876</v>
      </c>
      <c r="C41" s="22">
        <v>58</v>
      </c>
      <c r="D41" s="22" t="s">
        <v>66</v>
      </c>
      <c r="E41" s="22" t="s">
        <v>864</v>
      </c>
      <c r="F41" s="22" t="s">
        <v>733</v>
      </c>
      <c r="G41" s="22" t="s">
        <v>778</v>
      </c>
      <c r="H41" s="22" t="s">
        <v>863</v>
      </c>
      <c r="I41" s="22" t="s">
        <v>1801</v>
      </c>
      <c r="J41" s="22" t="s">
        <v>1757</v>
      </c>
      <c r="K41" s="22" t="s">
        <v>1757</v>
      </c>
      <c r="L41" s="22" t="s">
        <v>1760</v>
      </c>
      <c r="M41" s="22" t="s">
        <v>1766</v>
      </c>
      <c r="N41" s="22" t="s">
        <v>790</v>
      </c>
      <c r="O41" s="22" t="s">
        <v>772</v>
      </c>
      <c r="P41" s="22" t="s">
        <v>783</v>
      </c>
      <c r="Q41" s="22">
        <v>941000029787399</v>
      </c>
      <c r="R41" s="22" t="s">
        <v>733</v>
      </c>
      <c r="S41" s="22" t="s">
        <v>1758</v>
      </c>
      <c r="T41" s="23">
        <v>44442</v>
      </c>
      <c r="V41" s="23">
        <v>45539.418749999997</v>
      </c>
      <c r="W41" s="22" t="s">
        <v>1771</v>
      </c>
      <c r="X41" s="23">
        <v>45534.418749999997</v>
      </c>
      <c r="Y41" s="22">
        <v>401.3</v>
      </c>
      <c r="AA41" s="22" t="s">
        <v>821</v>
      </c>
      <c r="AB41" s="22" t="s">
        <v>1867</v>
      </c>
      <c r="AC41" s="22" t="s">
        <v>42</v>
      </c>
      <c r="AE41" s="22">
        <v>3</v>
      </c>
      <c r="AF41" s="22" t="s">
        <v>42</v>
      </c>
      <c r="AK41" s="22">
        <v>159</v>
      </c>
    </row>
    <row r="42" spans="1:37" x14ac:dyDescent="0.2">
      <c r="A42" s="22" t="s">
        <v>1877</v>
      </c>
      <c r="B42" s="22" t="s">
        <v>1876</v>
      </c>
      <c r="C42" s="22">
        <v>58</v>
      </c>
      <c r="D42" s="22" t="s">
        <v>101</v>
      </c>
      <c r="E42" s="22" t="s">
        <v>877</v>
      </c>
      <c r="F42" s="22" t="s">
        <v>733</v>
      </c>
      <c r="G42" s="22" t="s">
        <v>778</v>
      </c>
      <c r="H42" s="22" t="s">
        <v>876</v>
      </c>
      <c r="I42" s="22" t="s">
        <v>1782</v>
      </c>
      <c r="J42" s="22" t="s">
        <v>1757</v>
      </c>
      <c r="K42" s="22" t="s">
        <v>1757</v>
      </c>
      <c r="L42" s="22" t="s">
        <v>1760</v>
      </c>
      <c r="M42" s="22" t="s">
        <v>1766</v>
      </c>
      <c r="N42" s="22" t="s">
        <v>790</v>
      </c>
      <c r="O42" s="22" t="s">
        <v>772</v>
      </c>
      <c r="P42" s="22" t="s">
        <v>874</v>
      </c>
      <c r="Q42" s="22">
        <v>982091074517107</v>
      </c>
      <c r="R42" s="22" t="s">
        <v>733</v>
      </c>
      <c r="S42" s="22" t="s">
        <v>1758</v>
      </c>
      <c r="T42" s="23">
        <v>43807</v>
      </c>
      <c r="U42" s="22" t="s">
        <v>1855</v>
      </c>
      <c r="V42" s="23">
        <v>45623.710416666669</v>
      </c>
      <c r="W42" s="22" t="s">
        <v>1771</v>
      </c>
      <c r="X42" s="23">
        <v>45618.710416666669</v>
      </c>
      <c r="Y42" s="22">
        <v>317</v>
      </c>
      <c r="AA42" s="22" t="s">
        <v>821</v>
      </c>
      <c r="AB42" s="22" t="s">
        <v>1930</v>
      </c>
      <c r="AC42" s="22" t="s">
        <v>42</v>
      </c>
      <c r="AE42" s="22">
        <v>3</v>
      </c>
      <c r="AF42" s="22" t="s">
        <v>42</v>
      </c>
      <c r="AK42" s="22">
        <v>159</v>
      </c>
    </row>
    <row r="43" spans="1:37" x14ac:dyDescent="0.2">
      <c r="A43" s="22" t="s">
        <v>1877</v>
      </c>
      <c r="B43" s="22" t="s">
        <v>1876</v>
      </c>
      <c r="C43" s="22">
        <v>58</v>
      </c>
      <c r="D43" s="22" t="s">
        <v>237</v>
      </c>
      <c r="E43" s="22" t="s">
        <v>897</v>
      </c>
      <c r="F43" s="22" t="s">
        <v>733</v>
      </c>
      <c r="G43" s="22" t="s">
        <v>869</v>
      </c>
      <c r="H43" s="22" t="s">
        <v>896</v>
      </c>
      <c r="I43" s="22" t="s">
        <v>1782</v>
      </c>
      <c r="J43" s="22" t="s">
        <v>1757</v>
      </c>
      <c r="K43" s="22" t="s">
        <v>1757</v>
      </c>
      <c r="L43" s="22" t="s">
        <v>1809</v>
      </c>
      <c r="M43" s="22" t="s">
        <v>1759</v>
      </c>
      <c r="N43" s="22" t="s">
        <v>790</v>
      </c>
      <c r="O43" s="22" t="s">
        <v>772</v>
      </c>
      <c r="P43" s="22" t="s">
        <v>865</v>
      </c>
      <c r="Q43" s="22">
        <v>941000031749716</v>
      </c>
      <c r="R43" s="22" t="s">
        <v>733</v>
      </c>
      <c r="S43" s="22" t="s">
        <v>1758</v>
      </c>
      <c r="T43" s="23">
        <v>44999</v>
      </c>
      <c r="V43" s="23">
        <v>45735.629861111112</v>
      </c>
      <c r="W43" s="22" t="s">
        <v>1771</v>
      </c>
      <c r="X43" s="23">
        <v>45730.629861111112</v>
      </c>
      <c r="Y43" s="22">
        <v>205</v>
      </c>
      <c r="AA43" s="22" t="s">
        <v>821</v>
      </c>
      <c r="AB43" s="22" t="s">
        <v>1867</v>
      </c>
      <c r="AC43" s="22" t="s">
        <v>42</v>
      </c>
      <c r="AE43" s="22">
        <v>3</v>
      </c>
      <c r="AF43" s="22" t="s">
        <v>42</v>
      </c>
      <c r="AK43" s="22">
        <v>159</v>
      </c>
    </row>
    <row r="44" spans="1:37" x14ac:dyDescent="0.2">
      <c r="A44" s="22" t="s">
        <v>1877</v>
      </c>
      <c r="B44" s="22" t="s">
        <v>1876</v>
      </c>
      <c r="C44" s="22">
        <v>58</v>
      </c>
      <c r="D44" s="22" t="s">
        <v>136</v>
      </c>
      <c r="E44" s="22" t="s">
        <v>909</v>
      </c>
      <c r="F44" s="22" t="s">
        <v>733</v>
      </c>
      <c r="G44" s="22" t="s">
        <v>778</v>
      </c>
      <c r="H44" s="22" t="s">
        <v>908</v>
      </c>
      <c r="I44" s="22" t="s">
        <v>1871</v>
      </c>
      <c r="J44" s="22" t="s">
        <v>1757</v>
      </c>
      <c r="K44" s="22" t="s">
        <v>1757</v>
      </c>
      <c r="L44" s="22" t="s">
        <v>1760</v>
      </c>
      <c r="M44" s="22" t="s">
        <v>1766</v>
      </c>
      <c r="N44" s="22" t="s">
        <v>790</v>
      </c>
      <c r="O44" s="22" t="s">
        <v>772</v>
      </c>
      <c r="P44" s="22" t="s">
        <v>865</v>
      </c>
      <c r="Q44" s="22">
        <v>941000030971791</v>
      </c>
      <c r="R44" s="22" t="s">
        <v>733</v>
      </c>
      <c r="S44" s="22" t="s">
        <v>1758</v>
      </c>
      <c r="T44" s="23">
        <v>45018</v>
      </c>
      <c r="V44" s="23">
        <v>45754.594444444447</v>
      </c>
      <c r="W44" s="22" t="s">
        <v>1771</v>
      </c>
      <c r="X44" s="23">
        <v>45749.594444444447</v>
      </c>
      <c r="Y44" s="22">
        <v>186.1</v>
      </c>
      <c r="AA44" s="22" t="s">
        <v>821</v>
      </c>
      <c r="AB44" s="22" t="s">
        <v>1838</v>
      </c>
      <c r="AC44" s="22" t="s">
        <v>42</v>
      </c>
      <c r="AE44" s="22">
        <v>3</v>
      </c>
      <c r="AF44" s="22" t="s">
        <v>42</v>
      </c>
      <c r="AK44" s="22">
        <v>159</v>
      </c>
    </row>
    <row r="45" spans="1:37" x14ac:dyDescent="0.2">
      <c r="A45" s="22" t="s">
        <v>1877</v>
      </c>
      <c r="B45" s="22" t="s">
        <v>1876</v>
      </c>
      <c r="C45" s="22">
        <v>58</v>
      </c>
      <c r="D45" s="22" t="s">
        <v>304</v>
      </c>
      <c r="E45" s="22" t="s">
        <v>921</v>
      </c>
      <c r="F45" s="22" t="s">
        <v>733</v>
      </c>
      <c r="G45" s="22" t="s">
        <v>915</v>
      </c>
      <c r="H45" s="22" t="s">
        <v>920</v>
      </c>
      <c r="I45" s="22" t="s">
        <v>1761</v>
      </c>
      <c r="J45" s="22" t="s">
        <v>1757</v>
      </c>
      <c r="K45" s="22" t="s">
        <v>1757</v>
      </c>
      <c r="L45" s="22" t="s">
        <v>1760</v>
      </c>
      <c r="M45" s="22" t="s">
        <v>1766</v>
      </c>
      <c r="N45" s="22" t="s">
        <v>790</v>
      </c>
      <c r="O45" s="22" t="s">
        <v>772</v>
      </c>
      <c r="P45" s="22" t="s">
        <v>796</v>
      </c>
      <c r="Q45" s="22">
        <v>941000030972568</v>
      </c>
      <c r="R45" s="22" t="s">
        <v>733</v>
      </c>
      <c r="S45" s="22" t="s">
        <v>1758</v>
      </c>
      <c r="T45" s="23">
        <v>45209</v>
      </c>
      <c r="V45" s="23">
        <v>45762.424305555556</v>
      </c>
      <c r="W45" s="22" t="s">
        <v>1771</v>
      </c>
      <c r="X45" s="23">
        <v>45757.424305555556</v>
      </c>
      <c r="Y45" s="22">
        <v>178.3</v>
      </c>
      <c r="AA45" s="22" t="s">
        <v>821</v>
      </c>
      <c r="AB45" s="22" t="s">
        <v>1784</v>
      </c>
      <c r="AC45" s="22" t="s">
        <v>42</v>
      </c>
      <c r="AE45" s="22">
        <v>1</v>
      </c>
      <c r="AF45" s="22" t="s">
        <v>42</v>
      </c>
      <c r="AK45" s="22">
        <v>159</v>
      </c>
    </row>
    <row r="46" spans="1:37" x14ac:dyDescent="0.2">
      <c r="A46" s="22" t="s">
        <v>1877</v>
      </c>
      <c r="B46" s="22" t="s">
        <v>1876</v>
      </c>
      <c r="C46" s="22">
        <v>58</v>
      </c>
      <c r="D46" s="22" t="s">
        <v>157</v>
      </c>
      <c r="E46" s="22" t="s">
        <v>942</v>
      </c>
      <c r="F46" s="22" t="s">
        <v>733</v>
      </c>
      <c r="G46" s="22" t="s">
        <v>778</v>
      </c>
      <c r="H46" s="22" t="s">
        <v>941</v>
      </c>
      <c r="I46" s="22" t="s">
        <v>1929</v>
      </c>
      <c r="J46" s="22" t="s">
        <v>1757</v>
      </c>
      <c r="K46" s="22" t="s">
        <v>1757</v>
      </c>
      <c r="L46" s="22" t="s">
        <v>1760</v>
      </c>
      <c r="M46" s="22" t="s">
        <v>1766</v>
      </c>
      <c r="N46" s="22" t="s">
        <v>790</v>
      </c>
      <c r="O46" s="22" t="s">
        <v>772</v>
      </c>
      <c r="P46" s="22" t="s">
        <v>796</v>
      </c>
      <c r="Q46" s="22">
        <v>941000030951402</v>
      </c>
      <c r="R46" s="22" t="s">
        <v>733</v>
      </c>
      <c r="S46" s="22" t="s">
        <v>1758</v>
      </c>
      <c r="T46" s="23">
        <v>45037</v>
      </c>
      <c r="V46" s="23">
        <v>45773.615972222222</v>
      </c>
      <c r="W46" s="22" t="s">
        <v>1771</v>
      </c>
      <c r="X46" s="23">
        <v>45768.615972222222</v>
      </c>
      <c r="Y46" s="22">
        <v>167.1</v>
      </c>
      <c r="AA46" s="22" t="s">
        <v>821</v>
      </c>
      <c r="AB46" s="22" t="s">
        <v>1785</v>
      </c>
      <c r="AC46" s="22" t="s">
        <v>42</v>
      </c>
      <c r="AE46" s="22">
        <v>2</v>
      </c>
      <c r="AF46" s="22" t="s">
        <v>42</v>
      </c>
      <c r="AK46" s="22">
        <v>159</v>
      </c>
    </row>
    <row r="47" spans="1:37" x14ac:dyDescent="0.2">
      <c r="A47" s="22" t="s">
        <v>1877</v>
      </c>
      <c r="B47" s="22" t="s">
        <v>1876</v>
      </c>
      <c r="C47" s="22">
        <v>58</v>
      </c>
      <c r="D47" s="22" t="s">
        <v>1127</v>
      </c>
      <c r="E47" s="22" t="s">
        <v>1125</v>
      </c>
      <c r="F47" s="22" t="s">
        <v>733</v>
      </c>
      <c r="G47" s="22" t="s">
        <v>1126</v>
      </c>
      <c r="H47" s="22" t="s">
        <v>1928</v>
      </c>
      <c r="I47" s="22" t="s">
        <v>1871</v>
      </c>
      <c r="J47" s="22" t="s">
        <v>1757</v>
      </c>
      <c r="K47" s="22" t="s">
        <v>1757</v>
      </c>
      <c r="L47" s="22" t="s">
        <v>1760</v>
      </c>
      <c r="M47" s="22" t="s">
        <v>1766</v>
      </c>
      <c r="N47" s="22" t="s">
        <v>790</v>
      </c>
      <c r="O47" s="22" t="s">
        <v>772</v>
      </c>
      <c r="Q47" s="22">
        <v>941000031749596</v>
      </c>
      <c r="R47" s="22" t="s">
        <v>733</v>
      </c>
      <c r="S47" s="22" t="s">
        <v>1758</v>
      </c>
      <c r="T47" s="23">
        <v>45669</v>
      </c>
      <c r="U47" s="22" t="s">
        <v>1855</v>
      </c>
      <c r="V47" s="23">
        <v>45825.559027777781</v>
      </c>
      <c r="W47" s="22" t="s">
        <v>1771</v>
      </c>
      <c r="X47" s="23">
        <v>45820.559027777781</v>
      </c>
      <c r="Y47" s="22">
        <v>115.1</v>
      </c>
      <c r="AA47" s="22" t="s">
        <v>821</v>
      </c>
      <c r="AB47" s="22" t="s">
        <v>1927</v>
      </c>
      <c r="AC47" s="22" t="s">
        <v>42</v>
      </c>
      <c r="AE47" s="22">
        <v>1</v>
      </c>
      <c r="AF47" s="22" t="s">
        <v>42</v>
      </c>
      <c r="AK47" s="22">
        <v>159</v>
      </c>
    </row>
    <row r="48" spans="1:37" x14ac:dyDescent="0.2">
      <c r="A48" s="22" t="s">
        <v>1877</v>
      </c>
      <c r="B48" s="22" t="s">
        <v>1876</v>
      </c>
      <c r="C48" s="22">
        <v>58</v>
      </c>
      <c r="D48" s="22" t="s">
        <v>261</v>
      </c>
      <c r="E48" s="22" t="s">
        <v>1130</v>
      </c>
      <c r="F48" s="22" t="s">
        <v>733</v>
      </c>
      <c r="G48" s="22" t="s">
        <v>789</v>
      </c>
      <c r="H48" s="22" t="s">
        <v>1129</v>
      </c>
      <c r="I48" s="22" t="s">
        <v>1782</v>
      </c>
      <c r="J48" s="22" t="s">
        <v>1757</v>
      </c>
      <c r="K48" s="22" t="s">
        <v>1757</v>
      </c>
      <c r="L48" s="22" t="s">
        <v>1809</v>
      </c>
      <c r="M48" s="22" t="s">
        <v>1766</v>
      </c>
      <c r="N48" s="22" t="s">
        <v>790</v>
      </c>
      <c r="O48" s="22" t="s">
        <v>772</v>
      </c>
      <c r="P48" s="22" t="s">
        <v>783</v>
      </c>
      <c r="Q48" s="22">
        <v>941000031683783</v>
      </c>
      <c r="R48" s="22" t="s">
        <v>733</v>
      </c>
      <c r="S48" s="22" t="s">
        <v>1758</v>
      </c>
      <c r="T48" s="23">
        <v>45456</v>
      </c>
      <c r="V48" s="23">
        <v>45826.588194444441</v>
      </c>
      <c r="W48" s="22" t="s">
        <v>1771</v>
      </c>
      <c r="X48" s="23">
        <v>45821.588194444441</v>
      </c>
      <c r="Y48" s="22">
        <v>114.1</v>
      </c>
      <c r="AA48" s="22" t="s">
        <v>821</v>
      </c>
      <c r="AB48" s="22" t="s">
        <v>1926</v>
      </c>
      <c r="AC48" s="22" t="s">
        <v>42</v>
      </c>
      <c r="AE48" s="22">
        <v>3</v>
      </c>
      <c r="AF48" s="22" t="s">
        <v>42</v>
      </c>
      <c r="AK48" s="22">
        <v>159</v>
      </c>
    </row>
    <row r="49" spans="1:37" x14ac:dyDescent="0.2">
      <c r="A49" s="22" t="s">
        <v>1877</v>
      </c>
      <c r="B49" s="22" t="s">
        <v>1876</v>
      </c>
      <c r="C49" s="22">
        <v>58</v>
      </c>
      <c r="D49" s="22" t="s">
        <v>278</v>
      </c>
      <c r="E49" s="22" t="s">
        <v>1143</v>
      </c>
      <c r="F49" s="22" t="s">
        <v>733</v>
      </c>
      <c r="G49" s="22" t="s">
        <v>869</v>
      </c>
      <c r="H49" s="22" t="s">
        <v>1142</v>
      </c>
      <c r="I49" s="22" t="s">
        <v>1773</v>
      </c>
      <c r="J49" s="22" t="s">
        <v>1757</v>
      </c>
      <c r="K49" s="22" t="s">
        <v>1757</v>
      </c>
      <c r="L49" s="22" t="s">
        <v>1809</v>
      </c>
      <c r="M49" s="22" t="s">
        <v>1759</v>
      </c>
      <c r="N49" s="22" t="s">
        <v>790</v>
      </c>
      <c r="O49" s="22" t="s">
        <v>772</v>
      </c>
      <c r="P49" s="22" t="s">
        <v>870</v>
      </c>
      <c r="Q49" s="22">
        <v>941000031684310</v>
      </c>
      <c r="R49" s="22" t="s">
        <v>733</v>
      </c>
      <c r="S49" s="22" t="s">
        <v>1758</v>
      </c>
      <c r="T49" s="23">
        <v>43636</v>
      </c>
      <c r="V49" s="23">
        <v>45833.45208333333</v>
      </c>
      <c r="W49" s="22" t="s">
        <v>1771</v>
      </c>
      <c r="X49" s="23">
        <v>45828.45208333333</v>
      </c>
      <c r="Y49" s="22">
        <v>107.3</v>
      </c>
      <c r="AA49" s="22" t="s">
        <v>821</v>
      </c>
      <c r="AB49" s="22" t="s">
        <v>1925</v>
      </c>
      <c r="AC49" s="22" t="s">
        <v>42</v>
      </c>
      <c r="AE49" s="22">
        <v>3</v>
      </c>
      <c r="AF49" s="22" t="s">
        <v>42</v>
      </c>
      <c r="AK49" s="22">
        <v>159</v>
      </c>
    </row>
    <row r="50" spans="1:37" x14ac:dyDescent="0.2">
      <c r="A50" s="22" t="s">
        <v>1877</v>
      </c>
      <c r="B50" s="22" t="s">
        <v>1876</v>
      </c>
      <c r="C50" s="22">
        <v>58</v>
      </c>
      <c r="D50" s="22" t="s">
        <v>423</v>
      </c>
      <c r="E50" s="22" t="s">
        <v>1168</v>
      </c>
      <c r="F50" s="22" t="s">
        <v>733</v>
      </c>
      <c r="G50" s="22" t="s">
        <v>1169</v>
      </c>
      <c r="H50" s="22" t="s">
        <v>1167</v>
      </c>
      <c r="I50" s="22" t="s">
        <v>1832</v>
      </c>
      <c r="J50" s="22" t="s">
        <v>1757</v>
      </c>
      <c r="K50" s="22" t="s">
        <v>1757</v>
      </c>
      <c r="L50" s="22" t="s">
        <v>1834</v>
      </c>
      <c r="M50" s="22" t="s">
        <v>1766</v>
      </c>
      <c r="N50" s="22" t="s">
        <v>790</v>
      </c>
      <c r="O50" s="22" t="s">
        <v>772</v>
      </c>
      <c r="P50" s="22" t="s">
        <v>1118</v>
      </c>
      <c r="Q50" s="22">
        <v>941000031750153</v>
      </c>
      <c r="R50" s="22" t="s">
        <v>733</v>
      </c>
      <c r="S50" s="22" t="s">
        <v>1758</v>
      </c>
      <c r="T50" s="23">
        <v>44739</v>
      </c>
      <c r="U50" s="22" t="s">
        <v>1924</v>
      </c>
      <c r="W50" s="22" t="s">
        <v>1771</v>
      </c>
      <c r="X50" s="23">
        <v>45848.702777777777</v>
      </c>
      <c r="Y50" s="22">
        <v>87</v>
      </c>
      <c r="AA50" s="22" t="s">
        <v>821</v>
      </c>
      <c r="AB50" s="22" t="s">
        <v>1923</v>
      </c>
      <c r="AC50" s="22" t="s">
        <v>42</v>
      </c>
      <c r="AE50" s="22">
        <v>2</v>
      </c>
      <c r="AF50" s="22" t="s">
        <v>42</v>
      </c>
      <c r="AK50" s="22">
        <v>159</v>
      </c>
    </row>
    <row r="51" spans="1:37" x14ac:dyDescent="0.2">
      <c r="A51" s="22" t="s">
        <v>1877</v>
      </c>
      <c r="B51" s="22" t="s">
        <v>1876</v>
      </c>
      <c r="C51" s="22">
        <v>58</v>
      </c>
      <c r="D51" s="22" t="s">
        <v>319</v>
      </c>
      <c r="E51" s="22" t="s">
        <v>1176</v>
      </c>
      <c r="F51" s="22" t="s">
        <v>733</v>
      </c>
      <c r="G51" s="22" t="s">
        <v>789</v>
      </c>
      <c r="H51" s="22" t="s">
        <v>1922</v>
      </c>
      <c r="I51" s="22" t="s">
        <v>1801</v>
      </c>
      <c r="J51" s="22" t="s">
        <v>1757</v>
      </c>
      <c r="K51" s="22" t="s">
        <v>1757</v>
      </c>
      <c r="L51" s="22" t="s">
        <v>1760</v>
      </c>
      <c r="M51" s="22" t="s">
        <v>1759</v>
      </c>
      <c r="N51" s="22" t="s">
        <v>790</v>
      </c>
      <c r="O51" s="22" t="s">
        <v>772</v>
      </c>
      <c r="Q51" s="22">
        <v>941000031683595</v>
      </c>
      <c r="R51" s="22" t="s">
        <v>733</v>
      </c>
      <c r="S51" s="22" t="s">
        <v>1758</v>
      </c>
      <c r="T51" s="23">
        <v>45746</v>
      </c>
      <c r="V51" s="23">
        <v>45843.615277777775</v>
      </c>
      <c r="W51" s="22" t="s">
        <v>1771</v>
      </c>
      <c r="X51" s="23">
        <v>45838.615277777775</v>
      </c>
      <c r="Y51" s="22">
        <v>97.1</v>
      </c>
      <c r="AA51" s="22" t="s">
        <v>821</v>
      </c>
      <c r="AB51" s="22" t="s">
        <v>1921</v>
      </c>
      <c r="AC51" s="22" t="s">
        <v>42</v>
      </c>
      <c r="AE51" s="22">
        <v>3</v>
      </c>
      <c r="AF51" s="22" t="s">
        <v>42</v>
      </c>
      <c r="AK51" s="22">
        <v>159</v>
      </c>
    </row>
    <row r="52" spans="1:37" x14ac:dyDescent="0.2">
      <c r="A52" s="22" t="s">
        <v>1877</v>
      </c>
      <c r="B52" s="22" t="s">
        <v>1876</v>
      </c>
      <c r="C52" s="22">
        <v>58</v>
      </c>
      <c r="D52" s="22" t="s">
        <v>627</v>
      </c>
      <c r="E52" s="22" t="s">
        <v>1198</v>
      </c>
      <c r="F52" s="22" t="s">
        <v>733</v>
      </c>
      <c r="G52" s="22" t="s">
        <v>1199</v>
      </c>
      <c r="H52" s="22" t="s">
        <v>1197</v>
      </c>
      <c r="I52" s="22" t="s">
        <v>1920</v>
      </c>
      <c r="J52" s="22" t="s">
        <v>1757</v>
      </c>
      <c r="K52" s="22" t="s">
        <v>1771</v>
      </c>
      <c r="L52" s="22" t="s">
        <v>1781</v>
      </c>
      <c r="M52" s="22" t="s">
        <v>1766</v>
      </c>
      <c r="N52" s="22" t="s">
        <v>790</v>
      </c>
      <c r="O52" s="22" t="s">
        <v>772</v>
      </c>
      <c r="P52" s="22" t="s">
        <v>783</v>
      </c>
      <c r="Q52" s="22">
        <v>941000030972197</v>
      </c>
      <c r="R52" s="22" t="s">
        <v>733</v>
      </c>
      <c r="S52" s="22" t="s">
        <v>1758</v>
      </c>
      <c r="T52" s="23">
        <v>44021</v>
      </c>
      <c r="U52" s="22" t="s">
        <v>1855</v>
      </c>
      <c r="W52" s="22" t="s">
        <v>1771</v>
      </c>
      <c r="X52" s="23">
        <v>45923.441666666666</v>
      </c>
      <c r="Y52" s="22">
        <v>12.3</v>
      </c>
      <c r="AA52" s="22" t="s">
        <v>821</v>
      </c>
      <c r="AB52" s="22" t="s">
        <v>1829</v>
      </c>
      <c r="AC52" s="22" t="s">
        <v>42</v>
      </c>
      <c r="AE52" s="22">
        <v>2</v>
      </c>
      <c r="AF52" s="22" t="s">
        <v>42</v>
      </c>
      <c r="AK52" s="22">
        <v>159</v>
      </c>
    </row>
    <row r="53" spans="1:37" x14ac:dyDescent="0.2">
      <c r="A53" s="22" t="s">
        <v>1877</v>
      </c>
      <c r="B53" s="22" t="s">
        <v>1876</v>
      </c>
      <c r="C53" s="22">
        <v>58</v>
      </c>
      <c r="D53" s="22" t="s">
        <v>380</v>
      </c>
      <c r="E53" s="22" t="s">
        <v>1214</v>
      </c>
      <c r="F53" s="22" t="s">
        <v>733</v>
      </c>
      <c r="G53" s="22" t="s">
        <v>915</v>
      </c>
      <c r="H53" s="22" t="s">
        <v>1201</v>
      </c>
      <c r="I53" s="22" t="s">
        <v>1864</v>
      </c>
      <c r="J53" s="22" t="s">
        <v>1757</v>
      </c>
      <c r="K53" s="22" t="s">
        <v>1757</v>
      </c>
      <c r="L53" s="22" t="s">
        <v>1809</v>
      </c>
      <c r="M53" s="22" t="s">
        <v>1766</v>
      </c>
      <c r="N53" s="22" t="s">
        <v>790</v>
      </c>
      <c r="O53" s="22" t="s">
        <v>772</v>
      </c>
      <c r="P53" s="22" t="s">
        <v>870</v>
      </c>
      <c r="Q53" s="22">
        <v>941000031683518</v>
      </c>
      <c r="R53" s="22" t="s">
        <v>733</v>
      </c>
      <c r="S53" s="22" t="s">
        <v>1758</v>
      </c>
      <c r="T53" s="23">
        <v>45117</v>
      </c>
      <c r="U53" s="22" t="s">
        <v>1889</v>
      </c>
      <c r="V53" s="23">
        <v>45853.550694444442</v>
      </c>
      <c r="W53" s="22" t="s">
        <v>1771</v>
      </c>
      <c r="X53" s="23">
        <v>45848.550694444442</v>
      </c>
      <c r="Y53" s="22">
        <v>87.1</v>
      </c>
      <c r="AA53" s="22" t="s">
        <v>821</v>
      </c>
      <c r="AB53" s="22" t="s">
        <v>1919</v>
      </c>
      <c r="AC53" s="22" t="s">
        <v>42</v>
      </c>
      <c r="AE53" s="22">
        <v>1</v>
      </c>
      <c r="AF53" s="22" t="s">
        <v>42</v>
      </c>
      <c r="AK53" s="22">
        <v>159</v>
      </c>
    </row>
    <row r="54" spans="1:37" x14ac:dyDescent="0.2">
      <c r="A54" s="22" t="s">
        <v>1877</v>
      </c>
      <c r="B54" s="22" t="s">
        <v>1876</v>
      </c>
      <c r="C54" s="22">
        <v>58</v>
      </c>
      <c r="D54" s="22" t="s">
        <v>418</v>
      </c>
      <c r="E54" s="22" t="s">
        <v>1221</v>
      </c>
      <c r="F54" s="22" t="s">
        <v>733</v>
      </c>
      <c r="G54" s="22" t="s">
        <v>94</v>
      </c>
      <c r="H54" s="22" t="s">
        <v>1220</v>
      </c>
      <c r="I54" s="22" t="s">
        <v>1807</v>
      </c>
      <c r="J54" s="22" t="s">
        <v>1757</v>
      </c>
      <c r="K54" s="22" t="s">
        <v>1757</v>
      </c>
      <c r="L54" s="22" t="s">
        <v>1760</v>
      </c>
      <c r="M54" s="22" t="s">
        <v>1759</v>
      </c>
      <c r="N54" s="22" t="s">
        <v>790</v>
      </c>
      <c r="O54" s="22" t="s">
        <v>772</v>
      </c>
      <c r="P54" s="22" t="s">
        <v>870</v>
      </c>
      <c r="Q54" s="22">
        <v>941000031683973</v>
      </c>
      <c r="R54" s="22" t="s">
        <v>733</v>
      </c>
      <c r="S54" s="22" t="s">
        <v>1758</v>
      </c>
      <c r="T54" s="23">
        <v>45121</v>
      </c>
      <c r="V54" s="23">
        <v>45857.543749999997</v>
      </c>
      <c r="W54" s="22" t="s">
        <v>1771</v>
      </c>
      <c r="X54" s="23">
        <v>45852.543749999997</v>
      </c>
      <c r="Y54" s="22">
        <v>83.1</v>
      </c>
      <c r="AA54" s="22" t="s">
        <v>821</v>
      </c>
      <c r="AB54" s="22" t="s">
        <v>1799</v>
      </c>
      <c r="AC54" s="22" t="s">
        <v>42</v>
      </c>
      <c r="AE54" s="22">
        <v>1</v>
      </c>
      <c r="AF54" s="22" t="s">
        <v>42</v>
      </c>
      <c r="AK54" s="22">
        <v>159</v>
      </c>
    </row>
    <row r="55" spans="1:37" x14ac:dyDescent="0.2">
      <c r="A55" s="22" t="s">
        <v>1877</v>
      </c>
      <c r="B55" s="22" t="s">
        <v>1876</v>
      </c>
      <c r="C55" s="22">
        <v>58</v>
      </c>
      <c r="D55" s="22" t="s">
        <v>446</v>
      </c>
      <c r="E55" s="22" t="s">
        <v>1277</v>
      </c>
      <c r="F55" s="22" t="s">
        <v>733</v>
      </c>
      <c r="G55" s="22" t="s">
        <v>789</v>
      </c>
      <c r="H55" s="22" t="s">
        <v>1273</v>
      </c>
      <c r="I55" s="22" t="s">
        <v>1801</v>
      </c>
      <c r="J55" s="22" t="s">
        <v>1757</v>
      </c>
      <c r="K55" s="22" t="s">
        <v>1757</v>
      </c>
      <c r="L55" s="22" t="s">
        <v>1809</v>
      </c>
      <c r="M55" s="22" t="s">
        <v>1759</v>
      </c>
      <c r="N55" s="22" t="s">
        <v>790</v>
      </c>
      <c r="O55" s="22" t="s">
        <v>772</v>
      </c>
      <c r="P55" s="22" t="s">
        <v>807</v>
      </c>
      <c r="Q55" s="22">
        <v>941000031684004</v>
      </c>
      <c r="R55" s="22" t="s">
        <v>733</v>
      </c>
      <c r="S55" s="22" t="s">
        <v>869</v>
      </c>
      <c r="T55" s="23">
        <v>45505</v>
      </c>
      <c r="V55" s="23">
        <v>45875.531944444447</v>
      </c>
      <c r="W55" s="22" t="s">
        <v>1771</v>
      </c>
      <c r="X55" s="23">
        <v>45870.531944444447</v>
      </c>
      <c r="Y55" s="22">
        <v>65.2</v>
      </c>
      <c r="AA55" s="22" t="s">
        <v>821</v>
      </c>
      <c r="AB55" s="22" t="s">
        <v>1918</v>
      </c>
      <c r="AC55" s="22" t="s">
        <v>42</v>
      </c>
      <c r="AE55" s="22">
        <v>3</v>
      </c>
      <c r="AF55" s="22" t="s">
        <v>42</v>
      </c>
      <c r="AK55" s="22">
        <v>159</v>
      </c>
    </row>
    <row r="56" spans="1:37" x14ac:dyDescent="0.2">
      <c r="A56" s="22" t="s">
        <v>1877</v>
      </c>
      <c r="B56" s="22" t="s">
        <v>1876</v>
      </c>
      <c r="C56" s="22">
        <v>58</v>
      </c>
      <c r="D56" s="22" t="s">
        <v>480</v>
      </c>
      <c r="E56" s="22" t="s">
        <v>1280</v>
      </c>
      <c r="F56" s="22" t="s">
        <v>733</v>
      </c>
      <c r="G56" s="22" t="s">
        <v>900</v>
      </c>
      <c r="H56" s="22" t="s">
        <v>1279</v>
      </c>
      <c r="I56" s="22" t="s">
        <v>1871</v>
      </c>
      <c r="J56" s="22" t="s">
        <v>1757</v>
      </c>
      <c r="K56" s="22" t="s">
        <v>1771</v>
      </c>
      <c r="L56" s="22" t="s">
        <v>1760</v>
      </c>
      <c r="M56" s="22" t="s">
        <v>1766</v>
      </c>
      <c r="N56" s="22" t="s">
        <v>790</v>
      </c>
      <c r="O56" s="22" t="s">
        <v>772</v>
      </c>
      <c r="P56" s="22" t="s">
        <v>783</v>
      </c>
      <c r="Q56" s="22">
        <v>985113008707018</v>
      </c>
      <c r="R56" s="22" t="s">
        <v>733</v>
      </c>
      <c r="S56" s="22" t="s">
        <v>1758</v>
      </c>
      <c r="T56" s="23">
        <v>45509</v>
      </c>
      <c r="V56" s="23">
        <v>45876.414583333331</v>
      </c>
      <c r="W56" s="22" t="s">
        <v>1771</v>
      </c>
      <c r="X56" s="23">
        <v>45871.414583333331</v>
      </c>
      <c r="Y56" s="22">
        <v>64.3</v>
      </c>
      <c r="AA56" s="22" t="s">
        <v>821</v>
      </c>
      <c r="AB56" s="22" t="s">
        <v>1858</v>
      </c>
      <c r="AC56" s="22" t="s">
        <v>42</v>
      </c>
      <c r="AE56" s="22">
        <v>3</v>
      </c>
      <c r="AF56" s="22" t="s">
        <v>42</v>
      </c>
      <c r="AK56" s="22">
        <v>159</v>
      </c>
    </row>
    <row r="57" spans="1:37" x14ac:dyDescent="0.2">
      <c r="A57" s="22" t="s">
        <v>1877</v>
      </c>
      <c r="B57" s="22" t="s">
        <v>1876</v>
      </c>
      <c r="C57" s="22">
        <v>58</v>
      </c>
      <c r="D57" s="22" t="s">
        <v>1296</v>
      </c>
      <c r="E57" s="22" t="s">
        <v>1295</v>
      </c>
      <c r="F57" s="22" t="s">
        <v>733</v>
      </c>
      <c r="G57" s="22" t="s">
        <v>900</v>
      </c>
      <c r="H57" s="22" t="s">
        <v>1294</v>
      </c>
      <c r="I57" s="22" t="s">
        <v>1864</v>
      </c>
      <c r="J57" s="22" t="s">
        <v>1757</v>
      </c>
      <c r="K57" s="22" t="s">
        <v>1757</v>
      </c>
      <c r="L57" s="22" t="s">
        <v>1809</v>
      </c>
      <c r="M57" s="22" t="s">
        <v>1759</v>
      </c>
      <c r="N57" s="22" t="s">
        <v>843</v>
      </c>
      <c r="O57" s="22" t="s">
        <v>772</v>
      </c>
      <c r="P57" s="22" t="s">
        <v>882</v>
      </c>
      <c r="Q57" s="22">
        <v>941000031735652</v>
      </c>
      <c r="R57" s="22" t="s">
        <v>733</v>
      </c>
      <c r="S57" s="22" t="s">
        <v>1758</v>
      </c>
      <c r="T57" s="23">
        <v>42221</v>
      </c>
      <c r="V57" s="23">
        <v>45879.563194444447</v>
      </c>
      <c r="W57" s="22" t="s">
        <v>1757</v>
      </c>
      <c r="X57" s="23">
        <v>45874.563194444447</v>
      </c>
      <c r="Y57" s="22">
        <v>61.1</v>
      </c>
      <c r="AA57" s="22" t="s">
        <v>821</v>
      </c>
      <c r="AB57" s="22" t="s">
        <v>1838</v>
      </c>
      <c r="AC57" s="22" t="s">
        <v>42</v>
      </c>
      <c r="AE57" s="22">
        <v>3</v>
      </c>
      <c r="AF57" s="22" t="s">
        <v>42</v>
      </c>
      <c r="AK57" s="22">
        <v>159</v>
      </c>
    </row>
    <row r="58" spans="1:37" x14ac:dyDescent="0.2">
      <c r="A58" s="22" t="s">
        <v>1877</v>
      </c>
      <c r="B58" s="22" t="s">
        <v>1876</v>
      </c>
      <c r="C58" s="22">
        <v>58</v>
      </c>
      <c r="D58" s="22" t="s">
        <v>505</v>
      </c>
      <c r="E58" s="22" t="s">
        <v>1338</v>
      </c>
      <c r="F58" s="22" t="s">
        <v>733</v>
      </c>
      <c r="G58" s="22" t="s">
        <v>800</v>
      </c>
      <c r="H58" s="22" t="s">
        <v>1917</v>
      </c>
      <c r="I58" s="22" t="s">
        <v>1793</v>
      </c>
      <c r="J58" s="22" t="s">
        <v>1757</v>
      </c>
      <c r="K58" s="22" t="s">
        <v>1757</v>
      </c>
      <c r="L58" s="22" t="s">
        <v>1760</v>
      </c>
      <c r="M58" s="22" t="s">
        <v>1759</v>
      </c>
      <c r="N58" s="22" t="s">
        <v>790</v>
      </c>
      <c r="O58" s="22" t="s">
        <v>772</v>
      </c>
      <c r="P58" s="22" t="s">
        <v>796</v>
      </c>
      <c r="Q58" s="22">
        <v>941000031735759</v>
      </c>
      <c r="R58" s="22" t="s">
        <v>733</v>
      </c>
      <c r="S58" s="22" t="s">
        <v>1758</v>
      </c>
      <c r="T58" s="23">
        <v>45614</v>
      </c>
      <c r="V58" s="23">
        <v>45889.554861111108</v>
      </c>
      <c r="W58" s="22" t="s">
        <v>1771</v>
      </c>
      <c r="X58" s="23">
        <v>45884.554861111108</v>
      </c>
      <c r="Y58" s="22">
        <v>51.1</v>
      </c>
      <c r="AA58" s="22" t="s">
        <v>821</v>
      </c>
      <c r="AB58" s="22" t="s">
        <v>1916</v>
      </c>
      <c r="AC58" s="22" t="s">
        <v>42</v>
      </c>
      <c r="AE58" s="22">
        <v>3</v>
      </c>
      <c r="AF58" s="22" t="s">
        <v>42</v>
      </c>
      <c r="AK58" s="22">
        <v>159</v>
      </c>
    </row>
    <row r="59" spans="1:37" x14ac:dyDescent="0.2">
      <c r="A59" s="22" t="s">
        <v>1877</v>
      </c>
      <c r="B59" s="22" t="s">
        <v>1876</v>
      </c>
      <c r="C59" s="22">
        <v>58</v>
      </c>
      <c r="D59" s="22" t="s">
        <v>1373</v>
      </c>
      <c r="E59" s="22" t="s">
        <v>1372</v>
      </c>
      <c r="F59" s="22" t="s">
        <v>733</v>
      </c>
      <c r="G59" s="22" t="s">
        <v>800</v>
      </c>
      <c r="H59" s="22" t="s">
        <v>1371</v>
      </c>
      <c r="I59" s="22" t="s">
        <v>1782</v>
      </c>
      <c r="J59" s="22" t="s">
        <v>1757</v>
      </c>
      <c r="K59" s="22" t="s">
        <v>1757</v>
      </c>
      <c r="L59" s="22" t="s">
        <v>1760</v>
      </c>
      <c r="M59" s="22" t="s">
        <v>1759</v>
      </c>
      <c r="N59" s="22" t="s">
        <v>843</v>
      </c>
      <c r="O59" s="22" t="s">
        <v>772</v>
      </c>
      <c r="R59" s="22" t="s">
        <v>733</v>
      </c>
      <c r="S59" s="22" t="s">
        <v>1758</v>
      </c>
      <c r="T59" s="23">
        <v>45158</v>
      </c>
      <c r="V59" s="23">
        <v>45894.5</v>
      </c>
      <c r="W59" s="22" t="s">
        <v>1757</v>
      </c>
      <c r="X59" s="23">
        <v>45889.5</v>
      </c>
      <c r="Y59" s="22">
        <v>46.2</v>
      </c>
      <c r="AA59" s="22" t="s">
        <v>821</v>
      </c>
      <c r="AC59" s="22" t="s">
        <v>42</v>
      </c>
      <c r="AE59" s="22">
        <v>1</v>
      </c>
      <c r="AF59" s="22" t="s">
        <v>42</v>
      </c>
      <c r="AK59" s="22">
        <v>159</v>
      </c>
    </row>
    <row r="60" spans="1:37" x14ac:dyDescent="0.2">
      <c r="A60" s="22" t="s">
        <v>1877</v>
      </c>
      <c r="B60" s="22" t="s">
        <v>1876</v>
      </c>
      <c r="C60" s="22">
        <v>58</v>
      </c>
      <c r="D60" s="22" t="s">
        <v>582</v>
      </c>
      <c r="E60" s="22" t="s">
        <v>1405</v>
      </c>
      <c r="F60" s="22" t="s">
        <v>733</v>
      </c>
      <c r="G60" s="22" t="s">
        <v>1406</v>
      </c>
      <c r="H60" s="22" t="s">
        <v>1915</v>
      </c>
      <c r="I60" s="22" t="s">
        <v>1914</v>
      </c>
      <c r="J60" s="22" t="s">
        <v>1757</v>
      </c>
      <c r="K60" s="22" t="s">
        <v>1757</v>
      </c>
      <c r="L60" s="22" t="s">
        <v>1809</v>
      </c>
      <c r="M60" s="22" t="s">
        <v>1766</v>
      </c>
      <c r="N60" s="22" t="s">
        <v>790</v>
      </c>
      <c r="O60" s="22" t="s">
        <v>772</v>
      </c>
      <c r="P60" s="22" t="s">
        <v>796</v>
      </c>
      <c r="Q60" s="22">
        <v>941000031684024</v>
      </c>
      <c r="R60" s="22" t="s">
        <v>733</v>
      </c>
      <c r="S60" s="22" t="s">
        <v>1758</v>
      </c>
      <c r="T60" s="23">
        <v>45590</v>
      </c>
      <c r="V60" s="23">
        <v>45899.490277777775</v>
      </c>
      <c r="W60" s="22" t="s">
        <v>1771</v>
      </c>
      <c r="X60" s="23">
        <v>45894.490277777775</v>
      </c>
      <c r="Y60" s="22">
        <v>41.2</v>
      </c>
      <c r="AA60" s="22" t="s">
        <v>821</v>
      </c>
      <c r="AB60" s="22" t="s">
        <v>1838</v>
      </c>
      <c r="AC60" s="22" t="s">
        <v>42</v>
      </c>
      <c r="AE60" s="22">
        <v>3</v>
      </c>
      <c r="AF60" s="22" t="s">
        <v>42</v>
      </c>
      <c r="AK60" s="22">
        <v>159</v>
      </c>
    </row>
    <row r="61" spans="1:37" x14ac:dyDescent="0.2">
      <c r="A61" s="22" t="s">
        <v>1877</v>
      </c>
      <c r="B61" s="22" t="s">
        <v>1876</v>
      </c>
      <c r="C61" s="22">
        <v>58</v>
      </c>
      <c r="D61" s="22" t="s">
        <v>1411</v>
      </c>
      <c r="E61" s="22" t="s">
        <v>1410</v>
      </c>
      <c r="F61" s="22" t="s">
        <v>733</v>
      </c>
      <c r="G61" s="22" t="s">
        <v>915</v>
      </c>
      <c r="H61" s="22" t="s">
        <v>1913</v>
      </c>
      <c r="I61" s="22" t="s">
        <v>1871</v>
      </c>
      <c r="J61" s="22" t="s">
        <v>1757</v>
      </c>
      <c r="K61" s="22" t="s">
        <v>1757</v>
      </c>
      <c r="L61" s="22" t="s">
        <v>1809</v>
      </c>
      <c r="M61" s="22" t="s">
        <v>1759</v>
      </c>
      <c r="N61" s="22" t="s">
        <v>1408</v>
      </c>
      <c r="O61" s="22" t="s">
        <v>772</v>
      </c>
      <c r="R61" s="22" t="s">
        <v>733</v>
      </c>
      <c r="S61" s="22" t="s">
        <v>1758</v>
      </c>
      <c r="T61" s="23">
        <v>45852</v>
      </c>
      <c r="V61" s="23">
        <v>45899.679861111108</v>
      </c>
      <c r="W61" s="22" t="s">
        <v>1757</v>
      </c>
      <c r="X61" s="23">
        <v>45894.679861111108</v>
      </c>
      <c r="Y61" s="22">
        <v>41</v>
      </c>
      <c r="Z61" s="22" t="s">
        <v>1880</v>
      </c>
      <c r="AA61" s="22" t="s">
        <v>821</v>
      </c>
      <c r="AB61" s="22" t="s">
        <v>1912</v>
      </c>
      <c r="AC61" s="22" t="s">
        <v>42</v>
      </c>
      <c r="AE61" s="22">
        <v>1</v>
      </c>
      <c r="AF61" s="22" t="s">
        <v>42</v>
      </c>
      <c r="AK61" s="22">
        <v>159</v>
      </c>
    </row>
    <row r="62" spans="1:37" x14ac:dyDescent="0.2">
      <c r="A62" s="22" t="s">
        <v>1877</v>
      </c>
      <c r="B62" s="22" t="s">
        <v>1876</v>
      </c>
      <c r="C62" s="22">
        <v>58</v>
      </c>
      <c r="D62" s="22" t="s">
        <v>1424</v>
      </c>
      <c r="E62" s="22" t="s">
        <v>1423</v>
      </c>
      <c r="F62" s="22" t="s">
        <v>733</v>
      </c>
      <c r="G62" s="22" t="s">
        <v>800</v>
      </c>
      <c r="H62" s="22" t="s">
        <v>1422</v>
      </c>
      <c r="I62" s="22" t="s">
        <v>1776</v>
      </c>
      <c r="J62" s="22" t="s">
        <v>1757</v>
      </c>
      <c r="K62" s="22" t="s">
        <v>1757</v>
      </c>
      <c r="L62" s="22" t="s">
        <v>1760</v>
      </c>
      <c r="M62" s="22" t="s">
        <v>1759</v>
      </c>
      <c r="N62" s="22" t="s">
        <v>843</v>
      </c>
      <c r="O62" s="22" t="s">
        <v>772</v>
      </c>
      <c r="P62" s="22" t="s">
        <v>783</v>
      </c>
      <c r="R62" s="22" t="s">
        <v>733</v>
      </c>
      <c r="S62" s="22" t="s">
        <v>1758</v>
      </c>
      <c r="T62" s="23">
        <v>45531</v>
      </c>
      <c r="V62" s="23">
        <v>45900.6875</v>
      </c>
      <c r="W62" s="22" t="s">
        <v>1757</v>
      </c>
      <c r="X62" s="23">
        <v>45895.6875</v>
      </c>
      <c r="Y62" s="22">
        <v>40</v>
      </c>
      <c r="AA62" s="22" t="s">
        <v>821</v>
      </c>
      <c r="AB62" s="22" t="s">
        <v>1911</v>
      </c>
      <c r="AC62" s="22" t="s">
        <v>42</v>
      </c>
      <c r="AE62" s="22">
        <v>1</v>
      </c>
      <c r="AF62" s="22" t="s">
        <v>42</v>
      </c>
      <c r="AK62" s="22">
        <v>159</v>
      </c>
    </row>
    <row r="63" spans="1:37" x14ac:dyDescent="0.2">
      <c r="A63" s="22" t="s">
        <v>1877</v>
      </c>
      <c r="B63" s="22" t="s">
        <v>1876</v>
      </c>
      <c r="C63" s="22">
        <v>58</v>
      </c>
      <c r="D63" s="22" t="s">
        <v>676</v>
      </c>
      <c r="E63" s="22" t="s">
        <v>1466</v>
      </c>
      <c r="F63" s="22" t="s">
        <v>733</v>
      </c>
      <c r="G63" s="22" t="s">
        <v>833</v>
      </c>
      <c r="H63" s="22" t="s">
        <v>1412</v>
      </c>
      <c r="I63" s="22" t="s">
        <v>1793</v>
      </c>
      <c r="J63" s="22" t="s">
        <v>1757</v>
      </c>
      <c r="K63" s="22" t="s">
        <v>1757</v>
      </c>
      <c r="L63" s="22" t="s">
        <v>1809</v>
      </c>
      <c r="M63" s="22" t="s">
        <v>1759</v>
      </c>
      <c r="N63" s="22" t="s">
        <v>843</v>
      </c>
      <c r="O63" s="22" t="s">
        <v>772</v>
      </c>
      <c r="P63" s="22" t="s">
        <v>1465</v>
      </c>
      <c r="R63" s="22" t="s">
        <v>733</v>
      </c>
      <c r="S63" s="22" t="s">
        <v>1758</v>
      </c>
      <c r="T63" s="23">
        <v>45166</v>
      </c>
      <c r="V63" s="23">
        <v>45902.581250000003</v>
      </c>
      <c r="W63" s="22" t="s">
        <v>1757</v>
      </c>
      <c r="X63" s="23">
        <v>45897.581250000003</v>
      </c>
      <c r="Y63" s="22">
        <v>38.1</v>
      </c>
      <c r="AA63" s="22" t="s">
        <v>821</v>
      </c>
      <c r="AB63" s="22" t="s">
        <v>1910</v>
      </c>
      <c r="AC63" s="22" t="s">
        <v>42</v>
      </c>
      <c r="AE63" s="22">
        <v>3</v>
      </c>
      <c r="AF63" s="22" t="s">
        <v>42</v>
      </c>
      <c r="AK63" s="22">
        <v>159</v>
      </c>
    </row>
    <row r="64" spans="1:37" x14ac:dyDescent="0.2">
      <c r="A64" s="22" t="s">
        <v>1877</v>
      </c>
      <c r="B64" s="22" t="s">
        <v>1876</v>
      </c>
      <c r="C64" s="22">
        <v>58</v>
      </c>
      <c r="D64" s="22" t="s">
        <v>1470</v>
      </c>
      <c r="E64" s="22" t="s">
        <v>1469</v>
      </c>
      <c r="F64" s="22" t="s">
        <v>733</v>
      </c>
      <c r="G64" s="22" t="s">
        <v>789</v>
      </c>
      <c r="H64" s="22" t="s">
        <v>1909</v>
      </c>
      <c r="I64" s="22" t="s">
        <v>1776</v>
      </c>
      <c r="J64" s="22" t="s">
        <v>1757</v>
      </c>
      <c r="K64" s="22" t="s">
        <v>1757</v>
      </c>
      <c r="L64" s="22" t="s">
        <v>1809</v>
      </c>
      <c r="M64" s="22" t="s">
        <v>1766</v>
      </c>
      <c r="N64" s="22" t="s">
        <v>790</v>
      </c>
      <c r="O64" s="22" t="s">
        <v>772</v>
      </c>
      <c r="Q64" s="22">
        <v>941000031683861</v>
      </c>
      <c r="R64" s="22" t="s">
        <v>733</v>
      </c>
      <c r="S64" s="22" t="s">
        <v>1758</v>
      </c>
      <c r="T64" s="23">
        <v>45775</v>
      </c>
      <c r="V64" s="23">
        <v>45902.651388888888</v>
      </c>
      <c r="W64" s="22" t="s">
        <v>1771</v>
      </c>
      <c r="X64" s="23">
        <v>45897.651388888888</v>
      </c>
      <c r="Y64" s="22">
        <v>38</v>
      </c>
      <c r="AA64" s="22" t="s">
        <v>821</v>
      </c>
      <c r="AB64" s="22" t="s">
        <v>1908</v>
      </c>
      <c r="AC64" s="22" t="s">
        <v>42</v>
      </c>
      <c r="AE64" s="22">
        <v>1</v>
      </c>
      <c r="AF64" s="22" t="s">
        <v>42</v>
      </c>
      <c r="AK64" s="22">
        <v>159</v>
      </c>
    </row>
    <row r="65" spans="1:37" x14ac:dyDescent="0.2">
      <c r="A65" s="22" t="s">
        <v>1877</v>
      </c>
      <c r="B65" s="22" t="s">
        <v>1876</v>
      </c>
      <c r="C65" s="22">
        <v>58</v>
      </c>
      <c r="D65" s="22" t="s">
        <v>634</v>
      </c>
      <c r="E65" s="22" t="s">
        <v>1472</v>
      </c>
      <c r="F65" s="22" t="s">
        <v>733</v>
      </c>
      <c r="G65" s="22" t="s">
        <v>900</v>
      </c>
      <c r="H65" s="22" t="s">
        <v>1907</v>
      </c>
      <c r="I65" s="22" t="s">
        <v>1776</v>
      </c>
      <c r="K65" s="22" t="s">
        <v>1757</v>
      </c>
      <c r="L65" s="22" t="s">
        <v>1760</v>
      </c>
      <c r="M65" s="22" t="s">
        <v>1759</v>
      </c>
      <c r="N65" s="22" t="s">
        <v>843</v>
      </c>
      <c r="O65" s="22" t="s">
        <v>772</v>
      </c>
      <c r="P65" s="22" t="s">
        <v>1170</v>
      </c>
      <c r="R65" s="22" t="s">
        <v>733</v>
      </c>
      <c r="S65" s="22" t="s">
        <v>1758</v>
      </c>
      <c r="T65" s="23">
        <v>44074</v>
      </c>
      <c r="V65" s="23">
        <v>45903.352777777778</v>
      </c>
      <c r="W65" s="22" t="s">
        <v>1757</v>
      </c>
      <c r="X65" s="23">
        <v>45898.352777777778</v>
      </c>
      <c r="Y65" s="22">
        <v>37.299999999999997</v>
      </c>
      <c r="AA65" s="22" t="s">
        <v>821</v>
      </c>
      <c r="AB65" s="22" t="s">
        <v>1784</v>
      </c>
      <c r="AC65" s="22" t="s">
        <v>42</v>
      </c>
      <c r="AE65" s="22">
        <v>1</v>
      </c>
      <c r="AF65" s="22" t="s">
        <v>42</v>
      </c>
      <c r="AK65" s="22">
        <v>159</v>
      </c>
    </row>
    <row r="66" spans="1:37" x14ac:dyDescent="0.2">
      <c r="A66" s="22" t="s">
        <v>1877</v>
      </c>
      <c r="B66" s="22" t="s">
        <v>1876</v>
      </c>
      <c r="C66" s="22">
        <v>58</v>
      </c>
      <c r="D66" s="22" t="s">
        <v>1489</v>
      </c>
      <c r="E66" s="22" t="s">
        <v>1488</v>
      </c>
      <c r="F66" s="22" t="s">
        <v>733</v>
      </c>
      <c r="G66" s="22" t="s">
        <v>900</v>
      </c>
      <c r="H66" s="22" t="s">
        <v>1904</v>
      </c>
      <c r="I66" s="22" t="s">
        <v>1906</v>
      </c>
      <c r="K66" s="22" t="s">
        <v>1757</v>
      </c>
      <c r="L66" s="22" t="s">
        <v>1809</v>
      </c>
      <c r="M66" s="22" t="s">
        <v>1759</v>
      </c>
      <c r="N66" s="22" t="s">
        <v>1341</v>
      </c>
      <c r="O66" s="22" t="s">
        <v>772</v>
      </c>
      <c r="R66" s="22" t="s">
        <v>733</v>
      </c>
      <c r="S66" s="22" t="s">
        <v>1758</v>
      </c>
      <c r="T66" s="23">
        <v>45900</v>
      </c>
      <c r="V66" s="23">
        <v>45907.582638888889</v>
      </c>
      <c r="W66" s="22" t="s">
        <v>1757</v>
      </c>
      <c r="X66" s="23">
        <v>45902.582638888889</v>
      </c>
      <c r="Y66" s="22">
        <v>33.1</v>
      </c>
      <c r="AA66" s="22" t="s">
        <v>821</v>
      </c>
      <c r="AC66" s="22" t="s">
        <v>42</v>
      </c>
      <c r="AE66" s="22">
        <v>2</v>
      </c>
      <c r="AF66" s="22" t="s">
        <v>42</v>
      </c>
      <c r="AK66" s="22">
        <v>159</v>
      </c>
    </row>
    <row r="67" spans="1:37" x14ac:dyDescent="0.2">
      <c r="A67" s="22" t="s">
        <v>1877</v>
      </c>
      <c r="B67" s="22" t="s">
        <v>1876</v>
      </c>
      <c r="C67" s="22">
        <v>58</v>
      </c>
      <c r="D67" s="22" t="s">
        <v>1491</v>
      </c>
      <c r="E67" s="22" t="s">
        <v>1488</v>
      </c>
      <c r="F67" s="22" t="s">
        <v>733</v>
      </c>
      <c r="G67" s="22" t="s">
        <v>900</v>
      </c>
      <c r="H67" s="22" t="s">
        <v>1904</v>
      </c>
      <c r="I67" s="22" t="s">
        <v>1906</v>
      </c>
      <c r="K67" s="22" t="s">
        <v>1757</v>
      </c>
      <c r="L67" s="22" t="s">
        <v>1809</v>
      </c>
      <c r="M67" s="22" t="s">
        <v>1766</v>
      </c>
      <c r="N67" s="22" t="s">
        <v>1341</v>
      </c>
      <c r="O67" s="22" t="s">
        <v>772</v>
      </c>
      <c r="P67" s="22" t="s">
        <v>1490</v>
      </c>
      <c r="R67" s="22" t="s">
        <v>733</v>
      </c>
      <c r="S67" s="22" t="s">
        <v>1758</v>
      </c>
      <c r="T67" s="23">
        <v>45900</v>
      </c>
      <c r="V67" s="23">
        <v>45907.582638888889</v>
      </c>
      <c r="W67" s="22" t="s">
        <v>1757</v>
      </c>
      <c r="X67" s="23">
        <v>45902.582638888889</v>
      </c>
      <c r="Y67" s="22">
        <v>33.1</v>
      </c>
      <c r="AA67" s="22" t="s">
        <v>821</v>
      </c>
      <c r="AC67" s="22" t="s">
        <v>42</v>
      </c>
      <c r="AE67" s="22">
        <v>2</v>
      </c>
      <c r="AF67" s="22" t="s">
        <v>42</v>
      </c>
      <c r="AK67" s="22">
        <v>159</v>
      </c>
    </row>
    <row r="68" spans="1:37" x14ac:dyDescent="0.2">
      <c r="A68" s="22" t="s">
        <v>1877</v>
      </c>
      <c r="B68" s="22" t="s">
        <v>1876</v>
      </c>
      <c r="C68" s="22">
        <v>58</v>
      </c>
      <c r="D68" s="22" t="s">
        <v>1492</v>
      </c>
      <c r="E68" s="22" t="s">
        <v>1488</v>
      </c>
      <c r="F68" s="22" t="s">
        <v>733</v>
      </c>
      <c r="G68" s="22" t="s">
        <v>900</v>
      </c>
      <c r="H68" s="22" t="s">
        <v>1904</v>
      </c>
      <c r="I68" s="22" t="s">
        <v>1905</v>
      </c>
      <c r="K68" s="22" t="s">
        <v>1757</v>
      </c>
      <c r="L68" s="22" t="s">
        <v>1809</v>
      </c>
      <c r="M68" s="22" t="s">
        <v>1759</v>
      </c>
      <c r="N68" s="22" t="s">
        <v>1341</v>
      </c>
      <c r="O68" s="22" t="s">
        <v>772</v>
      </c>
      <c r="R68" s="22" t="s">
        <v>733</v>
      </c>
      <c r="S68" s="22" t="s">
        <v>1758</v>
      </c>
      <c r="T68" s="23">
        <v>45900</v>
      </c>
      <c r="V68" s="23">
        <v>45907.582638888889</v>
      </c>
      <c r="W68" s="22" t="s">
        <v>1757</v>
      </c>
      <c r="X68" s="23">
        <v>45902.582638888889</v>
      </c>
      <c r="Y68" s="22">
        <v>33.1</v>
      </c>
      <c r="AA68" s="22" t="s">
        <v>821</v>
      </c>
      <c r="AC68" s="22" t="s">
        <v>42</v>
      </c>
      <c r="AE68" s="22">
        <v>2</v>
      </c>
      <c r="AF68" s="22" t="s">
        <v>42</v>
      </c>
      <c r="AK68" s="22">
        <v>159</v>
      </c>
    </row>
    <row r="69" spans="1:37" x14ac:dyDescent="0.2">
      <c r="A69" s="22" t="s">
        <v>1877</v>
      </c>
      <c r="B69" s="22" t="s">
        <v>1876</v>
      </c>
      <c r="C69" s="22">
        <v>58</v>
      </c>
      <c r="D69" s="22" t="s">
        <v>1493</v>
      </c>
      <c r="E69" s="22" t="s">
        <v>1488</v>
      </c>
      <c r="F69" s="22" t="s">
        <v>733</v>
      </c>
      <c r="G69" s="22" t="s">
        <v>900</v>
      </c>
      <c r="H69" s="22" t="s">
        <v>1904</v>
      </c>
      <c r="I69" s="22" t="s">
        <v>1761</v>
      </c>
      <c r="K69" s="22" t="s">
        <v>1757</v>
      </c>
      <c r="L69" s="22" t="s">
        <v>1809</v>
      </c>
      <c r="M69" s="22" t="s">
        <v>1759</v>
      </c>
      <c r="N69" s="22" t="s">
        <v>1341</v>
      </c>
      <c r="O69" s="22" t="s">
        <v>772</v>
      </c>
      <c r="R69" s="22" t="s">
        <v>733</v>
      </c>
      <c r="S69" s="22" t="s">
        <v>1758</v>
      </c>
      <c r="T69" s="23">
        <v>45900</v>
      </c>
      <c r="V69" s="23">
        <v>45907.582638888889</v>
      </c>
      <c r="W69" s="22" t="s">
        <v>1757</v>
      </c>
      <c r="X69" s="23">
        <v>45902.582638888889</v>
      </c>
      <c r="Y69" s="22">
        <v>33.1</v>
      </c>
      <c r="AA69" s="22" t="s">
        <v>821</v>
      </c>
      <c r="AC69" s="22" t="s">
        <v>42</v>
      </c>
      <c r="AE69" s="22">
        <v>2</v>
      </c>
      <c r="AF69" s="22" t="s">
        <v>42</v>
      </c>
      <c r="AK69" s="22">
        <v>159</v>
      </c>
    </row>
    <row r="70" spans="1:37" x14ac:dyDescent="0.2">
      <c r="A70" s="22" t="s">
        <v>1877</v>
      </c>
      <c r="B70" s="22" t="s">
        <v>1876</v>
      </c>
      <c r="C70" s="22">
        <v>58</v>
      </c>
      <c r="D70" s="22" t="s">
        <v>1494</v>
      </c>
      <c r="E70" s="22" t="s">
        <v>1488</v>
      </c>
      <c r="F70" s="22" t="s">
        <v>733</v>
      </c>
      <c r="G70" s="22" t="s">
        <v>900</v>
      </c>
      <c r="H70" s="22" t="s">
        <v>1904</v>
      </c>
      <c r="I70" s="22" t="s">
        <v>1761</v>
      </c>
      <c r="K70" s="22" t="s">
        <v>1757</v>
      </c>
      <c r="L70" s="22" t="s">
        <v>1809</v>
      </c>
      <c r="M70" s="22" t="s">
        <v>1759</v>
      </c>
      <c r="N70" s="22" t="s">
        <v>1341</v>
      </c>
      <c r="O70" s="22" t="s">
        <v>772</v>
      </c>
      <c r="R70" s="22" t="s">
        <v>733</v>
      </c>
      <c r="S70" s="22" t="s">
        <v>1758</v>
      </c>
      <c r="T70" s="23">
        <v>45900</v>
      </c>
      <c r="V70" s="23">
        <v>45907.582638888889</v>
      </c>
      <c r="W70" s="22" t="s">
        <v>1757</v>
      </c>
      <c r="X70" s="23">
        <v>45902.582638888889</v>
      </c>
      <c r="Y70" s="22">
        <v>33.1</v>
      </c>
      <c r="AA70" s="22" t="s">
        <v>821</v>
      </c>
      <c r="AC70" s="22" t="s">
        <v>42</v>
      </c>
      <c r="AE70" s="22">
        <v>2</v>
      </c>
      <c r="AF70" s="22" t="s">
        <v>42</v>
      </c>
      <c r="AK70" s="22">
        <v>159</v>
      </c>
    </row>
    <row r="71" spans="1:37" x14ac:dyDescent="0.2">
      <c r="A71" s="22" t="s">
        <v>1877</v>
      </c>
      <c r="B71" s="22" t="s">
        <v>1876</v>
      </c>
      <c r="C71" s="22">
        <v>58</v>
      </c>
      <c r="D71" s="22" t="s">
        <v>1636</v>
      </c>
      <c r="E71" s="22" t="s">
        <v>1635</v>
      </c>
      <c r="F71" s="22" t="s">
        <v>733</v>
      </c>
      <c r="G71" s="22" t="s">
        <v>1126</v>
      </c>
      <c r="H71" s="22" t="s">
        <v>1902</v>
      </c>
      <c r="I71" s="22" t="s">
        <v>1776</v>
      </c>
      <c r="J71" s="22" t="s">
        <v>1757</v>
      </c>
      <c r="K71" s="22" t="s">
        <v>1757</v>
      </c>
      <c r="L71" s="22" t="s">
        <v>1809</v>
      </c>
      <c r="M71" s="22" t="s">
        <v>1766</v>
      </c>
      <c r="N71" s="22" t="s">
        <v>850</v>
      </c>
      <c r="O71" s="22" t="s">
        <v>772</v>
      </c>
      <c r="R71" s="22" t="s">
        <v>733</v>
      </c>
      <c r="S71" s="22" t="s">
        <v>1758</v>
      </c>
      <c r="T71" s="23">
        <v>45893</v>
      </c>
      <c r="V71" s="23">
        <v>45926.563888888886</v>
      </c>
      <c r="W71" s="22" t="s">
        <v>1757</v>
      </c>
      <c r="X71" s="23">
        <v>45921.563888888886</v>
      </c>
      <c r="Y71" s="22">
        <v>14.1</v>
      </c>
      <c r="AA71" s="22" t="s">
        <v>821</v>
      </c>
      <c r="AB71" s="22" t="s">
        <v>1903</v>
      </c>
      <c r="AC71" s="22" t="s">
        <v>42</v>
      </c>
      <c r="AE71" s="22">
        <v>1</v>
      </c>
      <c r="AF71" s="22" t="s">
        <v>42</v>
      </c>
      <c r="AK71" s="22">
        <v>159</v>
      </c>
    </row>
    <row r="72" spans="1:37" x14ac:dyDescent="0.2">
      <c r="A72" s="22" t="s">
        <v>1877</v>
      </c>
      <c r="B72" s="22" t="s">
        <v>1876</v>
      </c>
      <c r="C72" s="22">
        <v>58</v>
      </c>
      <c r="D72" s="22" t="s">
        <v>1638</v>
      </c>
      <c r="E72" s="22" t="s">
        <v>1637</v>
      </c>
      <c r="F72" s="22" t="s">
        <v>733</v>
      </c>
      <c r="G72" s="22" t="s">
        <v>1126</v>
      </c>
      <c r="H72" s="22" t="s">
        <v>1902</v>
      </c>
      <c r="I72" s="22" t="s">
        <v>1782</v>
      </c>
      <c r="K72" s="22" t="s">
        <v>1757</v>
      </c>
      <c r="L72" s="22" t="s">
        <v>1809</v>
      </c>
      <c r="M72" s="22" t="s">
        <v>1766</v>
      </c>
      <c r="N72" s="22" t="s">
        <v>850</v>
      </c>
      <c r="O72" s="22" t="s">
        <v>772</v>
      </c>
      <c r="R72" s="22" t="s">
        <v>733</v>
      </c>
      <c r="S72" s="22" t="s">
        <v>1758</v>
      </c>
      <c r="T72" s="23">
        <v>45893</v>
      </c>
      <c r="V72" s="23">
        <v>45926.563888888886</v>
      </c>
      <c r="W72" s="22" t="s">
        <v>1757</v>
      </c>
      <c r="X72" s="23">
        <v>45921.563888888886</v>
      </c>
      <c r="Y72" s="22">
        <v>14.1</v>
      </c>
      <c r="AA72" s="22" t="s">
        <v>821</v>
      </c>
      <c r="AB72" s="22" t="s">
        <v>1901</v>
      </c>
      <c r="AC72" s="22" t="s">
        <v>42</v>
      </c>
      <c r="AE72" s="22">
        <v>1</v>
      </c>
      <c r="AF72" s="22" t="s">
        <v>42</v>
      </c>
      <c r="AK72" s="22">
        <v>159</v>
      </c>
    </row>
    <row r="73" spans="1:37" x14ac:dyDescent="0.2">
      <c r="A73" s="22" t="s">
        <v>1877</v>
      </c>
      <c r="B73" s="22" t="s">
        <v>1876</v>
      </c>
      <c r="C73" s="22">
        <v>58</v>
      </c>
      <c r="D73" s="22" t="s">
        <v>781</v>
      </c>
      <c r="E73" s="22" t="s">
        <v>777</v>
      </c>
      <c r="F73" s="22" t="s">
        <v>733</v>
      </c>
      <c r="G73" s="22" t="s">
        <v>778</v>
      </c>
      <c r="H73" s="22" t="s">
        <v>776</v>
      </c>
      <c r="I73" s="22" t="s">
        <v>1801</v>
      </c>
      <c r="J73" s="22" t="s">
        <v>1757</v>
      </c>
      <c r="K73" s="22" t="s">
        <v>1771</v>
      </c>
      <c r="L73" s="22" t="s">
        <v>1862</v>
      </c>
      <c r="M73" s="22" t="s">
        <v>1759</v>
      </c>
      <c r="N73" s="22" t="s">
        <v>779</v>
      </c>
      <c r="O73" s="22" t="s">
        <v>772</v>
      </c>
      <c r="Q73" s="22">
        <v>982091071833720</v>
      </c>
      <c r="R73" s="22" t="s">
        <v>733</v>
      </c>
      <c r="S73" s="22" t="s">
        <v>1758</v>
      </c>
      <c r="T73" s="23">
        <v>41796</v>
      </c>
      <c r="U73" s="22" t="s">
        <v>1855</v>
      </c>
      <c r="W73" s="22" t="s">
        <v>1771</v>
      </c>
      <c r="X73" s="23">
        <v>45902.40347222222</v>
      </c>
      <c r="Y73" s="22">
        <v>33.299999999999997</v>
      </c>
      <c r="AA73" s="22" t="s">
        <v>771</v>
      </c>
      <c r="AB73" s="22" t="s">
        <v>1846</v>
      </c>
      <c r="AC73" s="22" t="s">
        <v>42</v>
      </c>
      <c r="AE73" s="22">
        <v>2</v>
      </c>
      <c r="AF73" s="22" t="s">
        <v>42</v>
      </c>
      <c r="AK73" s="22">
        <v>159</v>
      </c>
    </row>
    <row r="74" spans="1:37" x14ac:dyDescent="0.2">
      <c r="A74" s="22" t="s">
        <v>1877</v>
      </c>
      <c r="B74" s="22" t="s">
        <v>1876</v>
      </c>
      <c r="C74" s="22">
        <v>58</v>
      </c>
      <c r="D74" s="22" t="s">
        <v>835</v>
      </c>
      <c r="E74" s="22" t="s">
        <v>832</v>
      </c>
      <c r="F74" s="22" t="s">
        <v>733</v>
      </c>
      <c r="G74" s="22" t="s">
        <v>833</v>
      </c>
      <c r="H74" s="22" t="s">
        <v>831</v>
      </c>
      <c r="I74" s="22" t="s">
        <v>1793</v>
      </c>
      <c r="J74" s="22" t="s">
        <v>1757</v>
      </c>
      <c r="K74" s="22" t="s">
        <v>1771</v>
      </c>
      <c r="L74" s="22" t="s">
        <v>1862</v>
      </c>
      <c r="M74" s="22" t="s">
        <v>1759</v>
      </c>
      <c r="N74" s="22" t="s">
        <v>834</v>
      </c>
      <c r="O74" s="22" t="s">
        <v>772</v>
      </c>
      <c r="P74" s="22" t="s">
        <v>820</v>
      </c>
      <c r="Q74" s="22">
        <v>941000029787938</v>
      </c>
      <c r="R74" s="22" t="s">
        <v>733</v>
      </c>
      <c r="S74" s="22" t="s">
        <v>1758</v>
      </c>
      <c r="T74" s="23">
        <v>44680</v>
      </c>
      <c r="W74" s="22" t="s">
        <v>1771</v>
      </c>
      <c r="X74" s="23">
        <v>45911.574999999997</v>
      </c>
      <c r="Y74" s="22">
        <v>24.1</v>
      </c>
      <c r="AA74" s="22" t="s">
        <v>771</v>
      </c>
      <c r="AB74" s="22" t="s">
        <v>1784</v>
      </c>
      <c r="AC74" s="22" t="s">
        <v>42</v>
      </c>
      <c r="AE74" s="22">
        <v>3</v>
      </c>
      <c r="AF74" s="22" t="s">
        <v>42</v>
      </c>
      <c r="AK74" s="22">
        <v>159</v>
      </c>
    </row>
    <row r="75" spans="1:37" x14ac:dyDescent="0.2">
      <c r="A75" s="22" t="s">
        <v>1877</v>
      </c>
      <c r="B75" s="22" t="s">
        <v>1876</v>
      </c>
      <c r="C75" s="22">
        <v>58</v>
      </c>
      <c r="D75" s="22" t="s">
        <v>224</v>
      </c>
      <c r="E75" s="22" t="s">
        <v>914</v>
      </c>
      <c r="F75" s="22" t="s">
        <v>733</v>
      </c>
      <c r="G75" s="22" t="s">
        <v>915</v>
      </c>
      <c r="H75" s="22" t="s">
        <v>913</v>
      </c>
      <c r="I75" s="22" t="s">
        <v>1900</v>
      </c>
      <c r="J75" s="22" t="s">
        <v>1757</v>
      </c>
      <c r="K75" s="22" t="s">
        <v>1757</v>
      </c>
      <c r="L75" s="22" t="s">
        <v>1760</v>
      </c>
      <c r="M75" s="22" t="s">
        <v>1766</v>
      </c>
      <c r="N75" s="22" t="s">
        <v>834</v>
      </c>
      <c r="O75" s="22" t="s">
        <v>772</v>
      </c>
      <c r="P75" s="22" t="s">
        <v>783</v>
      </c>
      <c r="Q75" s="22">
        <v>941000030951385</v>
      </c>
      <c r="R75" s="22" t="s">
        <v>733</v>
      </c>
      <c r="S75" s="22" t="s">
        <v>1758</v>
      </c>
      <c r="T75" s="23">
        <v>45386</v>
      </c>
      <c r="U75" s="22" t="s">
        <v>1889</v>
      </c>
      <c r="V75" s="23">
        <v>45756.617361111108</v>
      </c>
      <c r="W75" s="22" t="s">
        <v>1771</v>
      </c>
      <c r="X75" s="23">
        <v>45751.617361111108</v>
      </c>
      <c r="Y75" s="22">
        <v>184.1</v>
      </c>
      <c r="AA75" s="22" t="s">
        <v>771</v>
      </c>
      <c r="AB75" s="22" t="s">
        <v>1899</v>
      </c>
      <c r="AC75" s="22" t="s">
        <v>42</v>
      </c>
      <c r="AE75" s="22">
        <v>3</v>
      </c>
      <c r="AF75" s="22" t="s">
        <v>42</v>
      </c>
      <c r="AK75" s="22">
        <v>159</v>
      </c>
    </row>
    <row r="76" spans="1:37" x14ac:dyDescent="0.2">
      <c r="A76" s="22" t="s">
        <v>1877</v>
      </c>
      <c r="B76" s="22" t="s">
        <v>1876</v>
      </c>
      <c r="C76" s="22">
        <v>58</v>
      </c>
      <c r="D76" s="22" t="s">
        <v>201</v>
      </c>
      <c r="E76" s="22" t="s">
        <v>1046</v>
      </c>
      <c r="F76" s="22" t="s">
        <v>733</v>
      </c>
      <c r="G76" s="22" t="s">
        <v>900</v>
      </c>
      <c r="H76" s="22" t="s">
        <v>1045</v>
      </c>
      <c r="I76" s="22" t="s">
        <v>1832</v>
      </c>
      <c r="J76" s="22" t="s">
        <v>1757</v>
      </c>
      <c r="K76" s="22" t="s">
        <v>1757</v>
      </c>
      <c r="L76" s="22" t="s">
        <v>1760</v>
      </c>
      <c r="M76" s="22" t="s">
        <v>1759</v>
      </c>
      <c r="N76" s="22" t="s">
        <v>779</v>
      </c>
      <c r="O76" s="22" t="s">
        <v>772</v>
      </c>
      <c r="P76" s="22" t="s">
        <v>882</v>
      </c>
      <c r="Q76" s="22">
        <v>941000031749636</v>
      </c>
      <c r="R76" s="22" t="s">
        <v>733</v>
      </c>
      <c r="S76" s="22" t="s">
        <v>1758</v>
      </c>
      <c r="T76" s="23">
        <v>45434</v>
      </c>
      <c r="V76" s="23">
        <v>45804.612500000003</v>
      </c>
      <c r="W76" s="22" t="s">
        <v>1771</v>
      </c>
      <c r="X76" s="23">
        <v>45799.612500000003</v>
      </c>
      <c r="Y76" s="22">
        <v>136.1</v>
      </c>
      <c r="AA76" s="22" t="s">
        <v>771</v>
      </c>
      <c r="AB76" s="22" t="s">
        <v>1833</v>
      </c>
      <c r="AC76" s="22" t="s">
        <v>42</v>
      </c>
      <c r="AE76" s="22">
        <v>3</v>
      </c>
      <c r="AF76" s="22" t="s">
        <v>42</v>
      </c>
      <c r="AK76" s="22">
        <v>159</v>
      </c>
    </row>
    <row r="77" spans="1:37" x14ac:dyDescent="0.2">
      <c r="A77" s="22" t="s">
        <v>1877</v>
      </c>
      <c r="B77" s="22" t="s">
        <v>1876</v>
      </c>
      <c r="C77" s="22">
        <v>58</v>
      </c>
      <c r="D77" s="22" t="s">
        <v>296</v>
      </c>
      <c r="E77" s="22" t="s">
        <v>1060</v>
      </c>
      <c r="F77" s="22" t="s">
        <v>733</v>
      </c>
      <c r="G77" s="22" t="s">
        <v>915</v>
      </c>
      <c r="H77" s="22" t="s">
        <v>1059</v>
      </c>
      <c r="I77" s="22" t="s">
        <v>1898</v>
      </c>
      <c r="J77" s="22" t="s">
        <v>1757</v>
      </c>
      <c r="K77" s="22" t="s">
        <v>1757</v>
      </c>
      <c r="L77" s="22" t="s">
        <v>1760</v>
      </c>
      <c r="M77" s="22" t="s">
        <v>1759</v>
      </c>
      <c r="N77" s="22" t="s">
        <v>779</v>
      </c>
      <c r="O77" s="22" t="s">
        <v>772</v>
      </c>
      <c r="P77" s="22" t="s">
        <v>882</v>
      </c>
      <c r="Q77" s="22">
        <v>941000030971786</v>
      </c>
      <c r="R77" s="22" t="s">
        <v>733</v>
      </c>
      <c r="S77" s="22" t="s">
        <v>1758</v>
      </c>
      <c r="T77" s="23">
        <v>44711</v>
      </c>
      <c r="U77" s="22" t="s">
        <v>1889</v>
      </c>
      <c r="V77" s="23">
        <v>45812.540972222225</v>
      </c>
      <c r="W77" s="22" t="s">
        <v>1771</v>
      </c>
      <c r="X77" s="23">
        <v>45807.540972222225</v>
      </c>
      <c r="Y77" s="22">
        <v>128.19999999999999</v>
      </c>
      <c r="AA77" s="22" t="s">
        <v>771</v>
      </c>
      <c r="AB77" s="22" t="s">
        <v>1897</v>
      </c>
      <c r="AC77" s="22" t="s">
        <v>42</v>
      </c>
      <c r="AE77" s="22">
        <v>3</v>
      </c>
      <c r="AF77" s="22" t="s">
        <v>42</v>
      </c>
      <c r="AK77" s="22">
        <v>159</v>
      </c>
    </row>
    <row r="78" spans="1:37" x14ac:dyDescent="0.2">
      <c r="A78" s="22" t="s">
        <v>1877</v>
      </c>
      <c r="B78" s="22" t="s">
        <v>1876</v>
      </c>
      <c r="C78" s="22">
        <v>58</v>
      </c>
      <c r="D78" s="22" t="s">
        <v>1070</v>
      </c>
      <c r="E78" s="22" t="s">
        <v>1068</v>
      </c>
      <c r="F78" s="22" t="s">
        <v>733</v>
      </c>
      <c r="G78" s="22" t="s">
        <v>1069</v>
      </c>
      <c r="H78" s="22" t="s">
        <v>1067</v>
      </c>
      <c r="I78" s="22" t="s">
        <v>1828</v>
      </c>
      <c r="K78" s="22" t="s">
        <v>1757</v>
      </c>
      <c r="L78" s="22" t="s">
        <v>1834</v>
      </c>
      <c r="M78" s="22" t="s">
        <v>1759</v>
      </c>
      <c r="N78" s="22" t="s">
        <v>1011</v>
      </c>
      <c r="O78" s="22" t="s">
        <v>772</v>
      </c>
      <c r="P78" s="22" t="s">
        <v>796</v>
      </c>
      <c r="R78" s="22" t="s">
        <v>733</v>
      </c>
      <c r="S78" s="22" t="s">
        <v>1758</v>
      </c>
      <c r="T78" s="23">
        <v>43255</v>
      </c>
      <c r="W78" s="22" t="s">
        <v>1757</v>
      </c>
      <c r="X78" s="23">
        <v>45812.583333333336</v>
      </c>
      <c r="Y78" s="22">
        <v>123.1</v>
      </c>
      <c r="AA78" s="22" t="s">
        <v>771</v>
      </c>
      <c r="AB78" s="22" t="s">
        <v>1896</v>
      </c>
      <c r="AC78" s="22" t="s">
        <v>42</v>
      </c>
      <c r="AE78" s="22">
        <v>1</v>
      </c>
      <c r="AF78" s="22" t="s">
        <v>42</v>
      </c>
      <c r="AK78" s="22">
        <v>159</v>
      </c>
    </row>
    <row r="79" spans="1:37" x14ac:dyDescent="0.2">
      <c r="A79" s="22" t="s">
        <v>1877</v>
      </c>
      <c r="B79" s="22" t="s">
        <v>1876</v>
      </c>
      <c r="C79" s="22">
        <v>58</v>
      </c>
      <c r="D79" s="22" t="s">
        <v>1174</v>
      </c>
      <c r="E79" s="22" t="s">
        <v>1173</v>
      </c>
      <c r="F79" s="22" t="s">
        <v>733</v>
      </c>
      <c r="G79" s="22" t="s">
        <v>1169</v>
      </c>
      <c r="H79" s="22" t="s">
        <v>1172</v>
      </c>
      <c r="I79" s="22" t="s">
        <v>1782</v>
      </c>
      <c r="J79" s="22" t="s">
        <v>1757</v>
      </c>
      <c r="K79" s="22" t="s">
        <v>1757</v>
      </c>
      <c r="L79" s="22" t="s">
        <v>1809</v>
      </c>
      <c r="M79" s="22" t="s">
        <v>1766</v>
      </c>
      <c r="N79" s="22" t="s">
        <v>779</v>
      </c>
      <c r="O79" s="22" t="s">
        <v>772</v>
      </c>
      <c r="P79" s="22" t="s">
        <v>1170</v>
      </c>
      <c r="Q79" s="22">
        <v>941000030975929</v>
      </c>
      <c r="R79" s="22" t="s">
        <v>733</v>
      </c>
      <c r="S79" s="22" t="s">
        <v>1758</v>
      </c>
      <c r="T79" s="23">
        <v>44377</v>
      </c>
      <c r="V79" s="23">
        <v>45843.477083333331</v>
      </c>
      <c r="W79" s="22" t="s">
        <v>1771</v>
      </c>
      <c r="X79" s="23">
        <v>45838.477083333331</v>
      </c>
      <c r="Y79" s="22">
        <v>97.2</v>
      </c>
      <c r="AA79" s="22" t="s">
        <v>771</v>
      </c>
      <c r="AB79" s="22" t="s">
        <v>1895</v>
      </c>
      <c r="AC79" s="22" t="s">
        <v>42</v>
      </c>
      <c r="AE79" s="22">
        <v>1</v>
      </c>
      <c r="AF79" s="22" t="s">
        <v>42</v>
      </c>
      <c r="AK79" s="22">
        <v>159</v>
      </c>
    </row>
    <row r="80" spans="1:37" x14ac:dyDescent="0.2">
      <c r="A80" s="22" t="s">
        <v>1877</v>
      </c>
      <c r="B80" s="22" t="s">
        <v>1876</v>
      </c>
      <c r="C80" s="22">
        <v>58</v>
      </c>
      <c r="D80" s="22" t="s">
        <v>399</v>
      </c>
      <c r="E80" s="22" t="s">
        <v>1194</v>
      </c>
      <c r="F80" s="22" t="s">
        <v>733</v>
      </c>
      <c r="G80" s="22" t="s">
        <v>915</v>
      </c>
      <c r="H80" s="22" t="s">
        <v>1193</v>
      </c>
      <c r="I80" s="22" t="s">
        <v>1788</v>
      </c>
      <c r="J80" s="22" t="s">
        <v>1757</v>
      </c>
      <c r="K80" s="22" t="s">
        <v>1757</v>
      </c>
      <c r="L80" s="22" t="s">
        <v>1760</v>
      </c>
      <c r="M80" s="22" t="s">
        <v>1766</v>
      </c>
      <c r="N80" s="22" t="s">
        <v>834</v>
      </c>
      <c r="O80" s="22" t="s">
        <v>772</v>
      </c>
      <c r="P80" s="22" t="s">
        <v>870</v>
      </c>
      <c r="Q80" s="22">
        <v>941000031683500</v>
      </c>
      <c r="R80" s="22" t="s">
        <v>733</v>
      </c>
      <c r="S80" s="22" t="s">
        <v>915</v>
      </c>
      <c r="T80" s="23">
        <v>44020</v>
      </c>
      <c r="V80" s="23">
        <v>45851.338888888888</v>
      </c>
      <c r="W80" s="22" t="s">
        <v>1771</v>
      </c>
      <c r="X80" s="23">
        <v>45846.338888888888</v>
      </c>
      <c r="Y80" s="22">
        <v>89.3</v>
      </c>
      <c r="AA80" s="22" t="s">
        <v>771</v>
      </c>
      <c r="AB80" s="22" t="s">
        <v>1891</v>
      </c>
      <c r="AC80" s="22" t="s">
        <v>42</v>
      </c>
      <c r="AE80" s="22">
        <v>2</v>
      </c>
      <c r="AF80" s="22" t="s">
        <v>42</v>
      </c>
      <c r="AK80" s="22">
        <v>159</v>
      </c>
    </row>
    <row r="81" spans="1:37" x14ac:dyDescent="0.2">
      <c r="A81" s="22" t="s">
        <v>1877</v>
      </c>
      <c r="B81" s="22" t="s">
        <v>1876</v>
      </c>
      <c r="C81" s="22">
        <v>58</v>
      </c>
      <c r="D81" s="22" t="s">
        <v>1250</v>
      </c>
      <c r="E81" s="22" t="s">
        <v>1249</v>
      </c>
      <c r="F81" s="22" t="s">
        <v>733</v>
      </c>
      <c r="G81" s="22" t="s">
        <v>789</v>
      </c>
      <c r="H81" s="22" t="s">
        <v>1894</v>
      </c>
      <c r="I81" s="22" t="s">
        <v>1782</v>
      </c>
      <c r="K81" s="22" t="s">
        <v>1757</v>
      </c>
      <c r="L81" s="22" t="s">
        <v>1870</v>
      </c>
      <c r="M81" s="22" t="s">
        <v>1766</v>
      </c>
      <c r="N81" s="22" t="s">
        <v>1011</v>
      </c>
      <c r="O81" s="22" t="s">
        <v>772</v>
      </c>
      <c r="Q81" s="22">
        <v>941000031683620</v>
      </c>
      <c r="R81" s="22" t="s">
        <v>733</v>
      </c>
      <c r="S81" s="22" t="s">
        <v>1758</v>
      </c>
      <c r="T81" s="23">
        <v>45774</v>
      </c>
      <c r="V81" s="23">
        <v>45870.588194444441</v>
      </c>
      <c r="W81" s="22" t="s">
        <v>1757</v>
      </c>
      <c r="X81" s="23">
        <v>45865.588194444441</v>
      </c>
      <c r="Y81" s="22">
        <v>70.099999999999994</v>
      </c>
      <c r="AA81" s="22" t="s">
        <v>771</v>
      </c>
      <c r="AB81" s="22" t="s">
        <v>1893</v>
      </c>
      <c r="AC81" s="22" t="s">
        <v>42</v>
      </c>
      <c r="AE81" s="22">
        <v>1</v>
      </c>
      <c r="AF81" s="22" t="s">
        <v>42</v>
      </c>
      <c r="AK81" s="22">
        <v>159</v>
      </c>
    </row>
    <row r="82" spans="1:37" x14ac:dyDescent="0.2">
      <c r="A82" s="22" t="s">
        <v>1877</v>
      </c>
      <c r="B82" s="22" t="s">
        <v>1876</v>
      </c>
      <c r="C82" s="22">
        <v>58</v>
      </c>
      <c r="D82" s="22" t="s">
        <v>1285</v>
      </c>
      <c r="E82" s="22" t="s">
        <v>1284</v>
      </c>
      <c r="F82" s="22" t="s">
        <v>733</v>
      </c>
      <c r="G82" s="22" t="s">
        <v>1122</v>
      </c>
      <c r="H82" s="22" t="s">
        <v>1283</v>
      </c>
      <c r="I82" s="22" t="s">
        <v>1892</v>
      </c>
      <c r="J82" s="22" t="s">
        <v>1757</v>
      </c>
      <c r="K82" s="22" t="s">
        <v>1757</v>
      </c>
      <c r="L82" s="22" t="s">
        <v>1809</v>
      </c>
      <c r="M82" s="22" t="s">
        <v>1766</v>
      </c>
      <c r="N82" s="22" t="s">
        <v>834</v>
      </c>
      <c r="O82" s="22" t="s">
        <v>772</v>
      </c>
      <c r="P82" s="22" t="s">
        <v>882</v>
      </c>
      <c r="Q82" s="22">
        <v>941000031683893</v>
      </c>
      <c r="R82" s="22" t="s">
        <v>733</v>
      </c>
      <c r="S82" s="22" t="s">
        <v>1758</v>
      </c>
      <c r="T82" s="23">
        <v>45142</v>
      </c>
      <c r="V82" s="23">
        <v>45878.473611111112</v>
      </c>
      <c r="W82" s="22" t="s">
        <v>1771</v>
      </c>
      <c r="X82" s="23">
        <v>45873.473611111112</v>
      </c>
      <c r="Y82" s="22">
        <v>62.2</v>
      </c>
      <c r="AA82" s="22" t="s">
        <v>771</v>
      </c>
      <c r="AB82" s="22" t="s">
        <v>1891</v>
      </c>
      <c r="AC82" s="22" t="s">
        <v>42</v>
      </c>
      <c r="AE82" s="22">
        <v>3</v>
      </c>
      <c r="AF82" s="22" t="s">
        <v>42</v>
      </c>
      <c r="AK82" s="22">
        <v>159</v>
      </c>
    </row>
    <row r="83" spans="1:37" x14ac:dyDescent="0.2">
      <c r="A83" s="22" t="s">
        <v>1877</v>
      </c>
      <c r="B83" s="22" t="s">
        <v>1876</v>
      </c>
      <c r="C83" s="22">
        <v>58</v>
      </c>
      <c r="D83" s="22" t="s">
        <v>1330</v>
      </c>
      <c r="E83" s="22" t="s">
        <v>1329</v>
      </c>
      <c r="F83" s="22" t="s">
        <v>733</v>
      </c>
      <c r="G83" s="22" t="s">
        <v>869</v>
      </c>
      <c r="H83" s="22" t="s">
        <v>1328</v>
      </c>
      <c r="I83" s="22" t="s">
        <v>1782</v>
      </c>
      <c r="J83" s="22" t="s">
        <v>1757</v>
      </c>
      <c r="K83" s="22" t="s">
        <v>1757</v>
      </c>
      <c r="L83" s="22" t="s">
        <v>1809</v>
      </c>
      <c r="M83" s="22" t="s">
        <v>1766</v>
      </c>
      <c r="N83" s="22" t="s">
        <v>1011</v>
      </c>
      <c r="O83" s="22" t="s">
        <v>772</v>
      </c>
      <c r="P83" s="22" t="s">
        <v>1304</v>
      </c>
      <c r="Q83" s="22">
        <v>941000031749573</v>
      </c>
      <c r="R83" s="22" t="s">
        <v>733</v>
      </c>
      <c r="S83" s="22" t="s">
        <v>1758</v>
      </c>
      <c r="T83" s="23">
        <v>44056</v>
      </c>
      <c r="V83" s="23">
        <v>45886.59652777778</v>
      </c>
      <c r="W83" s="22" t="s">
        <v>1757</v>
      </c>
      <c r="X83" s="23">
        <v>45881.59652777778</v>
      </c>
      <c r="Y83" s="22">
        <v>54.1</v>
      </c>
      <c r="AA83" s="22" t="s">
        <v>771</v>
      </c>
      <c r="AB83" s="22" t="s">
        <v>1867</v>
      </c>
      <c r="AC83" s="22" t="s">
        <v>42</v>
      </c>
      <c r="AE83" s="22">
        <v>1</v>
      </c>
      <c r="AF83" s="22" t="s">
        <v>42</v>
      </c>
      <c r="AK83" s="22">
        <v>159</v>
      </c>
    </row>
    <row r="84" spans="1:37" x14ac:dyDescent="0.2">
      <c r="A84" s="22" t="s">
        <v>1877</v>
      </c>
      <c r="B84" s="22" t="s">
        <v>1876</v>
      </c>
      <c r="C84" s="22">
        <v>58</v>
      </c>
      <c r="D84" s="22" t="s">
        <v>1418</v>
      </c>
      <c r="E84" s="22" t="s">
        <v>1417</v>
      </c>
      <c r="F84" s="22" t="s">
        <v>733</v>
      </c>
      <c r="G84" s="22" t="s">
        <v>900</v>
      </c>
      <c r="H84" s="22" t="s">
        <v>1416</v>
      </c>
      <c r="I84" s="22" t="s">
        <v>1773</v>
      </c>
      <c r="J84" s="22" t="s">
        <v>1757</v>
      </c>
      <c r="K84" s="22" t="s">
        <v>1757</v>
      </c>
      <c r="L84" s="22" t="s">
        <v>1760</v>
      </c>
      <c r="M84" s="22" t="s">
        <v>1759</v>
      </c>
      <c r="N84" s="22" t="s">
        <v>1011</v>
      </c>
      <c r="O84" s="22" t="s">
        <v>772</v>
      </c>
      <c r="P84" s="22" t="s">
        <v>783</v>
      </c>
      <c r="R84" s="22" t="s">
        <v>733</v>
      </c>
      <c r="S84" s="22" t="s">
        <v>1758</v>
      </c>
      <c r="T84" s="23">
        <v>45164</v>
      </c>
      <c r="V84" s="23">
        <v>45900.493055555555</v>
      </c>
      <c r="W84" s="22" t="s">
        <v>1757</v>
      </c>
      <c r="X84" s="23">
        <v>45895.493055555555</v>
      </c>
      <c r="Y84" s="22">
        <v>40.200000000000003</v>
      </c>
      <c r="AA84" s="22" t="s">
        <v>771</v>
      </c>
      <c r="AB84" s="22" t="s">
        <v>1838</v>
      </c>
      <c r="AC84" s="22" t="s">
        <v>42</v>
      </c>
      <c r="AE84" s="22">
        <v>1</v>
      </c>
      <c r="AF84" s="22" t="s">
        <v>42</v>
      </c>
      <c r="AK84" s="22">
        <v>159</v>
      </c>
    </row>
    <row r="85" spans="1:37" x14ac:dyDescent="0.2">
      <c r="A85" s="22" t="s">
        <v>1877</v>
      </c>
      <c r="B85" s="22" t="s">
        <v>1876</v>
      </c>
      <c r="C85" s="22">
        <v>58</v>
      </c>
      <c r="D85" s="22" t="s">
        <v>1476</v>
      </c>
      <c r="E85" s="22" t="s">
        <v>1475</v>
      </c>
      <c r="F85" s="22" t="s">
        <v>733</v>
      </c>
      <c r="G85" s="22" t="s">
        <v>900</v>
      </c>
      <c r="H85" s="22" t="s">
        <v>1474</v>
      </c>
      <c r="I85" s="22" t="s">
        <v>1890</v>
      </c>
      <c r="J85" s="22" t="s">
        <v>1757</v>
      </c>
      <c r="K85" s="22" t="s">
        <v>1757</v>
      </c>
      <c r="L85" s="22" t="s">
        <v>1809</v>
      </c>
      <c r="M85" s="22" t="s">
        <v>1759</v>
      </c>
      <c r="N85" s="22" t="s">
        <v>1011</v>
      </c>
      <c r="O85" s="22" t="s">
        <v>772</v>
      </c>
      <c r="P85" s="22" t="s">
        <v>783</v>
      </c>
      <c r="Q85" s="22">
        <v>941000031735595</v>
      </c>
      <c r="R85" s="22" t="s">
        <v>733</v>
      </c>
      <c r="S85" s="22" t="s">
        <v>1758</v>
      </c>
      <c r="T85" s="23">
        <v>45167</v>
      </c>
      <c r="U85" s="22" t="s">
        <v>1889</v>
      </c>
      <c r="V85" s="23">
        <v>45903.686111111114</v>
      </c>
      <c r="W85" s="22" t="s">
        <v>1757</v>
      </c>
      <c r="X85" s="23">
        <v>45898.686111111114</v>
      </c>
      <c r="Y85" s="22">
        <v>37</v>
      </c>
      <c r="AA85" s="22" t="s">
        <v>771</v>
      </c>
      <c r="AB85" s="22" t="s">
        <v>1888</v>
      </c>
      <c r="AC85" s="22" t="s">
        <v>42</v>
      </c>
      <c r="AE85" s="22">
        <v>1</v>
      </c>
      <c r="AF85" s="22" t="s">
        <v>42</v>
      </c>
      <c r="AK85" s="22">
        <v>159</v>
      </c>
    </row>
    <row r="86" spans="1:37" x14ac:dyDescent="0.2">
      <c r="A86" s="22" t="s">
        <v>1877</v>
      </c>
      <c r="B86" s="22" t="s">
        <v>1876</v>
      </c>
      <c r="C86" s="22">
        <v>58</v>
      </c>
      <c r="D86" s="22" t="s">
        <v>1524</v>
      </c>
      <c r="E86" s="22" t="s">
        <v>1523</v>
      </c>
      <c r="F86" s="22" t="s">
        <v>733</v>
      </c>
      <c r="G86" s="22" t="s">
        <v>1134</v>
      </c>
      <c r="H86" s="22" t="s">
        <v>1887</v>
      </c>
      <c r="I86" s="22" t="s">
        <v>1761</v>
      </c>
      <c r="K86" s="22" t="s">
        <v>1757</v>
      </c>
      <c r="L86" s="22" t="s">
        <v>1834</v>
      </c>
      <c r="M86" s="22" t="s">
        <v>1759</v>
      </c>
      <c r="N86" s="22" t="s">
        <v>1011</v>
      </c>
      <c r="O86" s="22" t="s">
        <v>772</v>
      </c>
      <c r="Q86" s="22">
        <v>941000031735762</v>
      </c>
      <c r="R86" s="22" t="s">
        <v>733</v>
      </c>
      <c r="S86" s="22" t="s">
        <v>1758</v>
      </c>
      <c r="T86" s="23">
        <v>45785</v>
      </c>
      <c r="W86" s="22" t="s">
        <v>1757</v>
      </c>
      <c r="X86" s="23">
        <v>45908.473611111112</v>
      </c>
      <c r="Y86" s="22">
        <v>27.2</v>
      </c>
      <c r="AA86" s="22" t="s">
        <v>771</v>
      </c>
      <c r="AC86" s="22" t="s">
        <v>42</v>
      </c>
      <c r="AE86" s="22">
        <v>1</v>
      </c>
      <c r="AF86" s="22" t="s">
        <v>42</v>
      </c>
      <c r="AK86" s="22">
        <v>159</v>
      </c>
    </row>
    <row r="87" spans="1:37" x14ac:dyDescent="0.2">
      <c r="A87" s="22" t="s">
        <v>1877</v>
      </c>
      <c r="B87" s="22" t="s">
        <v>1876</v>
      </c>
      <c r="C87" s="22">
        <v>58</v>
      </c>
      <c r="D87" s="22" t="s">
        <v>1568</v>
      </c>
      <c r="E87" s="22" t="s">
        <v>1567</v>
      </c>
      <c r="F87" s="22" t="s">
        <v>733</v>
      </c>
      <c r="G87" s="22" t="s">
        <v>915</v>
      </c>
      <c r="H87" s="22" t="s">
        <v>1886</v>
      </c>
      <c r="I87" s="22" t="s">
        <v>1788</v>
      </c>
      <c r="K87" s="22" t="s">
        <v>1757</v>
      </c>
      <c r="L87" s="22" t="s">
        <v>1809</v>
      </c>
      <c r="M87" s="22" t="s">
        <v>1759</v>
      </c>
      <c r="N87" s="22" t="s">
        <v>1011</v>
      </c>
      <c r="O87" s="22" t="s">
        <v>772</v>
      </c>
      <c r="P87" s="22" t="s">
        <v>783</v>
      </c>
      <c r="Q87" s="22">
        <v>941000031735519</v>
      </c>
      <c r="R87" s="22" t="s">
        <v>733</v>
      </c>
      <c r="S87" s="22" t="s">
        <v>1758</v>
      </c>
      <c r="T87" s="23">
        <v>45181</v>
      </c>
      <c r="V87" s="23">
        <v>45917.474999999999</v>
      </c>
      <c r="W87" s="22" t="s">
        <v>1757</v>
      </c>
      <c r="X87" s="23">
        <v>45912.474999999999</v>
      </c>
      <c r="Y87" s="22">
        <v>23.2</v>
      </c>
      <c r="AA87" s="22" t="s">
        <v>771</v>
      </c>
      <c r="AB87" s="22" t="s">
        <v>1858</v>
      </c>
      <c r="AC87" s="22" t="s">
        <v>42</v>
      </c>
      <c r="AE87" s="22">
        <v>1</v>
      </c>
      <c r="AF87" s="22" t="s">
        <v>42</v>
      </c>
      <c r="AK87" s="22">
        <v>159</v>
      </c>
    </row>
    <row r="88" spans="1:37" x14ac:dyDescent="0.2">
      <c r="A88" s="22" t="s">
        <v>1877</v>
      </c>
      <c r="B88" s="22" t="s">
        <v>1876</v>
      </c>
      <c r="C88" s="22">
        <v>58</v>
      </c>
      <c r="D88" s="22" t="s">
        <v>1623</v>
      </c>
      <c r="E88" s="22" t="s">
        <v>1622</v>
      </c>
      <c r="F88" s="22" t="s">
        <v>733</v>
      </c>
      <c r="G88" s="22" t="s">
        <v>900</v>
      </c>
      <c r="H88" s="22" t="s">
        <v>1885</v>
      </c>
      <c r="I88" s="22" t="s">
        <v>1801</v>
      </c>
      <c r="K88" s="22" t="s">
        <v>1757</v>
      </c>
      <c r="L88" s="22" t="s">
        <v>1809</v>
      </c>
      <c r="M88" s="22" t="s">
        <v>1766</v>
      </c>
      <c r="N88" s="22" t="s">
        <v>1011</v>
      </c>
      <c r="O88" s="22" t="s">
        <v>772</v>
      </c>
      <c r="Q88" s="22">
        <v>941000031735778</v>
      </c>
      <c r="R88" s="22" t="s">
        <v>733</v>
      </c>
      <c r="S88" s="22" t="s">
        <v>1758</v>
      </c>
      <c r="T88" s="23">
        <v>45826</v>
      </c>
      <c r="V88" s="23">
        <v>45923.625</v>
      </c>
      <c r="W88" s="22" t="s">
        <v>1757</v>
      </c>
      <c r="X88" s="23">
        <v>45918.625</v>
      </c>
      <c r="Y88" s="22">
        <v>17</v>
      </c>
      <c r="AA88" s="22" t="s">
        <v>771</v>
      </c>
      <c r="AB88" s="22" t="s">
        <v>1884</v>
      </c>
      <c r="AC88" s="22" t="s">
        <v>42</v>
      </c>
      <c r="AE88" s="22">
        <v>1</v>
      </c>
      <c r="AF88" s="22" t="s">
        <v>42</v>
      </c>
      <c r="AK88" s="22">
        <v>159</v>
      </c>
    </row>
    <row r="89" spans="1:37" x14ac:dyDescent="0.2">
      <c r="A89" s="22" t="s">
        <v>1877</v>
      </c>
      <c r="B89" s="22" t="s">
        <v>1876</v>
      </c>
      <c r="C89" s="22">
        <v>58</v>
      </c>
      <c r="D89" s="22" t="s">
        <v>1668</v>
      </c>
      <c r="E89" s="22" t="s">
        <v>1667</v>
      </c>
      <c r="F89" s="22" t="s">
        <v>733</v>
      </c>
      <c r="G89" s="22" t="s">
        <v>900</v>
      </c>
      <c r="H89" s="22" t="s">
        <v>1883</v>
      </c>
      <c r="I89" s="22" t="s">
        <v>1810</v>
      </c>
      <c r="K89" s="22" t="s">
        <v>1757</v>
      </c>
      <c r="L89" s="22" t="s">
        <v>1760</v>
      </c>
      <c r="M89" s="22" t="s">
        <v>1759</v>
      </c>
      <c r="N89" s="22" t="s">
        <v>1011</v>
      </c>
      <c r="O89" s="22" t="s">
        <v>772</v>
      </c>
      <c r="R89" s="22" t="s">
        <v>733</v>
      </c>
      <c r="S89" s="22" t="s">
        <v>1758</v>
      </c>
      <c r="T89" s="23">
        <v>45882</v>
      </c>
      <c r="V89" s="23">
        <v>45929.62222222222</v>
      </c>
      <c r="W89" s="22" t="s">
        <v>1757</v>
      </c>
      <c r="X89" s="23">
        <v>45924.62222222222</v>
      </c>
      <c r="Y89" s="22">
        <v>11.1</v>
      </c>
      <c r="AA89" s="22" t="s">
        <v>771</v>
      </c>
      <c r="AB89" s="22" t="s">
        <v>1882</v>
      </c>
      <c r="AC89" s="22" t="s">
        <v>42</v>
      </c>
      <c r="AE89" s="22">
        <v>1</v>
      </c>
      <c r="AF89" s="22" t="s">
        <v>42</v>
      </c>
      <c r="AK89" s="22">
        <v>159</v>
      </c>
    </row>
    <row r="90" spans="1:37" x14ac:dyDescent="0.2">
      <c r="A90" s="22" t="s">
        <v>1877</v>
      </c>
      <c r="B90" s="22" t="s">
        <v>1876</v>
      </c>
      <c r="C90" s="22">
        <v>58</v>
      </c>
      <c r="D90" s="22" t="s">
        <v>1673</v>
      </c>
      <c r="E90" s="22" t="s">
        <v>1672</v>
      </c>
      <c r="F90" s="22" t="s">
        <v>733</v>
      </c>
      <c r="G90" s="22" t="s">
        <v>900</v>
      </c>
      <c r="H90" s="22" t="s">
        <v>1881</v>
      </c>
      <c r="I90" s="22" t="s">
        <v>1782</v>
      </c>
      <c r="K90" s="22" t="s">
        <v>1757</v>
      </c>
      <c r="L90" s="22" t="s">
        <v>1809</v>
      </c>
      <c r="M90" s="22" t="s">
        <v>1759</v>
      </c>
      <c r="N90" s="22" t="s">
        <v>1011</v>
      </c>
      <c r="O90" s="22" t="s">
        <v>772</v>
      </c>
      <c r="P90" s="22" t="s">
        <v>1226</v>
      </c>
      <c r="R90" s="22" t="s">
        <v>733</v>
      </c>
      <c r="S90" s="22" t="s">
        <v>1758</v>
      </c>
      <c r="T90" s="23">
        <v>45560</v>
      </c>
      <c r="V90" s="23">
        <v>45930.580555555556</v>
      </c>
      <c r="W90" s="22" t="s">
        <v>1757</v>
      </c>
      <c r="X90" s="23">
        <v>45925.580555555556</v>
      </c>
      <c r="Y90" s="22">
        <v>10.1</v>
      </c>
      <c r="AA90" s="22" t="s">
        <v>771</v>
      </c>
      <c r="AB90" s="22" t="s">
        <v>1859</v>
      </c>
      <c r="AC90" s="22" t="s">
        <v>42</v>
      </c>
      <c r="AE90" s="22">
        <v>1</v>
      </c>
      <c r="AF90" s="22" t="s">
        <v>42</v>
      </c>
      <c r="AK90" s="22">
        <v>159</v>
      </c>
    </row>
    <row r="91" spans="1:37" x14ac:dyDescent="0.2">
      <c r="A91" s="22" t="s">
        <v>1877</v>
      </c>
      <c r="B91" s="22" t="s">
        <v>1876</v>
      </c>
      <c r="C91" s="22">
        <v>58</v>
      </c>
      <c r="D91" s="22" t="s">
        <v>575</v>
      </c>
      <c r="E91" s="22" t="s">
        <v>576</v>
      </c>
      <c r="F91" s="22" t="s">
        <v>733</v>
      </c>
      <c r="G91" s="22" t="s">
        <v>1407</v>
      </c>
      <c r="H91" s="22" t="s">
        <v>1401</v>
      </c>
      <c r="I91" s="22" t="s">
        <v>1793</v>
      </c>
      <c r="J91" s="22" t="s">
        <v>1757</v>
      </c>
      <c r="K91" s="22" t="s">
        <v>1757</v>
      </c>
      <c r="L91" s="22" t="s">
        <v>1760</v>
      </c>
      <c r="M91" s="22" t="s">
        <v>1759</v>
      </c>
      <c r="N91" s="22" t="s">
        <v>1408</v>
      </c>
      <c r="O91" s="22" t="s">
        <v>772</v>
      </c>
      <c r="P91" s="22" t="s">
        <v>796</v>
      </c>
      <c r="R91" s="22" t="s">
        <v>733</v>
      </c>
      <c r="S91" s="22" t="s">
        <v>1758</v>
      </c>
      <c r="T91" s="23">
        <v>44798</v>
      </c>
      <c r="V91" s="23">
        <v>45899.536805555559</v>
      </c>
      <c r="W91" s="22" t="s">
        <v>1757</v>
      </c>
      <c r="X91" s="23">
        <v>45894.536805555559</v>
      </c>
      <c r="Y91" s="22">
        <v>41.2</v>
      </c>
      <c r="Z91" s="22" t="s">
        <v>1880</v>
      </c>
      <c r="AA91" s="22" t="s">
        <v>772</v>
      </c>
      <c r="AB91" s="22" t="s">
        <v>1808</v>
      </c>
      <c r="AC91" s="22" t="s">
        <v>42</v>
      </c>
      <c r="AE91" s="22">
        <v>1</v>
      </c>
      <c r="AF91" s="22" t="s">
        <v>42</v>
      </c>
      <c r="AK91" s="22">
        <v>159</v>
      </c>
    </row>
    <row r="92" spans="1:37" x14ac:dyDescent="0.2">
      <c r="A92" s="22" t="s">
        <v>1877</v>
      </c>
      <c r="B92" s="22" t="s">
        <v>1876</v>
      </c>
      <c r="C92" s="22">
        <v>58</v>
      </c>
      <c r="D92" s="22" t="s">
        <v>1482</v>
      </c>
      <c r="E92" s="22" t="s">
        <v>1481</v>
      </c>
      <c r="F92" s="22" t="s">
        <v>733</v>
      </c>
      <c r="G92" s="22" t="s">
        <v>900</v>
      </c>
      <c r="H92" s="22" t="s">
        <v>1879</v>
      </c>
      <c r="I92" s="22" t="s">
        <v>1773</v>
      </c>
      <c r="K92" s="22" t="s">
        <v>1757</v>
      </c>
      <c r="L92" s="22" t="s">
        <v>1878</v>
      </c>
      <c r="M92" s="22" t="s">
        <v>1759</v>
      </c>
      <c r="N92" s="22" t="s">
        <v>1341</v>
      </c>
      <c r="O92" s="22" t="s">
        <v>772</v>
      </c>
      <c r="R92" s="22" t="s">
        <v>733</v>
      </c>
      <c r="S92" s="22" t="s">
        <v>1758</v>
      </c>
      <c r="T92" s="23">
        <v>45901</v>
      </c>
      <c r="W92" s="22" t="s">
        <v>1757</v>
      </c>
      <c r="X92" s="23">
        <v>45901.460416666669</v>
      </c>
      <c r="Y92" s="22">
        <v>34.200000000000003</v>
      </c>
      <c r="AA92" s="22" t="s">
        <v>772</v>
      </c>
      <c r="AC92" s="22" t="s">
        <v>42</v>
      </c>
      <c r="AE92" s="22">
        <v>1</v>
      </c>
      <c r="AF92" s="22" t="s">
        <v>42</v>
      </c>
      <c r="AK92" s="22">
        <v>159</v>
      </c>
    </row>
    <row r="93" spans="1:37" x14ac:dyDescent="0.2">
      <c r="A93" s="22" t="s">
        <v>1877</v>
      </c>
      <c r="B93" s="22" t="s">
        <v>1876</v>
      </c>
      <c r="C93" s="22">
        <v>58</v>
      </c>
      <c r="D93" s="22" t="s">
        <v>1483</v>
      </c>
      <c r="E93" s="22" t="s">
        <v>1481</v>
      </c>
      <c r="F93" s="22" t="s">
        <v>733</v>
      </c>
      <c r="G93" s="22" t="s">
        <v>900</v>
      </c>
      <c r="H93" s="22" t="s">
        <v>1879</v>
      </c>
      <c r="I93" s="22" t="s">
        <v>1776</v>
      </c>
      <c r="K93" s="22" t="s">
        <v>1757</v>
      </c>
      <c r="L93" s="22" t="s">
        <v>1878</v>
      </c>
      <c r="M93" s="22" t="s">
        <v>1766</v>
      </c>
      <c r="N93" s="22" t="s">
        <v>1341</v>
      </c>
      <c r="O93" s="22" t="s">
        <v>772</v>
      </c>
      <c r="R93" s="22" t="s">
        <v>733</v>
      </c>
      <c r="S93" s="22" t="s">
        <v>1758</v>
      </c>
      <c r="T93" s="23">
        <v>45901</v>
      </c>
      <c r="W93" s="22" t="s">
        <v>1757</v>
      </c>
      <c r="X93" s="23">
        <v>45901.460416666669</v>
      </c>
      <c r="Y93" s="22">
        <v>34.200000000000003</v>
      </c>
      <c r="AA93" s="22" t="s">
        <v>772</v>
      </c>
      <c r="AC93" s="22" t="s">
        <v>42</v>
      </c>
      <c r="AE93" s="22">
        <v>1</v>
      </c>
      <c r="AF93" s="22" t="s">
        <v>42</v>
      </c>
      <c r="AK93" s="22">
        <v>159</v>
      </c>
    </row>
    <row r="94" spans="1:37" x14ac:dyDescent="0.2">
      <c r="A94" s="22" t="s">
        <v>1877</v>
      </c>
      <c r="B94" s="22" t="s">
        <v>1876</v>
      </c>
      <c r="C94" s="22">
        <v>58</v>
      </c>
      <c r="D94" s="22" t="s">
        <v>1484</v>
      </c>
      <c r="E94" s="22" t="s">
        <v>1481</v>
      </c>
      <c r="F94" s="22" t="s">
        <v>733</v>
      </c>
      <c r="G94" s="22" t="s">
        <v>900</v>
      </c>
      <c r="H94" s="22" t="s">
        <v>1879</v>
      </c>
      <c r="I94" s="22" t="s">
        <v>1776</v>
      </c>
      <c r="K94" s="22" t="s">
        <v>1757</v>
      </c>
      <c r="L94" s="22" t="s">
        <v>1878</v>
      </c>
      <c r="M94" s="22" t="s">
        <v>1766</v>
      </c>
      <c r="N94" s="22" t="s">
        <v>1341</v>
      </c>
      <c r="O94" s="22" t="s">
        <v>772</v>
      </c>
      <c r="R94" s="22" t="s">
        <v>733</v>
      </c>
      <c r="S94" s="22" t="s">
        <v>1758</v>
      </c>
      <c r="T94" s="23">
        <v>45901</v>
      </c>
      <c r="W94" s="22" t="s">
        <v>1757</v>
      </c>
      <c r="X94" s="23">
        <v>45901.460416666669</v>
      </c>
      <c r="Y94" s="22">
        <v>34.200000000000003</v>
      </c>
      <c r="AA94" s="22" t="s">
        <v>772</v>
      </c>
      <c r="AC94" s="22" t="s">
        <v>42</v>
      </c>
      <c r="AE94" s="22">
        <v>1</v>
      </c>
      <c r="AF94" s="22" t="s">
        <v>42</v>
      </c>
      <c r="AK94" s="22">
        <v>159</v>
      </c>
    </row>
    <row r="95" spans="1:37" x14ac:dyDescent="0.2">
      <c r="A95" s="22" t="s">
        <v>1877</v>
      </c>
      <c r="B95" s="22" t="s">
        <v>1876</v>
      </c>
      <c r="C95" s="22">
        <v>58</v>
      </c>
      <c r="D95" s="22" t="s">
        <v>1485</v>
      </c>
      <c r="E95" s="22" t="s">
        <v>1481</v>
      </c>
      <c r="F95" s="22" t="s">
        <v>733</v>
      </c>
      <c r="G95" s="22" t="s">
        <v>900</v>
      </c>
      <c r="H95" s="22" t="s">
        <v>1879</v>
      </c>
      <c r="I95" s="22" t="s">
        <v>1793</v>
      </c>
      <c r="K95" s="22" t="s">
        <v>1757</v>
      </c>
      <c r="L95" s="22" t="s">
        <v>1878</v>
      </c>
      <c r="M95" s="22" t="s">
        <v>1766</v>
      </c>
      <c r="N95" s="22" t="s">
        <v>1341</v>
      </c>
      <c r="O95" s="22" t="s">
        <v>772</v>
      </c>
      <c r="R95" s="22" t="s">
        <v>733</v>
      </c>
      <c r="S95" s="22" t="s">
        <v>1758</v>
      </c>
      <c r="T95" s="23">
        <v>45901</v>
      </c>
      <c r="W95" s="22" t="s">
        <v>1757</v>
      </c>
      <c r="X95" s="23">
        <v>45901.460416666669</v>
      </c>
      <c r="Y95" s="22">
        <v>34.200000000000003</v>
      </c>
      <c r="AA95" s="22" t="s">
        <v>772</v>
      </c>
      <c r="AC95" s="22" t="s">
        <v>42</v>
      </c>
      <c r="AE95" s="22">
        <v>1</v>
      </c>
      <c r="AF95" s="22" t="s">
        <v>42</v>
      </c>
      <c r="AK95" s="22">
        <v>159</v>
      </c>
    </row>
    <row r="96" spans="1:37" x14ac:dyDescent="0.2">
      <c r="A96" s="22" t="s">
        <v>1877</v>
      </c>
      <c r="B96" s="22" t="s">
        <v>1876</v>
      </c>
      <c r="C96" s="22">
        <v>58</v>
      </c>
      <c r="D96" s="22" t="s">
        <v>1486</v>
      </c>
      <c r="E96" s="22" t="s">
        <v>1481</v>
      </c>
      <c r="F96" s="22" t="s">
        <v>733</v>
      </c>
      <c r="G96" s="22" t="s">
        <v>900</v>
      </c>
      <c r="H96" s="22" t="s">
        <v>1879</v>
      </c>
      <c r="I96" s="22" t="s">
        <v>1832</v>
      </c>
      <c r="K96" s="22" t="s">
        <v>1757</v>
      </c>
      <c r="L96" s="22" t="s">
        <v>1878</v>
      </c>
      <c r="M96" s="22" t="s">
        <v>1766</v>
      </c>
      <c r="N96" s="22" t="s">
        <v>1341</v>
      </c>
      <c r="O96" s="22" t="s">
        <v>772</v>
      </c>
      <c r="R96" s="22" t="s">
        <v>733</v>
      </c>
      <c r="S96" s="22" t="s">
        <v>1758</v>
      </c>
      <c r="T96" s="23">
        <v>45901</v>
      </c>
      <c r="W96" s="22" t="s">
        <v>1757</v>
      </c>
      <c r="X96" s="23">
        <v>45901.460416666669</v>
      </c>
      <c r="Y96" s="22">
        <v>34.200000000000003</v>
      </c>
      <c r="AA96" s="22" t="s">
        <v>772</v>
      </c>
      <c r="AC96" s="22" t="s">
        <v>42</v>
      </c>
      <c r="AE96" s="22">
        <v>1</v>
      </c>
      <c r="AF96" s="22" t="s">
        <v>42</v>
      </c>
      <c r="AK96" s="22">
        <v>159</v>
      </c>
    </row>
    <row r="97" spans="1:37" x14ac:dyDescent="0.2">
      <c r="A97" s="22" t="s">
        <v>1877</v>
      </c>
      <c r="B97" s="22" t="s">
        <v>1876</v>
      </c>
      <c r="C97" s="22">
        <v>58</v>
      </c>
      <c r="D97" s="22" t="s">
        <v>1711</v>
      </c>
      <c r="E97" s="22" t="s">
        <v>1709</v>
      </c>
      <c r="F97" s="22" t="s">
        <v>733</v>
      </c>
      <c r="G97" s="22" t="s">
        <v>1710</v>
      </c>
      <c r="H97" s="22" t="s">
        <v>1875</v>
      </c>
      <c r="I97" s="22" t="s">
        <v>1782</v>
      </c>
      <c r="J97" s="22" t="s">
        <v>1757</v>
      </c>
      <c r="K97" s="22" t="s">
        <v>1757</v>
      </c>
      <c r="L97" s="22" t="s">
        <v>1760</v>
      </c>
      <c r="M97" s="22" t="s">
        <v>1759</v>
      </c>
      <c r="N97" s="22" t="s">
        <v>1408</v>
      </c>
      <c r="O97" s="22" t="s">
        <v>772</v>
      </c>
      <c r="P97" s="22" t="s">
        <v>783</v>
      </c>
      <c r="R97" s="22" t="s">
        <v>733</v>
      </c>
      <c r="S97" s="22" t="s">
        <v>1758</v>
      </c>
      <c r="T97" s="23">
        <v>45565</v>
      </c>
      <c r="U97" s="22" t="s">
        <v>1855</v>
      </c>
      <c r="V97" s="23">
        <v>45935.601388888892</v>
      </c>
      <c r="W97" s="22" t="s">
        <v>1757</v>
      </c>
      <c r="X97" s="23">
        <v>45930.601388888892</v>
      </c>
      <c r="Y97" s="22">
        <v>5.0999999999999996</v>
      </c>
      <c r="AA97" s="22" t="s">
        <v>772</v>
      </c>
      <c r="AB97" s="22" t="s">
        <v>1874</v>
      </c>
      <c r="AC97" s="22" t="s">
        <v>42</v>
      </c>
      <c r="AE97" s="22">
        <v>1</v>
      </c>
      <c r="AF97" s="22" t="s">
        <v>42</v>
      </c>
      <c r="AK97" s="22">
        <v>159</v>
      </c>
    </row>
    <row r="98" spans="1:37" x14ac:dyDescent="0.2">
      <c r="A98" s="22" t="s">
        <v>1849</v>
      </c>
      <c r="B98" s="22" t="s">
        <v>1848</v>
      </c>
      <c r="C98" s="22">
        <v>20</v>
      </c>
      <c r="D98" s="22" t="s">
        <v>148</v>
      </c>
      <c r="E98" s="22" t="s">
        <v>149</v>
      </c>
      <c r="F98" s="22" t="s">
        <v>733</v>
      </c>
      <c r="G98" s="22" t="s">
        <v>151</v>
      </c>
      <c r="H98" s="22" t="s">
        <v>885</v>
      </c>
      <c r="I98" s="22" t="s">
        <v>1828</v>
      </c>
      <c r="J98" s="22" t="s">
        <v>1757</v>
      </c>
      <c r="K98" s="22" t="s">
        <v>1771</v>
      </c>
      <c r="L98" s="22" t="s">
        <v>1862</v>
      </c>
      <c r="M98" s="22" t="s">
        <v>1766</v>
      </c>
      <c r="N98" s="22" t="s">
        <v>790</v>
      </c>
      <c r="O98" s="22" t="s">
        <v>838</v>
      </c>
      <c r="P98" s="22" t="s">
        <v>882</v>
      </c>
      <c r="Q98" s="22">
        <v>982091074435993</v>
      </c>
      <c r="R98" s="22" t="s">
        <v>733</v>
      </c>
      <c r="S98" s="22" t="s">
        <v>1758</v>
      </c>
      <c r="T98" s="23">
        <v>42056</v>
      </c>
      <c r="W98" s="22" t="s">
        <v>1771</v>
      </c>
      <c r="X98" s="23">
        <v>45708.541666666664</v>
      </c>
      <c r="Y98" s="22">
        <v>227.1</v>
      </c>
      <c r="AA98" s="22">
        <v>1</v>
      </c>
      <c r="AB98" s="22" t="s">
        <v>1845</v>
      </c>
      <c r="AC98" s="22" t="s">
        <v>42</v>
      </c>
      <c r="AE98" s="22">
        <v>3</v>
      </c>
      <c r="AF98" s="22" t="s">
        <v>42</v>
      </c>
      <c r="AK98" s="22">
        <v>159</v>
      </c>
    </row>
    <row r="99" spans="1:37" x14ac:dyDescent="0.2">
      <c r="A99" s="22" t="s">
        <v>1849</v>
      </c>
      <c r="B99" s="22" t="s">
        <v>1848</v>
      </c>
      <c r="C99" s="22">
        <v>20</v>
      </c>
      <c r="D99" s="22" t="s">
        <v>556</v>
      </c>
      <c r="E99" s="22" t="s">
        <v>557</v>
      </c>
      <c r="F99" s="22" t="s">
        <v>733</v>
      </c>
      <c r="G99" s="22" t="s">
        <v>900</v>
      </c>
      <c r="H99" s="22" t="s">
        <v>1287</v>
      </c>
      <c r="I99" s="22" t="s">
        <v>1828</v>
      </c>
      <c r="J99" s="22" t="s">
        <v>1757</v>
      </c>
      <c r="K99" s="22" t="s">
        <v>1757</v>
      </c>
      <c r="L99" s="22" t="s">
        <v>1760</v>
      </c>
      <c r="M99" s="22" t="s">
        <v>1766</v>
      </c>
      <c r="N99" s="22" t="s">
        <v>790</v>
      </c>
      <c r="O99" s="22" t="s">
        <v>838</v>
      </c>
      <c r="P99" s="22" t="s">
        <v>796</v>
      </c>
      <c r="Q99" s="22">
        <v>941000031683746</v>
      </c>
      <c r="R99" s="22" t="s">
        <v>733</v>
      </c>
      <c r="S99" s="22" t="s">
        <v>1758</v>
      </c>
      <c r="T99" s="23">
        <v>45508</v>
      </c>
      <c r="V99" s="23">
        <v>45878.518750000003</v>
      </c>
      <c r="W99" s="22" t="s">
        <v>1771</v>
      </c>
      <c r="X99" s="23">
        <v>45873.518750000003</v>
      </c>
      <c r="Y99" s="22">
        <v>62.2</v>
      </c>
      <c r="AA99" s="22">
        <v>10</v>
      </c>
      <c r="AB99" s="22" t="s">
        <v>1873</v>
      </c>
      <c r="AC99" s="22" t="s">
        <v>42</v>
      </c>
      <c r="AE99" s="22">
        <v>3</v>
      </c>
      <c r="AF99" s="22" t="s">
        <v>42</v>
      </c>
      <c r="AK99" s="22">
        <v>159</v>
      </c>
    </row>
    <row r="100" spans="1:37" x14ac:dyDescent="0.2">
      <c r="A100" s="22" t="s">
        <v>1849</v>
      </c>
      <c r="B100" s="22" t="s">
        <v>1848</v>
      </c>
      <c r="C100" s="22">
        <v>20</v>
      </c>
      <c r="D100" s="22" t="s">
        <v>131</v>
      </c>
      <c r="E100" s="22" t="s">
        <v>132</v>
      </c>
      <c r="F100" s="22" t="s">
        <v>733</v>
      </c>
      <c r="G100" s="22" t="s">
        <v>800</v>
      </c>
      <c r="H100" s="22" t="s">
        <v>888</v>
      </c>
      <c r="I100" s="22" t="s">
        <v>1773</v>
      </c>
      <c r="J100" s="22" t="s">
        <v>1757</v>
      </c>
      <c r="K100" s="22" t="s">
        <v>1757</v>
      </c>
      <c r="L100" s="22" t="s">
        <v>1760</v>
      </c>
      <c r="M100" s="22" t="s">
        <v>1766</v>
      </c>
      <c r="N100" s="22" t="s">
        <v>790</v>
      </c>
      <c r="O100" s="22" t="s">
        <v>838</v>
      </c>
      <c r="P100" s="22" t="s">
        <v>783</v>
      </c>
      <c r="Q100" s="22">
        <v>941000030951283</v>
      </c>
      <c r="R100" s="22" t="s">
        <v>733</v>
      </c>
      <c r="S100" s="22" t="s">
        <v>1758</v>
      </c>
      <c r="T100" s="23">
        <v>44968</v>
      </c>
      <c r="V100" s="23">
        <v>45704.376388888886</v>
      </c>
      <c r="W100" s="22" t="s">
        <v>1771</v>
      </c>
      <c r="X100" s="23">
        <v>45699.376388888886</v>
      </c>
      <c r="Y100" s="22">
        <v>236.3</v>
      </c>
      <c r="AA100" s="22">
        <v>11</v>
      </c>
      <c r="AB100" s="22" t="s">
        <v>1872</v>
      </c>
      <c r="AC100" s="22" t="s">
        <v>42</v>
      </c>
      <c r="AE100" s="22">
        <v>3</v>
      </c>
      <c r="AF100" s="22" t="s">
        <v>42</v>
      </c>
      <c r="AK100" s="22">
        <v>159</v>
      </c>
    </row>
    <row r="101" spans="1:37" x14ac:dyDescent="0.2">
      <c r="A101" s="22" t="s">
        <v>1849</v>
      </c>
      <c r="B101" s="22" t="s">
        <v>1848</v>
      </c>
      <c r="C101" s="22">
        <v>20</v>
      </c>
      <c r="D101" s="22" t="s">
        <v>195</v>
      </c>
      <c r="E101" s="22" t="s">
        <v>196</v>
      </c>
      <c r="F101" s="22" t="s">
        <v>733</v>
      </c>
      <c r="G101" s="22" t="s">
        <v>789</v>
      </c>
      <c r="H101" s="22" t="s">
        <v>926</v>
      </c>
      <c r="I101" s="22" t="s">
        <v>1776</v>
      </c>
      <c r="J101" s="22" t="s">
        <v>1757</v>
      </c>
      <c r="K101" s="22" t="s">
        <v>1757</v>
      </c>
      <c r="L101" s="22" t="s">
        <v>1836</v>
      </c>
      <c r="M101" s="22" t="s">
        <v>1766</v>
      </c>
      <c r="N101" s="22" t="s">
        <v>790</v>
      </c>
      <c r="O101" s="22" t="s">
        <v>838</v>
      </c>
      <c r="P101" s="22" t="s">
        <v>783</v>
      </c>
      <c r="Q101" s="22">
        <v>941000031684070</v>
      </c>
      <c r="R101" s="22" t="s">
        <v>733</v>
      </c>
      <c r="S101" s="22" t="s">
        <v>1758</v>
      </c>
      <c r="T101" s="23">
        <v>45392</v>
      </c>
      <c r="V101" s="23">
        <v>45762.524305555555</v>
      </c>
      <c r="W101" s="22" t="s">
        <v>1771</v>
      </c>
      <c r="X101" s="23">
        <v>45757.524305555555</v>
      </c>
      <c r="Y101" s="22">
        <v>178.2</v>
      </c>
      <c r="AA101" s="22">
        <v>12</v>
      </c>
      <c r="AB101" s="22" t="s">
        <v>1784</v>
      </c>
      <c r="AC101" s="22" t="s">
        <v>42</v>
      </c>
      <c r="AE101" s="22">
        <v>3</v>
      </c>
      <c r="AF101" s="22" t="s">
        <v>42</v>
      </c>
      <c r="AK101" s="22">
        <v>159</v>
      </c>
    </row>
    <row r="102" spans="1:37" x14ac:dyDescent="0.2">
      <c r="A102" s="22" t="s">
        <v>1849</v>
      </c>
      <c r="B102" s="22" t="s">
        <v>1848</v>
      </c>
      <c r="C102" s="22">
        <v>20</v>
      </c>
      <c r="D102" s="22" t="s">
        <v>180</v>
      </c>
      <c r="E102" s="22" t="s">
        <v>181</v>
      </c>
      <c r="F102" s="22" t="s">
        <v>733</v>
      </c>
      <c r="G102" s="22" t="s">
        <v>778</v>
      </c>
      <c r="H102" s="22" t="s">
        <v>917</v>
      </c>
      <c r="I102" s="22" t="s">
        <v>1856</v>
      </c>
      <c r="J102" s="22" t="s">
        <v>1757</v>
      </c>
      <c r="K102" s="22" t="s">
        <v>1757</v>
      </c>
      <c r="L102" s="22" t="s">
        <v>1760</v>
      </c>
      <c r="M102" s="22" t="s">
        <v>1759</v>
      </c>
      <c r="N102" s="22" t="s">
        <v>790</v>
      </c>
      <c r="O102" s="22" t="s">
        <v>838</v>
      </c>
      <c r="P102" s="22" t="s">
        <v>796</v>
      </c>
      <c r="Q102" s="22">
        <v>941000031750462</v>
      </c>
      <c r="R102" s="22" t="s">
        <v>733</v>
      </c>
      <c r="S102" s="22" t="s">
        <v>1758</v>
      </c>
      <c r="T102" s="23">
        <v>45391</v>
      </c>
      <c r="V102" s="23">
        <v>45761.606249999997</v>
      </c>
      <c r="W102" s="22" t="s">
        <v>1771</v>
      </c>
      <c r="X102" s="23">
        <v>45756.606249999997</v>
      </c>
      <c r="Y102" s="22">
        <v>179.1</v>
      </c>
      <c r="AA102" s="22">
        <v>13</v>
      </c>
      <c r="AB102" s="22" t="s">
        <v>1800</v>
      </c>
      <c r="AC102" s="22" t="s">
        <v>42</v>
      </c>
      <c r="AE102" s="22">
        <v>3</v>
      </c>
      <c r="AF102" s="22" t="s">
        <v>42</v>
      </c>
      <c r="AK102" s="22">
        <v>159</v>
      </c>
    </row>
    <row r="103" spans="1:37" x14ac:dyDescent="0.2">
      <c r="A103" s="22" t="s">
        <v>1849</v>
      </c>
      <c r="B103" s="22" t="s">
        <v>1848</v>
      </c>
      <c r="C103" s="22">
        <v>20</v>
      </c>
      <c r="D103" s="22" t="s">
        <v>253</v>
      </c>
      <c r="E103" s="22" t="s">
        <v>254</v>
      </c>
      <c r="F103" s="22" t="s">
        <v>733</v>
      </c>
      <c r="G103" s="22" t="s">
        <v>1134</v>
      </c>
      <c r="H103" s="22" t="s">
        <v>1133</v>
      </c>
      <c r="I103" s="22" t="s">
        <v>1871</v>
      </c>
      <c r="J103" s="22" t="s">
        <v>1757</v>
      </c>
      <c r="K103" s="22" t="s">
        <v>1757</v>
      </c>
      <c r="L103" s="22" t="s">
        <v>1870</v>
      </c>
      <c r="M103" s="22" t="s">
        <v>1759</v>
      </c>
      <c r="N103" s="22" t="s">
        <v>790</v>
      </c>
      <c r="O103" s="22" t="s">
        <v>838</v>
      </c>
      <c r="P103" s="22" t="s">
        <v>865</v>
      </c>
      <c r="Q103" s="22">
        <v>941000030951410</v>
      </c>
      <c r="R103" s="22" t="s">
        <v>733</v>
      </c>
      <c r="S103" s="22" t="s">
        <v>1758</v>
      </c>
      <c r="T103" s="23">
        <v>45093</v>
      </c>
      <c r="U103" s="22" t="s">
        <v>1828</v>
      </c>
      <c r="V103" s="23">
        <v>45829.554166666669</v>
      </c>
      <c r="W103" s="22" t="s">
        <v>1771</v>
      </c>
      <c r="X103" s="23">
        <v>45824.554166666669</v>
      </c>
      <c r="Y103" s="22">
        <v>111.1</v>
      </c>
      <c r="AA103" s="22">
        <v>14</v>
      </c>
      <c r="AB103" s="22" t="s">
        <v>1869</v>
      </c>
      <c r="AC103" s="22" t="s">
        <v>42</v>
      </c>
      <c r="AE103" s="22">
        <v>3</v>
      </c>
      <c r="AF103" s="22" t="s">
        <v>42</v>
      </c>
      <c r="AK103" s="22">
        <v>159</v>
      </c>
    </row>
    <row r="104" spans="1:37" x14ac:dyDescent="0.2">
      <c r="A104" s="22" t="s">
        <v>1849</v>
      </c>
      <c r="B104" s="22" t="s">
        <v>1848</v>
      </c>
      <c r="C104" s="22">
        <v>20</v>
      </c>
      <c r="D104" s="22" t="s">
        <v>393</v>
      </c>
      <c r="E104" s="22" t="s">
        <v>394</v>
      </c>
      <c r="F104" s="22" t="s">
        <v>733</v>
      </c>
      <c r="G104" s="22" t="s">
        <v>84</v>
      </c>
      <c r="H104" s="22" t="s">
        <v>1225</v>
      </c>
      <c r="I104" s="22" t="s">
        <v>1868</v>
      </c>
      <c r="J104" s="22" t="s">
        <v>1757</v>
      </c>
      <c r="K104" s="22" t="s">
        <v>1771</v>
      </c>
      <c r="L104" s="22" t="s">
        <v>1760</v>
      </c>
      <c r="M104" s="22" t="s">
        <v>1766</v>
      </c>
      <c r="N104" s="22" t="s">
        <v>790</v>
      </c>
      <c r="O104" s="22" t="s">
        <v>838</v>
      </c>
      <c r="P104" s="22" t="s">
        <v>882</v>
      </c>
      <c r="Q104" s="22">
        <v>982091074519787</v>
      </c>
      <c r="R104" s="22" t="s">
        <v>733</v>
      </c>
      <c r="S104" s="22" t="s">
        <v>1758</v>
      </c>
      <c r="T104" s="23">
        <v>44758</v>
      </c>
      <c r="U104" s="22" t="s">
        <v>1855</v>
      </c>
      <c r="V104" s="23">
        <v>45859.652083333334</v>
      </c>
      <c r="W104" s="22" t="s">
        <v>1771</v>
      </c>
      <c r="X104" s="23">
        <v>45854.652083333334</v>
      </c>
      <c r="Y104" s="22">
        <v>81</v>
      </c>
      <c r="AA104" s="22">
        <v>15</v>
      </c>
      <c r="AB104" s="22" t="s">
        <v>1867</v>
      </c>
      <c r="AC104" s="22" t="s">
        <v>42</v>
      </c>
      <c r="AE104" s="22">
        <v>3</v>
      </c>
      <c r="AF104" s="22" t="s">
        <v>42</v>
      </c>
      <c r="AK104" s="22">
        <v>159</v>
      </c>
    </row>
    <row r="105" spans="1:37" x14ac:dyDescent="0.2">
      <c r="A105" s="22" t="s">
        <v>1849</v>
      </c>
      <c r="B105" s="22" t="s">
        <v>1848</v>
      </c>
      <c r="C105" s="22">
        <v>20</v>
      </c>
      <c r="D105" s="22" t="s">
        <v>475</v>
      </c>
      <c r="E105" s="22" t="s">
        <v>476</v>
      </c>
      <c r="F105" s="22" t="s">
        <v>733</v>
      </c>
      <c r="G105" s="22" t="s">
        <v>84</v>
      </c>
      <c r="H105" s="22" t="s">
        <v>1866</v>
      </c>
      <c r="I105" s="22" t="s">
        <v>1776</v>
      </c>
      <c r="J105" s="22" t="s">
        <v>1757</v>
      </c>
      <c r="K105" s="22" t="s">
        <v>1757</v>
      </c>
      <c r="L105" s="22" t="s">
        <v>1760</v>
      </c>
      <c r="M105" s="22" t="s">
        <v>1766</v>
      </c>
      <c r="N105" s="22" t="s">
        <v>790</v>
      </c>
      <c r="O105" s="22" t="s">
        <v>838</v>
      </c>
      <c r="P105" s="22" t="s">
        <v>870</v>
      </c>
      <c r="Q105" s="22">
        <v>941000031684331</v>
      </c>
      <c r="R105" s="22" t="s">
        <v>733</v>
      </c>
      <c r="S105" s="22" t="s">
        <v>1758</v>
      </c>
      <c r="T105" s="23">
        <v>44408</v>
      </c>
      <c r="V105" s="23">
        <v>45874.686805555553</v>
      </c>
      <c r="W105" s="22" t="s">
        <v>1771</v>
      </c>
      <c r="X105" s="23">
        <v>45869.686805555553</v>
      </c>
      <c r="Y105" s="22">
        <v>66</v>
      </c>
      <c r="AA105" s="22">
        <v>16</v>
      </c>
      <c r="AB105" s="22" t="s">
        <v>1865</v>
      </c>
      <c r="AC105" s="22" t="s">
        <v>42</v>
      </c>
      <c r="AE105" s="22">
        <v>3</v>
      </c>
      <c r="AF105" s="22" t="s">
        <v>42</v>
      </c>
      <c r="AK105" s="22">
        <v>159</v>
      </c>
    </row>
    <row r="106" spans="1:37" x14ac:dyDescent="0.2">
      <c r="A106" s="22" t="s">
        <v>1849</v>
      </c>
      <c r="B106" s="22" t="s">
        <v>1848</v>
      </c>
      <c r="C106" s="22">
        <v>20</v>
      </c>
      <c r="D106" s="22" t="s">
        <v>491</v>
      </c>
      <c r="E106" s="22" t="s">
        <v>492</v>
      </c>
      <c r="F106" s="22" t="s">
        <v>733</v>
      </c>
      <c r="G106" s="22" t="s">
        <v>915</v>
      </c>
      <c r="H106" s="22" t="s">
        <v>1363</v>
      </c>
      <c r="I106" s="22" t="s">
        <v>1864</v>
      </c>
      <c r="J106" s="22" t="s">
        <v>1757</v>
      </c>
      <c r="K106" s="22" t="s">
        <v>1757</v>
      </c>
      <c r="L106" s="22" t="s">
        <v>1760</v>
      </c>
      <c r="M106" s="22" t="s">
        <v>1766</v>
      </c>
      <c r="N106" s="22" t="s">
        <v>790</v>
      </c>
      <c r="O106" s="22" t="s">
        <v>838</v>
      </c>
      <c r="P106" s="22" t="s">
        <v>1361</v>
      </c>
      <c r="Q106" s="22">
        <v>941000031684296</v>
      </c>
      <c r="R106" s="22" t="s">
        <v>733</v>
      </c>
      <c r="S106" s="22" t="s">
        <v>1758</v>
      </c>
      <c r="T106" s="23">
        <v>44063</v>
      </c>
      <c r="V106" s="23">
        <v>45893.589583333334</v>
      </c>
      <c r="W106" s="22" t="s">
        <v>1771</v>
      </c>
      <c r="X106" s="23">
        <v>45888.589583333334</v>
      </c>
      <c r="Y106" s="22">
        <v>47.1</v>
      </c>
      <c r="AA106" s="22">
        <v>17</v>
      </c>
      <c r="AB106" s="22" t="s">
        <v>1863</v>
      </c>
      <c r="AC106" s="22" t="s">
        <v>42</v>
      </c>
      <c r="AE106" s="22">
        <v>3</v>
      </c>
      <c r="AF106" s="22" t="s">
        <v>42</v>
      </c>
      <c r="AK106" s="22">
        <v>159</v>
      </c>
    </row>
    <row r="107" spans="1:37" x14ac:dyDescent="0.2">
      <c r="A107" s="22" t="s">
        <v>1849</v>
      </c>
      <c r="B107" s="22" t="s">
        <v>1848</v>
      </c>
      <c r="C107" s="22">
        <v>20</v>
      </c>
      <c r="D107" s="22" t="s">
        <v>1184</v>
      </c>
      <c r="E107" s="22" t="s">
        <v>1183</v>
      </c>
      <c r="F107" s="22" t="s">
        <v>733</v>
      </c>
      <c r="G107" s="22" t="s">
        <v>1126</v>
      </c>
      <c r="H107" s="22" t="s">
        <v>1182</v>
      </c>
      <c r="I107" s="22" t="s">
        <v>1793</v>
      </c>
      <c r="J107" s="22" t="s">
        <v>1757</v>
      </c>
      <c r="K107" s="22" t="s">
        <v>1771</v>
      </c>
      <c r="L107" s="22" t="s">
        <v>1862</v>
      </c>
      <c r="M107" s="22" t="s">
        <v>1759</v>
      </c>
      <c r="N107" s="22" t="s">
        <v>790</v>
      </c>
      <c r="O107" s="22" t="s">
        <v>838</v>
      </c>
      <c r="P107" s="22" t="s">
        <v>870</v>
      </c>
      <c r="Q107" s="22">
        <v>941000031750548</v>
      </c>
      <c r="R107" s="22" t="s">
        <v>733</v>
      </c>
      <c r="S107" s="22" t="s">
        <v>1758</v>
      </c>
      <c r="T107" s="23">
        <v>45109</v>
      </c>
      <c r="W107" s="22" t="s">
        <v>1771</v>
      </c>
      <c r="X107" s="23">
        <v>45929.595138888886</v>
      </c>
      <c r="Y107" s="22">
        <v>6.1</v>
      </c>
      <c r="AA107" s="22">
        <v>18</v>
      </c>
      <c r="AB107" s="22" t="s">
        <v>1861</v>
      </c>
      <c r="AC107" s="22" t="s">
        <v>42</v>
      </c>
      <c r="AE107" s="22">
        <v>1</v>
      </c>
      <c r="AF107" s="22" t="s">
        <v>42</v>
      </c>
      <c r="AK107" s="22">
        <v>159</v>
      </c>
    </row>
    <row r="108" spans="1:37" x14ac:dyDescent="0.2">
      <c r="A108" s="22" t="s">
        <v>1849</v>
      </c>
      <c r="B108" s="22" t="s">
        <v>1848</v>
      </c>
      <c r="C108" s="22">
        <v>20</v>
      </c>
      <c r="D108" s="22" t="s">
        <v>91</v>
      </c>
      <c r="E108" s="22" t="s">
        <v>92</v>
      </c>
      <c r="F108" s="22" t="s">
        <v>733</v>
      </c>
      <c r="G108" s="22" t="s">
        <v>94</v>
      </c>
      <c r="H108" s="22" t="s">
        <v>873</v>
      </c>
      <c r="I108" s="22" t="s">
        <v>1788</v>
      </c>
      <c r="J108" s="22" t="s">
        <v>1757</v>
      </c>
      <c r="K108" s="22" t="s">
        <v>1757</v>
      </c>
      <c r="L108" s="22" t="s">
        <v>1760</v>
      </c>
      <c r="M108" s="22" t="s">
        <v>1766</v>
      </c>
      <c r="N108" s="22" t="s">
        <v>790</v>
      </c>
      <c r="O108" s="22" t="s">
        <v>838</v>
      </c>
      <c r="P108" s="22" t="s">
        <v>870</v>
      </c>
      <c r="Q108" s="22">
        <v>941000031749603</v>
      </c>
      <c r="R108" s="22" t="s">
        <v>733</v>
      </c>
      <c r="S108" s="22" t="s">
        <v>1758</v>
      </c>
      <c r="T108" s="23">
        <v>44128</v>
      </c>
      <c r="V108" s="23">
        <v>45593.788194444445</v>
      </c>
      <c r="W108" s="22" t="s">
        <v>1771</v>
      </c>
      <c r="X108" s="23">
        <v>45588.788194444445</v>
      </c>
      <c r="Y108" s="22">
        <v>346.9</v>
      </c>
      <c r="AA108" s="22">
        <v>19</v>
      </c>
      <c r="AB108" s="22" t="s">
        <v>1860</v>
      </c>
      <c r="AC108" s="22" t="s">
        <v>42</v>
      </c>
      <c r="AE108" s="22">
        <v>3</v>
      </c>
      <c r="AF108" s="22" t="s">
        <v>42</v>
      </c>
      <c r="AK108" s="22">
        <v>159</v>
      </c>
    </row>
    <row r="109" spans="1:37" x14ac:dyDescent="0.2">
      <c r="A109" s="22" t="s">
        <v>1849</v>
      </c>
      <c r="B109" s="22" t="s">
        <v>1848</v>
      </c>
      <c r="C109" s="22">
        <v>20</v>
      </c>
      <c r="D109" s="22" t="s">
        <v>485</v>
      </c>
      <c r="E109" s="22" t="s">
        <v>486</v>
      </c>
      <c r="F109" s="22" t="s">
        <v>733</v>
      </c>
      <c r="G109" s="22" t="s">
        <v>900</v>
      </c>
      <c r="H109" s="22" t="s">
        <v>1312</v>
      </c>
      <c r="I109" s="22" t="s">
        <v>1801</v>
      </c>
      <c r="J109" s="22" t="s">
        <v>1757</v>
      </c>
      <c r="K109" s="22" t="s">
        <v>1757</v>
      </c>
      <c r="L109" s="22" t="s">
        <v>1760</v>
      </c>
      <c r="M109" s="22" t="s">
        <v>1766</v>
      </c>
      <c r="N109" s="22" t="s">
        <v>790</v>
      </c>
      <c r="O109" s="22" t="s">
        <v>838</v>
      </c>
      <c r="P109" s="22" t="s">
        <v>783</v>
      </c>
      <c r="Q109" s="22">
        <v>941000031684376</v>
      </c>
      <c r="R109" s="22" t="s">
        <v>733</v>
      </c>
      <c r="S109" s="22" t="s">
        <v>1758</v>
      </c>
      <c r="T109" s="23">
        <v>45144</v>
      </c>
      <c r="V109" s="23">
        <v>45880.637499999997</v>
      </c>
      <c r="W109" s="22" t="s">
        <v>1771</v>
      </c>
      <c r="X109" s="23">
        <v>45875.637499999997</v>
      </c>
      <c r="Y109" s="22">
        <v>60</v>
      </c>
      <c r="AA109" s="22">
        <v>2</v>
      </c>
      <c r="AB109" s="22" t="s">
        <v>1859</v>
      </c>
      <c r="AC109" s="22" t="s">
        <v>42</v>
      </c>
      <c r="AE109" s="22">
        <v>3</v>
      </c>
      <c r="AF109" s="22" t="s">
        <v>42</v>
      </c>
      <c r="AK109" s="22">
        <v>159</v>
      </c>
    </row>
    <row r="110" spans="1:37" x14ac:dyDescent="0.2">
      <c r="A110" s="22" t="s">
        <v>1849</v>
      </c>
      <c r="B110" s="22" t="s">
        <v>1848</v>
      </c>
      <c r="C110" s="22">
        <v>20</v>
      </c>
      <c r="D110" s="22" t="s">
        <v>1109</v>
      </c>
      <c r="E110" s="22" t="s">
        <v>1108</v>
      </c>
      <c r="F110" s="22" t="s">
        <v>733</v>
      </c>
      <c r="G110" s="22" t="s">
        <v>900</v>
      </c>
      <c r="H110" s="22" t="s">
        <v>1107</v>
      </c>
      <c r="I110" s="22" t="s">
        <v>1793</v>
      </c>
      <c r="J110" s="22" t="s">
        <v>1757</v>
      </c>
      <c r="K110" s="22" t="s">
        <v>1757</v>
      </c>
      <c r="L110" s="22" t="s">
        <v>1836</v>
      </c>
      <c r="M110" s="22" t="s">
        <v>1759</v>
      </c>
      <c r="N110" s="22" t="s">
        <v>843</v>
      </c>
      <c r="O110" s="22" t="s">
        <v>838</v>
      </c>
      <c r="P110" s="22" t="s">
        <v>882</v>
      </c>
      <c r="R110" s="22" t="s">
        <v>733</v>
      </c>
      <c r="S110" s="22" t="s">
        <v>1758</v>
      </c>
      <c r="T110" s="23">
        <v>45088</v>
      </c>
      <c r="V110" s="23">
        <v>45822.669444444444</v>
      </c>
      <c r="W110" s="22" t="s">
        <v>1757</v>
      </c>
      <c r="X110" s="23">
        <v>45817.669444444444</v>
      </c>
      <c r="Y110" s="22">
        <v>118</v>
      </c>
      <c r="AA110" s="22">
        <v>20</v>
      </c>
      <c r="AB110" s="22" t="s">
        <v>1858</v>
      </c>
      <c r="AC110" s="22" t="s">
        <v>42</v>
      </c>
      <c r="AE110" s="22">
        <v>3</v>
      </c>
      <c r="AF110" s="22" t="s">
        <v>42</v>
      </c>
      <c r="AK110" s="22">
        <v>159</v>
      </c>
    </row>
    <row r="111" spans="1:37" x14ac:dyDescent="0.2">
      <c r="A111" s="22" t="s">
        <v>1849</v>
      </c>
      <c r="B111" s="22" t="s">
        <v>1848</v>
      </c>
      <c r="C111" s="22">
        <v>20</v>
      </c>
      <c r="D111" s="22" t="s">
        <v>497</v>
      </c>
      <c r="E111" s="22" t="s">
        <v>498</v>
      </c>
      <c r="F111" s="22" t="s">
        <v>733</v>
      </c>
      <c r="G111" s="22" t="s">
        <v>778</v>
      </c>
      <c r="H111" s="22" t="s">
        <v>1388</v>
      </c>
      <c r="I111" s="22" t="s">
        <v>1857</v>
      </c>
      <c r="J111" s="22" t="s">
        <v>1757</v>
      </c>
      <c r="K111" s="22" t="s">
        <v>1757</v>
      </c>
      <c r="L111" s="22" t="s">
        <v>1809</v>
      </c>
      <c r="M111" s="22" t="s">
        <v>1766</v>
      </c>
      <c r="N111" s="22" t="s">
        <v>790</v>
      </c>
      <c r="O111" s="22" t="s">
        <v>838</v>
      </c>
      <c r="P111" s="22" t="s">
        <v>870</v>
      </c>
      <c r="Q111" s="22">
        <v>941000031684325</v>
      </c>
      <c r="R111" s="22" t="s">
        <v>733</v>
      </c>
      <c r="S111" s="22" t="s">
        <v>1758</v>
      </c>
      <c r="T111" s="23">
        <v>44795</v>
      </c>
      <c r="V111" s="23">
        <v>45896.468055555553</v>
      </c>
      <c r="W111" s="22" t="s">
        <v>1771</v>
      </c>
      <c r="X111" s="23">
        <v>45891.468055555553</v>
      </c>
      <c r="Y111" s="22">
        <v>44.2</v>
      </c>
      <c r="AA111" s="22">
        <v>3</v>
      </c>
      <c r="AB111" s="22" t="s">
        <v>1805</v>
      </c>
      <c r="AC111" s="22" t="s">
        <v>42</v>
      </c>
      <c r="AE111" s="22">
        <v>3</v>
      </c>
      <c r="AF111" s="22" t="s">
        <v>42</v>
      </c>
      <c r="AK111" s="22">
        <v>159</v>
      </c>
    </row>
    <row r="112" spans="1:37" x14ac:dyDescent="0.2">
      <c r="A112" s="22" t="s">
        <v>1849</v>
      </c>
      <c r="B112" s="22" t="s">
        <v>1848</v>
      </c>
      <c r="C112" s="22">
        <v>20</v>
      </c>
      <c r="D112" s="22" t="s">
        <v>290</v>
      </c>
      <c r="E112" s="22" t="s">
        <v>291</v>
      </c>
      <c r="F112" s="22" t="s">
        <v>733</v>
      </c>
      <c r="G112" s="22" t="s">
        <v>778</v>
      </c>
      <c r="H112" s="22" t="s">
        <v>923</v>
      </c>
      <c r="I112" s="22" t="s">
        <v>1776</v>
      </c>
      <c r="J112" s="22" t="s">
        <v>1757</v>
      </c>
      <c r="K112" s="22" t="s">
        <v>1757</v>
      </c>
      <c r="L112" s="22" t="s">
        <v>1836</v>
      </c>
      <c r="M112" s="22" t="s">
        <v>1766</v>
      </c>
      <c r="N112" s="22" t="s">
        <v>790</v>
      </c>
      <c r="O112" s="22" t="s">
        <v>838</v>
      </c>
      <c r="P112" s="22" t="s">
        <v>783</v>
      </c>
      <c r="Q112" s="22">
        <v>941000031750106</v>
      </c>
      <c r="R112" s="22" t="s">
        <v>733</v>
      </c>
      <c r="S112" s="22" t="s">
        <v>1758</v>
      </c>
      <c r="T112" s="23">
        <v>43565</v>
      </c>
      <c r="V112" s="23">
        <v>45762.524305555555</v>
      </c>
      <c r="W112" s="22" t="s">
        <v>1771</v>
      </c>
      <c r="X112" s="23">
        <v>45757.524305555555</v>
      </c>
      <c r="Y112" s="22">
        <v>178.2</v>
      </c>
      <c r="AA112" s="22">
        <v>4</v>
      </c>
      <c r="AB112" s="22" t="s">
        <v>1799</v>
      </c>
      <c r="AC112" s="22" t="s">
        <v>42</v>
      </c>
      <c r="AE112" s="22">
        <v>3</v>
      </c>
      <c r="AF112" s="22" t="s">
        <v>42</v>
      </c>
      <c r="AK112" s="22">
        <v>159</v>
      </c>
    </row>
    <row r="113" spans="1:37" x14ac:dyDescent="0.2">
      <c r="A113" s="22" t="s">
        <v>1849</v>
      </c>
      <c r="B113" s="22" t="s">
        <v>1848</v>
      </c>
      <c r="C113" s="22">
        <v>20</v>
      </c>
      <c r="D113" s="22" t="s">
        <v>57</v>
      </c>
      <c r="E113" s="22" t="s">
        <v>58</v>
      </c>
      <c r="F113" s="22" t="s">
        <v>733</v>
      </c>
      <c r="G113" s="22" t="s">
        <v>778</v>
      </c>
      <c r="H113" s="22" t="s">
        <v>840</v>
      </c>
      <c r="I113" s="22" t="s">
        <v>1856</v>
      </c>
      <c r="J113" s="22" t="s">
        <v>1757</v>
      </c>
      <c r="K113" s="22" t="s">
        <v>1771</v>
      </c>
      <c r="L113" s="22" t="s">
        <v>1760</v>
      </c>
      <c r="M113" s="22" t="s">
        <v>1766</v>
      </c>
      <c r="N113" s="22" t="s">
        <v>790</v>
      </c>
      <c r="O113" s="22" t="s">
        <v>838</v>
      </c>
      <c r="P113" s="22" t="s">
        <v>836</v>
      </c>
      <c r="Q113" s="22">
        <v>982091074516862</v>
      </c>
      <c r="R113" s="22" t="s">
        <v>733</v>
      </c>
      <c r="S113" s="22" t="s">
        <v>1758</v>
      </c>
      <c r="T113" s="23">
        <v>44708</v>
      </c>
      <c r="U113" s="22" t="s">
        <v>1855</v>
      </c>
      <c r="V113" s="23">
        <v>45860.586805555555</v>
      </c>
      <c r="W113" s="22" t="s">
        <v>1771</v>
      </c>
      <c r="X113" s="23">
        <v>45855.586805555555</v>
      </c>
      <c r="Y113" s="22">
        <v>80.099999999999994</v>
      </c>
      <c r="AA113" s="22">
        <v>5</v>
      </c>
      <c r="AB113" s="22" t="s">
        <v>1846</v>
      </c>
      <c r="AC113" s="22" t="s">
        <v>42</v>
      </c>
      <c r="AE113" s="22">
        <v>3</v>
      </c>
      <c r="AF113" s="22" t="s">
        <v>42</v>
      </c>
      <c r="AK113" s="22">
        <v>159</v>
      </c>
    </row>
    <row r="114" spans="1:37" x14ac:dyDescent="0.2">
      <c r="A114" s="22" t="s">
        <v>1849</v>
      </c>
      <c r="B114" s="22" t="s">
        <v>1848</v>
      </c>
      <c r="C114" s="22">
        <v>20</v>
      </c>
      <c r="D114" s="22" t="s">
        <v>1302</v>
      </c>
      <c r="E114" s="22" t="s">
        <v>1301</v>
      </c>
      <c r="F114" s="22" t="s">
        <v>733</v>
      </c>
      <c r="G114" s="22" t="s">
        <v>833</v>
      </c>
      <c r="H114" s="22" t="s">
        <v>1847</v>
      </c>
      <c r="I114" s="22" t="s">
        <v>1801</v>
      </c>
      <c r="J114" s="22" t="s">
        <v>1757</v>
      </c>
      <c r="K114" s="22" t="s">
        <v>1757</v>
      </c>
      <c r="L114" s="22" t="s">
        <v>1772</v>
      </c>
      <c r="M114" s="22" t="s">
        <v>1759</v>
      </c>
      <c r="N114" s="22" t="s">
        <v>805</v>
      </c>
      <c r="O114" s="22" t="s">
        <v>838</v>
      </c>
      <c r="P114" s="22" t="s">
        <v>807</v>
      </c>
      <c r="R114" s="22" t="s">
        <v>733</v>
      </c>
      <c r="S114" s="22" t="s">
        <v>1758</v>
      </c>
      <c r="T114" s="23">
        <v>44834</v>
      </c>
      <c r="W114" s="22" t="s">
        <v>1757</v>
      </c>
      <c r="X114" s="23">
        <v>45875.455555555556</v>
      </c>
      <c r="Y114" s="22">
        <v>60.3</v>
      </c>
      <c r="AA114" s="22">
        <v>6</v>
      </c>
      <c r="AB114" s="22" t="s">
        <v>1854</v>
      </c>
      <c r="AC114" s="22" t="s">
        <v>42</v>
      </c>
      <c r="AE114" s="22">
        <v>1</v>
      </c>
      <c r="AF114" s="22" t="s">
        <v>42</v>
      </c>
      <c r="AK114" s="22">
        <v>159</v>
      </c>
    </row>
    <row r="115" spans="1:37" x14ac:dyDescent="0.2">
      <c r="A115" s="22" t="s">
        <v>1849</v>
      </c>
      <c r="B115" s="22" t="s">
        <v>1848</v>
      </c>
      <c r="C115" s="22">
        <v>20</v>
      </c>
      <c r="D115" s="22" t="s">
        <v>1299</v>
      </c>
      <c r="E115" s="22" t="s">
        <v>1298</v>
      </c>
      <c r="F115" s="22" t="s">
        <v>733</v>
      </c>
      <c r="G115" s="22" t="s">
        <v>833</v>
      </c>
      <c r="H115" s="22" t="s">
        <v>1851</v>
      </c>
      <c r="I115" s="22" t="s">
        <v>1853</v>
      </c>
      <c r="J115" s="22" t="s">
        <v>1757</v>
      </c>
      <c r="K115" s="22" t="s">
        <v>1757</v>
      </c>
      <c r="L115" s="22" t="s">
        <v>1772</v>
      </c>
      <c r="M115" s="22" t="s">
        <v>1766</v>
      </c>
      <c r="N115" s="22" t="s">
        <v>805</v>
      </c>
      <c r="O115" s="22" t="s">
        <v>838</v>
      </c>
      <c r="P115" s="22" t="s">
        <v>807</v>
      </c>
      <c r="R115" s="22" t="s">
        <v>733</v>
      </c>
      <c r="S115" s="22" t="s">
        <v>1758</v>
      </c>
      <c r="T115" s="23">
        <v>44104</v>
      </c>
      <c r="W115" s="22" t="s">
        <v>1757</v>
      </c>
      <c r="X115" s="23">
        <v>45875.455555555556</v>
      </c>
      <c r="Y115" s="22">
        <v>60.3</v>
      </c>
      <c r="AA115" s="22">
        <v>7</v>
      </c>
      <c r="AB115" s="22" t="s">
        <v>1852</v>
      </c>
      <c r="AC115" s="22" t="s">
        <v>42</v>
      </c>
      <c r="AE115" s="22">
        <v>1</v>
      </c>
      <c r="AF115" s="22" t="s">
        <v>42</v>
      </c>
      <c r="AK115" s="22">
        <v>159</v>
      </c>
    </row>
    <row r="116" spans="1:37" x14ac:dyDescent="0.2">
      <c r="A116" s="22" t="s">
        <v>1849</v>
      </c>
      <c r="B116" s="22" t="s">
        <v>1848</v>
      </c>
      <c r="C116" s="22">
        <v>20</v>
      </c>
      <c r="D116" s="22" t="s">
        <v>1308</v>
      </c>
      <c r="E116" s="22" t="s">
        <v>1307</v>
      </c>
      <c r="F116" s="22" t="s">
        <v>733</v>
      </c>
      <c r="G116" s="22" t="s">
        <v>900</v>
      </c>
      <c r="H116" s="22" t="s">
        <v>1851</v>
      </c>
      <c r="I116" s="22" t="s">
        <v>1810</v>
      </c>
      <c r="J116" s="22" t="s">
        <v>1757</v>
      </c>
      <c r="K116" s="22" t="s">
        <v>1757</v>
      </c>
      <c r="L116" s="22" t="s">
        <v>1772</v>
      </c>
      <c r="M116" s="22" t="s">
        <v>1759</v>
      </c>
      <c r="N116" s="22" t="s">
        <v>805</v>
      </c>
      <c r="O116" s="22" t="s">
        <v>838</v>
      </c>
      <c r="P116" s="22" t="s">
        <v>1304</v>
      </c>
      <c r="R116" s="22" t="s">
        <v>733</v>
      </c>
      <c r="S116" s="22" t="s">
        <v>1758</v>
      </c>
      <c r="T116" s="23">
        <v>44104</v>
      </c>
      <c r="W116" s="22" t="s">
        <v>1757</v>
      </c>
      <c r="X116" s="23">
        <v>45875.455555555556</v>
      </c>
      <c r="Y116" s="22">
        <v>60.3</v>
      </c>
      <c r="AA116" s="22">
        <v>8</v>
      </c>
      <c r="AB116" s="22" t="s">
        <v>1850</v>
      </c>
      <c r="AC116" s="22" t="s">
        <v>42</v>
      </c>
      <c r="AE116" s="22">
        <v>1</v>
      </c>
      <c r="AF116" s="22" t="s">
        <v>42</v>
      </c>
      <c r="AK116" s="22">
        <v>159</v>
      </c>
    </row>
    <row r="117" spans="1:37" x14ac:dyDescent="0.2">
      <c r="A117" s="22" t="s">
        <v>1849</v>
      </c>
      <c r="B117" s="22" t="s">
        <v>1848</v>
      </c>
      <c r="C117" s="22">
        <v>20</v>
      </c>
      <c r="D117" s="22" t="s">
        <v>1306</v>
      </c>
      <c r="E117" s="22" t="s">
        <v>1305</v>
      </c>
      <c r="F117" s="22" t="s">
        <v>733</v>
      </c>
      <c r="G117" s="22" t="s">
        <v>833</v>
      </c>
      <c r="H117" s="22" t="s">
        <v>1847</v>
      </c>
      <c r="I117" s="22" t="s">
        <v>1832</v>
      </c>
      <c r="J117" s="22" t="s">
        <v>1757</v>
      </c>
      <c r="K117" s="22" t="s">
        <v>1757</v>
      </c>
      <c r="L117" s="22" t="s">
        <v>1772</v>
      </c>
      <c r="M117" s="22" t="s">
        <v>1759</v>
      </c>
      <c r="N117" s="22" t="s">
        <v>805</v>
      </c>
      <c r="O117" s="22" t="s">
        <v>838</v>
      </c>
      <c r="P117" s="22" t="s">
        <v>1304</v>
      </c>
      <c r="R117" s="22" t="s">
        <v>733</v>
      </c>
      <c r="S117" s="22" t="s">
        <v>1758</v>
      </c>
      <c r="T117" s="23">
        <v>44834</v>
      </c>
      <c r="W117" s="22" t="s">
        <v>1757</v>
      </c>
      <c r="X117" s="23">
        <v>45875.455555555556</v>
      </c>
      <c r="Y117" s="22">
        <v>60.3</v>
      </c>
      <c r="AA117" s="22">
        <v>9</v>
      </c>
      <c r="AB117" s="22" t="s">
        <v>1846</v>
      </c>
      <c r="AC117" s="22" t="s">
        <v>42</v>
      </c>
      <c r="AE117" s="22">
        <v>1</v>
      </c>
      <c r="AF117" s="22" t="s">
        <v>42</v>
      </c>
      <c r="AK117" s="22">
        <v>159</v>
      </c>
    </row>
    <row r="118" spans="1:37" x14ac:dyDescent="0.2">
      <c r="A118" s="22" t="s">
        <v>1823</v>
      </c>
      <c r="B118" s="22" t="s">
        <v>1822</v>
      </c>
      <c r="C118" s="22">
        <v>19</v>
      </c>
      <c r="D118" s="22" t="s">
        <v>1519</v>
      </c>
      <c r="E118" s="22" t="s">
        <v>1518</v>
      </c>
      <c r="F118" s="22" t="s">
        <v>733</v>
      </c>
      <c r="G118" s="22" t="s">
        <v>789</v>
      </c>
      <c r="H118" s="22" t="s">
        <v>1517</v>
      </c>
      <c r="I118" s="22" t="s">
        <v>1776</v>
      </c>
      <c r="J118" s="22" t="s">
        <v>1757</v>
      </c>
      <c r="K118" s="22" t="s">
        <v>1757</v>
      </c>
      <c r="L118" s="22" t="s">
        <v>1760</v>
      </c>
      <c r="M118" s="22" t="s">
        <v>1766</v>
      </c>
      <c r="N118" s="22" t="s">
        <v>805</v>
      </c>
      <c r="O118" s="22" t="s">
        <v>902</v>
      </c>
      <c r="P118" s="22" t="s">
        <v>783</v>
      </c>
      <c r="R118" s="22" t="s">
        <v>733</v>
      </c>
      <c r="S118" s="22" t="s">
        <v>1758</v>
      </c>
      <c r="T118" s="23">
        <v>44444</v>
      </c>
      <c r="V118" s="23">
        <v>45910.564583333333</v>
      </c>
      <c r="W118" s="22" t="s">
        <v>1757</v>
      </c>
      <c r="X118" s="23">
        <v>45905.564583333333</v>
      </c>
      <c r="Y118" s="22">
        <v>30.1</v>
      </c>
      <c r="AA118" s="22">
        <v>1</v>
      </c>
      <c r="AB118" s="22" t="s">
        <v>1845</v>
      </c>
      <c r="AC118" s="22" t="s">
        <v>42</v>
      </c>
      <c r="AE118" s="22">
        <v>1</v>
      </c>
      <c r="AF118" s="22" t="s">
        <v>42</v>
      </c>
      <c r="AK118" s="22">
        <v>159</v>
      </c>
    </row>
    <row r="119" spans="1:37" x14ac:dyDescent="0.2">
      <c r="A119" s="22" t="s">
        <v>1823</v>
      </c>
      <c r="B119" s="22" t="s">
        <v>1822</v>
      </c>
      <c r="C119" s="22">
        <v>19</v>
      </c>
      <c r="D119" s="22" t="s">
        <v>640</v>
      </c>
      <c r="E119" s="22" t="s">
        <v>641</v>
      </c>
      <c r="F119" s="22" t="s">
        <v>733</v>
      </c>
      <c r="G119" s="22" t="s">
        <v>1574</v>
      </c>
      <c r="H119" s="22" t="s">
        <v>1844</v>
      </c>
      <c r="I119" s="22" t="s">
        <v>1793</v>
      </c>
      <c r="J119" s="22" t="s">
        <v>1757</v>
      </c>
      <c r="K119" s="22" t="s">
        <v>1757</v>
      </c>
      <c r="L119" s="22" t="s">
        <v>1760</v>
      </c>
      <c r="M119" s="22" t="s">
        <v>1759</v>
      </c>
      <c r="N119" s="22" t="s">
        <v>790</v>
      </c>
      <c r="O119" s="22" t="s">
        <v>902</v>
      </c>
      <c r="P119" s="22" t="s">
        <v>783</v>
      </c>
      <c r="Q119" s="22">
        <v>941000028841259</v>
      </c>
      <c r="R119" s="22" t="s">
        <v>733</v>
      </c>
      <c r="S119" s="22" t="s">
        <v>609</v>
      </c>
      <c r="T119" s="23">
        <v>45828</v>
      </c>
      <c r="V119" s="23">
        <v>45917.61041666667</v>
      </c>
      <c r="W119" s="22" t="s">
        <v>1771</v>
      </c>
      <c r="X119" s="23">
        <v>45912.61041666667</v>
      </c>
      <c r="Y119" s="22">
        <v>23.1</v>
      </c>
      <c r="AA119" s="22">
        <v>10</v>
      </c>
      <c r="AB119" s="22" t="s">
        <v>1808</v>
      </c>
      <c r="AC119" s="22" t="s">
        <v>42</v>
      </c>
      <c r="AE119" s="22">
        <v>3</v>
      </c>
      <c r="AF119" s="22" t="s">
        <v>42</v>
      </c>
      <c r="AK119" s="22">
        <v>159</v>
      </c>
    </row>
    <row r="120" spans="1:37" x14ac:dyDescent="0.2">
      <c r="A120" s="22" t="s">
        <v>1823</v>
      </c>
      <c r="B120" s="22" t="s">
        <v>1822</v>
      </c>
      <c r="C120" s="22">
        <v>19</v>
      </c>
      <c r="D120" s="22" t="s">
        <v>607</v>
      </c>
      <c r="E120" s="22" t="s">
        <v>608</v>
      </c>
      <c r="F120" s="22" t="s">
        <v>733</v>
      </c>
      <c r="G120" s="22" t="s">
        <v>1574</v>
      </c>
      <c r="H120" s="22" t="s">
        <v>1844</v>
      </c>
      <c r="I120" s="22" t="s">
        <v>1793</v>
      </c>
      <c r="J120" s="22" t="s">
        <v>1757</v>
      </c>
      <c r="K120" s="22" t="s">
        <v>1757</v>
      </c>
      <c r="L120" s="22" t="s">
        <v>1760</v>
      </c>
      <c r="M120" s="22" t="s">
        <v>1766</v>
      </c>
      <c r="N120" s="22" t="s">
        <v>790</v>
      </c>
      <c r="O120" s="22" t="s">
        <v>902</v>
      </c>
      <c r="P120" s="22" t="s">
        <v>783</v>
      </c>
      <c r="Q120" s="22">
        <v>941000028853239</v>
      </c>
      <c r="R120" s="22" t="s">
        <v>733</v>
      </c>
      <c r="S120" s="22" t="s">
        <v>609</v>
      </c>
      <c r="T120" s="23">
        <v>45828</v>
      </c>
      <c r="V120" s="23">
        <v>45917.61041666667</v>
      </c>
      <c r="W120" s="22" t="s">
        <v>1771</v>
      </c>
      <c r="X120" s="23">
        <v>45912.61041666667</v>
      </c>
      <c r="Y120" s="22">
        <v>23.1</v>
      </c>
      <c r="AA120" s="22">
        <v>10</v>
      </c>
      <c r="AB120" s="22" t="s">
        <v>1843</v>
      </c>
      <c r="AC120" s="22" t="s">
        <v>42</v>
      </c>
      <c r="AE120" s="22">
        <v>3</v>
      </c>
      <c r="AF120" s="22" t="s">
        <v>42</v>
      </c>
      <c r="AK120" s="22">
        <v>159</v>
      </c>
    </row>
    <row r="121" spans="1:37" x14ac:dyDescent="0.2">
      <c r="A121" s="22" t="s">
        <v>1823</v>
      </c>
      <c r="B121" s="22" t="s">
        <v>1822</v>
      </c>
      <c r="C121" s="22">
        <v>19</v>
      </c>
      <c r="D121" s="22" t="s">
        <v>621</v>
      </c>
      <c r="E121" s="22" t="s">
        <v>622</v>
      </c>
      <c r="F121" s="22" t="s">
        <v>733</v>
      </c>
      <c r="G121" s="22" t="s">
        <v>869</v>
      </c>
      <c r="H121" s="22" t="s">
        <v>1502</v>
      </c>
      <c r="I121" s="22" t="s">
        <v>1793</v>
      </c>
      <c r="J121" s="22" t="s">
        <v>1757</v>
      </c>
      <c r="K121" s="22" t="s">
        <v>1757</v>
      </c>
      <c r="L121" s="22" t="s">
        <v>1809</v>
      </c>
      <c r="M121" s="22" t="s">
        <v>1759</v>
      </c>
      <c r="N121" s="22" t="s">
        <v>843</v>
      </c>
      <c r="O121" s="22" t="s">
        <v>902</v>
      </c>
      <c r="P121" s="22" t="s">
        <v>1465</v>
      </c>
      <c r="R121" s="22" t="s">
        <v>733</v>
      </c>
      <c r="S121" s="22" t="s">
        <v>1758</v>
      </c>
      <c r="T121" s="23">
        <v>45538</v>
      </c>
      <c r="V121" s="23">
        <v>45908.617361111108</v>
      </c>
      <c r="W121" s="22" t="s">
        <v>1757</v>
      </c>
      <c r="X121" s="23">
        <v>45903.617361111108</v>
      </c>
      <c r="Y121" s="22">
        <v>32.1</v>
      </c>
      <c r="AA121" s="22">
        <v>11</v>
      </c>
      <c r="AB121" s="22" t="s">
        <v>1842</v>
      </c>
      <c r="AC121" s="22" t="s">
        <v>42</v>
      </c>
      <c r="AE121" s="22">
        <v>3</v>
      </c>
      <c r="AF121" s="22" t="s">
        <v>42</v>
      </c>
      <c r="AK121" s="22">
        <v>159</v>
      </c>
    </row>
    <row r="122" spans="1:37" x14ac:dyDescent="0.2">
      <c r="A122" s="22" t="s">
        <v>1823</v>
      </c>
      <c r="B122" s="22" t="s">
        <v>1822</v>
      </c>
      <c r="C122" s="22">
        <v>19</v>
      </c>
      <c r="D122" s="22" t="s">
        <v>670</v>
      </c>
      <c r="E122" s="22" t="s">
        <v>671</v>
      </c>
      <c r="F122" s="22" t="s">
        <v>733</v>
      </c>
      <c r="G122" s="22" t="s">
        <v>869</v>
      </c>
      <c r="H122" s="22" t="s">
        <v>1502</v>
      </c>
      <c r="I122" s="22" t="s">
        <v>1841</v>
      </c>
      <c r="J122" s="22" t="s">
        <v>1757</v>
      </c>
      <c r="K122" s="22" t="s">
        <v>1757</v>
      </c>
      <c r="L122" s="22" t="s">
        <v>1809</v>
      </c>
      <c r="M122" s="22" t="s">
        <v>1766</v>
      </c>
      <c r="N122" s="22" t="s">
        <v>843</v>
      </c>
      <c r="O122" s="22" t="s">
        <v>902</v>
      </c>
      <c r="P122" s="22" t="s">
        <v>1465</v>
      </c>
      <c r="R122" s="22" t="s">
        <v>733</v>
      </c>
      <c r="S122" s="22" t="s">
        <v>1758</v>
      </c>
      <c r="T122" s="23">
        <v>45538</v>
      </c>
      <c r="V122" s="23">
        <v>45908.617361111108</v>
      </c>
      <c r="W122" s="22" t="s">
        <v>1757</v>
      </c>
      <c r="X122" s="23">
        <v>45903.617361111108</v>
      </c>
      <c r="Y122" s="22">
        <v>32.1</v>
      </c>
      <c r="AA122" s="22">
        <v>11</v>
      </c>
      <c r="AB122" s="22" t="s">
        <v>1840</v>
      </c>
      <c r="AC122" s="22" t="s">
        <v>42</v>
      </c>
      <c r="AE122" s="22">
        <v>3</v>
      </c>
      <c r="AF122" s="22" t="s">
        <v>42</v>
      </c>
      <c r="AK122" s="22">
        <v>159</v>
      </c>
    </row>
    <row r="123" spans="1:37" x14ac:dyDescent="0.2">
      <c r="A123" s="22" t="s">
        <v>1823</v>
      </c>
      <c r="B123" s="22" t="s">
        <v>1822</v>
      </c>
      <c r="C123" s="22">
        <v>19</v>
      </c>
      <c r="D123" s="22" t="s">
        <v>601</v>
      </c>
      <c r="E123" s="22" t="s">
        <v>602</v>
      </c>
      <c r="F123" s="22" t="s">
        <v>733</v>
      </c>
      <c r="G123" s="22" t="s">
        <v>800</v>
      </c>
      <c r="H123" s="22" t="s">
        <v>1360</v>
      </c>
      <c r="I123" s="22" t="s">
        <v>1801</v>
      </c>
      <c r="J123" s="22" t="s">
        <v>1757</v>
      </c>
      <c r="K123" s="22" t="s">
        <v>1757</v>
      </c>
      <c r="L123" s="22" t="s">
        <v>1760</v>
      </c>
      <c r="M123" s="22" t="s">
        <v>1759</v>
      </c>
      <c r="N123" s="22" t="s">
        <v>843</v>
      </c>
      <c r="O123" s="22" t="s">
        <v>902</v>
      </c>
      <c r="P123" s="22" t="s">
        <v>783</v>
      </c>
      <c r="R123" s="22" t="s">
        <v>733</v>
      </c>
      <c r="S123" s="22" t="s">
        <v>1758</v>
      </c>
      <c r="T123" s="23">
        <v>45523</v>
      </c>
      <c r="V123" s="23">
        <v>45893.373611111114</v>
      </c>
      <c r="W123" s="22" t="s">
        <v>1757</v>
      </c>
      <c r="X123" s="23">
        <v>45888.373611111114</v>
      </c>
      <c r="Y123" s="22">
        <v>47.3</v>
      </c>
      <c r="AA123" s="22">
        <v>12</v>
      </c>
      <c r="AB123" s="22" t="s">
        <v>1838</v>
      </c>
      <c r="AC123" s="22" t="s">
        <v>42</v>
      </c>
      <c r="AE123" s="22">
        <v>3</v>
      </c>
      <c r="AF123" s="22" t="s">
        <v>42</v>
      </c>
      <c r="AK123" s="22">
        <v>159</v>
      </c>
    </row>
    <row r="124" spans="1:37" x14ac:dyDescent="0.2">
      <c r="A124" s="22" t="s">
        <v>1823</v>
      </c>
      <c r="B124" s="22" t="s">
        <v>1822</v>
      </c>
      <c r="C124" s="22">
        <v>19</v>
      </c>
      <c r="D124" s="22" t="s">
        <v>1578</v>
      </c>
      <c r="E124" s="22" t="s">
        <v>1577</v>
      </c>
      <c r="F124" s="22" t="s">
        <v>733</v>
      </c>
      <c r="G124" s="22" t="s">
        <v>900</v>
      </c>
      <c r="H124" s="22" t="s">
        <v>1576</v>
      </c>
      <c r="I124" s="22" t="s">
        <v>1801</v>
      </c>
      <c r="K124" s="22" t="s">
        <v>1757</v>
      </c>
      <c r="L124" s="22" t="s">
        <v>1760</v>
      </c>
      <c r="M124" s="22" t="s">
        <v>1766</v>
      </c>
      <c r="N124" s="22" t="s">
        <v>843</v>
      </c>
      <c r="O124" s="22" t="s">
        <v>902</v>
      </c>
      <c r="P124" s="22" t="s">
        <v>807</v>
      </c>
      <c r="R124" s="22" t="s">
        <v>733</v>
      </c>
      <c r="S124" s="22" t="s">
        <v>1758</v>
      </c>
      <c r="T124" s="23">
        <v>45366</v>
      </c>
      <c r="V124" s="23">
        <v>45918.493750000001</v>
      </c>
      <c r="W124" s="22" t="s">
        <v>1757</v>
      </c>
      <c r="X124" s="23">
        <v>45913.493750000001</v>
      </c>
      <c r="Y124" s="22">
        <v>22.2</v>
      </c>
      <c r="AA124" s="22">
        <v>13</v>
      </c>
      <c r="AB124" s="22" t="s">
        <v>1839</v>
      </c>
      <c r="AC124" s="22" t="s">
        <v>42</v>
      </c>
      <c r="AE124" s="22">
        <v>1</v>
      </c>
      <c r="AF124" s="22" t="s">
        <v>42</v>
      </c>
      <c r="AK124" s="22">
        <v>159</v>
      </c>
    </row>
    <row r="125" spans="1:37" x14ac:dyDescent="0.2">
      <c r="A125" s="22" t="s">
        <v>1823</v>
      </c>
      <c r="B125" s="22" t="s">
        <v>1822</v>
      </c>
      <c r="C125" s="22">
        <v>19</v>
      </c>
      <c r="D125" s="22" t="s">
        <v>588</v>
      </c>
      <c r="E125" s="22" t="s">
        <v>1413</v>
      </c>
      <c r="F125" s="22" t="s">
        <v>733</v>
      </c>
      <c r="G125" s="22" t="s">
        <v>900</v>
      </c>
      <c r="H125" s="22" t="s">
        <v>1412</v>
      </c>
      <c r="I125" s="22" t="s">
        <v>1778</v>
      </c>
      <c r="J125" s="22" t="s">
        <v>1757</v>
      </c>
      <c r="K125" s="22" t="s">
        <v>1757</v>
      </c>
      <c r="L125" s="22" t="s">
        <v>1760</v>
      </c>
      <c r="M125" s="22" t="s">
        <v>1766</v>
      </c>
      <c r="N125" s="22" t="s">
        <v>1097</v>
      </c>
      <c r="O125" s="22" t="s">
        <v>902</v>
      </c>
      <c r="P125" s="22" t="s">
        <v>783</v>
      </c>
      <c r="R125" s="22" t="s">
        <v>733</v>
      </c>
      <c r="S125" s="22" t="s">
        <v>1758</v>
      </c>
      <c r="T125" s="23">
        <v>45166</v>
      </c>
      <c r="V125" s="23">
        <v>45900.475694444445</v>
      </c>
      <c r="W125" s="22" t="s">
        <v>1757</v>
      </c>
      <c r="X125" s="23">
        <v>45895.475694444445</v>
      </c>
      <c r="Y125" s="22">
        <v>40.200000000000003</v>
      </c>
      <c r="AA125" s="22">
        <v>14</v>
      </c>
      <c r="AB125" s="22" t="s">
        <v>1838</v>
      </c>
      <c r="AC125" s="22" t="s">
        <v>42</v>
      </c>
      <c r="AE125" s="22">
        <v>3</v>
      </c>
      <c r="AF125" s="22" t="s">
        <v>42</v>
      </c>
      <c r="AK125" s="22">
        <v>159</v>
      </c>
    </row>
    <row r="126" spans="1:37" x14ac:dyDescent="0.2">
      <c r="A126" s="22" t="s">
        <v>1823</v>
      </c>
      <c r="B126" s="22" t="s">
        <v>1822</v>
      </c>
      <c r="C126" s="22">
        <v>19</v>
      </c>
      <c r="D126" s="22" t="s">
        <v>595</v>
      </c>
      <c r="E126" s="22" t="s">
        <v>1415</v>
      </c>
      <c r="F126" s="22" t="s">
        <v>733</v>
      </c>
      <c r="G126" s="22" t="s">
        <v>900</v>
      </c>
      <c r="H126" s="22" t="s">
        <v>1414</v>
      </c>
      <c r="I126" s="22" t="s">
        <v>1778</v>
      </c>
      <c r="J126" s="22" t="s">
        <v>1757</v>
      </c>
      <c r="K126" s="22" t="s">
        <v>1757</v>
      </c>
      <c r="L126" s="22" t="s">
        <v>1760</v>
      </c>
      <c r="M126" s="22" t="s">
        <v>1766</v>
      </c>
      <c r="N126" s="22" t="s">
        <v>1097</v>
      </c>
      <c r="O126" s="22" t="s">
        <v>902</v>
      </c>
      <c r="P126" s="22" t="s">
        <v>783</v>
      </c>
      <c r="R126" s="22" t="s">
        <v>733</v>
      </c>
      <c r="S126" s="22" t="s">
        <v>1758</v>
      </c>
      <c r="T126" s="23">
        <v>45532</v>
      </c>
      <c r="V126" s="23">
        <v>45900.475694444445</v>
      </c>
      <c r="W126" s="22" t="s">
        <v>1757</v>
      </c>
      <c r="X126" s="23">
        <v>45895.475694444445</v>
      </c>
      <c r="Y126" s="22">
        <v>40.200000000000003</v>
      </c>
      <c r="AA126" s="22">
        <v>14</v>
      </c>
      <c r="AB126" s="22" t="s">
        <v>1837</v>
      </c>
      <c r="AC126" s="22" t="s">
        <v>42</v>
      </c>
      <c r="AE126" s="22">
        <v>3</v>
      </c>
      <c r="AF126" s="22" t="s">
        <v>42</v>
      </c>
      <c r="AK126" s="22">
        <v>159</v>
      </c>
    </row>
    <row r="127" spans="1:37" x14ac:dyDescent="0.2">
      <c r="A127" s="22" t="s">
        <v>1823</v>
      </c>
      <c r="B127" s="22" t="s">
        <v>1822</v>
      </c>
      <c r="C127" s="22">
        <v>19</v>
      </c>
      <c r="D127" s="22" t="s">
        <v>284</v>
      </c>
      <c r="E127" s="22" t="s">
        <v>285</v>
      </c>
      <c r="F127" s="22" t="s">
        <v>733</v>
      </c>
      <c r="G127" s="22" t="s">
        <v>869</v>
      </c>
      <c r="H127" s="22" t="s">
        <v>1140</v>
      </c>
      <c r="I127" s="22" t="s">
        <v>1782</v>
      </c>
      <c r="J127" s="22" t="s">
        <v>1757</v>
      </c>
      <c r="K127" s="22" t="s">
        <v>1757</v>
      </c>
      <c r="L127" s="22" t="s">
        <v>1836</v>
      </c>
      <c r="M127" s="22" t="s">
        <v>1759</v>
      </c>
      <c r="N127" s="22" t="s">
        <v>790</v>
      </c>
      <c r="O127" s="22" t="s">
        <v>902</v>
      </c>
      <c r="P127" s="22" t="s">
        <v>870</v>
      </c>
      <c r="Q127" s="22">
        <v>941000030975999</v>
      </c>
      <c r="R127" s="22" t="s">
        <v>733</v>
      </c>
      <c r="S127" s="22" t="s">
        <v>1758</v>
      </c>
      <c r="T127" s="23">
        <v>44364</v>
      </c>
      <c r="U127" s="22" t="s">
        <v>1835</v>
      </c>
      <c r="V127" s="23">
        <v>45830.703472222223</v>
      </c>
      <c r="W127" s="22" t="s">
        <v>1771</v>
      </c>
      <c r="X127" s="23">
        <v>45825.703472222223</v>
      </c>
      <c r="Y127" s="22">
        <v>110</v>
      </c>
      <c r="AA127" s="22">
        <v>3</v>
      </c>
      <c r="AB127" s="22" t="s">
        <v>1785</v>
      </c>
      <c r="AC127" s="22" t="s">
        <v>42</v>
      </c>
      <c r="AE127" s="22">
        <v>3</v>
      </c>
      <c r="AF127" s="22" t="s">
        <v>42</v>
      </c>
      <c r="AK127" s="22">
        <v>159</v>
      </c>
    </row>
    <row r="128" spans="1:37" x14ac:dyDescent="0.2">
      <c r="A128" s="22" t="s">
        <v>1823</v>
      </c>
      <c r="B128" s="22" t="s">
        <v>1822</v>
      </c>
      <c r="C128" s="22">
        <v>19</v>
      </c>
      <c r="D128" s="22" t="s">
        <v>215</v>
      </c>
      <c r="E128" s="22" t="s">
        <v>216</v>
      </c>
      <c r="F128" s="22" t="s">
        <v>733</v>
      </c>
      <c r="G128" s="22" t="s">
        <v>869</v>
      </c>
      <c r="H128" s="22" t="s">
        <v>904</v>
      </c>
      <c r="I128" s="22" t="s">
        <v>1782</v>
      </c>
      <c r="J128" s="22" t="s">
        <v>1757</v>
      </c>
      <c r="K128" s="22" t="s">
        <v>1771</v>
      </c>
      <c r="L128" s="22" t="s">
        <v>1834</v>
      </c>
      <c r="M128" s="22" t="s">
        <v>1766</v>
      </c>
      <c r="N128" s="22" t="s">
        <v>905</v>
      </c>
      <c r="O128" s="22" t="s">
        <v>902</v>
      </c>
      <c r="P128" s="22" t="s">
        <v>865</v>
      </c>
      <c r="Q128" s="22">
        <v>982091074518525</v>
      </c>
      <c r="R128" s="22" t="s">
        <v>733</v>
      </c>
      <c r="S128" s="22" t="s">
        <v>1758</v>
      </c>
      <c r="T128" s="23">
        <v>45378</v>
      </c>
      <c r="W128" s="22" t="s">
        <v>1771</v>
      </c>
      <c r="X128" s="23">
        <v>45918.355555555558</v>
      </c>
      <c r="Y128" s="22">
        <v>17.3</v>
      </c>
      <c r="AA128" s="22">
        <v>4</v>
      </c>
      <c r="AB128" s="22" t="s">
        <v>1833</v>
      </c>
      <c r="AC128" s="22" t="s">
        <v>42</v>
      </c>
      <c r="AE128" s="22">
        <v>3</v>
      </c>
      <c r="AF128" s="22" t="s">
        <v>42</v>
      </c>
      <c r="AK128" s="22">
        <v>159</v>
      </c>
    </row>
    <row r="129" spans="1:37" x14ac:dyDescent="0.2">
      <c r="A129" s="22" t="s">
        <v>1823</v>
      </c>
      <c r="B129" s="22" t="s">
        <v>1822</v>
      </c>
      <c r="C129" s="22">
        <v>19</v>
      </c>
      <c r="D129" s="22" t="s">
        <v>658</v>
      </c>
      <c r="E129" s="22" t="s">
        <v>659</v>
      </c>
      <c r="F129" s="22" t="s">
        <v>733</v>
      </c>
      <c r="G129" s="22" t="s">
        <v>900</v>
      </c>
      <c r="H129" s="22" t="s">
        <v>1414</v>
      </c>
      <c r="I129" s="22" t="s">
        <v>1828</v>
      </c>
      <c r="J129" s="22" t="s">
        <v>1757</v>
      </c>
      <c r="K129" s="22" t="s">
        <v>1757</v>
      </c>
      <c r="L129" s="22" t="s">
        <v>1760</v>
      </c>
      <c r="M129" s="22" t="s">
        <v>1759</v>
      </c>
      <c r="N129" s="22" t="s">
        <v>843</v>
      </c>
      <c r="O129" s="22" t="s">
        <v>902</v>
      </c>
      <c r="P129" s="22" t="s">
        <v>783</v>
      </c>
      <c r="R129" s="22" t="s">
        <v>733</v>
      </c>
      <c r="S129" s="22" t="s">
        <v>1758</v>
      </c>
      <c r="T129" s="23">
        <v>45532</v>
      </c>
      <c r="V129" s="23">
        <v>45901.598611111112</v>
      </c>
      <c r="W129" s="22" t="s">
        <v>1757</v>
      </c>
      <c r="X129" s="23">
        <v>45896.598611111112</v>
      </c>
      <c r="Y129" s="22">
        <v>39.1</v>
      </c>
      <c r="AA129" s="22">
        <v>5</v>
      </c>
      <c r="AB129" s="22" t="s">
        <v>1792</v>
      </c>
      <c r="AC129" s="22" t="s">
        <v>42</v>
      </c>
      <c r="AE129" s="22">
        <v>2</v>
      </c>
      <c r="AF129" s="22" t="s">
        <v>42</v>
      </c>
      <c r="AK129" s="22">
        <v>159</v>
      </c>
    </row>
    <row r="130" spans="1:37" x14ac:dyDescent="0.2">
      <c r="A130" s="22" t="s">
        <v>1823</v>
      </c>
      <c r="B130" s="22" t="s">
        <v>1822</v>
      </c>
      <c r="C130" s="22">
        <v>19</v>
      </c>
      <c r="D130" s="22" t="s">
        <v>646</v>
      </c>
      <c r="E130" s="22" t="s">
        <v>647</v>
      </c>
      <c r="F130" s="22" t="s">
        <v>733</v>
      </c>
      <c r="G130" s="22" t="s">
        <v>900</v>
      </c>
      <c r="H130" s="22" t="s">
        <v>1414</v>
      </c>
      <c r="I130" s="22" t="s">
        <v>1832</v>
      </c>
      <c r="J130" s="22" t="s">
        <v>1757</v>
      </c>
      <c r="K130" s="22" t="s">
        <v>1757</v>
      </c>
      <c r="L130" s="22" t="s">
        <v>1760</v>
      </c>
      <c r="M130" s="22" t="s">
        <v>1759</v>
      </c>
      <c r="N130" s="22" t="s">
        <v>843</v>
      </c>
      <c r="O130" s="22" t="s">
        <v>902</v>
      </c>
      <c r="P130" s="22" t="s">
        <v>783</v>
      </c>
      <c r="R130" s="22" t="s">
        <v>733</v>
      </c>
      <c r="S130" s="22" t="s">
        <v>1758</v>
      </c>
      <c r="T130" s="23">
        <v>45532</v>
      </c>
      <c r="V130" s="23">
        <v>45901.598611111112</v>
      </c>
      <c r="W130" s="22" t="s">
        <v>1757</v>
      </c>
      <c r="X130" s="23">
        <v>45896.598611111112</v>
      </c>
      <c r="Y130" s="22">
        <v>39.1</v>
      </c>
      <c r="AA130" s="22">
        <v>5</v>
      </c>
      <c r="AB130" s="22" t="s">
        <v>1792</v>
      </c>
      <c r="AC130" s="22" t="s">
        <v>42</v>
      </c>
      <c r="AE130" s="22">
        <v>1</v>
      </c>
      <c r="AF130" s="22" t="s">
        <v>42</v>
      </c>
      <c r="AK130" s="22">
        <v>159</v>
      </c>
    </row>
    <row r="131" spans="1:37" x14ac:dyDescent="0.2">
      <c r="A131" s="22" t="s">
        <v>1823</v>
      </c>
      <c r="B131" s="22" t="s">
        <v>1822</v>
      </c>
      <c r="C131" s="22">
        <v>19</v>
      </c>
      <c r="D131" s="22" t="s">
        <v>440</v>
      </c>
      <c r="E131" s="22" t="s">
        <v>441</v>
      </c>
      <c r="F131" s="22" t="s">
        <v>733</v>
      </c>
      <c r="G131" s="22" t="s">
        <v>900</v>
      </c>
      <c r="H131" s="22" t="s">
        <v>1287</v>
      </c>
      <c r="I131" s="22" t="s">
        <v>1773</v>
      </c>
      <c r="J131" s="22" t="s">
        <v>1757</v>
      </c>
      <c r="K131" s="22" t="s">
        <v>1757</v>
      </c>
      <c r="L131" s="22" t="s">
        <v>1760</v>
      </c>
      <c r="M131" s="22" t="s">
        <v>1766</v>
      </c>
      <c r="N131" s="22" t="s">
        <v>790</v>
      </c>
      <c r="O131" s="22" t="s">
        <v>902</v>
      </c>
      <c r="P131" s="22" t="s">
        <v>783</v>
      </c>
      <c r="Q131" s="22">
        <v>941000031749883</v>
      </c>
      <c r="R131" s="22" t="s">
        <v>733</v>
      </c>
      <c r="S131" s="22" t="s">
        <v>1758</v>
      </c>
      <c r="T131" s="23">
        <v>45508</v>
      </c>
      <c r="V131" s="23">
        <v>45878.51458333333</v>
      </c>
      <c r="W131" s="22" t="s">
        <v>1771</v>
      </c>
      <c r="X131" s="23">
        <v>45873.51458333333</v>
      </c>
      <c r="Y131" s="22">
        <v>62.2</v>
      </c>
      <c r="AA131" s="22">
        <v>6</v>
      </c>
      <c r="AB131" s="22" t="s">
        <v>1831</v>
      </c>
      <c r="AC131" s="22" t="s">
        <v>42</v>
      </c>
      <c r="AE131" s="22">
        <v>3</v>
      </c>
      <c r="AF131" s="22" t="s">
        <v>42</v>
      </c>
      <c r="AK131" s="22">
        <v>159</v>
      </c>
    </row>
    <row r="132" spans="1:37" x14ac:dyDescent="0.2">
      <c r="A132" s="22" t="s">
        <v>1823</v>
      </c>
      <c r="B132" s="22" t="s">
        <v>1822</v>
      </c>
      <c r="C132" s="22">
        <v>19</v>
      </c>
      <c r="D132" s="22" t="s">
        <v>1629</v>
      </c>
      <c r="E132" s="22" t="s">
        <v>1628</v>
      </c>
      <c r="F132" s="22" t="s">
        <v>733</v>
      </c>
      <c r="G132" s="22" t="s">
        <v>869</v>
      </c>
      <c r="H132" s="22" t="s">
        <v>1830</v>
      </c>
      <c r="I132" s="22" t="s">
        <v>1782</v>
      </c>
      <c r="K132" s="22" t="s">
        <v>1757</v>
      </c>
      <c r="L132" s="22" t="s">
        <v>1809</v>
      </c>
      <c r="M132" s="22" t="s">
        <v>1766</v>
      </c>
      <c r="N132" s="22" t="s">
        <v>843</v>
      </c>
      <c r="O132" s="22" t="s">
        <v>902</v>
      </c>
      <c r="P132" s="22" t="s">
        <v>796</v>
      </c>
      <c r="R132" s="22" t="s">
        <v>733</v>
      </c>
      <c r="S132" s="22" t="s">
        <v>1758</v>
      </c>
      <c r="T132" s="23">
        <v>45554</v>
      </c>
      <c r="V132" s="23">
        <v>45924.633333333331</v>
      </c>
      <c r="W132" s="22" t="s">
        <v>1757</v>
      </c>
      <c r="X132" s="23">
        <v>45919.633333333331</v>
      </c>
      <c r="Y132" s="22">
        <v>16</v>
      </c>
      <c r="AA132" s="22">
        <v>7</v>
      </c>
      <c r="AB132" s="22" t="s">
        <v>1829</v>
      </c>
      <c r="AC132" s="22" t="s">
        <v>42</v>
      </c>
      <c r="AE132" s="22">
        <v>1</v>
      </c>
      <c r="AF132" s="22" t="s">
        <v>42</v>
      </c>
      <c r="AK132" s="22">
        <v>159</v>
      </c>
    </row>
    <row r="133" spans="1:37" x14ac:dyDescent="0.2">
      <c r="A133" s="22" t="s">
        <v>1823</v>
      </c>
      <c r="B133" s="22" t="s">
        <v>1822</v>
      </c>
      <c r="C133" s="22">
        <v>19</v>
      </c>
      <c r="D133" s="22" t="s">
        <v>1570</v>
      </c>
      <c r="F133" s="22" t="s">
        <v>733</v>
      </c>
      <c r="G133" s="22" t="s">
        <v>869</v>
      </c>
      <c r="H133" s="22" t="s">
        <v>1826</v>
      </c>
      <c r="I133" s="22" t="s">
        <v>1828</v>
      </c>
      <c r="J133" s="22" t="s">
        <v>1757</v>
      </c>
      <c r="K133" s="22" t="s">
        <v>1757</v>
      </c>
      <c r="L133" s="22" t="s">
        <v>1809</v>
      </c>
      <c r="M133" s="22" t="s">
        <v>1766</v>
      </c>
      <c r="N133" s="22" t="s">
        <v>805</v>
      </c>
      <c r="O133" s="22" t="s">
        <v>902</v>
      </c>
      <c r="P133" s="22" t="s">
        <v>783</v>
      </c>
      <c r="R133" s="22" t="s">
        <v>733</v>
      </c>
      <c r="S133" s="22" t="s">
        <v>1758</v>
      </c>
      <c r="T133" s="23">
        <v>45547</v>
      </c>
      <c r="V133" s="23">
        <v>45917.484027777777</v>
      </c>
      <c r="W133" s="22" t="s">
        <v>1757</v>
      </c>
      <c r="X133" s="23">
        <v>45912.484027777777</v>
      </c>
      <c r="Y133" s="22">
        <v>23.2</v>
      </c>
      <c r="AA133" s="22">
        <v>8</v>
      </c>
      <c r="AB133" s="22" t="s">
        <v>1827</v>
      </c>
      <c r="AC133" s="22" t="s">
        <v>42</v>
      </c>
      <c r="AE133" s="22">
        <v>1</v>
      </c>
      <c r="AF133" s="22" t="s">
        <v>42</v>
      </c>
      <c r="AK133" s="22">
        <v>159</v>
      </c>
    </row>
    <row r="134" spans="1:37" x14ac:dyDescent="0.2">
      <c r="A134" s="22" t="s">
        <v>1823</v>
      </c>
      <c r="B134" s="22" t="s">
        <v>1822</v>
      </c>
      <c r="C134" s="22">
        <v>19</v>
      </c>
      <c r="D134" s="22" t="s">
        <v>1571</v>
      </c>
      <c r="F134" s="22" t="s">
        <v>733</v>
      </c>
      <c r="G134" s="22" t="s">
        <v>869</v>
      </c>
      <c r="H134" s="22" t="s">
        <v>1826</v>
      </c>
      <c r="I134" s="22" t="s">
        <v>1793</v>
      </c>
      <c r="J134" s="22" t="s">
        <v>1757</v>
      </c>
      <c r="K134" s="22" t="s">
        <v>1757</v>
      </c>
      <c r="L134" s="22" t="s">
        <v>1809</v>
      </c>
      <c r="M134" s="22" t="s">
        <v>1766</v>
      </c>
      <c r="N134" s="22" t="s">
        <v>805</v>
      </c>
      <c r="O134" s="22" t="s">
        <v>902</v>
      </c>
      <c r="P134" s="22" t="s">
        <v>783</v>
      </c>
      <c r="R134" s="22" t="s">
        <v>733</v>
      </c>
      <c r="S134" s="22" t="s">
        <v>1758</v>
      </c>
      <c r="T134" s="23">
        <v>45547</v>
      </c>
      <c r="V134" s="23">
        <v>45917.484027777777</v>
      </c>
      <c r="W134" s="22" t="s">
        <v>1757</v>
      </c>
      <c r="X134" s="23">
        <v>45912.484027777777</v>
      </c>
      <c r="Y134" s="22">
        <v>23.2</v>
      </c>
      <c r="AA134" s="22">
        <v>8</v>
      </c>
      <c r="AB134" s="22" t="s">
        <v>1825</v>
      </c>
      <c r="AC134" s="22" t="s">
        <v>42</v>
      </c>
      <c r="AE134" s="22">
        <v>1</v>
      </c>
      <c r="AF134" s="22" t="s">
        <v>42</v>
      </c>
      <c r="AK134" s="22">
        <v>159</v>
      </c>
    </row>
    <row r="135" spans="1:37" x14ac:dyDescent="0.2">
      <c r="A135" s="22" t="s">
        <v>1823</v>
      </c>
      <c r="B135" s="22" t="s">
        <v>1822</v>
      </c>
      <c r="C135" s="22">
        <v>19</v>
      </c>
      <c r="D135" s="22" t="s">
        <v>432</v>
      </c>
      <c r="E135" s="22" t="s">
        <v>433</v>
      </c>
      <c r="F135" s="22" t="s">
        <v>733</v>
      </c>
      <c r="G135" s="22" t="s">
        <v>900</v>
      </c>
      <c r="H135" s="22" t="s">
        <v>1287</v>
      </c>
      <c r="I135" s="22" t="s">
        <v>1773</v>
      </c>
      <c r="J135" s="22" t="s">
        <v>1757</v>
      </c>
      <c r="K135" s="22" t="s">
        <v>1757</v>
      </c>
      <c r="L135" s="22" t="s">
        <v>1760</v>
      </c>
      <c r="M135" s="22" t="s">
        <v>1766</v>
      </c>
      <c r="N135" s="22" t="s">
        <v>790</v>
      </c>
      <c r="O135" s="22" t="s">
        <v>902</v>
      </c>
      <c r="P135" s="22" t="s">
        <v>783</v>
      </c>
      <c r="Q135" s="22">
        <v>941000031735776</v>
      </c>
      <c r="R135" s="22" t="s">
        <v>733</v>
      </c>
      <c r="S135" s="22" t="s">
        <v>1758</v>
      </c>
      <c r="T135" s="23">
        <v>45508</v>
      </c>
      <c r="V135" s="23">
        <v>45878.51458333333</v>
      </c>
      <c r="W135" s="22" t="s">
        <v>1771</v>
      </c>
      <c r="X135" s="23">
        <v>45873.51458333333</v>
      </c>
      <c r="Y135" s="22">
        <v>62.2</v>
      </c>
      <c r="AA135" s="22">
        <v>9</v>
      </c>
      <c r="AB135" s="22" t="s">
        <v>1824</v>
      </c>
      <c r="AC135" s="22" t="s">
        <v>42</v>
      </c>
      <c r="AE135" s="22">
        <v>3</v>
      </c>
      <c r="AF135" s="22" t="s">
        <v>42</v>
      </c>
      <c r="AK135" s="22">
        <v>159</v>
      </c>
    </row>
    <row r="136" spans="1:37" x14ac:dyDescent="0.2">
      <c r="A136" s="22" t="s">
        <v>1823</v>
      </c>
      <c r="B136" s="22" t="s">
        <v>1822</v>
      </c>
      <c r="C136" s="22">
        <v>19</v>
      </c>
      <c r="D136" s="22" t="s">
        <v>1585</v>
      </c>
      <c r="F136" s="22" t="s">
        <v>733</v>
      </c>
      <c r="G136" s="22" t="s">
        <v>789</v>
      </c>
      <c r="H136" s="22" t="s">
        <v>1821</v>
      </c>
      <c r="I136" s="22" t="s">
        <v>1801</v>
      </c>
      <c r="K136" s="22" t="s">
        <v>1757</v>
      </c>
      <c r="L136" s="22" t="s">
        <v>1809</v>
      </c>
      <c r="M136" s="22" t="s">
        <v>1766</v>
      </c>
      <c r="N136" s="22" t="s">
        <v>805</v>
      </c>
      <c r="O136" s="22" t="s">
        <v>902</v>
      </c>
      <c r="P136" s="22" t="s">
        <v>796</v>
      </c>
      <c r="R136" s="22" t="s">
        <v>733</v>
      </c>
      <c r="S136" s="22" t="s">
        <v>1758</v>
      </c>
      <c r="T136" s="23">
        <v>45184</v>
      </c>
      <c r="V136" s="23">
        <v>45920.520138888889</v>
      </c>
      <c r="W136" s="22" t="s">
        <v>1757</v>
      </c>
      <c r="X136" s="23">
        <v>45915.520138888889</v>
      </c>
      <c r="Y136" s="22">
        <v>20.2</v>
      </c>
      <c r="AA136" s="22" t="s">
        <v>902</v>
      </c>
      <c r="AB136" s="22" t="s">
        <v>1820</v>
      </c>
      <c r="AC136" s="22" t="s">
        <v>42</v>
      </c>
      <c r="AE136" s="22">
        <v>1</v>
      </c>
      <c r="AF136" s="22" t="s">
        <v>42</v>
      </c>
      <c r="AK136" s="22">
        <v>159</v>
      </c>
    </row>
    <row r="137" spans="1:37" x14ac:dyDescent="0.2">
      <c r="A137" s="22" t="s">
        <v>1813</v>
      </c>
      <c r="B137" s="22" t="s">
        <v>1812</v>
      </c>
      <c r="C137" s="22">
        <v>6</v>
      </c>
      <c r="D137" s="22" t="s">
        <v>689</v>
      </c>
      <c r="E137" s="22" t="s">
        <v>690</v>
      </c>
      <c r="F137" s="22" t="s">
        <v>733</v>
      </c>
      <c r="G137" s="22" t="s">
        <v>900</v>
      </c>
      <c r="H137" s="22" t="s">
        <v>1367</v>
      </c>
      <c r="I137" s="22" t="s">
        <v>1776</v>
      </c>
      <c r="J137" s="22" t="s">
        <v>1757</v>
      </c>
      <c r="K137" s="22" t="s">
        <v>1757</v>
      </c>
      <c r="L137" s="22" t="s">
        <v>1760</v>
      </c>
      <c r="M137" s="22" t="s">
        <v>1766</v>
      </c>
      <c r="N137" s="22" t="s">
        <v>790</v>
      </c>
      <c r="O137" s="22" t="s">
        <v>1365</v>
      </c>
      <c r="P137" s="22" t="s">
        <v>870</v>
      </c>
      <c r="Q137" s="22">
        <v>941000031683509</v>
      </c>
      <c r="R137" s="22" t="s">
        <v>733</v>
      </c>
      <c r="S137" s="22" t="s">
        <v>1758</v>
      </c>
      <c r="T137" s="23">
        <v>45157</v>
      </c>
      <c r="V137" s="23">
        <v>45893.703472222223</v>
      </c>
      <c r="W137" s="22" t="s">
        <v>1771</v>
      </c>
      <c r="X137" s="23">
        <v>45888.703472222223</v>
      </c>
      <c r="Y137" s="22">
        <v>47</v>
      </c>
      <c r="AA137" s="22" t="s">
        <v>1365</v>
      </c>
      <c r="AB137" s="22" t="s">
        <v>1819</v>
      </c>
      <c r="AC137" s="22" t="s">
        <v>42</v>
      </c>
      <c r="AE137" s="22">
        <v>3</v>
      </c>
      <c r="AF137" s="22" t="s">
        <v>42</v>
      </c>
      <c r="AK137" s="22">
        <v>159</v>
      </c>
    </row>
    <row r="138" spans="1:37" x14ac:dyDescent="0.2">
      <c r="A138" s="22" t="s">
        <v>1813</v>
      </c>
      <c r="B138" s="22" t="s">
        <v>1812</v>
      </c>
      <c r="C138" s="22">
        <v>6</v>
      </c>
      <c r="D138" s="22" t="s">
        <v>1504</v>
      </c>
      <c r="E138" s="22" t="s">
        <v>1503</v>
      </c>
      <c r="F138" s="22" t="s">
        <v>733</v>
      </c>
      <c r="G138" s="22" t="s">
        <v>869</v>
      </c>
      <c r="H138" s="22" t="s">
        <v>1502</v>
      </c>
      <c r="I138" s="22" t="s">
        <v>1761</v>
      </c>
      <c r="K138" s="22" t="s">
        <v>1757</v>
      </c>
      <c r="L138" s="22" t="s">
        <v>1809</v>
      </c>
      <c r="M138" s="22" t="s">
        <v>1759</v>
      </c>
      <c r="N138" s="22" t="s">
        <v>805</v>
      </c>
      <c r="O138" s="22" t="s">
        <v>1365</v>
      </c>
      <c r="P138" s="22" t="s">
        <v>796</v>
      </c>
      <c r="R138" s="22" t="s">
        <v>733</v>
      </c>
      <c r="S138" s="22" t="s">
        <v>1758</v>
      </c>
      <c r="T138" s="23">
        <v>45538</v>
      </c>
      <c r="V138" s="23">
        <v>45908.488888888889</v>
      </c>
      <c r="W138" s="22" t="s">
        <v>1757</v>
      </c>
      <c r="X138" s="23">
        <v>45903.488888888889</v>
      </c>
      <c r="Y138" s="22">
        <v>32.200000000000003</v>
      </c>
      <c r="AA138" s="22" t="s">
        <v>1365</v>
      </c>
      <c r="AB138" s="22" t="s">
        <v>1814</v>
      </c>
      <c r="AC138" s="22" t="s">
        <v>42</v>
      </c>
      <c r="AE138" s="22">
        <v>1</v>
      </c>
      <c r="AF138" s="22" t="s">
        <v>42</v>
      </c>
      <c r="AK138" s="22">
        <v>159</v>
      </c>
    </row>
    <row r="139" spans="1:37" x14ac:dyDescent="0.2">
      <c r="A139" s="22" t="s">
        <v>1813</v>
      </c>
      <c r="B139" s="22" t="s">
        <v>1812</v>
      </c>
      <c r="C139" s="22">
        <v>6</v>
      </c>
      <c r="D139" s="22" t="s">
        <v>664</v>
      </c>
      <c r="E139" s="22" t="s">
        <v>665</v>
      </c>
      <c r="F139" s="22" t="s">
        <v>733</v>
      </c>
      <c r="G139" s="22" t="s">
        <v>915</v>
      </c>
      <c r="H139" s="22" t="s">
        <v>1818</v>
      </c>
      <c r="I139" s="22" t="s">
        <v>1788</v>
      </c>
      <c r="K139" s="22" t="s">
        <v>1757</v>
      </c>
      <c r="L139" s="22" t="s">
        <v>1809</v>
      </c>
      <c r="M139" s="22" t="s">
        <v>1766</v>
      </c>
      <c r="N139" s="22" t="s">
        <v>843</v>
      </c>
      <c r="O139" s="22" t="s">
        <v>1365</v>
      </c>
      <c r="P139" s="22" t="s">
        <v>870</v>
      </c>
      <c r="R139" s="22" t="s">
        <v>733</v>
      </c>
      <c r="S139" s="22" t="s">
        <v>1758</v>
      </c>
      <c r="T139" s="23">
        <v>45543</v>
      </c>
      <c r="V139" s="23">
        <v>45913.538888888892</v>
      </c>
      <c r="W139" s="22" t="s">
        <v>1757</v>
      </c>
      <c r="X139" s="23">
        <v>45908.538888888892</v>
      </c>
      <c r="Y139" s="22">
        <v>27.2</v>
      </c>
      <c r="AA139" s="22" t="s">
        <v>1365</v>
      </c>
      <c r="AB139" s="22" t="s">
        <v>1817</v>
      </c>
      <c r="AC139" s="22" t="s">
        <v>42</v>
      </c>
      <c r="AE139" s="22">
        <v>2</v>
      </c>
      <c r="AF139" s="22" t="s">
        <v>42</v>
      </c>
      <c r="AK139" s="22">
        <v>159</v>
      </c>
    </row>
    <row r="140" spans="1:37" x14ac:dyDescent="0.2">
      <c r="A140" s="22" t="s">
        <v>1813</v>
      </c>
      <c r="B140" s="22" t="s">
        <v>1812</v>
      </c>
      <c r="C140" s="22">
        <v>6</v>
      </c>
      <c r="D140" s="22" t="s">
        <v>1549</v>
      </c>
      <c r="E140" s="22" t="s">
        <v>1548</v>
      </c>
      <c r="F140" s="22" t="s">
        <v>733</v>
      </c>
      <c r="G140" s="22" t="s">
        <v>869</v>
      </c>
      <c r="H140" s="22" t="s">
        <v>1816</v>
      </c>
      <c r="I140" s="22" t="s">
        <v>1801</v>
      </c>
      <c r="K140" s="22" t="s">
        <v>1757</v>
      </c>
      <c r="L140" s="22" t="s">
        <v>1809</v>
      </c>
      <c r="M140" s="22" t="s">
        <v>1766</v>
      </c>
      <c r="N140" s="22" t="s">
        <v>1097</v>
      </c>
      <c r="O140" s="22" t="s">
        <v>1365</v>
      </c>
      <c r="P140" s="22" t="s">
        <v>870</v>
      </c>
      <c r="R140" s="22" t="s">
        <v>733</v>
      </c>
      <c r="S140" s="22" t="s">
        <v>1758</v>
      </c>
      <c r="T140" s="23">
        <v>45177</v>
      </c>
      <c r="V140" s="23">
        <v>45913.560416666667</v>
      </c>
      <c r="W140" s="22" t="s">
        <v>1757</v>
      </c>
      <c r="X140" s="23">
        <v>45908.560416666667</v>
      </c>
      <c r="Y140" s="22">
        <v>27.1</v>
      </c>
      <c r="AA140" s="22" t="s">
        <v>1365</v>
      </c>
      <c r="AB140" s="22" t="s">
        <v>1815</v>
      </c>
      <c r="AC140" s="22" t="s">
        <v>42</v>
      </c>
      <c r="AE140" s="22">
        <v>1</v>
      </c>
      <c r="AF140" s="22" t="s">
        <v>42</v>
      </c>
      <c r="AK140" s="22">
        <v>159</v>
      </c>
    </row>
    <row r="141" spans="1:37" x14ac:dyDescent="0.2">
      <c r="A141" s="22" t="s">
        <v>1813</v>
      </c>
      <c r="B141" s="22" t="s">
        <v>1812</v>
      </c>
      <c r="C141" s="22">
        <v>6</v>
      </c>
      <c r="D141" s="22" t="s">
        <v>1559</v>
      </c>
      <c r="E141" s="22" t="s">
        <v>1558</v>
      </c>
      <c r="F141" s="22" t="s">
        <v>733</v>
      </c>
      <c r="G141" s="22" t="s">
        <v>1122</v>
      </c>
      <c r="H141" s="22" t="s">
        <v>1557</v>
      </c>
      <c r="I141" s="22" t="s">
        <v>1793</v>
      </c>
      <c r="K141" s="22" t="s">
        <v>1757</v>
      </c>
      <c r="L141" s="22" t="s">
        <v>1809</v>
      </c>
      <c r="M141" s="22" t="s">
        <v>1759</v>
      </c>
      <c r="N141" s="22" t="s">
        <v>843</v>
      </c>
      <c r="O141" s="22" t="s">
        <v>1365</v>
      </c>
      <c r="P141" s="22" t="s">
        <v>1304</v>
      </c>
      <c r="R141" s="22" t="s">
        <v>733</v>
      </c>
      <c r="S141" s="22" t="s">
        <v>1758</v>
      </c>
      <c r="T141" s="23">
        <v>45365</v>
      </c>
      <c r="V141" s="23">
        <v>45916.484722222223</v>
      </c>
      <c r="W141" s="22" t="s">
        <v>1757</v>
      </c>
      <c r="X141" s="23">
        <v>45911.484722222223</v>
      </c>
      <c r="Y141" s="22">
        <v>24.2</v>
      </c>
      <c r="AA141" s="22" t="s">
        <v>1365</v>
      </c>
      <c r="AB141" s="22" t="s">
        <v>1814</v>
      </c>
      <c r="AC141" s="22" t="s">
        <v>42</v>
      </c>
      <c r="AE141" s="22">
        <v>1</v>
      </c>
      <c r="AF141" s="22" t="s">
        <v>42</v>
      </c>
      <c r="AK141" s="22">
        <v>159</v>
      </c>
    </row>
    <row r="142" spans="1:37" x14ac:dyDescent="0.2">
      <c r="A142" s="22" t="s">
        <v>1813</v>
      </c>
      <c r="B142" s="22" t="s">
        <v>1812</v>
      </c>
      <c r="C142" s="22">
        <v>6</v>
      </c>
      <c r="D142" s="22" t="s">
        <v>682</v>
      </c>
      <c r="E142" s="22" t="s">
        <v>683</v>
      </c>
      <c r="F142" s="22" t="s">
        <v>733</v>
      </c>
      <c r="G142" s="22" t="s">
        <v>915</v>
      </c>
      <c r="H142" s="22" t="s">
        <v>1811</v>
      </c>
      <c r="I142" s="22" t="s">
        <v>1810</v>
      </c>
      <c r="K142" s="22" t="s">
        <v>1757</v>
      </c>
      <c r="L142" s="22" t="s">
        <v>1809</v>
      </c>
      <c r="M142" s="22" t="s">
        <v>1759</v>
      </c>
      <c r="N142" s="22" t="s">
        <v>843</v>
      </c>
      <c r="O142" s="22" t="s">
        <v>1365</v>
      </c>
      <c r="P142" s="22" t="s">
        <v>783</v>
      </c>
      <c r="R142" s="22" t="s">
        <v>733</v>
      </c>
      <c r="S142" s="22" t="s">
        <v>1758</v>
      </c>
      <c r="T142" s="23">
        <v>44451</v>
      </c>
      <c r="V142" s="23">
        <v>45917.602777777778</v>
      </c>
      <c r="W142" s="22" t="s">
        <v>1757</v>
      </c>
      <c r="X142" s="23">
        <v>45912.602777777778</v>
      </c>
      <c r="Y142" s="22">
        <v>23.1</v>
      </c>
      <c r="AA142" s="22" t="s">
        <v>1365</v>
      </c>
      <c r="AB142" s="22" t="s">
        <v>1808</v>
      </c>
      <c r="AC142" s="22" t="s">
        <v>42</v>
      </c>
      <c r="AE142" s="22">
        <v>2</v>
      </c>
      <c r="AF142" s="22" t="s">
        <v>42</v>
      </c>
      <c r="AK142" s="22">
        <v>159</v>
      </c>
    </row>
    <row r="143" spans="1:37" x14ac:dyDescent="0.2">
      <c r="A143" s="22" t="s">
        <v>1804</v>
      </c>
      <c r="B143" s="22" t="s">
        <v>1803</v>
      </c>
      <c r="C143" s="22">
        <v>3</v>
      </c>
      <c r="D143" s="22" t="s">
        <v>1718</v>
      </c>
      <c r="F143" s="22" t="s">
        <v>733</v>
      </c>
      <c r="G143" s="22" t="s">
        <v>1714</v>
      </c>
      <c r="H143" s="22" t="s">
        <v>1797</v>
      </c>
      <c r="I143" s="22" t="s">
        <v>1807</v>
      </c>
      <c r="J143" s="22" t="s">
        <v>1757</v>
      </c>
      <c r="K143" s="22" t="s">
        <v>1757</v>
      </c>
      <c r="L143" s="22" t="s">
        <v>1796</v>
      </c>
      <c r="M143" s="22" t="s">
        <v>1759</v>
      </c>
      <c r="N143" s="22" t="s">
        <v>982</v>
      </c>
      <c r="O143" s="22" t="s">
        <v>1646</v>
      </c>
      <c r="R143" s="22" t="s">
        <v>733</v>
      </c>
      <c r="S143" s="22" t="s">
        <v>1758</v>
      </c>
      <c r="W143" s="22" t="s">
        <v>1757</v>
      </c>
      <c r="X143" s="23">
        <v>45932.61041666667</v>
      </c>
      <c r="Y143" s="22">
        <v>3.1</v>
      </c>
      <c r="AA143" s="22" t="s">
        <v>812</v>
      </c>
      <c r="AC143" s="22" t="s">
        <v>42</v>
      </c>
      <c r="AE143" s="22">
        <v>1</v>
      </c>
      <c r="AF143" s="22" t="s">
        <v>42</v>
      </c>
      <c r="AK143" s="22">
        <v>159</v>
      </c>
    </row>
    <row r="144" spans="1:37" x14ac:dyDescent="0.2">
      <c r="A144" s="22" t="s">
        <v>1804</v>
      </c>
      <c r="B144" s="22" t="s">
        <v>1803</v>
      </c>
      <c r="C144" s="22">
        <v>3</v>
      </c>
      <c r="D144" s="22" t="s">
        <v>1652</v>
      </c>
      <c r="E144" s="22" t="s">
        <v>1651</v>
      </c>
      <c r="F144" s="22" t="s">
        <v>733</v>
      </c>
      <c r="G144" s="22" t="s">
        <v>800</v>
      </c>
      <c r="H144" s="22" t="s">
        <v>1806</v>
      </c>
      <c r="I144" s="22" t="s">
        <v>1761</v>
      </c>
      <c r="J144" s="22" t="s">
        <v>1757</v>
      </c>
      <c r="K144" s="22" t="s">
        <v>1757</v>
      </c>
      <c r="L144" s="22" t="s">
        <v>1760</v>
      </c>
      <c r="M144" s="22" t="s">
        <v>1766</v>
      </c>
      <c r="N144" s="22" t="s">
        <v>805</v>
      </c>
      <c r="O144" s="22" t="s">
        <v>1646</v>
      </c>
      <c r="P144" s="22" t="s">
        <v>1304</v>
      </c>
      <c r="R144" s="22" t="s">
        <v>733</v>
      </c>
      <c r="S144" s="22" t="s">
        <v>800</v>
      </c>
      <c r="T144" s="23">
        <v>44828</v>
      </c>
      <c r="V144" s="23">
        <v>45927.55972222222</v>
      </c>
      <c r="W144" s="22" t="s">
        <v>1757</v>
      </c>
      <c r="X144" s="23">
        <v>45922.55972222222</v>
      </c>
      <c r="Y144" s="22">
        <v>13.1</v>
      </c>
      <c r="AA144" s="22" t="s">
        <v>1313</v>
      </c>
      <c r="AB144" s="22" t="s">
        <v>1805</v>
      </c>
      <c r="AC144" s="22" t="s">
        <v>42</v>
      </c>
      <c r="AE144" s="22">
        <v>1</v>
      </c>
      <c r="AF144" s="22" t="s">
        <v>42</v>
      </c>
      <c r="AK144" s="22">
        <v>159</v>
      </c>
    </row>
    <row r="145" spans="1:37" x14ac:dyDescent="0.2">
      <c r="A145" s="22" t="s">
        <v>1804</v>
      </c>
      <c r="B145" s="22" t="s">
        <v>1803</v>
      </c>
      <c r="C145" s="22">
        <v>3</v>
      </c>
      <c r="D145" s="22" t="s">
        <v>1649</v>
      </c>
      <c r="E145" s="22" t="s">
        <v>1648</v>
      </c>
      <c r="F145" s="22" t="s">
        <v>733</v>
      </c>
      <c r="G145" s="22" t="s">
        <v>778</v>
      </c>
      <c r="H145" s="22" t="s">
        <v>1802</v>
      </c>
      <c r="I145" s="22" t="s">
        <v>1801</v>
      </c>
      <c r="K145" s="22" t="s">
        <v>1757</v>
      </c>
      <c r="L145" s="22" t="s">
        <v>1760</v>
      </c>
      <c r="M145" s="22" t="s">
        <v>1766</v>
      </c>
      <c r="N145" s="22" t="s">
        <v>805</v>
      </c>
      <c r="O145" s="22" t="s">
        <v>1646</v>
      </c>
      <c r="P145" s="22" t="s">
        <v>1361</v>
      </c>
      <c r="R145" s="22" t="s">
        <v>733</v>
      </c>
      <c r="S145" s="22" t="s">
        <v>1758</v>
      </c>
      <c r="T145" s="23">
        <v>44462</v>
      </c>
      <c r="V145" s="23">
        <v>45927.527083333334</v>
      </c>
      <c r="W145" s="22" t="s">
        <v>1757</v>
      </c>
      <c r="X145" s="23">
        <v>45922.527083333334</v>
      </c>
      <c r="Y145" s="22">
        <v>13.2</v>
      </c>
      <c r="AA145" s="22" t="s">
        <v>1645</v>
      </c>
      <c r="AB145" s="22" t="s">
        <v>1800</v>
      </c>
      <c r="AC145" s="22" t="s">
        <v>42</v>
      </c>
      <c r="AE145" s="22">
        <v>1</v>
      </c>
      <c r="AF145" s="22" t="s">
        <v>42</v>
      </c>
      <c r="AK145" s="22">
        <v>159</v>
      </c>
    </row>
    <row r="146" spans="1:37" x14ac:dyDescent="0.2">
      <c r="A146" s="22" t="s">
        <v>1791</v>
      </c>
      <c r="B146" s="22" t="s">
        <v>1790</v>
      </c>
      <c r="C146" s="22">
        <v>8</v>
      </c>
      <c r="D146" s="22" t="s">
        <v>615</v>
      </c>
      <c r="E146" s="22" t="s">
        <v>616</v>
      </c>
      <c r="F146" s="22" t="s">
        <v>733</v>
      </c>
      <c r="G146" s="22" t="s">
        <v>1122</v>
      </c>
      <c r="H146" s="22" t="s">
        <v>1229</v>
      </c>
      <c r="I146" s="22" t="s">
        <v>1788</v>
      </c>
      <c r="J146" s="22" t="s">
        <v>1757</v>
      </c>
      <c r="K146" s="22" t="s">
        <v>1757</v>
      </c>
      <c r="L146" s="22" t="s">
        <v>1760</v>
      </c>
      <c r="M146" s="22" t="s">
        <v>1759</v>
      </c>
      <c r="N146" s="22" t="s">
        <v>843</v>
      </c>
      <c r="O146" s="22" t="s">
        <v>1228</v>
      </c>
      <c r="P146" s="22" t="s">
        <v>1226</v>
      </c>
      <c r="R146" s="22" t="s">
        <v>733</v>
      </c>
      <c r="S146" s="22" t="s">
        <v>800</v>
      </c>
      <c r="T146" s="23">
        <v>44759</v>
      </c>
      <c r="V146" s="23">
        <v>45860.586805555555</v>
      </c>
      <c r="W146" s="22" t="s">
        <v>1757</v>
      </c>
      <c r="X146" s="23">
        <v>45855.586805555555</v>
      </c>
      <c r="Y146" s="22">
        <v>80.099999999999994</v>
      </c>
      <c r="AA146" s="22" t="s">
        <v>1227</v>
      </c>
      <c r="AB146" s="22" t="s">
        <v>1799</v>
      </c>
      <c r="AC146" s="22" t="s">
        <v>42</v>
      </c>
      <c r="AE146" s="22">
        <v>1</v>
      </c>
      <c r="AF146" s="22" t="s">
        <v>42</v>
      </c>
      <c r="AK146" s="22">
        <v>159</v>
      </c>
    </row>
    <row r="147" spans="1:37" x14ac:dyDescent="0.2">
      <c r="A147" s="22" t="s">
        <v>1791</v>
      </c>
      <c r="B147" s="22" t="s">
        <v>1790</v>
      </c>
      <c r="C147" s="22">
        <v>8</v>
      </c>
      <c r="D147" s="22" t="s">
        <v>652</v>
      </c>
      <c r="E147" s="22" t="s">
        <v>653</v>
      </c>
      <c r="F147" s="22" t="s">
        <v>733</v>
      </c>
      <c r="G147" s="22" t="s">
        <v>833</v>
      </c>
      <c r="H147" s="22" t="s">
        <v>1229</v>
      </c>
      <c r="I147" s="22" t="s">
        <v>1776</v>
      </c>
      <c r="J147" s="22" t="s">
        <v>1757</v>
      </c>
      <c r="K147" s="22" t="s">
        <v>1757</v>
      </c>
      <c r="L147" s="22" t="s">
        <v>1760</v>
      </c>
      <c r="M147" s="22" t="s">
        <v>1766</v>
      </c>
      <c r="N147" s="22" t="s">
        <v>843</v>
      </c>
      <c r="O147" s="22" t="s">
        <v>1228</v>
      </c>
      <c r="P147" s="22" t="s">
        <v>807</v>
      </c>
      <c r="R147" s="22" t="s">
        <v>733</v>
      </c>
      <c r="S147" s="22" t="s">
        <v>1758</v>
      </c>
      <c r="T147" s="23">
        <v>44759</v>
      </c>
      <c r="V147" s="23">
        <v>45860.632638888892</v>
      </c>
      <c r="W147" s="22" t="s">
        <v>1757</v>
      </c>
      <c r="X147" s="23">
        <v>45855.632638888892</v>
      </c>
      <c r="Y147" s="22">
        <v>80</v>
      </c>
      <c r="AA147" s="22" t="s">
        <v>1227</v>
      </c>
      <c r="AB147" s="22" t="s">
        <v>1798</v>
      </c>
      <c r="AC147" s="22" t="s">
        <v>42</v>
      </c>
      <c r="AE147" s="22">
        <v>1</v>
      </c>
      <c r="AF147" s="22" t="s">
        <v>42</v>
      </c>
      <c r="AK147" s="22">
        <v>159</v>
      </c>
    </row>
    <row r="148" spans="1:37" x14ac:dyDescent="0.2">
      <c r="A148" s="22" t="s">
        <v>1791</v>
      </c>
      <c r="B148" s="22" t="s">
        <v>1790</v>
      </c>
      <c r="C148" s="22">
        <v>8</v>
      </c>
      <c r="D148" s="22" t="s">
        <v>1720</v>
      </c>
      <c r="F148" s="22" t="s">
        <v>733</v>
      </c>
      <c r="G148" s="22" t="s">
        <v>1714</v>
      </c>
      <c r="H148" s="22" t="s">
        <v>1797</v>
      </c>
      <c r="I148" s="22" t="s">
        <v>1776</v>
      </c>
      <c r="J148" s="22" t="s">
        <v>1757</v>
      </c>
      <c r="K148" s="22" t="s">
        <v>1757</v>
      </c>
      <c r="L148" s="22" t="s">
        <v>1796</v>
      </c>
      <c r="M148" s="22" t="s">
        <v>1759</v>
      </c>
      <c r="N148" s="22" t="s">
        <v>982</v>
      </c>
      <c r="O148" s="22" t="s">
        <v>1228</v>
      </c>
      <c r="R148" s="22" t="s">
        <v>733</v>
      </c>
      <c r="S148" s="22" t="s">
        <v>1758</v>
      </c>
      <c r="W148" s="22" t="s">
        <v>1757</v>
      </c>
      <c r="X148" s="23">
        <v>45932.61041666667</v>
      </c>
      <c r="Y148" s="22">
        <v>3.1</v>
      </c>
      <c r="AA148" s="22" t="s">
        <v>1719</v>
      </c>
      <c r="AC148" s="22" t="s">
        <v>42</v>
      </c>
      <c r="AE148" s="22">
        <v>1</v>
      </c>
      <c r="AF148" s="22" t="s">
        <v>42</v>
      </c>
      <c r="AK148" s="22">
        <v>159</v>
      </c>
    </row>
    <row r="149" spans="1:37" x14ac:dyDescent="0.2">
      <c r="A149" s="22" t="s">
        <v>1791</v>
      </c>
      <c r="B149" s="22" t="s">
        <v>1790</v>
      </c>
      <c r="C149" s="22">
        <v>8</v>
      </c>
      <c r="D149" s="22" t="s">
        <v>1721</v>
      </c>
      <c r="F149" s="22" t="s">
        <v>733</v>
      </c>
      <c r="G149" s="22" t="s">
        <v>1714</v>
      </c>
      <c r="H149" s="22" t="s">
        <v>1797</v>
      </c>
      <c r="I149" s="22" t="s">
        <v>1776</v>
      </c>
      <c r="J149" s="22" t="s">
        <v>1757</v>
      </c>
      <c r="K149" s="22" t="s">
        <v>1757</v>
      </c>
      <c r="L149" s="22" t="s">
        <v>1796</v>
      </c>
      <c r="M149" s="22" t="s">
        <v>1795</v>
      </c>
      <c r="N149" s="22" t="s">
        <v>982</v>
      </c>
      <c r="O149" s="22" t="s">
        <v>1228</v>
      </c>
      <c r="R149" s="22" t="s">
        <v>733</v>
      </c>
      <c r="S149" s="22" t="s">
        <v>1758</v>
      </c>
      <c r="W149" s="22" t="s">
        <v>1757</v>
      </c>
      <c r="X149" s="23">
        <v>45932.61041666667</v>
      </c>
      <c r="Y149" s="22">
        <v>3.1</v>
      </c>
      <c r="AA149" s="22" t="s">
        <v>1719</v>
      </c>
      <c r="AC149" s="22" t="s">
        <v>42</v>
      </c>
      <c r="AE149" s="22">
        <v>1</v>
      </c>
      <c r="AF149" s="22" t="s">
        <v>42</v>
      </c>
      <c r="AK149" s="22">
        <v>159</v>
      </c>
    </row>
    <row r="150" spans="1:37" x14ac:dyDescent="0.2">
      <c r="A150" s="22" t="s">
        <v>1791</v>
      </c>
      <c r="B150" s="22" t="s">
        <v>1790</v>
      </c>
      <c r="C150" s="22">
        <v>8</v>
      </c>
      <c r="D150" s="22" t="s">
        <v>1626</v>
      </c>
      <c r="F150" s="22" t="s">
        <v>733</v>
      </c>
      <c r="G150" s="22" t="s">
        <v>778</v>
      </c>
      <c r="H150" s="22" t="s">
        <v>1794</v>
      </c>
      <c r="I150" s="22" t="s">
        <v>1793</v>
      </c>
      <c r="J150" s="22" t="s">
        <v>1757</v>
      </c>
      <c r="K150" s="22" t="s">
        <v>1757</v>
      </c>
      <c r="L150" s="22" t="s">
        <v>1760</v>
      </c>
      <c r="M150" s="22" t="s">
        <v>1766</v>
      </c>
      <c r="N150" s="22" t="s">
        <v>805</v>
      </c>
      <c r="O150" s="22" t="s">
        <v>1228</v>
      </c>
      <c r="R150" s="22" t="s">
        <v>733</v>
      </c>
      <c r="S150" s="22" t="s">
        <v>1758</v>
      </c>
      <c r="T150" s="23">
        <v>45188</v>
      </c>
      <c r="V150" s="23">
        <v>45924.382638888892</v>
      </c>
      <c r="W150" s="22" t="s">
        <v>1757</v>
      </c>
      <c r="X150" s="23">
        <v>45919.382638888892</v>
      </c>
      <c r="Y150" s="22">
        <v>16.3</v>
      </c>
      <c r="AA150" s="22" t="s">
        <v>1624</v>
      </c>
      <c r="AB150" s="22" t="s">
        <v>1792</v>
      </c>
      <c r="AC150" s="22" t="s">
        <v>42</v>
      </c>
      <c r="AE150" s="22">
        <v>1</v>
      </c>
      <c r="AF150" s="22" t="s">
        <v>42</v>
      </c>
      <c r="AK150" s="22">
        <v>159</v>
      </c>
    </row>
    <row r="151" spans="1:37" x14ac:dyDescent="0.2">
      <c r="A151" s="22" t="s">
        <v>1791</v>
      </c>
      <c r="B151" s="22" t="s">
        <v>1790</v>
      </c>
      <c r="C151" s="22">
        <v>8</v>
      </c>
      <c r="D151" s="22" t="s">
        <v>1739</v>
      </c>
      <c r="F151" s="22" t="s">
        <v>733</v>
      </c>
      <c r="G151" s="22" t="s">
        <v>1126</v>
      </c>
      <c r="H151" s="22" t="s">
        <v>1789</v>
      </c>
      <c r="I151" s="22" t="s">
        <v>1788</v>
      </c>
      <c r="K151" s="22" t="s">
        <v>1757</v>
      </c>
      <c r="L151" s="22" t="s">
        <v>1760</v>
      </c>
      <c r="M151" s="22" t="s">
        <v>1759</v>
      </c>
      <c r="N151" s="22" t="s">
        <v>1438</v>
      </c>
      <c r="O151" s="22" t="s">
        <v>1228</v>
      </c>
      <c r="R151" s="22" t="s">
        <v>733</v>
      </c>
      <c r="S151" s="22" t="s">
        <v>1758</v>
      </c>
      <c r="T151" s="23">
        <v>45750</v>
      </c>
      <c r="V151" s="23">
        <v>45938.380555555559</v>
      </c>
      <c r="W151" s="22" t="s">
        <v>1757</v>
      </c>
      <c r="X151" s="23">
        <v>45933.380555555559</v>
      </c>
      <c r="Y151" s="22">
        <v>2.2999999999999998</v>
      </c>
      <c r="AA151" s="22" t="s">
        <v>1624</v>
      </c>
      <c r="AC151" s="22" t="s">
        <v>42</v>
      </c>
      <c r="AE151" s="22">
        <v>1</v>
      </c>
      <c r="AF151" s="22" t="s">
        <v>42</v>
      </c>
      <c r="AK151" s="22">
        <v>159</v>
      </c>
    </row>
    <row r="152" spans="1:37" x14ac:dyDescent="0.2">
      <c r="A152" s="22" t="s">
        <v>1791</v>
      </c>
      <c r="B152" s="22" t="s">
        <v>1790</v>
      </c>
      <c r="C152" s="22">
        <v>8</v>
      </c>
      <c r="D152" s="22" t="s">
        <v>1740</v>
      </c>
      <c r="F152" s="22" t="s">
        <v>733</v>
      </c>
      <c r="G152" s="22" t="s">
        <v>1126</v>
      </c>
      <c r="H152" s="22" t="s">
        <v>1789</v>
      </c>
      <c r="I152" s="22" t="s">
        <v>1788</v>
      </c>
      <c r="K152" s="22" t="s">
        <v>1757</v>
      </c>
      <c r="L152" s="22" t="s">
        <v>1760</v>
      </c>
      <c r="M152" s="22" t="s">
        <v>1759</v>
      </c>
      <c r="N152" s="22" t="s">
        <v>1438</v>
      </c>
      <c r="O152" s="22" t="s">
        <v>1228</v>
      </c>
      <c r="R152" s="22" t="s">
        <v>733</v>
      </c>
      <c r="S152" s="22" t="s">
        <v>1758</v>
      </c>
      <c r="T152" s="23">
        <v>45750</v>
      </c>
      <c r="V152" s="23">
        <v>45938.380555555559</v>
      </c>
      <c r="W152" s="22" t="s">
        <v>1757</v>
      </c>
      <c r="X152" s="23">
        <v>45933.380555555559</v>
      </c>
      <c r="Y152" s="22">
        <v>2.2999999999999998</v>
      </c>
      <c r="AA152" s="22" t="s">
        <v>1624</v>
      </c>
      <c r="AC152" s="22" t="s">
        <v>42</v>
      </c>
      <c r="AE152" s="22">
        <v>1</v>
      </c>
      <c r="AF152" s="22" t="s">
        <v>42</v>
      </c>
      <c r="AK152" s="22">
        <v>159</v>
      </c>
    </row>
    <row r="153" spans="1:37" x14ac:dyDescent="0.2">
      <c r="A153" s="22" t="s">
        <v>1791</v>
      </c>
      <c r="B153" s="22" t="s">
        <v>1790</v>
      </c>
      <c r="C153" s="22">
        <v>8</v>
      </c>
      <c r="D153" s="22" t="s">
        <v>1741</v>
      </c>
      <c r="F153" s="22" t="s">
        <v>733</v>
      </c>
      <c r="G153" s="22" t="s">
        <v>1126</v>
      </c>
      <c r="H153" s="22" t="s">
        <v>1789</v>
      </c>
      <c r="I153" s="22" t="s">
        <v>1788</v>
      </c>
      <c r="K153" s="22" t="s">
        <v>1757</v>
      </c>
      <c r="L153" s="22" t="s">
        <v>1760</v>
      </c>
      <c r="M153" s="22" t="s">
        <v>1759</v>
      </c>
      <c r="N153" s="22" t="s">
        <v>1438</v>
      </c>
      <c r="O153" s="22" t="s">
        <v>1228</v>
      </c>
      <c r="R153" s="22" t="s">
        <v>733</v>
      </c>
      <c r="S153" s="22" t="s">
        <v>1758</v>
      </c>
      <c r="T153" s="23">
        <v>45750</v>
      </c>
      <c r="V153" s="23">
        <v>45938.380555555559</v>
      </c>
      <c r="W153" s="22" t="s">
        <v>1757</v>
      </c>
      <c r="X153" s="23">
        <v>45933.380555555559</v>
      </c>
      <c r="Y153" s="22">
        <v>2.2999999999999998</v>
      </c>
      <c r="AA153" s="22" t="s">
        <v>1624</v>
      </c>
      <c r="AC153" s="22" t="s">
        <v>42</v>
      </c>
      <c r="AE153" s="22">
        <v>1</v>
      </c>
      <c r="AF153" s="22" t="s">
        <v>42</v>
      </c>
      <c r="AK153" s="22">
        <v>159</v>
      </c>
    </row>
    <row r="154" spans="1:37" x14ac:dyDescent="0.2">
      <c r="A154" s="22" t="s">
        <v>1764</v>
      </c>
      <c r="B154" s="22" t="s">
        <v>1763</v>
      </c>
      <c r="C154" s="22">
        <v>10</v>
      </c>
      <c r="D154" s="22" t="s">
        <v>1693</v>
      </c>
      <c r="E154" s="22" t="s">
        <v>1692</v>
      </c>
      <c r="F154" s="22" t="s">
        <v>733</v>
      </c>
      <c r="G154" s="22" t="s">
        <v>833</v>
      </c>
      <c r="H154" s="22" t="s">
        <v>1786</v>
      </c>
      <c r="I154" s="22" t="s">
        <v>1787</v>
      </c>
      <c r="K154" s="22" t="s">
        <v>1757</v>
      </c>
      <c r="L154" s="22" t="s">
        <v>1760</v>
      </c>
      <c r="M154" s="22" t="s">
        <v>1766</v>
      </c>
      <c r="N154" s="22" t="s">
        <v>1438</v>
      </c>
      <c r="O154" s="22" t="s">
        <v>1147</v>
      </c>
      <c r="P154" s="22" t="s">
        <v>870</v>
      </c>
      <c r="R154" s="22" t="s">
        <v>733</v>
      </c>
      <c r="S154" s="22" t="s">
        <v>1758</v>
      </c>
      <c r="T154" s="23">
        <v>44466</v>
      </c>
      <c r="V154" s="23">
        <v>45932.762499999997</v>
      </c>
      <c r="W154" s="22" t="s">
        <v>1757</v>
      </c>
      <c r="X154" s="23">
        <v>45927.762499999997</v>
      </c>
      <c r="Y154" s="22">
        <v>7.9</v>
      </c>
      <c r="AA154" s="22">
        <v>1</v>
      </c>
      <c r="AB154" s="22" t="s">
        <v>1770</v>
      </c>
      <c r="AC154" s="22" t="s">
        <v>42</v>
      </c>
      <c r="AE154" s="22">
        <v>0</v>
      </c>
      <c r="AF154" s="22" t="s">
        <v>42</v>
      </c>
      <c r="AK154" s="22">
        <v>159</v>
      </c>
    </row>
    <row r="155" spans="1:37" x14ac:dyDescent="0.2">
      <c r="A155" s="22" t="s">
        <v>1764</v>
      </c>
      <c r="B155" s="22" t="s">
        <v>1763</v>
      </c>
      <c r="C155" s="22">
        <v>10</v>
      </c>
      <c r="D155" s="22" t="s">
        <v>1695</v>
      </c>
      <c r="E155" s="22" t="s">
        <v>1694</v>
      </c>
      <c r="F155" s="22" t="s">
        <v>733</v>
      </c>
      <c r="G155" s="22" t="s">
        <v>900</v>
      </c>
      <c r="H155" s="22" t="s">
        <v>1786</v>
      </c>
      <c r="I155" s="22" t="s">
        <v>1776</v>
      </c>
      <c r="K155" s="22" t="s">
        <v>1757</v>
      </c>
      <c r="L155" s="22" t="s">
        <v>1760</v>
      </c>
      <c r="M155" s="22" t="s">
        <v>1759</v>
      </c>
      <c r="N155" s="22" t="s">
        <v>1438</v>
      </c>
      <c r="O155" s="22" t="s">
        <v>1147</v>
      </c>
      <c r="P155" s="22" t="s">
        <v>870</v>
      </c>
      <c r="R155" s="22" t="s">
        <v>733</v>
      </c>
      <c r="S155" s="22" t="s">
        <v>1758</v>
      </c>
      <c r="T155" s="23">
        <v>44466</v>
      </c>
      <c r="V155" s="23">
        <v>45932.762499999997</v>
      </c>
      <c r="W155" s="22" t="s">
        <v>1757</v>
      </c>
      <c r="X155" s="23">
        <v>45927.762499999997</v>
      </c>
      <c r="Y155" s="22">
        <v>7.9</v>
      </c>
      <c r="AA155" s="22">
        <v>1</v>
      </c>
      <c r="AB155" s="22" t="s">
        <v>1785</v>
      </c>
      <c r="AC155" s="22" t="s">
        <v>42</v>
      </c>
      <c r="AE155" s="22">
        <v>0</v>
      </c>
      <c r="AF155" s="22" t="s">
        <v>42</v>
      </c>
      <c r="AK155" s="22">
        <v>159</v>
      </c>
    </row>
    <row r="156" spans="1:37" x14ac:dyDescent="0.2">
      <c r="A156" s="22" t="s">
        <v>1764</v>
      </c>
      <c r="B156" s="22" t="s">
        <v>1763</v>
      </c>
      <c r="C156" s="22">
        <v>10</v>
      </c>
      <c r="D156" s="22" t="s">
        <v>1725</v>
      </c>
      <c r="E156" s="22" t="s">
        <v>1724</v>
      </c>
      <c r="F156" s="22" t="s">
        <v>733</v>
      </c>
      <c r="G156" s="22" t="s">
        <v>915</v>
      </c>
      <c r="H156" s="22" t="s">
        <v>1783</v>
      </c>
      <c r="I156" s="22" t="s">
        <v>1782</v>
      </c>
      <c r="K156" s="22" t="s">
        <v>1757</v>
      </c>
      <c r="L156" s="22" t="s">
        <v>1781</v>
      </c>
      <c r="M156" s="22" t="s">
        <v>1766</v>
      </c>
      <c r="N156" s="22" t="s">
        <v>790</v>
      </c>
      <c r="O156" s="22" t="s">
        <v>1147</v>
      </c>
      <c r="P156" s="22" t="s">
        <v>783</v>
      </c>
      <c r="Q156" s="22">
        <v>941000031784729</v>
      </c>
      <c r="R156" s="22" t="s">
        <v>733</v>
      </c>
      <c r="S156" s="22" t="s">
        <v>1758</v>
      </c>
      <c r="T156" s="23">
        <v>44471</v>
      </c>
      <c r="W156" s="22" t="s">
        <v>1771</v>
      </c>
      <c r="X156" s="23">
        <v>45932.661805555559</v>
      </c>
      <c r="Y156" s="22">
        <v>3</v>
      </c>
      <c r="AA156" s="22">
        <v>2</v>
      </c>
      <c r="AB156" s="22" t="s">
        <v>1784</v>
      </c>
      <c r="AC156" s="22" t="s">
        <v>42</v>
      </c>
      <c r="AE156" s="22">
        <v>1</v>
      </c>
      <c r="AF156" s="22" t="s">
        <v>42</v>
      </c>
      <c r="AK156" s="22">
        <v>159</v>
      </c>
    </row>
    <row r="157" spans="1:37" x14ac:dyDescent="0.2">
      <c r="A157" s="22" t="s">
        <v>1764</v>
      </c>
      <c r="B157" s="22" t="s">
        <v>1763</v>
      </c>
      <c r="C157" s="22">
        <v>10</v>
      </c>
      <c r="D157" s="22" t="s">
        <v>1729</v>
      </c>
      <c r="E157" s="22" t="s">
        <v>1727</v>
      </c>
      <c r="F157" s="22" t="s">
        <v>733</v>
      </c>
      <c r="G157" s="22" t="s">
        <v>1728</v>
      </c>
      <c r="H157" s="22" t="s">
        <v>1783</v>
      </c>
      <c r="I157" s="22" t="s">
        <v>1782</v>
      </c>
      <c r="K157" s="22" t="s">
        <v>1757</v>
      </c>
      <c r="L157" s="22" t="s">
        <v>1781</v>
      </c>
      <c r="M157" s="22" t="s">
        <v>1766</v>
      </c>
      <c r="N157" s="22" t="s">
        <v>790</v>
      </c>
      <c r="O157" s="22" t="s">
        <v>1147</v>
      </c>
      <c r="P157" s="22" t="s">
        <v>783</v>
      </c>
      <c r="Q157" s="22">
        <v>941000031784686</v>
      </c>
      <c r="R157" s="22" t="s">
        <v>733</v>
      </c>
      <c r="S157" s="22" t="s">
        <v>1758</v>
      </c>
      <c r="T157" s="23">
        <v>44471</v>
      </c>
      <c r="U157" s="22" t="s">
        <v>1780</v>
      </c>
      <c r="W157" s="22" t="s">
        <v>1771</v>
      </c>
      <c r="X157" s="23">
        <v>45932.661805555559</v>
      </c>
      <c r="Y157" s="22">
        <v>3</v>
      </c>
      <c r="AA157" s="22">
        <v>2</v>
      </c>
      <c r="AB157" s="22" t="s">
        <v>1779</v>
      </c>
      <c r="AC157" s="22" t="s">
        <v>42</v>
      </c>
      <c r="AE157" s="22">
        <v>1</v>
      </c>
      <c r="AF157" s="22" t="s">
        <v>42</v>
      </c>
      <c r="AK157" s="22">
        <v>159</v>
      </c>
    </row>
    <row r="158" spans="1:37" x14ac:dyDescent="0.2">
      <c r="A158" s="22" t="s">
        <v>1764</v>
      </c>
      <c r="B158" s="22" t="s">
        <v>1763</v>
      </c>
      <c r="C158" s="22">
        <v>10</v>
      </c>
      <c r="D158" s="22" t="s">
        <v>336</v>
      </c>
      <c r="E158" s="22" t="s">
        <v>337</v>
      </c>
      <c r="F158" s="22" t="s">
        <v>733</v>
      </c>
      <c r="G158" s="22" t="s">
        <v>1122</v>
      </c>
      <c r="H158" s="22" t="s">
        <v>1150</v>
      </c>
      <c r="I158" s="22" t="s">
        <v>1778</v>
      </c>
      <c r="J158" s="22" t="s">
        <v>1757</v>
      </c>
      <c r="K158" s="22" t="s">
        <v>1757</v>
      </c>
      <c r="L158" s="22" t="s">
        <v>1775</v>
      </c>
      <c r="M158" s="22" t="s">
        <v>1759</v>
      </c>
      <c r="N158" s="22" t="s">
        <v>790</v>
      </c>
      <c r="O158" s="22" t="s">
        <v>1147</v>
      </c>
      <c r="P158" s="22" t="s">
        <v>870</v>
      </c>
      <c r="Q158" s="22">
        <v>941000031683941</v>
      </c>
      <c r="R158" s="22" t="s">
        <v>733</v>
      </c>
      <c r="S158" s="22" t="s">
        <v>1758</v>
      </c>
      <c r="T158" s="23">
        <v>42909</v>
      </c>
      <c r="W158" s="22" t="s">
        <v>1771</v>
      </c>
      <c r="X158" s="23">
        <v>45830.552777777775</v>
      </c>
      <c r="Y158" s="22">
        <v>105.1</v>
      </c>
      <c r="AA158" s="22">
        <v>3</v>
      </c>
      <c r="AB158" s="22" t="s">
        <v>1777</v>
      </c>
      <c r="AC158" s="22" t="s">
        <v>42</v>
      </c>
      <c r="AE158" s="22">
        <v>3</v>
      </c>
      <c r="AF158" s="22" t="s">
        <v>42</v>
      </c>
      <c r="AK158" s="22">
        <v>159</v>
      </c>
    </row>
    <row r="159" spans="1:37" x14ac:dyDescent="0.2">
      <c r="A159" s="22" t="s">
        <v>1764</v>
      </c>
      <c r="B159" s="22" t="s">
        <v>1763</v>
      </c>
      <c r="C159" s="22">
        <v>10</v>
      </c>
      <c r="D159" s="22" t="s">
        <v>412</v>
      </c>
      <c r="E159" s="22" t="s">
        <v>413</v>
      </c>
      <c r="F159" s="22" t="s">
        <v>733</v>
      </c>
      <c r="G159" s="22" t="s">
        <v>789</v>
      </c>
      <c r="H159" s="22" t="s">
        <v>1152</v>
      </c>
      <c r="I159" s="22" t="s">
        <v>1776</v>
      </c>
      <c r="J159" s="22" t="s">
        <v>1757</v>
      </c>
      <c r="K159" s="22" t="s">
        <v>1757</v>
      </c>
      <c r="L159" s="22" t="s">
        <v>1775</v>
      </c>
      <c r="M159" s="22" t="s">
        <v>1766</v>
      </c>
      <c r="N159" s="22" t="s">
        <v>790</v>
      </c>
      <c r="O159" s="22" t="s">
        <v>1147</v>
      </c>
      <c r="P159" s="22" t="s">
        <v>870</v>
      </c>
      <c r="Q159" s="22">
        <v>941000031749827</v>
      </c>
      <c r="R159" s="22" t="s">
        <v>733</v>
      </c>
      <c r="S159" s="22" t="s">
        <v>789</v>
      </c>
      <c r="T159" s="23">
        <v>43656</v>
      </c>
      <c r="W159" s="22" t="s">
        <v>1771</v>
      </c>
      <c r="X159" s="23">
        <v>45830.554861111108</v>
      </c>
      <c r="Y159" s="22">
        <v>105.1</v>
      </c>
      <c r="AA159" s="22">
        <v>3</v>
      </c>
      <c r="AB159" s="22" t="s">
        <v>1774</v>
      </c>
      <c r="AC159" s="22" t="s">
        <v>42</v>
      </c>
      <c r="AE159" s="22">
        <v>1</v>
      </c>
      <c r="AF159" s="22" t="s">
        <v>42</v>
      </c>
      <c r="AK159" s="22">
        <v>159</v>
      </c>
    </row>
    <row r="160" spans="1:37" x14ac:dyDescent="0.2">
      <c r="A160" s="22" t="s">
        <v>1764</v>
      </c>
      <c r="B160" s="22" t="s">
        <v>1763</v>
      </c>
      <c r="C160" s="22">
        <v>10</v>
      </c>
      <c r="D160" s="22" t="s">
        <v>367</v>
      </c>
      <c r="E160" s="22" t="s">
        <v>368</v>
      </c>
      <c r="F160" s="22" t="s">
        <v>733</v>
      </c>
      <c r="G160" s="22" t="s">
        <v>789</v>
      </c>
      <c r="H160" s="22" t="s">
        <v>1146</v>
      </c>
      <c r="I160" s="22" t="s">
        <v>1773</v>
      </c>
      <c r="J160" s="22" t="s">
        <v>1757</v>
      </c>
      <c r="K160" s="22" t="s">
        <v>1757</v>
      </c>
      <c r="L160" s="22" t="s">
        <v>1772</v>
      </c>
      <c r="M160" s="22" t="s">
        <v>1759</v>
      </c>
      <c r="N160" s="22" t="s">
        <v>790</v>
      </c>
      <c r="O160" s="22" t="s">
        <v>1147</v>
      </c>
      <c r="P160" s="22" t="s">
        <v>796</v>
      </c>
      <c r="Q160" s="22">
        <v>941000031683576</v>
      </c>
      <c r="R160" s="22" t="s">
        <v>733</v>
      </c>
      <c r="S160" s="22" t="s">
        <v>789</v>
      </c>
      <c r="T160" s="23">
        <v>44735</v>
      </c>
      <c r="W160" s="22" t="s">
        <v>1771</v>
      </c>
      <c r="X160" s="23">
        <v>45830.550694444442</v>
      </c>
      <c r="Y160" s="22">
        <v>105.1</v>
      </c>
      <c r="AA160" s="22">
        <v>4</v>
      </c>
      <c r="AB160" s="22" t="s">
        <v>1770</v>
      </c>
      <c r="AC160" s="22" t="s">
        <v>42</v>
      </c>
      <c r="AE160" s="22">
        <v>3</v>
      </c>
      <c r="AF160" s="22" t="s">
        <v>42</v>
      </c>
      <c r="AK160" s="22">
        <v>159</v>
      </c>
    </row>
    <row r="161" spans="1:37" x14ac:dyDescent="0.2">
      <c r="A161" s="22" t="s">
        <v>1764</v>
      </c>
      <c r="B161" s="22" t="s">
        <v>1763</v>
      </c>
      <c r="C161" s="22">
        <v>10</v>
      </c>
      <c r="D161" s="22" t="s">
        <v>1732</v>
      </c>
      <c r="E161" s="22" t="s">
        <v>1731</v>
      </c>
      <c r="F161" s="22" t="s">
        <v>733</v>
      </c>
      <c r="G161" s="22" t="s">
        <v>833</v>
      </c>
      <c r="H161" s="22" t="s">
        <v>1769</v>
      </c>
      <c r="I161" s="22" t="s">
        <v>1761</v>
      </c>
      <c r="K161" s="22" t="s">
        <v>1757</v>
      </c>
      <c r="L161" s="22" t="s">
        <v>1760</v>
      </c>
      <c r="M161" s="22" t="s">
        <v>1766</v>
      </c>
      <c r="N161" s="22" t="s">
        <v>1438</v>
      </c>
      <c r="O161" s="22" t="s">
        <v>1147</v>
      </c>
      <c r="P161" s="22" t="s">
        <v>1361</v>
      </c>
      <c r="R161" s="22" t="s">
        <v>733</v>
      </c>
      <c r="S161" s="22" t="s">
        <v>1758</v>
      </c>
      <c r="T161" s="23">
        <v>44473</v>
      </c>
      <c r="V161" s="23">
        <v>45938.370833333334</v>
      </c>
      <c r="W161" s="22" t="s">
        <v>1757</v>
      </c>
      <c r="X161" s="23">
        <v>45933.370833333334</v>
      </c>
      <c r="Y161" s="22">
        <v>2.2999999999999998</v>
      </c>
      <c r="AA161" s="22">
        <v>4</v>
      </c>
      <c r="AB161" s="22" t="s">
        <v>1768</v>
      </c>
      <c r="AC161" s="22" t="s">
        <v>42</v>
      </c>
      <c r="AE161" s="22">
        <v>1</v>
      </c>
      <c r="AF161" s="22" t="s">
        <v>42</v>
      </c>
      <c r="AK161" s="22">
        <v>159</v>
      </c>
    </row>
    <row r="162" spans="1:37" x14ac:dyDescent="0.2">
      <c r="A162" s="22" t="s">
        <v>1764</v>
      </c>
      <c r="B162" s="22" t="s">
        <v>1763</v>
      </c>
      <c r="C162" s="22">
        <v>10</v>
      </c>
      <c r="D162" s="22" t="s">
        <v>1734</v>
      </c>
      <c r="E162" s="22" t="s">
        <v>1727</v>
      </c>
      <c r="F162" s="22" t="s">
        <v>733</v>
      </c>
      <c r="G162" s="22" t="s">
        <v>833</v>
      </c>
      <c r="H162" s="22" t="s">
        <v>1767</v>
      </c>
      <c r="I162" s="22" t="s">
        <v>1761</v>
      </c>
      <c r="K162" s="22" t="s">
        <v>1757</v>
      </c>
      <c r="L162" s="22" t="s">
        <v>1760</v>
      </c>
      <c r="M162" s="22" t="s">
        <v>1766</v>
      </c>
      <c r="N162" s="22" t="s">
        <v>1438</v>
      </c>
      <c r="O162" s="22" t="s">
        <v>1147</v>
      </c>
      <c r="P162" s="22" t="s">
        <v>1226</v>
      </c>
      <c r="R162" s="22" t="s">
        <v>733</v>
      </c>
      <c r="S162" s="22" t="s">
        <v>1758</v>
      </c>
      <c r="T162" s="23">
        <v>44108</v>
      </c>
      <c r="V162" s="23">
        <v>45938.370833333334</v>
      </c>
      <c r="W162" s="22" t="s">
        <v>1757</v>
      </c>
      <c r="X162" s="23">
        <v>45933.370833333334</v>
      </c>
      <c r="Y162" s="22">
        <v>2.2999999999999998</v>
      </c>
      <c r="AA162" s="22">
        <v>4</v>
      </c>
      <c r="AB162" s="22" t="s">
        <v>1765</v>
      </c>
      <c r="AC162" s="22" t="s">
        <v>42</v>
      </c>
      <c r="AE162" s="22">
        <v>1</v>
      </c>
      <c r="AF162" s="22" t="s">
        <v>42</v>
      </c>
      <c r="AK162" s="22">
        <v>159</v>
      </c>
    </row>
    <row r="163" spans="1:37" x14ac:dyDescent="0.2">
      <c r="A163" s="22" t="s">
        <v>1764</v>
      </c>
      <c r="B163" s="22" t="s">
        <v>1763</v>
      </c>
      <c r="C163" s="22">
        <v>10</v>
      </c>
      <c r="D163" s="22" t="s">
        <v>1737</v>
      </c>
      <c r="E163" s="22" t="s">
        <v>1736</v>
      </c>
      <c r="F163" s="22" t="s">
        <v>733</v>
      </c>
      <c r="G163" s="22" t="s">
        <v>833</v>
      </c>
      <c r="H163" s="22" t="s">
        <v>1762</v>
      </c>
      <c r="I163" s="22" t="s">
        <v>1761</v>
      </c>
      <c r="K163" s="22" t="s">
        <v>1757</v>
      </c>
      <c r="L163" s="22" t="s">
        <v>1760</v>
      </c>
      <c r="M163" s="22" t="s">
        <v>1759</v>
      </c>
      <c r="N163" s="22" t="s">
        <v>1438</v>
      </c>
      <c r="O163" s="22" t="s">
        <v>1147</v>
      </c>
      <c r="P163" s="22" t="s">
        <v>807</v>
      </c>
      <c r="R163" s="22" t="s">
        <v>733</v>
      </c>
      <c r="S163" s="22" t="s">
        <v>1758</v>
      </c>
      <c r="T163" s="23">
        <v>43742</v>
      </c>
      <c r="V163" s="23">
        <v>45938.370833333334</v>
      </c>
      <c r="W163" s="22" t="s">
        <v>1757</v>
      </c>
      <c r="X163" s="23">
        <v>45933.370833333334</v>
      </c>
      <c r="Y163" s="22">
        <v>2.2999999999999998</v>
      </c>
      <c r="AA163" s="22">
        <v>4</v>
      </c>
      <c r="AB163" s="22" t="s">
        <v>1756</v>
      </c>
      <c r="AC163" s="22" t="s">
        <v>42</v>
      </c>
      <c r="AE163" s="22">
        <v>1</v>
      </c>
      <c r="AF163" s="22" t="s">
        <v>42</v>
      </c>
      <c r="AK163" s="22">
        <v>159</v>
      </c>
    </row>
  </sheetData>
  <pageMargins left="0.75" right="0.75" top="1" bottom="1" header="0.5" footer="0.5"/>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9467D-CF0D-284A-9600-BEE350431F08}">
  <dimension ref="A1:W124"/>
  <sheetViews>
    <sheetView workbookViewId="0">
      <selection activeCell="J11" sqref="J11:J13"/>
    </sheetView>
  </sheetViews>
  <sheetFormatPr baseColWidth="10" defaultRowHeight="15" x14ac:dyDescent="0.2"/>
  <sheetData>
    <row r="1" spans="1:23" x14ac:dyDescent="0.2">
      <c r="A1" s="14"/>
      <c r="B1" s="14"/>
      <c r="C1" s="14" t="s">
        <v>701</v>
      </c>
      <c r="D1" s="7" t="s">
        <v>2</v>
      </c>
      <c r="E1" s="7" t="s">
        <v>703</v>
      </c>
      <c r="F1" s="14" t="s">
        <v>706</v>
      </c>
      <c r="G1" s="14" t="s">
        <v>707</v>
      </c>
      <c r="H1" s="14"/>
      <c r="I1" s="14"/>
    </row>
    <row r="2" spans="1:23" ht="18" x14ac:dyDescent="0.2">
      <c r="A2" s="14"/>
      <c r="B2" s="14"/>
      <c r="C2" s="14"/>
      <c r="D2" s="6"/>
      <c r="F2" s="14"/>
      <c r="G2" s="14"/>
      <c r="H2" s="14"/>
      <c r="I2" s="14"/>
    </row>
    <row r="3" spans="1:23" x14ac:dyDescent="0.2">
      <c r="A3" s="14"/>
      <c r="B3" s="14"/>
      <c r="C3" s="14"/>
      <c r="D3" s="7" t="s">
        <v>702</v>
      </c>
      <c r="E3" s="7" t="s">
        <v>704</v>
      </c>
      <c r="F3" s="14"/>
      <c r="G3" s="14"/>
      <c r="H3" s="14"/>
      <c r="I3" s="14"/>
    </row>
    <row r="4" spans="1:23" ht="18" x14ac:dyDescent="0.2">
      <c r="A4" s="14"/>
      <c r="B4" s="14"/>
      <c r="C4" s="14"/>
      <c r="D4" s="6"/>
      <c r="E4" s="6"/>
      <c r="F4" s="14"/>
      <c r="G4" s="14"/>
      <c r="H4" s="14"/>
      <c r="I4" s="14"/>
    </row>
    <row r="5" spans="1:23" ht="18" x14ac:dyDescent="0.2">
      <c r="A5" s="14"/>
      <c r="B5" s="14"/>
      <c r="C5" s="14"/>
      <c r="D5" s="6"/>
      <c r="E5" s="7" t="s">
        <v>705</v>
      </c>
      <c r="F5" s="14"/>
      <c r="G5" s="14"/>
      <c r="H5" s="14"/>
      <c r="I5" s="14"/>
    </row>
    <row r="6" spans="1:23" x14ac:dyDescent="0.2">
      <c r="A6" s="7">
        <v>7</v>
      </c>
      <c r="B6" s="7" t="s">
        <v>709</v>
      </c>
      <c r="C6" s="15" t="s">
        <v>710</v>
      </c>
      <c r="D6" s="7">
        <v>7</v>
      </c>
      <c r="E6" s="7" t="s">
        <v>709</v>
      </c>
      <c r="F6" s="15" t="s">
        <v>710</v>
      </c>
      <c r="G6" s="15" t="s">
        <v>711</v>
      </c>
    </row>
    <row r="7" spans="1:23" x14ac:dyDescent="0.2">
      <c r="A7" s="7" t="s">
        <v>708</v>
      </c>
      <c r="B7" s="7" t="s">
        <v>708</v>
      </c>
      <c r="C7" s="15"/>
      <c r="D7" s="7" t="s">
        <v>708</v>
      </c>
      <c r="E7" s="7" t="s">
        <v>708</v>
      </c>
      <c r="F7" s="15"/>
      <c r="G7" s="15"/>
    </row>
    <row r="8" spans="1:23" ht="17" x14ac:dyDescent="0.2">
      <c r="A8" s="16" t="e" vm="1">
        <v>#VALUE!</v>
      </c>
      <c r="B8" s="14">
        <v>1</v>
      </c>
      <c r="C8" s="17" t="e" vm="2">
        <v>#VALUE!</v>
      </c>
      <c r="D8" s="7" t="s">
        <v>364</v>
      </c>
      <c r="E8" s="8" t="s">
        <v>712</v>
      </c>
      <c r="F8" s="16">
        <v>82</v>
      </c>
      <c r="G8" s="16">
        <v>209</v>
      </c>
      <c r="H8" s="16">
        <v>503</v>
      </c>
      <c r="I8" s="16">
        <v>6</v>
      </c>
      <c r="J8" s="16">
        <v>31</v>
      </c>
      <c r="K8" s="16">
        <v>88</v>
      </c>
      <c r="L8" s="18">
        <v>7.2999999999999995E-2</v>
      </c>
      <c r="M8" s="16"/>
    </row>
    <row r="9" spans="1:23" ht="17" x14ac:dyDescent="0.2">
      <c r="A9" s="16"/>
      <c r="B9" s="14"/>
      <c r="C9" s="17"/>
      <c r="D9" s="9"/>
      <c r="E9" s="8" t="s">
        <v>365</v>
      </c>
      <c r="F9" s="16"/>
      <c r="G9" s="16"/>
      <c r="H9" s="16"/>
      <c r="I9" s="16"/>
      <c r="J9" s="16"/>
      <c r="K9" s="16"/>
      <c r="L9" s="18"/>
      <c r="M9" s="16"/>
    </row>
    <row r="10" spans="1:23" ht="17" x14ac:dyDescent="0.2">
      <c r="A10" s="16"/>
      <c r="B10" s="14"/>
      <c r="C10" s="17"/>
      <c r="D10" s="7" t="s">
        <v>363</v>
      </c>
      <c r="E10" s="11">
        <v>45869</v>
      </c>
      <c r="F10" s="16"/>
      <c r="G10" s="16"/>
      <c r="H10" s="16"/>
      <c r="I10" s="16"/>
      <c r="J10" s="16"/>
      <c r="K10" s="16"/>
      <c r="L10" s="18"/>
      <c r="M10" s="16"/>
    </row>
    <row r="11" spans="1:23" ht="17" x14ac:dyDescent="0.2">
      <c r="A11" s="16" t="e" vm="1">
        <v>#VALUE!</v>
      </c>
      <c r="B11" s="16" t="s">
        <v>713</v>
      </c>
      <c r="C11" s="17" t="e" vm="3">
        <v>#VALUE!</v>
      </c>
      <c r="D11" s="7" t="s">
        <v>31</v>
      </c>
      <c r="E11" s="8" t="s">
        <v>712</v>
      </c>
      <c r="F11" s="16" t="s">
        <v>715</v>
      </c>
      <c r="G11" s="16">
        <v>145</v>
      </c>
      <c r="H11" s="19">
        <v>7008</v>
      </c>
      <c r="I11" s="16">
        <v>10</v>
      </c>
      <c r="J11" s="16">
        <v>56</v>
      </c>
      <c r="K11" s="16">
        <v>556</v>
      </c>
      <c r="L11" s="18">
        <v>0.185</v>
      </c>
      <c r="M11" s="16"/>
    </row>
    <row r="12" spans="1:23" ht="17" x14ac:dyDescent="0.2">
      <c r="A12" s="16"/>
      <c r="B12" s="16"/>
      <c r="C12" s="17"/>
      <c r="D12" s="9"/>
      <c r="E12" s="8" t="s">
        <v>714</v>
      </c>
      <c r="F12" s="16"/>
      <c r="G12" s="16"/>
      <c r="H12" s="19"/>
      <c r="I12" s="16"/>
      <c r="J12" s="16"/>
      <c r="K12" s="16"/>
      <c r="L12" s="18"/>
      <c r="M12" s="16"/>
    </row>
    <row r="13" spans="1:23" ht="17" x14ac:dyDescent="0.2">
      <c r="A13" s="16"/>
      <c r="B13" s="16"/>
      <c r="C13" s="17"/>
      <c r="D13" s="7">
        <v>52239691</v>
      </c>
      <c r="E13" s="11">
        <v>45022</v>
      </c>
      <c r="F13" s="16"/>
      <c r="G13" s="16"/>
      <c r="H13" s="19"/>
      <c r="I13" s="16"/>
      <c r="J13" s="16"/>
      <c r="K13" s="16"/>
      <c r="L13" s="18"/>
      <c r="M13" s="16"/>
      <c r="Q13">
        <v>1</v>
      </c>
      <c r="R13" t="s">
        <v>746</v>
      </c>
      <c r="S13" t="s">
        <v>364</v>
      </c>
    </row>
    <row r="14" spans="1:23" ht="17" x14ac:dyDescent="0.2">
      <c r="A14" s="16" t="e" vm="1">
        <v>#VALUE!</v>
      </c>
      <c r="B14" s="14">
        <v>3</v>
      </c>
      <c r="C14" s="17" t="e" vm="4">
        <v>#VALUE!</v>
      </c>
      <c r="D14" s="7" t="s">
        <v>458</v>
      </c>
      <c r="E14" s="8" t="s">
        <v>712</v>
      </c>
      <c r="F14" s="16">
        <v>51</v>
      </c>
      <c r="G14" s="16">
        <v>182</v>
      </c>
      <c r="H14" s="16">
        <v>285</v>
      </c>
      <c r="I14" s="16">
        <v>10</v>
      </c>
      <c r="J14" s="16">
        <v>40</v>
      </c>
      <c r="K14" s="16">
        <v>69</v>
      </c>
      <c r="L14" s="18">
        <v>0.19600000000000001</v>
      </c>
      <c r="M14" s="16"/>
      <c r="P14" t="s">
        <v>363</v>
      </c>
      <c r="Q14" t="s">
        <v>712</v>
      </c>
    </row>
    <row r="15" spans="1:23" ht="17" x14ac:dyDescent="0.2">
      <c r="A15" s="16"/>
      <c r="B15" s="14"/>
      <c r="C15" s="17"/>
      <c r="D15" s="9"/>
      <c r="E15" s="8" t="s">
        <v>35</v>
      </c>
      <c r="F15" s="16"/>
      <c r="G15" s="16"/>
      <c r="H15" s="16"/>
      <c r="I15" s="16"/>
      <c r="J15" s="16"/>
      <c r="K15" s="16"/>
      <c r="L15" s="18"/>
      <c r="M15" s="16"/>
      <c r="P15" t="s">
        <v>365</v>
      </c>
    </row>
    <row r="16" spans="1:23" ht="17" x14ac:dyDescent="0.2">
      <c r="A16" s="16"/>
      <c r="B16" s="14"/>
      <c r="C16" s="17"/>
      <c r="D16" s="7" t="s">
        <v>457</v>
      </c>
      <c r="E16" s="11">
        <v>45891</v>
      </c>
      <c r="F16" s="16"/>
      <c r="G16" s="16"/>
      <c r="H16" s="16"/>
      <c r="I16" s="16"/>
      <c r="J16" s="16"/>
      <c r="K16" s="16"/>
      <c r="L16" s="18"/>
      <c r="M16" s="16"/>
      <c r="P16" s="10">
        <v>45869</v>
      </c>
      <c r="Q16">
        <v>82</v>
      </c>
      <c r="R16">
        <v>209</v>
      </c>
      <c r="S16">
        <v>503</v>
      </c>
      <c r="T16">
        <v>6</v>
      </c>
      <c r="U16">
        <v>31</v>
      </c>
      <c r="V16">
        <v>88</v>
      </c>
      <c r="W16" s="12">
        <v>7.2999999999999995E-2</v>
      </c>
    </row>
    <row r="17" spans="1:23" ht="17" x14ac:dyDescent="0.2">
      <c r="A17" s="16" t="e" vm="1">
        <v>#VALUE!</v>
      </c>
      <c r="B17" s="16" t="s">
        <v>716</v>
      </c>
      <c r="C17" s="17" t="e" vm="5">
        <v>#VALUE!</v>
      </c>
      <c r="D17" s="7" t="s">
        <v>332</v>
      </c>
      <c r="E17" s="8" t="s">
        <v>712</v>
      </c>
      <c r="F17" s="16" t="s">
        <v>717</v>
      </c>
      <c r="G17" s="16">
        <v>172</v>
      </c>
      <c r="H17" s="16">
        <v>458</v>
      </c>
      <c r="I17" s="16">
        <v>3</v>
      </c>
      <c r="J17" s="16">
        <v>19</v>
      </c>
      <c r="K17" s="16">
        <v>61</v>
      </c>
      <c r="L17" s="18">
        <v>7.0000000000000007E-2</v>
      </c>
      <c r="M17" s="16"/>
      <c r="Q17">
        <v>2</v>
      </c>
      <c r="R17" t="s">
        <v>747</v>
      </c>
      <c r="S17" t="s">
        <v>31</v>
      </c>
    </row>
    <row r="18" spans="1:23" ht="17" x14ac:dyDescent="0.2">
      <c r="A18" s="16"/>
      <c r="B18" s="16"/>
      <c r="C18" s="17"/>
      <c r="D18" s="9"/>
      <c r="E18" s="8" t="s">
        <v>35</v>
      </c>
      <c r="F18" s="16"/>
      <c r="G18" s="16"/>
      <c r="H18" s="16"/>
      <c r="I18" s="16"/>
      <c r="J18" s="16"/>
      <c r="K18" s="16"/>
      <c r="L18" s="18"/>
      <c r="M18" s="16"/>
      <c r="P18">
        <v>52239691</v>
      </c>
      <c r="Q18" t="s">
        <v>712</v>
      </c>
    </row>
    <row r="19" spans="1:23" ht="17" x14ac:dyDescent="0.2">
      <c r="A19" s="16"/>
      <c r="B19" s="16"/>
      <c r="C19" s="17"/>
      <c r="D19" s="7" t="s">
        <v>331</v>
      </c>
      <c r="E19" s="11">
        <v>45866</v>
      </c>
      <c r="F19" s="16"/>
      <c r="G19" s="16"/>
      <c r="H19" s="16"/>
      <c r="I19" s="16"/>
      <c r="J19" s="16"/>
      <c r="K19" s="16"/>
      <c r="L19" s="18"/>
      <c r="M19" s="16"/>
      <c r="P19" t="s">
        <v>714</v>
      </c>
    </row>
    <row r="20" spans="1:23" ht="17" x14ac:dyDescent="0.2">
      <c r="A20" s="16" t="e" vm="1">
        <v>#VALUE!</v>
      </c>
      <c r="B20" s="14">
        <v>5</v>
      </c>
      <c r="C20" s="17" t="e" vm="6">
        <v>#VALUE!</v>
      </c>
      <c r="D20" s="7" t="s">
        <v>351</v>
      </c>
      <c r="E20" s="8" t="s">
        <v>712</v>
      </c>
      <c r="F20" s="16">
        <v>43</v>
      </c>
      <c r="G20" s="16">
        <v>172</v>
      </c>
      <c r="H20" s="16">
        <v>441</v>
      </c>
      <c r="I20" s="16">
        <v>8</v>
      </c>
      <c r="J20" s="16">
        <v>23</v>
      </c>
      <c r="K20" s="16">
        <v>68</v>
      </c>
      <c r="L20" s="18">
        <v>0.186</v>
      </c>
      <c r="M20" s="16"/>
      <c r="P20" s="10">
        <v>45022</v>
      </c>
      <c r="Q20">
        <v>54</v>
      </c>
      <c r="R20">
        <v>145</v>
      </c>
      <c r="S20" s="3">
        <v>7008</v>
      </c>
      <c r="T20">
        <v>10</v>
      </c>
      <c r="U20">
        <v>56</v>
      </c>
      <c r="V20">
        <v>556</v>
      </c>
      <c r="W20" s="12">
        <v>0.185</v>
      </c>
    </row>
    <row r="21" spans="1:23" ht="17" x14ac:dyDescent="0.2">
      <c r="A21" s="16"/>
      <c r="B21" s="14"/>
      <c r="C21" s="17"/>
      <c r="D21" s="9"/>
      <c r="E21" s="8" t="s">
        <v>35</v>
      </c>
      <c r="F21" s="16"/>
      <c r="G21" s="16"/>
      <c r="H21" s="16"/>
      <c r="I21" s="16"/>
      <c r="J21" s="16"/>
      <c r="K21" s="16"/>
      <c r="L21" s="18"/>
      <c r="M21" s="16"/>
      <c r="Q21">
        <v>3</v>
      </c>
      <c r="R21" t="s">
        <v>748</v>
      </c>
      <c r="S21" t="s">
        <v>458</v>
      </c>
    </row>
    <row r="22" spans="1:23" ht="17" x14ac:dyDescent="0.2">
      <c r="A22" s="16"/>
      <c r="B22" s="14"/>
      <c r="C22" s="17"/>
      <c r="D22" s="7" t="s">
        <v>350</v>
      </c>
      <c r="E22" s="11">
        <v>45869</v>
      </c>
      <c r="F22" s="16"/>
      <c r="G22" s="16"/>
      <c r="H22" s="16"/>
      <c r="I22" s="16"/>
      <c r="J22" s="16"/>
      <c r="K22" s="16"/>
      <c r="L22" s="18"/>
      <c r="M22" s="16"/>
      <c r="P22" t="s">
        <v>457</v>
      </c>
      <c r="Q22" t="s">
        <v>712</v>
      </c>
    </row>
    <row r="23" spans="1:23" ht="17" x14ac:dyDescent="0.2">
      <c r="A23" s="16" t="e" vm="1">
        <v>#VALUE!</v>
      </c>
      <c r="B23" s="16" t="s">
        <v>718</v>
      </c>
      <c r="C23" s="17" t="e" vm="7">
        <v>#VALUE!</v>
      </c>
      <c r="D23" s="7" t="s">
        <v>356</v>
      </c>
      <c r="E23" s="8" t="s">
        <v>712</v>
      </c>
      <c r="F23" s="16" t="s">
        <v>719</v>
      </c>
      <c r="G23" s="16">
        <v>181</v>
      </c>
      <c r="H23" s="16">
        <v>434</v>
      </c>
      <c r="I23" s="16">
        <v>6</v>
      </c>
      <c r="J23" s="16">
        <v>20</v>
      </c>
      <c r="K23" s="16">
        <v>65</v>
      </c>
      <c r="L23" s="18">
        <v>9.0999999999999998E-2</v>
      </c>
      <c r="M23" s="16"/>
      <c r="P23" t="s">
        <v>35</v>
      </c>
    </row>
    <row r="24" spans="1:23" ht="17" x14ac:dyDescent="0.2">
      <c r="A24" s="16"/>
      <c r="B24" s="16"/>
      <c r="C24" s="17"/>
      <c r="D24" s="9"/>
      <c r="E24" s="8" t="s">
        <v>35</v>
      </c>
      <c r="F24" s="16"/>
      <c r="G24" s="16"/>
      <c r="H24" s="16"/>
      <c r="I24" s="16"/>
      <c r="J24" s="16"/>
      <c r="K24" s="16"/>
      <c r="L24" s="18"/>
      <c r="M24" s="16"/>
      <c r="P24" s="10">
        <v>45891</v>
      </c>
      <c r="Q24">
        <v>51</v>
      </c>
      <c r="R24">
        <v>182</v>
      </c>
      <c r="S24">
        <v>285</v>
      </c>
      <c r="T24">
        <v>10</v>
      </c>
      <c r="U24">
        <v>40</v>
      </c>
      <c r="V24">
        <v>69</v>
      </c>
      <c r="W24" s="12">
        <v>0.19600000000000001</v>
      </c>
    </row>
    <row r="25" spans="1:23" ht="17" x14ac:dyDescent="0.2">
      <c r="A25" s="16"/>
      <c r="B25" s="16"/>
      <c r="C25" s="17"/>
      <c r="D25" s="7" t="s">
        <v>355</v>
      </c>
      <c r="E25" s="11">
        <v>45869</v>
      </c>
      <c r="F25" s="16"/>
      <c r="G25" s="16"/>
      <c r="H25" s="16"/>
      <c r="I25" s="16"/>
      <c r="J25" s="16"/>
      <c r="K25" s="16"/>
      <c r="L25" s="18"/>
      <c r="M25" s="16"/>
      <c r="Q25">
        <v>4</v>
      </c>
      <c r="R25" t="s">
        <v>749</v>
      </c>
      <c r="S25" t="s">
        <v>332</v>
      </c>
    </row>
    <row r="26" spans="1:23" ht="17" x14ac:dyDescent="0.2">
      <c r="A26" s="16" t="e" vm="1">
        <v>#VALUE!</v>
      </c>
      <c r="B26" s="14">
        <v>7</v>
      </c>
      <c r="C26" s="17" t="e" vm="8">
        <v>#VALUE!</v>
      </c>
      <c r="D26" s="7" t="s">
        <v>343</v>
      </c>
      <c r="E26" s="8" t="s">
        <v>712</v>
      </c>
      <c r="F26" s="16">
        <v>432</v>
      </c>
      <c r="G26" s="16">
        <v>543</v>
      </c>
      <c r="H26" s="16">
        <v>768</v>
      </c>
      <c r="I26" s="16">
        <v>6</v>
      </c>
      <c r="J26" s="16">
        <v>43</v>
      </c>
      <c r="K26" s="16">
        <v>95</v>
      </c>
      <c r="L26" s="18">
        <v>1.4E-2</v>
      </c>
      <c r="M26" s="16"/>
      <c r="P26" t="s">
        <v>331</v>
      </c>
      <c r="Q26" t="s">
        <v>712</v>
      </c>
    </row>
    <row r="27" spans="1:23" ht="17" x14ac:dyDescent="0.2">
      <c r="A27" s="16"/>
      <c r="B27" s="14"/>
      <c r="C27" s="17"/>
      <c r="D27" s="9"/>
      <c r="E27" s="8" t="s">
        <v>35</v>
      </c>
      <c r="F27" s="16"/>
      <c r="G27" s="16"/>
      <c r="H27" s="16"/>
      <c r="I27" s="16"/>
      <c r="J27" s="16"/>
      <c r="K27" s="16"/>
      <c r="L27" s="18"/>
      <c r="M27" s="16"/>
      <c r="P27" t="s">
        <v>35</v>
      </c>
    </row>
    <row r="28" spans="1:23" ht="17" x14ac:dyDescent="0.2">
      <c r="A28" s="16"/>
      <c r="B28" s="14"/>
      <c r="C28" s="17"/>
      <c r="D28" s="7" t="s">
        <v>342</v>
      </c>
      <c r="E28" s="11">
        <v>45869</v>
      </c>
      <c r="F28" s="16"/>
      <c r="G28" s="16"/>
      <c r="H28" s="16"/>
      <c r="I28" s="16"/>
      <c r="J28" s="16"/>
      <c r="K28" s="16"/>
      <c r="L28" s="18"/>
      <c r="M28" s="16"/>
      <c r="P28" s="10">
        <v>45866</v>
      </c>
      <c r="Q28">
        <v>43</v>
      </c>
      <c r="R28">
        <v>172</v>
      </c>
      <c r="S28">
        <v>458</v>
      </c>
      <c r="T28">
        <v>3</v>
      </c>
      <c r="U28">
        <v>19</v>
      </c>
      <c r="V28">
        <v>61</v>
      </c>
      <c r="W28" s="12">
        <v>7.0000000000000007E-2</v>
      </c>
    </row>
    <row r="29" spans="1:23" ht="17" x14ac:dyDescent="0.2">
      <c r="A29" s="16" t="e" vm="1">
        <v>#VALUE!</v>
      </c>
      <c r="B29" s="16" t="s">
        <v>720</v>
      </c>
      <c r="C29" s="17" t="e" vm="9">
        <v>#VALUE!</v>
      </c>
      <c r="D29" s="7" t="s">
        <v>361</v>
      </c>
      <c r="E29" s="8" t="s">
        <v>712</v>
      </c>
      <c r="F29" s="16" t="s">
        <v>721</v>
      </c>
      <c r="G29" s="16">
        <v>497</v>
      </c>
      <c r="H29" s="16">
        <v>671</v>
      </c>
      <c r="I29" s="16">
        <v>8</v>
      </c>
      <c r="J29" s="16">
        <v>48</v>
      </c>
      <c r="K29" s="16">
        <v>125</v>
      </c>
      <c r="L29" s="18">
        <v>1.9E-2</v>
      </c>
      <c r="M29" s="16"/>
      <c r="Q29">
        <v>5</v>
      </c>
      <c r="R29" t="s">
        <v>750</v>
      </c>
      <c r="S29" t="s">
        <v>351</v>
      </c>
    </row>
    <row r="30" spans="1:23" ht="17" x14ac:dyDescent="0.2">
      <c r="A30" s="16"/>
      <c r="B30" s="16"/>
      <c r="C30" s="17"/>
      <c r="D30" s="9"/>
      <c r="E30" s="8" t="s">
        <v>35</v>
      </c>
      <c r="F30" s="16"/>
      <c r="G30" s="16"/>
      <c r="H30" s="16"/>
      <c r="I30" s="16"/>
      <c r="J30" s="16"/>
      <c r="K30" s="16"/>
      <c r="L30" s="18"/>
      <c r="M30" s="16"/>
      <c r="P30" t="s">
        <v>350</v>
      </c>
      <c r="Q30" t="s">
        <v>712</v>
      </c>
    </row>
    <row r="31" spans="1:23" ht="17" x14ac:dyDescent="0.2">
      <c r="A31" s="16"/>
      <c r="B31" s="16"/>
      <c r="C31" s="17"/>
      <c r="D31" s="7" t="s">
        <v>360</v>
      </c>
      <c r="E31" s="11">
        <v>45869</v>
      </c>
      <c r="F31" s="16"/>
      <c r="G31" s="16"/>
      <c r="H31" s="16"/>
      <c r="I31" s="16"/>
      <c r="J31" s="16"/>
      <c r="K31" s="16"/>
      <c r="L31" s="18"/>
      <c r="M31" s="16"/>
      <c r="P31" t="s">
        <v>35</v>
      </c>
    </row>
    <row r="32" spans="1:23" ht="17" x14ac:dyDescent="0.2">
      <c r="A32" s="16" t="e" vm="1">
        <v>#VALUE!</v>
      </c>
      <c r="B32" s="14">
        <v>9</v>
      </c>
      <c r="C32" s="17" t="e" vm="10">
        <v>#VALUE!</v>
      </c>
      <c r="D32" s="7" t="s">
        <v>244</v>
      </c>
      <c r="E32" s="8" t="s">
        <v>712</v>
      </c>
      <c r="F32" s="16">
        <v>69</v>
      </c>
      <c r="G32" s="16">
        <v>211</v>
      </c>
      <c r="H32" s="16">
        <v>814</v>
      </c>
      <c r="I32" s="16">
        <v>17</v>
      </c>
      <c r="J32" s="16">
        <v>65</v>
      </c>
      <c r="K32" s="16">
        <v>324</v>
      </c>
      <c r="L32" s="18">
        <v>0.246</v>
      </c>
      <c r="M32" s="16"/>
      <c r="P32" s="10">
        <v>45869</v>
      </c>
      <c r="Q32">
        <v>43</v>
      </c>
      <c r="R32">
        <v>172</v>
      </c>
      <c r="S32">
        <v>441</v>
      </c>
      <c r="T32">
        <v>8</v>
      </c>
      <c r="U32">
        <v>23</v>
      </c>
      <c r="V32">
        <v>68</v>
      </c>
      <c r="W32" s="12">
        <v>0.186</v>
      </c>
    </row>
    <row r="33" spans="1:23" ht="17" x14ac:dyDescent="0.2">
      <c r="A33" s="16"/>
      <c r="B33" s="14"/>
      <c r="C33" s="17"/>
      <c r="D33" s="9"/>
      <c r="E33" s="8" t="s">
        <v>35</v>
      </c>
      <c r="F33" s="16"/>
      <c r="G33" s="16"/>
      <c r="H33" s="16"/>
      <c r="I33" s="16"/>
      <c r="J33" s="16"/>
      <c r="K33" s="16"/>
      <c r="L33" s="18"/>
      <c r="M33" s="16"/>
      <c r="Q33">
        <v>6</v>
      </c>
      <c r="R33" t="s">
        <v>751</v>
      </c>
      <c r="S33" t="s">
        <v>356</v>
      </c>
    </row>
    <row r="34" spans="1:23" ht="17" x14ac:dyDescent="0.2">
      <c r="A34" s="16"/>
      <c r="B34" s="14"/>
      <c r="C34" s="17"/>
      <c r="D34" s="7" t="s">
        <v>243</v>
      </c>
      <c r="E34" s="11">
        <v>45833</v>
      </c>
      <c r="F34" s="16"/>
      <c r="G34" s="16"/>
      <c r="H34" s="16"/>
      <c r="I34" s="16"/>
      <c r="J34" s="16"/>
      <c r="K34" s="16"/>
      <c r="L34" s="18"/>
      <c r="M34" s="16"/>
      <c r="P34" t="s">
        <v>355</v>
      </c>
      <c r="Q34" t="s">
        <v>712</v>
      </c>
    </row>
    <row r="35" spans="1:23" ht="17" x14ac:dyDescent="0.2">
      <c r="A35" s="16" t="e" vm="1">
        <v>#VALUE!</v>
      </c>
      <c r="B35" s="16" t="s">
        <v>722</v>
      </c>
      <c r="C35" s="17" t="e" vm="11">
        <v>#VALUE!</v>
      </c>
      <c r="D35" s="7" t="s">
        <v>250</v>
      </c>
      <c r="E35" s="8" t="s">
        <v>712</v>
      </c>
      <c r="F35" s="16" t="s">
        <v>723</v>
      </c>
      <c r="G35" s="16">
        <v>168</v>
      </c>
      <c r="H35" s="16">
        <v>688</v>
      </c>
      <c r="I35" s="16">
        <v>11</v>
      </c>
      <c r="J35" s="16">
        <v>29</v>
      </c>
      <c r="K35" s="16">
        <v>142</v>
      </c>
      <c r="L35" s="18">
        <v>0.26200000000000001</v>
      </c>
      <c r="M35" s="16"/>
      <c r="P35" t="s">
        <v>35</v>
      </c>
    </row>
    <row r="36" spans="1:23" ht="17" x14ac:dyDescent="0.2">
      <c r="A36" s="16"/>
      <c r="B36" s="16"/>
      <c r="C36" s="17"/>
      <c r="D36" s="9"/>
      <c r="E36" s="8" t="s">
        <v>35</v>
      </c>
      <c r="F36" s="16"/>
      <c r="G36" s="16"/>
      <c r="H36" s="16"/>
      <c r="I36" s="16"/>
      <c r="J36" s="16"/>
      <c r="K36" s="16"/>
      <c r="L36" s="18"/>
      <c r="M36" s="16"/>
      <c r="P36" s="10">
        <v>45869</v>
      </c>
      <c r="Q36">
        <v>66</v>
      </c>
      <c r="R36">
        <v>181</v>
      </c>
      <c r="S36">
        <v>434</v>
      </c>
      <c r="T36">
        <v>6</v>
      </c>
      <c r="U36">
        <v>20</v>
      </c>
      <c r="V36">
        <v>65</v>
      </c>
      <c r="W36" s="12">
        <v>9.0999999999999998E-2</v>
      </c>
    </row>
    <row r="37" spans="1:23" ht="17" x14ac:dyDescent="0.2">
      <c r="A37" s="16"/>
      <c r="B37" s="16"/>
      <c r="C37" s="17"/>
      <c r="D37" s="7" t="s">
        <v>249</v>
      </c>
      <c r="E37" s="11">
        <v>45833</v>
      </c>
      <c r="F37" s="16"/>
      <c r="G37" s="16"/>
      <c r="H37" s="16"/>
      <c r="I37" s="16"/>
      <c r="J37" s="16"/>
      <c r="K37" s="16"/>
      <c r="L37" s="18"/>
      <c r="M37" s="16"/>
      <c r="Q37">
        <v>7</v>
      </c>
      <c r="R37" t="s">
        <v>752</v>
      </c>
      <c r="S37" t="s">
        <v>343</v>
      </c>
    </row>
    <row r="38" spans="1:23" ht="17" x14ac:dyDescent="0.2">
      <c r="A38" s="16" t="e" vm="1">
        <v>#VALUE!</v>
      </c>
      <c r="B38" s="14">
        <v>11</v>
      </c>
      <c r="C38" s="17" t="e" vm="12">
        <v>#VALUE!</v>
      </c>
      <c r="D38" s="7" t="s">
        <v>144</v>
      </c>
      <c r="E38" s="8" t="s">
        <v>712</v>
      </c>
      <c r="F38" s="16">
        <v>25</v>
      </c>
      <c r="G38" s="16">
        <v>95</v>
      </c>
      <c r="H38" s="16">
        <v>636</v>
      </c>
      <c r="I38" s="16">
        <v>5</v>
      </c>
      <c r="J38" s="16">
        <v>24</v>
      </c>
      <c r="K38" s="16">
        <v>205</v>
      </c>
      <c r="L38" s="18">
        <v>0.2</v>
      </c>
      <c r="M38" s="16"/>
      <c r="P38" t="s">
        <v>342</v>
      </c>
      <c r="Q38" t="s">
        <v>712</v>
      </c>
    </row>
    <row r="39" spans="1:23" ht="17" x14ac:dyDescent="0.2">
      <c r="A39" s="16"/>
      <c r="B39" s="14"/>
      <c r="C39" s="17"/>
      <c r="D39" s="9"/>
      <c r="E39" s="8" t="s">
        <v>35</v>
      </c>
      <c r="F39" s="16"/>
      <c r="G39" s="16"/>
      <c r="H39" s="16"/>
      <c r="I39" s="16"/>
      <c r="J39" s="16"/>
      <c r="K39" s="16"/>
      <c r="L39" s="18"/>
      <c r="M39" s="16"/>
      <c r="P39" t="s">
        <v>35</v>
      </c>
    </row>
    <row r="40" spans="1:23" ht="17" x14ac:dyDescent="0.2">
      <c r="A40" s="16"/>
      <c r="B40" s="14"/>
      <c r="C40" s="17"/>
      <c r="D40" s="7">
        <v>58353818</v>
      </c>
      <c r="E40" s="11">
        <v>45785</v>
      </c>
      <c r="F40" s="16"/>
      <c r="G40" s="16"/>
      <c r="H40" s="16"/>
      <c r="I40" s="16"/>
      <c r="J40" s="16"/>
      <c r="K40" s="16"/>
      <c r="L40" s="18"/>
      <c r="M40" s="16"/>
      <c r="P40" s="10">
        <v>45869</v>
      </c>
      <c r="Q40">
        <v>432</v>
      </c>
      <c r="R40">
        <v>543</v>
      </c>
      <c r="S40">
        <v>768</v>
      </c>
      <c r="T40">
        <v>6</v>
      </c>
      <c r="U40">
        <v>43</v>
      </c>
      <c r="V40">
        <v>95</v>
      </c>
      <c r="W40" s="12">
        <v>1.4E-2</v>
      </c>
    </row>
    <row r="41" spans="1:23" ht="17" x14ac:dyDescent="0.2">
      <c r="A41" s="16" t="e" vm="1">
        <v>#VALUE!</v>
      </c>
      <c r="B41" s="16" t="s">
        <v>724</v>
      </c>
      <c r="C41" s="17" t="e" vm="13">
        <v>#VALUE!</v>
      </c>
      <c r="D41" s="7" t="s">
        <v>513</v>
      </c>
      <c r="E41" s="8" t="s">
        <v>712</v>
      </c>
      <c r="F41" s="16" t="s">
        <v>725</v>
      </c>
      <c r="G41" s="16">
        <v>219</v>
      </c>
      <c r="H41" s="16">
        <v>219</v>
      </c>
      <c r="I41" s="16">
        <v>8</v>
      </c>
      <c r="J41" s="16">
        <v>58</v>
      </c>
      <c r="K41" s="16">
        <v>58</v>
      </c>
      <c r="L41" s="18">
        <v>0.113</v>
      </c>
      <c r="M41" s="16"/>
      <c r="Q41">
        <v>8</v>
      </c>
      <c r="R41" t="s">
        <v>753</v>
      </c>
      <c r="S41" t="s">
        <v>361</v>
      </c>
    </row>
    <row r="42" spans="1:23" ht="17" x14ac:dyDescent="0.2">
      <c r="A42" s="16"/>
      <c r="B42" s="16"/>
      <c r="C42" s="17"/>
      <c r="D42" s="9"/>
      <c r="E42" s="8" t="s">
        <v>35</v>
      </c>
      <c r="F42" s="16"/>
      <c r="G42" s="16"/>
      <c r="H42" s="16"/>
      <c r="I42" s="16"/>
      <c r="J42" s="16"/>
      <c r="K42" s="16"/>
      <c r="L42" s="18"/>
      <c r="M42" s="16"/>
      <c r="P42" t="s">
        <v>360</v>
      </c>
      <c r="Q42" t="s">
        <v>712</v>
      </c>
    </row>
    <row r="43" spans="1:23" ht="17" x14ac:dyDescent="0.2">
      <c r="A43" s="16"/>
      <c r="B43" s="16"/>
      <c r="C43" s="17"/>
      <c r="D43" s="7" t="s">
        <v>512</v>
      </c>
      <c r="E43" s="11">
        <v>45906</v>
      </c>
      <c r="F43" s="16"/>
      <c r="G43" s="16"/>
      <c r="H43" s="16"/>
      <c r="I43" s="16"/>
      <c r="J43" s="16"/>
      <c r="K43" s="16"/>
      <c r="L43" s="18"/>
      <c r="M43" s="16"/>
      <c r="P43" t="s">
        <v>35</v>
      </c>
    </row>
    <row r="44" spans="1:23" ht="17" x14ac:dyDescent="0.2">
      <c r="A44" s="16" t="e" vm="1">
        <v>#VALUE!</v>
      </c>
      <c r="B44" s="14">
        <v>13</v>
      </c>
      <c r="C44" s="17" t="e" vm="14">
        <v>#VALUE!</v>
      </c>
      <c r="D44" s="7" t="s">
        <v>517</v>
      </c>
      <c r="E44" s="8" t="s">
        <v>712</v>
      </c>
      <c r="F44" s="16">
        <v>51</v>
      </c>
      <c r="G44" s="16">
        <v>171</v>
      </c>
      <c r="H44" s="16">
        <v>171</v>
      </c>
      <c r="I44" s="16">
        <v>11</v>
      </c>
      <c r="J44" s="16">
        <v>43</v>
      </c>
      <c r="K44" s="16">
        <v>43</v>
      </c>
      <c r="L44" s="18">
        <v>0.216</v>
      </c>
      <c r="M44" s="16"/>
      <c r="P44" s="10">
        <v>45869</v>
      </c>
      <c r="Q44">
        <v>413</v>
      </c>
      <c r="R44">
        <v>497</v>
      </c>
      <c r="S44">
        <v>671</v>
      </c>
      <c r="T44">
        <v>8</v>
      </c>
      <c r="U44">
        <v>48</v>
      </c>
      <c r="V44">
        <v>125</v>
      </c>
      <c r="W44" s="12">
        <v>1.9E-2</v>
      </c>
    </row>
    <row r="45" spans="1:23" ht="17" x14ac:dyDescent="0.2">
      <c r="A45" s="16"/>
      <c r="B45" s="14"/>
      <c r="C45" s="17"/>
      <c r="D45" s="9"/>
      <c r="E45" s="8" t="s">
        <v>35</v>
      </c>
      <c r="F45" s="16"/>
      <c r="G45" s="16"/>
      <c r="H45" s="16"/>
      <c r="I45" s="16"/>
      <c r="J45" s="16"/>
      <c r="K45" s="16"/>
      <c r="L45" s="18"/>
      <c r="M45" s="16"/>
      <c r="Q45">
        <v>9</v>
      </c>
      <c r="R45" t="s">
        <v>754</v>
      </c>
      <c r="S45" t="s">
        <v>244</v>
      </c>
    </row>
    <row r="46" spans="1:23" ht="17" x14ac:dyDescent="0.2">
      <c r="A46" s="16"/>
      <c r="B46" s="14"/>
      <c r="C46" s="17"/>
      <c r="D46" s="7" t="s">
        <v>516</v>
      </c>
      <c r="E46" s="11">
        <v>45906</v>
      </c>
      <c r="F46" s="16"/>
      <c r="G46" s="16"/>
      <c r="H46" s="16"/>
      <c r="I46" s="16"/>
      <c r="J46" s="16"/>
      <c r="K46" s="16"/>
      <c r="L46" s="18"/>
      <c r="M46" s="16"/>
      <c r="P46" t="s">
        <v>243</v>
      </c>
      <c r="Q46" t="s">
        <v>712</v>
      </c>
    </row>
    <row r="47" spans="1:23" x14ac:dyDescent="0.2">
      <c r="A47" s="14"/>
      <c r="B47" s="14"/>
      <c r="C47" s="14" t="s">
        <v>701</v>
      </c>
      <c r="D47" s="7" t="s">
        <v>2</v>
      </c>
      <c r="E47" s="7" t="s">
        <v>703</v>
      </c>
      <c r="F47" s="14" t="s">
        <v>726</v>
      </c>
      <c r="G47" s="14" t="s">
        <v>727</v>
      </c>
      <c r="H47" s="14"/>
      <c r="I47" s="14"/>
      <c r="P47" t="s">
        <v>35</v>
      </c>
    </row>
    <row r="48" spans="1:23" ht="18" x14ac:dyDescent="0.2">
      <c r="A48" s="14"/>
      <c r="B48" s="14"/>
      <c r="C48" s="14"/>
      <c r="D48" s="13"/>
      <c r="F48" s="14"/>
      <c r="G48" s="14"/>
      <c r="H48" s="14"/>
      <c r="I48" s="14"/>
      <c r="P48" s="10">
        <v>45833</v>
      </c>
      <c r="Q48">
        <v>69</v>
      </c>
      <c r="R48">
        <v>211</v>
      </c>
      <c r="S48">
        <v>814</v>
      </c>
      <c r="T48">
        <v>17</v>
      </c>
      <c r="U48">
        <v>65</v>
      </c>
      <c r="V48">
        <v>324</v>
      </c>
      <c r="W48" s="12">
        <v>0.246</v>
      </c>
    </row>
    <row r="49" spans="1:23" x14ac:dyDescent="0.2">
      <c r="A49" s="14"/>
      <c r="B49" s="14"/>
      <c r="C49" s="14"/>
      <c r="D49" s="7" t="s">
        <v>702</v>
      </c>
      <c r="E49" s="7" t="s">
        <v>704</v>
      </c>
      <c r="F49" s="14"/>
      <c r="G49" s="14"/>
      <c r="H49" s="14"/>
      <c r="I49" s="14"/>
      <c r="Q49">
        <v>10</v>
      </c>
      <c r="R49" t="s">
        <v>755</v>
      </c>
      <c r="S49" t="s">
        <v>250</v>
      </c>
    </row>
    <row r="50" spans="1:23" ht="18" x14ac:dyDescent="0.2">
      <c r="A50" s="14"/>
      <c r="B50" s="14"/>
      <c r="C50" s="14"/>
      <c r="D50" s="13"/>
      <c r="E50" s="6"/>
      <c r="F50" s="14"/>
      <c r="G50" s="14"/>
      <c r="H50" s="14"/>
      <c r="I50" s="14"/>
      <c r="P50" t="s">
        <v>249</v>
      </c>
      <c r="Q50" t="s">
        <v>712</v>
      </c>
    </row>
    <row r="51" spans="1:23" ht="18" x14ac:dyDescent="0.2">
      <c r="A51" s="14"/>
      <c r="B51" s="14"/>
      <c r="C51" s="14"/>
      <c r="D51" s="13"/>
      <c r="E51" s="7" t="s">
        <v>705</v>
      </c>
      <c r="F51" s="14"/>
      <c r="G51" s="14"/>
      <c r="H51" s="14"/>
      <c r="I51" s="14"/>
      <c r="P51" t="s">
        <v>35</v>
      </c>
    </row>
    <row r="52" spans="1:23" x14ac:dyDescent="0.2">
      <c r="A52" s="7">
        <v>7</v>
      </c>
      <c r="B52" s="7" t="s">
        <v>709</v>
      </c>
      <c r="C52" s="15" t="s">
        <v>710</v>
      </c>
      <c r="D52" s="7">
        <v>7</v>
      </c>
      <c r="E52" s="7" t="s">
        <v>709</v>
      </c>
      <c r="F52" s="15" t="s">
        <v>710</v>
      </c>
      <c r="G52" s="15" t="s">
        <v>711</v>
      </c>
      <c r="P52" s="10">
        <v>45833</v>
      </c>
      <c r="Q52">
        <v>42</v>
      </c>
      <c r="R52">
        <v>168</v>
      </c>
      <c r="S52">
        <v>688</v>
      </c>
      <c r="T52">
        <v>11</v>
      </c>
      <c r="U52">
        <v>29</v>
      </c>
      <c r="V52">
        <v>142</v>
      </c>
      <c r="W52" s="12">
        <v>0.26200000000000001</v>
      </c>
    </row>
    <row r="53" spans="1:23" x14ac:dyDescent="0.2">
      <c r="A53" s="7" t="s">
        <v>708</v>
      </c>
      <c r="B53" s="7" t="s">
        <v>708</v>
      </c>
      <c r="C53" s="15"/>
      <c r="D53" s="7" t="s">
        <v>708</v>
      </c>
      <c r="E53" s="7" t="s">
        <v>708</v>
      </c>
      <c r="F53" s="15"/>
      <c r="G53" s="15"/>
      <c r="Q53">
        <v>11</v>
      </c>
      <c r="R53" t="s">
        <v>756</v>
      </c>
      <c r="S53" t="s">
        <v>144</v>
      </c>
    </row>
    <row r="54" spans="1:23" ht="17" x14ac:dyDescent="0.2">
      <c r="A54" s="16" t="e" vm="1">
        <v>#VALUE!</v>
      </c>
      <c r="B54" s="14">
        <v>14</v>
      </c>
      <c r="C54" s="17" t="e" vm="15">
        <v>#VALUE!</v>
      </c>
      <c r="D54" s="7" t="s">
        <v>553</v>
      </c>
      <c r="E54" s="8" t="s">
        <v>712</v>
      </c>
      <c r="F54" s="16">
        <v>35</v>
      </c>
      <c r="G54" s="16">
        <v>105</v>
      </c>
      <c r="H54" s="16">
        <v>105</v>
      </c>
      <c r="I54" s="16">
        <v>8</v>
      </c>
      <c r="J54" s="16">
        <v>42</v>
      </c>
      <c r="K54" s="16">
        <v>42</v>
      </c>
      <c r="L54" s="18">
        <v>0.22900000000000001</v>
      </c>
      <c r="M54" s="16"/>
      <c r="P54">
        <v>58353818</v>
      </c>
      <c r="Q54" t="s">
        <v>712</v>
      </c>
    </row>
    <row r="55" spans="1:23" ht="17" x14ac:dyDescent="0.2">
      <c r="A55" s="16"/>
      <c r="B55" s="14"/>
      <c r="C55" s="17"/>
      <c r="D55" s="9"/>
      <c r="E55" s="8" t="s">
        <v>35</v>
      </c>
      <c r="F55" s="16"/>
      <c r="G55" s="16"/>
      <c r="H55" s="16"/>
      <c r="I55" s="16"/>
      <c r="J55" s="16"/>
      <c r="K55" s="16"/>
      <c r="L55" s="18"/>
      <c r="M55" s="16"/>
      <c r="P55" t="s">
        <v>35</v>
      </c>
    </row>
    <row r="56" spans="1:23" ht="17" x14ac:dyDescent="0.2">
      <c r="A56" s="16"/>
      <c r="B56" s="14"/>
      <c r="C56" s="17"/>
      <c r="D56" s="7" t="s">
        <v>552</v>
      </c>
      <c r="E56" s="11">
        <v>45906</v>
      </c>
      <c r="F56" s="16"/>
      <c r="G56" s="16"/>
      <c r="H56" s="16"/>
      <c r="I56" s="16"/>
      <c r="J56" s="16"/>
      <c r="K56" s="16"/>
      <c r="L56" s="18"/>
      <c r="M56" s="16"/>
      <c r="P56" s="10">
        <v>45785</v>
      </c>
      <c r="Q56">
        <v>25</v>
      </c>
      <c r="R56">
        <v>95</v>
      </c>
      <c r="S56">
        <v>636</v>
      </c>
      <c r="T56">
        <v>5</v>
      </c>
      <c r="U56">
        <v>24</v>
      </c>
      <c r="V56">
        <v>205</v>
      </c>
      <c r="W56" s="12">
        <v>0.2</v>
      </c>
    </row>
    <row r="57" spans="1:23" ht="17" x14ac:dyDescent="0.2">
      <c r="A57" s="16" t="e" vm="1">
        <v>#VALUE!</v>
      </c>
      <c r="B57" s="16" t="s">
        <v>728</v>
      </c>
      <c r="C57" s="17" t="e" vm="16">
        <v>#VALUE!</v>
      </c>
      <c r="D57" s="7" t="s">
        <v>520</v>
      </c>
      <c r="E57" s="8" t="s">
        <v>712</v>
      </c>
      <c r="F57" s="16" t="s">
        <v>729</v>
      </c>
      <c r="G57" s="16">
        <v>151</v>
      </c>
      <c r="H57" s="16">
        <v>151</v>
      </c>
      <c r="I57" s="16">
        <v>9</v>
      </c>
      <c r="J57" s="16">
        <v>48</v>
      </c>
      <c r="K57" s="16">
        <v>48</v>
      </c>
      <c r="L57" s="18">
        <v>0.14099999999999999</v>
      </c>
      <c r="M57" s="16"/>
      <c r="Q57">
        <v>12</v>
      </c>
      <c r="R57" t="s">
        <v>757</v>
      </c>
      <c r="S57" t="s">
        <v>513</v>
      </c>
    </row>
    <row r="58" spans="1:23" ht="17" x14ac:dyDescent="0.2">
      <c r="A58" s="16"/>
      <c r="B58" s="16"/>
      <c r="C58" s="17"/>
      <c r="D58" s="9"/>
      <c r="E58" s="8" t="s">
        <v>35</v>
      </c>
      <c r="F58" s="16"/>
      <c r="G58" s="16"/>
      <c r="H58" s="16"/>
      <c r="I58" s="16"/>
      <c r="J58" s="16"/>
      <c r="K58" s="16"/>
      <c r="L58" s="18"/>
      <c r="M58" s="16"/>
      <c r="P58" t="s">
        <v>512</v>
      </c>
      <c r="Q58" t="s">
        <v>712</v>
      </c>
    </row>
    <row r="59" spans="1:23" ht="17" x14ac:dyDescent="0.2">
      <c r="A59" s="16"/>
      <c r="B59" s="16"/>
      <c r="C59" s="17"/>
      <c r="D59" s="7" t="s">
        <v>519</v>
      </c>
      <c r="E59" s="11">
        <v>45906</v>
      </c>
      <c r="F59" s="16"/>
      <c r="G59" s="16"/>
      <c r="H59" s="16"/>
      <c r="I59" s="16"/>
      <c r="J59" s="16"/>
      <c r="K59" s="16"/>
      <c r="L59" s="18"/>
      <c r="M59" s="16"/>
      <c r="P59" t="s">
        <v>35</v>
      </c>
    </row>
    <row r="60" spans="1:23" ht="17" x14ac:dyDescent="0.2">
      <c r="A60" s="16" t="e" vm="1">
        <v>#VALUE!</v>
      </c>
      <c r="B60" s="14">
        <v>16</v>
      </c>
      <c r="C60" s="17" t="e" vm="17">
        <v>#VALUE!</v>
      </c>
      <c r="D60" s="7" t="s">
        <v>314</v>
      </c>
      <c r="E60" s="8" t="s">
        <v>712</v>
      </c>
      <c r="F60" s="16">
        <v>49</v>
      </c>
      <c r="G60" s="16">
        <v>172</v>
      </c>
      <c r="H60" s="16">
        <v>479</v>
      </c>
      <c r="I60" s="16">
        <v>4</v>
      </c>
      <c r="J60" s="16">
        <v>25</v>
      </c>
      <c r="K60" s="16">
        <v>90</v>
      </c>
      <c r="L60" s="18">
        <v>8.2000000000000003E-2</v>
      </c>
      <c r="M60" s="16"/>
      <c r="P60" s="10">
        <v>45906</v>
      </c>
      <c r="Q60">
        <v>71</v>
      </c>
      <c r="R60">
        <v>219</v>
      </c>
      <c r="S60">
        <v>219</v>
      </c>
      <c r="T60">
        <v>8</v>
      </c>
      <c r="U60">
        <v>58</v>
      </c>
      <c r="V60">
        <v>58</v>
      </c>
      <c r="W60" s="12">
        <v>0.113</v>
      </c>
    </row>
    <row r="61" spans="1:23" ht="17" x14ac:dyDescent="0.2">
      <c r="A61" s="16"/>
      <c r="B61" s="14"/>
      <c r="C61" s="17"/>
      <c r="D61" s="9"/>
      <c r="E61" s="8" t="s">
        <v>316</v>
      </c>
      <c r="F61" s="16"/>
      <c r="G61" s="16"/>
      <c r="H61" s="16"/>
      <c r="I61" s="16"/>
      <c r="J61" s="16"/>
      <c r="K61" s="16"/>
      <c r="L61" s="18"/>
      <c r="M61" s="16"/>
      <c r="Q61">
        <v>13</v>
      </c>
      <c r="R61" t="s">
        <v>758</v>
      </c>
      <c r="S61" t="s">
        <v>517</v>
      </c>
    </row>
    <row r="62" spans="1:23" ht="17" x14ac:dyDescent="0.2">
      <c r="A62" s="16"/>
      <c r="B62" s="14"/>
      <c r="C62" s="17"/>
      <c r="D62" s="7" t="s">
        <v>313</v>
      </c>
      <c r="E62" s="11">
        <v>45862</v>
      </c>
      <c r="F62" s="16"/>
      <c r="G62" s="16"/>
      <c r="H62" s="16"/>
      <c r="I62" s="16"/>
      <c r="J62" s="16"/>
      <c r="K62" s="16"/>
      <c r="L62" s="18"/>
      <c r="M62" s="16"/>
      <c r="P62" t="s">
        <v>516</v>
      </c>
      <c r="Q62" t="s">
        <v>712</v>
      </c>
    </row>
    <row r="63" spans="1:23" ht="17" x14ac:dyDescent="0.2">
      <c r="A63" s="16" t="e" vm="1">
        <v>#VALUE!</v>
      </c>
      <c r="B63" s="16" t="s">
        <v>730</v>
      </c>
      <c r="C63" s="17" t="e" vm="18">
        <v>#VALUE!</v>
      </c>
      <c r="D63" s="7" t="s">
        <v>328</v>
      </c>
      <c r="E63" s="8" t="s">
        <v>712</v>
      </c>
      <c r="F63" s="16" t="s">
        <v>731</v>
      </c>
      <c r="G63" s="16">
        <v>581</v>
      </c>
      <c r="H63" s="16">
        <v>896</v>
      </c>
      <c r="I63" s="16">
        <v>9</v>
      </c>
      <c r="J63" s="16">
        <v>30</v>
      </c>
      <c r="K63" s="16">
        <v>89</v>
      </c>
      <c r="L63" s="18">
        <v>0.02</v>
      </c>
      <c r="M63" s="16"/>
      <c r="P63" t="s">
        <v>35</v>
      </c>
    </row>
    <row r="64" spans="1:23" ht="17" x14ac:dyDescent="0.2">
      <c r="A64" s="16"/>
      <c r="B64" s="16"/>
      <c r="C64" s="17"/>
      <c r="D64" s="9"/>
      <c r="E64" s="8" t="s">
        <v>316</v>
      </c>
      <c r="F64" s="16"/>
      <c r="G64" s="16"/>
      <c r="H64" s="16"/>
      <c r="I64" s="16"/>
      <c r="J64" s="16"/>
      <c r="K64" s="16"/>
      <c r="L64" s="18"/>
      <c r="M64" s="16"/>
      <c r="P64" s="10">
        <v>45906</v>
      </c>
      <c r="Q64">
        <v>51</v>
      </c>
      <c r="R64">
        <v>171</v>
      </c>
      <c r="S64">
        <v>171</v>
      </c>
      <c r="T64">
        <v>11</v>
      </c>
      <c r="U64">
        <v>43</v>
      </c>
      <c r="V64">
        <v>43</v>
      </c>
      <c r="W64" s="12">
        <v>0.216</v>
      </c>
    </row>
    <row r="65" spans="1:23" ht="17" x14ac:dyDescent="0.2">
      <c r="A65" s="16"/>
      <c r="B65" s="16"/>
      <c r="C65" s="17"/>
      <c r="D65" s="7" t="s">
        <v>327</v>
      </c>
      <c r="E65" s="11">
        <v>45866</v>
      </c>
      <c r="F65" s="16"/>
      <c r="G65" s="16"/>
      <c r="H65" s="16"/>
      <c r="I65" s="16"/>
      <c r="J65" s="16"/>
      <c r="K65" s="16"/>
      <c r="L65" s="18"/>
      <c r="M65" s="16"/>
      <c r="P65" t="s">
        <v>745</v>
      </c>
      <c r="Q65" t="s">
        <v>745</v>
      </c>
      <c r="R65" t="s">
        <v>701</v>
      </c>
      <c r="S65" t="s">
        <v>2</v>
      </c>
    </row>
    <row r="66" spans="1:23" ht="17" x14ac:dyDescent="0.2">
      <c r="A66" s="16" t="e" vm="1">
        <v>#VALUE!</v>
      </c>
      <c r="B66" s="14">
        <v>18</v>
      </c>
      <c r="C66" s="17" t="e" vm="19">
        <v>#VALUE!</v>
      </c>
      <c r="D66" s="7" t="s">
        <v>453</v>
      </c>
      <c r="E66" s="8" t="s">
        <v>712</v>
      </c>
      <c r="F66" s="16">
        <v>448</v>
      </c>
      <c r="G66" s="16">
        <v>601</v>
      </c>
      <c r="H66" s="16">
        <v>706</v>
      </c>
      <c r="I66" s="16">
        <v>9</v>
      </c>
      <c r="J66" s="16">
        <v>30</v>
      </c>
      <c r="K66" s="16">
        <v>68</v>
      </c>
      <c r="L66" s="18">
        <v>0.02</v>
      </c>
      <c r="M66" s="16"/>
    </row>
    <row r="67" spans="1:23" ht="17" x14ac:dyDescent="0.2">
      <c r="A67" s="16"/>
      <c r="B67" s="14"/>
      <c r="C67" s="17"/>
      <c r="D67" s="9"/>
      <c r="E67" s="8" t="s">
        <v>316</v>
      </c>
      <c r="F67" s="16"/>
      <c r="G67" s="16"/>
      <c r="H67" s="16"/>
      <c r="I67" s="16"/>
      <c r="J67" s="16"/>
      <c r="K67" s="16"/>
      <c r="L67" s="18"/>
      <c r="M67" s="16"/>
      <c r="P67" t="s">
        <v>702</v>
      </c>
      <c r="Q67" t="s">
        <v>703</v>
      </c>
    </row>
    <row r="68" spans="1:23" ht="17" x14ac:dyDescent="0.2">
      <c r="A68" s="16"/>
      <c r="B68" s="14"/>
      <c r="C68" s="17"/>
      <c r="D68" s="7" t="s">
        <v>452</v>
      </c>
      <c r="E68" s="11">
        <v>45891</v>
      </c>
      <c r="F68" s="16"/>
      <c r="G68" s="16"/>
      <c r="H68" s="16"/>
      <c r="I68" s="16"/>
      <c r="J68" s="16"/>
      <c r="K68" s="16"/>
      <c r="L68" s="18"/>
      <c r="M68" s="16"/>
    </row>
    <row r="69" spans="1:23" ht="17" x14ac:dyDescent="0.2">
      <c r="A69" s="16" t="e" vm="1">
        <v>#VALUE!</v>
      </c>
      <c r="B69" s="16" t="s">
        <v>732</v>
      </c>
      <c r="C69" s="17" t="e" vm="20">
        <v>#VALUE!</v>
      </c>
      <c r="D69" s="7" t="s">
        <v>463</v>
      </c>
      <c r="E69" s="8" t="s">
        <v>712</v>
      </c>
      <c r="F69" s="16" t="s">
        <v>719</v>
      </c>
      <c r="G69" s="16">
        <v>202</v>
      </c>
      <c r="H69" s="16">
        <v>202</v>
      </c>
      <c r="I69" s="16">
        <v>7</v>
      </c>
      <c r="J69" s="16">
        <v>46</v>
      </c>
      <c r="K69" s="16">
        <v>46</v>
      </c>
      <c r="L69" s="18">
        <v>0.106</v>
      </c>
      <c r="M69" s="16"/>
      <c r="P69" t="s">
        <v>704</v>
      </c>
    </row>
    <row r="70" spans="1:23" ht="17" x14ac:dyDescent="0.2">
      <c r="A70" s="16"/>
      <c r="B70" s="16"/>
      <c r="C70" s="17"/>
      <c r="D70" s="9"/>
      <c r="E70" s="8" t="s">
        <v>316</v>
      </c>
      <c r="F70" s="16"/>
      <c r="G70" s="16"/>
      <c r="H70" s="16"/>
      <c r="I70" s="16"/>
      <c r="J70" s="16"/>
      <c r="K70" s="16"/>
      <c r="L70" s="18"/>
      <c r="M70" s="16"/>
    </row>
    <row r="71" spans="1:23" ht="17" x14ac:dyDescent="0.2">
      <c r="A71" s="16"/>
      <c r="B71" s="16"/>
      <c r="C71" s="17"/>
      <c r="D71" s="7" t="s">
        <v>462</v>
      </c>
      <c r="E71" s="11">
        <v>45905</v>
      </c>
      <c r="F71" s="16"/>
      <c r="G71" s="16"/>
      <c r="H71" s="16"/>
      <c r="I71" s="16"/>
      <c r="J71" s="16"/>
      <c r="K71" s="16"/>
      <c r="L71" s="18"/>
      <c r="M71" s="16"/>
      <c r="P71" t="s">
        <v>705</v>
      </c>
      <c r="Q71" t="s">
        <v>726</v>
      </c>
      <c r="R71" t="s">
        <v>727</v>
      </c>
    </row>
    <row r="72" spans="1:23" ht="17" x14ac:dyDescent="0.2">
      <c r="A72" s="16" t="e" vm="1">
        <v>#VALUE!</v>
      </c>
      <c r="B72" s="14">
        <v>20</v>
      </c>
      <c r="C72" s="17" t="e" vm="21">
        <v>#VALUE!</v>
      </c>
      <c r="D72" s="7" t="s">
        <v>695</v>
      </c>
      <c r="E72" s="8" t="s">
        <v>733</v>
      </c>
      <c r="F72" s="16">
        <v>109</v>
      </c>
      <c r="G72" s="16">
        <v>115</v>
      </c>
      <c r="H72" s="16">
        <v>115</v>
      </c>
      <c r="I72" s="16">
        <v>31</v>
      </c>
      <c r="J72" s="16">
        <v>38</v>
      </c>
      <c r="K72" s="16">
        <v>38</v>
      </c>
      <c r="L72" s="18">
        <v>0.28399999999999997</v>
      </c>
      <c r="M72" s="16"/>
      <c r="P72">
        <v>7</v>
      </c>
    </row>
    <row r="73" spans="1:23" ht="17" x14ac:dyDescent="0.2">
      <c r="A73" s="16"/>
      <c r="B73" s="14"/>
      <c r="C73" s="17"/>
      <c r="D73" s="9"/>
      <c r="E73" s="8" t="s">
        <v>734</v>
      </c>
      <c r="F73" s="16"/>
      <c r="G73" s="16"/>
      <c r="H73" s="16"/>
      <c r="I73" s="16"/>
      <c r="J73" s="16"/>
      <c r="K73" s="16"/>
      <c r="L73" s="18"/>
      <c r="M73" s="16"/>
      <c r="P73" t="s">
        <v>708</v>
      </c>
      <c r="Q73">
        <v>30</v>
      </c>
    </row>
    <row r="74" spans="1:23" ht="17" x14ac:dyDescent="0.2">
      <c r="A74" s="16"/>
      <c r="B74" s="14"/>
      <c r="C74" s="17"/>
      <c r="D74" s="7" t="s">
        <v>694</v>
      </c>
      <c r="E74" s="11">
        <v>45927</v>
      </c>
      <c r="F74" s="16"/>
      <c r="G74" s="16"/>
      <c r="H74" s="16"/>
      <c r="I74" s="16"/>
      <c r="J74" s="16"/>
      <c r="K74" s="16"/>
      <c r="L74" s="18"/>
      <c r="M74" s="16"/>
      <c r="P74" t="s">
        <v>708</v>
      </c>
      <c r="Q74" t="s">
        <v>710</v>
      </c>
      <c r="R74">
        <v>7</v>
      </c>
    </row>
    <row r="75" spans="1:23" ht="17" x14ac:dyDescent="0.2">
      <c r="A75" s="16" t="e" vm="1">
        <v>#VALUE!</v>
      </c>
      <c r="B75" s="16" t="s">
        <v>735</v>
      </c>
      <c r="C75" s="17" t="e" vm="22">
        <v>#VALUE!</v>
      </c>
      <c r="D75" s="7" t="s">
        <v>596</v>
      </c>
      <c r="E75" s="8" t="s">
        <v>733</v>
      </c>
      <c r="F75" s="16" t="s">
        <v>737</v>
      </c>
      <c r="G75" s="16">
        <v>53</v>
      </c>
      <c r="H75" s="16">
        <v>53</v>
      </c>
      <c r="I75" s="16">
        <v>50</v>
      </c>
      <c r="J75" s="16">
        <v>55</v>
      </c>
      <c r="K75" s="16">
        <v>55</v>
      </c>
      <c r="L75" s="18">
        <v>1</v>
      </c>
      <c r="M75" s="16"/>
      <c r="P75" t="s">
        <v>708</v>
      </c>
      <c r="Q75">
        <v>30</v>
      </c>
    </row>
    <row r="76" spans="1:23" ht="17" x14ac:dyDescent="0.2">
      <c r="A76" s="16"/>
      <c r="B76" s="16"/>
      <c r="C76" s="17"/>
      <c r="D76" s="9"/>
      <c r="E76" s="8" t="s">
        <v>736</v>
      </c>
      <c r="F76" s="16"/>
      <c r="G76" s="16"/>
      <c r="H76" s="16"/>
      <c r="I76" s="16"/>
      <c r="J76" s="16"/>
      <c r="K76" s="16"/>
      <c r="L76" s="18"/>
      <c r="M76" s="16"/>
      <c r="P76" t="s">
        <v>708</v>
      </c>
      <c r="Q76" t="s">
        <v>710</v>
      </c>
      <c r="R76" t="s">
        <v>711</v>
      </c>
    </row>
    <row r="77" spans="1:23" ht="17" x14ac:dyDescent="0.2">
      <c r="A77" s="16"/>
      <c r="B77" s="16"/>
      <c r="C77" s="17"/>
      <c r="D77" s="7" t="s">
        <v>595</v>
      </c>
      <c r="E77" s="11">
        <v>45927</v>
      </c>
      <c r="F77" s="16"/>
      <c r="G77" s="16"/>
      <c r="H77" s="16"/>
      <c r="I77" s="16"/>
      <c r="J77" s="16"/>
      <c r="K77" s="16"/>
      <c r="L77" s="18"/>
      <c r="M77" s="16"/>
      <c r="Q77">
        <v>14</v>
      </c>
      <c r="R77" t="s">
        <v>759</v>
      </c>
      <c r="S77" t="s">
        <v>553</v>
      </c>
    </row>
    <row r="78" spans="1:23" ht="17" x14ac:dyDescent="0.2">
      <c r="A78" s="16" t="e" vm="1">
        <v>#VALUE!</v>
      </c>
      <c r="B78" s="14">
        <v>22</v>
      </c>
      <c r="C78" s="17" t="e" vm="23">
        <v>#VALUE!</v>
      </c>
      <c r="D78" s="7" t="s">
        <v>635</v>
      </c>
      <c r="E78" s="8" t="s">
        <v>733</v>
      </c>
      <c r="F78" s="16">
        <v>59</v>
      </c>
      <c r="G78" s="16">
        <v>62</v>
      </c>
      <c r="H78" s="16">
        <v>62</v>
      </c>
      <c r="I78" s="16">
        <v>35</v>
      </c>
      <c r="J78" s="16">
        <v>39</v>
      </c>
      <c r="K78" s="16">
        <v>39</v>
      </c>
      <c r="L78" s="18">
        <v>0.59299999999999997</v>
      </c>
      <c r="M78" s="16"/>
      <c r="P78" t="s">
        <v>552</v>
      </c>
      <c r="Q78" t="s">
        <v>712</v>
      </c>
    </row>
    <row r="79" spans="1:23" ht="17" x14ac:dyDescent="0.2">
      <c r="A79" s="16"/>
      <c r="B79" s="14"/>
      <c r="C79" s="17"/>
      <c r="D79" s="9"/>
      <c r="E79" s="8" t="s">
        <v>736</v>
      </c>
      <c r="F79" s="16"/>
      <c r="G79" s="16"/>
      <c r="H79" s="16"/>
      <c r="I79" s="16"/>
      <c r="J79" s="16"/>
      <c r="K79" s="16"/>
      <c r="L79" s="18"/>
      <c r="M79" s="16"/>
      <c r="P79" t="s">
        <v>35</v>
      </c>
    </row>
    <row r="80" spans="1:23" ht="17" x14ac:dyDescent="0.2">
      <c r="A80" s="16"/>
      <c r="B80" s="14"/>
      <c r="C80" s="17"/>
      <c r="D80" s="7" t="s">
        <v>634</v>
      </c>
      <c r="E80" s="11">
        <v>45927</v>
      </c>
      <c r="F80" s="16"/>
      <c r="G80" s="16"/>
      <c r="H80" s="16"/>
      <c r="I80" s="16"/>
      <c r="J80" s="16"/>
      <c r="K80" s="16"/>
      <c r="L80" s="18"/>
      <c r="M80" s="16"/>
      <c r="P80" s="10">
        <v>45906</v>
      </c>
      <c r="Q80">
        <v>35</v>
      </c>
      <c r="R80">
        <v>105</v>
      </c>
      <c r="S80">
        <v>105</v>
      </c>
      <c r="T80">
        <v>8</v>
      </c>
      <c r="U80">
        <v>42</v>
      </c>
      <c r="V80">
        <v>42</v>
      </c>
      <c r="W80" s="12">
        <v>0.22900000000000001</v>
      </c>
    </row>
    <row r="81" spans="1:23" ht="17" x14ac:dyDescent="0.2">
      <c r="A81" s="16" t="e" vm="1">
        <v>#VALUE!</v>
      </c>
      <c r="B81" s="16" t="s">
        <v>738</v>
      </c>
      <c r="C81" s="17" t="e" vm="24">
        <v>#VALUE!</v>
      </c>
      <c r="D81" s="7" t="s">
        <v>83</v>
      </c>
      <c r="E81" s="8" t="s">
        <v>733</v>
      </c>
      <c r="F81" s="16" t="s">
        <v>740</v>
      </c>
      <c r="G81" s="16">
        <v>268</v>
      </c>
      <c r="H81" s="19">
        <v>3964</v>
      </c>
      <c r="I81" s="16">
        <v>4</v>
      </c>
      <c r="J81" s="16">
        <v>25</v>
      </c>
      <c r="K81" s="16">
        <v>490</v>
      </c>
      <c r="L81" s="18">
        <v>5.7000000000000002E-2</v>
      </c>
      <c r="M81" s="16"/>
      <c r="Q81">
        <v>15</v>
      </c>
      <c r="R81" t="s">
        <v>760</v>
      </c>
      <c r="S81" t="s">
        <v>520</v>
      </c>
    </row>
    <row r="82" spans="1:23" ht="17" x14ac:dyDescent="0.2">
      <c r="A82" s="16"/>
      <c r="B82" s="16"/>
      <c r="C82" s="17"/>
      <c r="D82" s="9"/>
      <c r="E82" s="8" t="s">
        <v>739</v>
      </c>
      <c r="F82" s="16"/>
      <c r="G82" s="16"/>
      <c r="H82" s="19"/>
      <c r="I82" s="16"/>
      <c r="J82" s="16"/>
      <c r="K82" s="16"/>
      <c r="L82" s="18"/>
      <c r="M82" s="16"/>
      <c r="P82" t="s">
        <v>519</v>
      </c>
      <c r="Q82" t="s">
        <v>712</v>
      </c>
    </row>
    <row r="83" spans="1:23" ht="17" x14ac:dyDescent="0.2">
      <c r="A83" s="16"/>
      <c r="B83" s="16"/>
      <c r="C83" s="17"/>
      <c r="D83" s="7" t="s">
        <v>82</v>
      </c>
      <c r="E83" s="11">
        <v>45604</v>
      </c>
      <c r="F83" s="16"/>
      <c r="G83" s="16"/>
      <c r="H83" s="19"/>
      <c r="I83" s="16"/>
      <c r="J83" s="16"/>
      <c r="K83" s="16"/>
      <c r="L83" s="18"/>
      <c r="M83" s="16"/>
      <c r="P83" t="s">
        <v>35</v>
      </c>
    </row>
    <row r="84" spans="1:23" ht="17" x14ac:dyDescent="0.2">
      <c r="A84" s="16" t="e" vm="1">
        <v>#VALUE!</v>
      </c>
      <c r="B84" s="14">
        <v>24</v>
      </c>
      <c r="C84" s="17" t="e" vm="25">
        <v>#VALUE!</v>
      </c>
      <c r="D84" s="7" t="s">
        <v>137</v>
      </c>
      <c r="E84" s="8" t="s">
        <v>733</v>
      </c>
      <c r="F84" s="16">
        <v>61</v>
      </c>
      <c r="G84" s="16">
        <v>240</v>
      </c>
      <c r="H84" s="19">
        <v>1542</v>
      </c>
      <c r="I84" s="16">
        <v>14</v>
      </c>
      <c r="J84" s="16">
        <v>34</v>
      </c>
      <c r="K84" s="16">
        <v>298</v>
      </c>
      <c r="L84" s="18">
        <v>0.23</v>
      </c>
      <c r="M84" s="16"/>
      <c r="P84" s="10">
        <v>45906</v>
      </c>
      <c r="Q84">
        <v>64</v>
      </c>
      <c r="R84">
        <v>151</v>
      </c>
      <c r="S84">
        <v>151</v>
      </c>
      <c r="T84">
        <v>9</v>
      </c>
      <c r="U84">
        <v>48</v>
      </c>
      <c r="V84">
        <v>48</v>
      </c>
      <c r="W84" s="12">
        <v>0.14099999999999999</v>
      </c>
    </row>
    <row r="85" spans="1:23" ht="17" x14ac:dyDescent="0.2">
      <c r="A85" s="16"/>
      <c r="B85" s="14"/>
      <c r="C85" s="17"/>
      <c r="D85" s="9"/>
      <c r="E85" s="8" t="s">
        <v>741</v>
      </c>
      <c r="F85" s="16"/>
      <c r="G85" s="16"/>
      <c r="H85" s="19"/>
      <c r="I85" s="16"/>
      <c r="J85" s="16"/>
      <c r="K85" s="16"/>
      <c r="L85" s="18"/>
      <c r="M85" s="16"/>
      <c r="Q85">
        <v>16</v>
      </c>
      <c r="R85" t="s">
        <v>761</v>
      </c>
      <c r="S85" t="s">
        <v>314</v>
      </c>
    </row>
    <row r="86" spans="1:23" ht="17" x14ac:dyDescent="0.2">
      <c r="A86" s="16"/>
      <c r="B86" s="14"/>
      <c r="C86" s="17"/>
      <c r="D86" s="7" t="s">
        <v>136</v>
      </c>
      <c r="E86" s="11">
        <v>45779</v>
      </c>
      <c r="F86" s="16"/>
      <c r="G86" s="16"/>
      <c r="H86" s="19"/>
      <c r="I86" s="16"/>
      <c r="J86" s="16"/>
      <c r="K86" s="16"/>
      <c r="L86" s="18"/>
      <c r="M86" s="16"/>
      <c r="P86" t="s">
        <v>313</v>
      </c>
      <c r="Q86" t="s">
        <v>712</v>
      </c>
    </row>
    <row r="87" spans="1:23" ht="17" x14ac:dyDescent="0.2">
      <c r="A87" s="16" t="e" vm="1">
        <v>#VALUE!</v>
      </c>
      <c r="B87" s="16" t="s">
        <v>742</v>
      </c>
      <c r="C87" s="17" t="e" vm="26">
        <v>#VALUE!</v>
      </c>
      <c r="D87" s="7" t="s">
        <v>225</v>
      </c>
      <c r="E87" s="8" t="s">
        <v>733</v>
      </c>
      <c r="F87" s="16" t="s">
        <v>744</v>
      </c>
      <c r="G87" s="16">
        <v>174</v>
      </c>
      <c r="H87" s="16">
        <v>825</v>
      </c>
      <c r="I87" s="16">
        <v>17</v>
      </c>
      <c r="J87" s="16">
        <v>62</v>
      </c>
      <c r="K87" s="16">
        <v>202</v>
      </c>
      <c r="L87" s="18">
        <v>0.41499999999999998</v>
      </c>
      <c r="P87" t="s">
        <v>316</v>
      </c>
    </row>
    <row r="88" spans="1:23" ht="17" x14ac:dyDescent="0.2">
      <c r="A88" s="16"/>
      <c r="B88" s="16"/>
      <c r="C88" s="17"/>
      <c r="D88" s="9"/>
      <c r="E88" s="8" t="s">
        <v>743</v>
      </c>
      <c r="F88" s="16"/>
      <c r="G88" s="16"/>
      <c r="H88" s="16"/>
      <c r="I88" s="16"/>
      <c r="J88" s="16"/>
      <c r="K88" s="16"/>
      <c r="L88" s="18"/>
      <c r="P88" s="10">
        <v>45862</v>
      </c>
      <c r="Q88">
        <v>49</v>
      </c>
      <c r="R88">
        <v>172</v>
      </c>
      <c r="S88">
        <v>479</v>
      </c>
      <c r="T88">
        <v>4</v>
      </c>
      <c r="U88">
        <v>25</v>
      </c>
      <c r="V88">
        <v>90</v>
      </c>
      <c r="W88" s="12">
        <v>8.2000000000000003E-2</v>
      </c>
    </row>
    <row r="89" spans="1:23" ht="17" x14ac:dyDescent="0.2">
      <c r="A89" s="16"/>
      <c r="B89" s="16"/>
      <c r="C89" s="17"/>
      <c r="D89" s="7" t="s">
        <v>224</v>
      </c>
      <c r="E89" s="11">
        <v>45827</v>
      </c>
      <c r="F89" s="16"/>
      <c r="G89" s="16"/>
      <c r="H89" s="16"/>
      <c r="I89" s="16"/>
      <c r="J89" s="16"/>
      <c r="K89" s="16"/>
      <c r="L89" s="18"/>
      <c r="Q89">
        <v>17</v>
      </c>
      <c r="R89" t="s">
        <v>762</v>
      </c>
      <c r="S89" t="s">
        <v>328</v>
      </c>
    </row>
    <row r="90" spans="1:23" x14ac:dyDescent="0.2">
      <c r="P90" t="s">
        <v>327</v>
      </c>
      <c r="Q90" t="s">
        <v>712</v>
      </c>
    </row>
    <row r="91" spans="1:23" x14ac:dyDescent="0.2">
      <c r="P91" t="s">
        <v>316</v>
      </c>
    </row>
    <row r="92" spans="1:23" x14ac:dyDescent="0.2">
      <c r="P92" s="10">
        <v>45866</v>
      </c>
      <c r="Q92">
        <v>446</v>
      </c>
      <c r="R92">
        <v>581</v>
      </c>
      <c r="S92">
        <v>896</v>
      </c>
      <c r="T92">
        <v>9</v>
      </c>
      <c r="U92">
        <v>30</v>
      </c>
      <c r="V92">
        <v>89</v>
      </c>
      <c r="W92" s="12">
        <v>0.02</v>
      </c>
    </row>
    <row r="93" spans="1:23" x14ac:dyDescent="0.2">
      <c r="Q93">
        <v>18</v>
      </c>
      <c r="R93" t="s">
        <v>763</v>
      </c>
      <c r="S93" t="s">
        <v>453</v>
      </c>
    </row>
    <row r="94" spans="1:23" x14ac:dyDescent="0.2">
      <c r="P94" t="s">
        <v>452</v>
      </c>
      <c r="Q94" t="s">
        <v>712</v>
      </c>
    </row>
    <row r="95" spans="1:23" x14ac:dyDescent="0.2">
      <c r="P95" t="s">
        <v>316</v>
      </c>
    </row>
    <row r="96" spans="1:23" x14ac:dyDescent="0.2">
      <c r="P96" s="10">
        <v>45891</v>
      </c>
      <c r="Q96">
        <v>448</v>
      </c>
      <c r="R96">
        <v>601</v>
      </c>
      <c r="S96">
        <v>706</v>
      </c>
      <c r="T96">
        <v>9</v>
      </c>
      <c r="U96">
        <v>30</v>
      </c>
      <c r="V96">
        <v>68</v>
      </c>
      <c r="W96" s="12">
        <v>0.02</v>
      </c>
    </row>
    <row r="97" spans="16:23" x14ac:dyDescent="0.2">
      <c r="Q97">
        <v>19</v>
      </c>
      <c r="R97" t="s">
        <v>764</v>
      </c>
      <c r="S97" t="s">
        <v>463</v>
      </c>
    </row>
    <row r="98" spans="16:23" x14ac:dyDescent="0.2">
      <c r="P98" t="s">
        <v>462</v>
      </c>
      <c r="Q98" t="s">
        <v>712</v>
      </c>
    </row>
    <row r="99" spans="16:23" x14ac:dyDescent="0.2">
      <c r="P99" t="s">
        <v>316</v>
      </c>
    </row>
    <row r="100" spans="16:23" x14ac:dyDescent="0.2">
      <c r="P100" s="10">
        <v>45905</v>
      </c>
      <c r="Q100">
        <v>66</v>
      </c>
      <c r="R100">
        <v>202</v>
      </c>
      <c r="S100">
        <v>202</v>
      </c>
      <c r="T100">
        <v>7</v>
      </c>
      <c r="U100">
        <v>46</v>
      </c>
      <c r="V100">
        <v>46</v>
      </c>
      <c r="W100" s="12">
        <v>0.106</v>
      </c>
    </row>
    <row r="101" spans="16:23" x14ac:dyDescent="0.2">
      <c r="Q101">
        <v>20</v>
      </c>
      <c r="R101" t="s">
        <v>765</v>
      </c>
      <c r="S101" t="s">
        <v>695</v>
      </c>
    </row>
    <row r="102" spans="16:23" x14ac:dyDescent="0.2">
      <c r="P102" t="s">
        <v>694</v>
      </c>
      <c r="Q102" t="s">
        <v>733</v>
      </c>
    </row>
    <row r="103" spans="16:23" x14ac:dyDescent="0.2">
      <c r="P103" t="s">
        <v>734</v>
      </c>
    </row>
    <row r="104" spans="16:23" x14ac:dyDescent="0.2">
      <c r="P104" s="10">
        <v>45927</v>
      </c>
      <c r="Q104">
        <v>109</v>
      </c>
      <c r="R104">
        <v>115</v>
      </c>
      <c r="S104">
        <v>115</v>
      </c>
      <c r="T104">
        <v>31</v>
      </c>
      <c r="U104">
        <v>38</v>
      </c>
      <c r="V104">
        <v>38</v>
      </c>
      <c r="W104" s="12">
        <v>0.28399999999999997</v>
      </c>
    </row>
    <row r="105" spans="16:23" x14ac:dyDescent="0.2">
      <c r="Q105">
        <v>21</v>
      </c>
      <c r="R105" t="s">
        <v>766</v>
      </c>
      <c r="S105" t="s">
        <v>596</v>
      </c>
    </row>
    <row r="106" spans="16:23" x14ac:dyDescent="0.2">
      <c r="P106" t="s">
        <v>595</v>
      </c>
      <c r="Q106" t="s">
        <v>733</v>
      </c>
    </row>
    <row r="107" spans="16:23" x14ac:dyDescent="0.2">
      <c r="P107" t="s">
        <v>736</v>
      </c>
    </row>
    <row r="108" spans="16:23" x14ac:dyDescent="0.2">
      <c r="P108" s="10">
        <v>45927</v>
      </c>
      <c r="Q108">
        <v>50</v>
      </c>
      <c r="R108">
        <v>53</v>
      </c>
      <c r="S108">
        <v>53</v>
      </c>
      <c r="T108">
        <v>50</v>
      </c>
      <c r="U108">
        <v>55</v>
      </c>
      <c r="V108">
        <v>55</v>
      </c>
      <c r="W108" s="12">
        <v>1</v>
      </c>
    </row>
    <row r="109" spans="16:23" x14ac:dyDescent="0.2">
      <c r="Q109">
        <v>22</v>
      </c>
      <c r="R109" t="s">
        <v>767</v>
      </c>
      <c r="S109" t="s">
        <v>635</v>
      </c>
    </row>
    <row r="110" spans="16:23" x14ac:dyDescent="0.2">
      <c r="P110" t="s">
        <v>634</v>
      </c>
      <c r="Q110" t="s">
        <v>733</v>
      </c>
    </row>
    <row r="111" spans="16:23" x14ac:dyDescent="0.2">
      <c r="P111" t="s">
        <v>736</v>
      </c>
    </row>
    <row r="112" spans="16:23" x14ac:dyDescent="0.2">
      <c r="P112" s="10">
        <v>45927</v>
      </c>
      <c r="Q112">
        <v>59</v>
      </c>
      <c r="R112">
        <v>62</v>
      </c>
      <c r="S112">
        <v>62</v>
      </c>
      <c r="T112">
        <v>35</v>
      </c>
      <c r="U112">
        <v>39</v>
      </c>
      <c r="V112">
        <v>39</v>
      </c>
      <c r="W112" s="12">
        <v>0.59299999999999997</v>
      </c>
    </row>
    <row r="113" spans="16:23" x14ac:dyDescent="0.2">
      <c r="Q113">
        <v>23</v>
      </c>
      <c r="R113" t="s">
        <v>768</v>
      </c>
      <c r="S113" t="s">
        <v>83</v>
      </c>
    </row>
    <row r="114" spans="16:23" x14ac:dyDescent="0.2">
      <c r="P114" t="s">
        <v>82</v>
      </c>
      <c r="Q114" t="s">
        <v>733</v>
      </c>
    </row>
    <row r="115" spans="16:23" x14ac:dyDescent="0.2">
      <c r="P115" t="s">
        <v>739</v>
      </c>
    </row>
    <row r="116" spans="16:23" x14ac:dyDescent="0.2">
      <c r="P116" s="10">
        <v>45604</v>
      </c>
      <c r="Q116">
        <v>70</v>
      </c>
      <c r="R116">
        <v>268</v>
      </c>
      <c r="S116" s="3">
        <v>3964</v>
      </c>
      <c r="T116">
        <v>4</v>
      </c>
      <c r="U116">
        <v>25</v>
      </c>
      <c r="V116">
        <v>490</v>
      </c>
      <c r="W116" s="12">
        <v>5.7000000000000002E-2</v>
      </c>
    </row>
    <row r="117" spans="16:23" x14ac:dyDescent="0.2">
      <c r="Q117">
        <v>24</v>
      </c>
      <c r="R117" t="s">
        <v>769</v>
      </c>
      <c r="S117" t="s">
        <v>137</v>
      </c>
    </row>
    <row r="118" spans="16:23" x14ac:dyDescent="0.2">
      <c r="P118" t="s">
        <v>136</v>
      </c>
      <c r="Q118" t="s">
        <v>733</v>
      </c>
    </row>
    <row r="119" spans="16:23" x14ac:dyDescent="0.2">
      <c r="P119" t="s">
        <v>741</v>
      </c>
    </row>
    <row r="120" spans="16:23" x14ac:dyDescent="0.2">
      <c r="P120" s="10">
        <v>45779</v>
      </c>
      <c r="Q120">
        <v>61</v>
      </c>
      <c r="R120">
        <v>240</v>
      </c>
      <c r="S120" s="3">
        <v>1542</v>
      </c>
      <c r="T120">
        <v>14</v>
      </c>
      <c r="U120">
        <v>34</v>
      </c>
      <c r="V120">
        <v>298</v>
      </c>
      <c r="W120" s="12">
        <v>0.23</v>
      </c>
    </row>
    <row r="121" spans="16:23" x14ac:dyDescent="0.2">
      <c r="Q121">
        <v>25</v>
      </c>
      <c r="R121" t="s">
        <v>770</v>
      </c>
      <c r="S121" t="s">
        <v>225</v>
      </c>
    </row>
    <row r="122" spans="16:23" x14ac:dyDescent="0.2">
      <c r="P122" t="s">
        <v>224</v>
      </c>
      <c r="Q122" t="s">
        <v>733</v>
      </c>
    </row>
    <row r="123" spans="16:23" x14ac:dyDescent="0.2">
      <c r="P123" t="s">
        <v>743</v>
      </c>
    </row>
    <row r="124" spans="16:23" x14ac:dyDescent="0.2">
      <c r="P124" s="10">
        <v>45827</v>
      </c>
      <c r="Q124">
        <v>41</v>
      </c>
      <c r="R124">
        <v>174</v>
      </c>
      <c r="S124">
        <v>825</v>
      </c>
      <c r="T124">
        <v>17</v>
      </c>
      <c r="U124">
        <v>62</v>
      </c>
      <c r="V124">
        <v>202</v>
      </c>
      <c r="W124" s="12">
        <v>0.41499999999999998</v>
      </c>
    </row>
  </sheetData>
  <mergeCells count="294">
    <mergeCell ref="I87:I89"/>
    <mergeCell ref="J87:J89"/>
    <mergeCell ref="K87:K89"/>
    <mergeCell ref="L87:L89"/>
    <mergeCell ref="A87:A89"/>
    <mergeCell ref="B87:B89"/>
    <mergeCell ref="C87:C89"/>
    <mergeCell ref="F87:F89"/>
    <mergeCell ref="G87:G89"/>
    <mergeCell ref="H87:H89"/>
    <mergeCell ref="H84:H86"/>
    <mergeCell ref="I84:I86"/>
    <mergeCell ref="J84:J86"/>
    <mergeCell ref="K84:K86"/>
    <mergeCell ref="L84:L86"/>
    <mergeCell ref="M84:M86"/>
    <mergeCell ref="I81:I83"/>
    <mergeCell ref="J81:J83"/>
    <mergeCell ref="K81:K83"/>
    <mergeCell ref="L81:L83"/>
    <mergeCell ref="M81:M83"/>
    <mergeCell ref="A84:A86"/>
    <mergeCell ref="B84:B86"/>
    <mergeCell ref="C84:C86"/>
    <mergeCell ref="F84:F86"/>
    <mergeCell ref="G84:G86"/>
    <mergeCell ref="A81:A83"/>
    <mergeCell ref="B81:B83"/>
    <mergeCell ref="C81:C83"/>
    <mergeCell ref="F81:F83"/>
    <mergeCell ref="G81:G83"/>
    <mergeCell ref="H81:H83"/>
    <mergeCell ref="H78:H80"/>
    <mergeCell ref="I78:I80"/>
    <mergeCell ref="J78:J80"/>
    <mergeCell ref="K78:K80"/>
    <mergeCell ref="L78:L80"/>
    <mergeCell ref="M78:M80"/>
    <mergeCell ref="I75:I77"/>
    <mergeCell ref="J75:J77"/>
    <mergeCell ref="K75:K77"/>
    <mergeCell ref="L75:L77"/>
    <mergeCell ref="M75:M77"/>
    <mergeCell ref="A78:A80"/>
    <mergeCell ref="B78:B80"/>
    <mergeCell ref="C78:C80"/>
    <mergeCell ref="F78:F80"/>
    <mergeCell ref="G78:G80"/>
    <mergeCell ref="A75:A77"/>
    <mergeCell ref="B75:B77"/>
    <mergeCell ref="C75:C77"/>
    <mergeCell ref="F75:F77"/>
    <mergeCell ref="G75:G77"/>
    <mergeCell ref="H75:H77"/>
    <mergeCell ref="H72:H74"/>
    <mergeCell ref="I72:I74"/>
    <mergeCell ref="J72:J74"/>
    <mergeCell ref="K72:K74"/>
    <mergeCell ref="L72:L74"/>
    <mergeCell ref="M72:M74"/>
    <mergeCell ref="I69:I71"/>
    <mergeCell ref="J69:J71"/>
    <mergeCell ref="K69:K71"/>
    <mergeCell ref="L69:L71"/>
    <mergeCell ref="M69:M71"/>
    <mergeCell ref="A72:A74"/>
    <mergeCell ref="B72:B74"/>
    <mergeCell ref="C72:C74"/>
    <mergeCell ref="F72:F74"/>
    <mergeCell ref="G72:G74"/>
    <mergeCell ref="A69:A71"/>
    <mergeCell ref="B69:B71"/>
    <mergeCell ref="C69:C71"/>
    <mergeCell ref="F69:F71"/>
    <mergeCell ref="G69:G71"/>
    <mergeCell ref="H69:H71"/>
    <mergeCell ref="H66:H68"/>
    <mergeCell ref="I66:I68"/>
    <mergeCell ref="J66:J68"/>
    <mergeCell ref="K66:K68"/>
    <mergeCell ref="L66:L68"/>
    <mergeCell ref="M66:M68"/>
    <mergeCell ref="I63:I65"/>
    <mergeCell ref="J63:J65"/>
    <mergeCell ref="K63:K65"/>
    <mergeCell ref="L63:L65"/>
    <mergeCell ref="M63:M65"/>
    <mergeCell ref="A66:A68"/>
    <mergeCell ref="B66:B68"/>
    <mergeCell ref="C66:C68"/>
    <mergeCell ref="F66:F68"/>
    <mergeCell ref="G66:G68"/>
    <mergeCell ref="A63:A65"/>
    <mergeCell ref="B63:B65"/>
    <mergeCell ref="C63:C65"/>
    <mergeCell ref="F63:F65"/>
    <mergeCell ref="G63:G65"/>
    <mergeCell ref="H63:H65"/>
    <mergeCell ref="H60:H62"/>
    <mergeCell ref="I60:I62"/>
    <mergeCell ref="J60:J62"/>
    <mergeCell ref="K60:K62"/>
    <mergeCell ref="L60:L62"/>
    <mergeCell ref="M60:M62"/>
    <mergeCell ref="I57:I59"/>
    <mergeCell ref="J57:J59"/>
    <mergeCell ref="K57:K59"/>
    <mergeCell ref="L57:L59"/>
    <mergeCell ref="M57:M59"/>
    <mergeCell ref="A60:A62"/>
    <mergeCell ref="B60:B62"/>
    <mergeCell ref="C60:C62"/>
    <mergeCell ref="F60:F62"/>
    <mergeCell ref="G60:G62"/>
    <mergeCell ref="A57:A59"/>
    <mergeCell ref="B57:B59"/>
    <mergeCell ref="C57:C59"/>
    <mergeCell ref="F57:F59"/>
    <mergeCell ref="G57:G59"/>
    <mergeCell ref="H57:H59"/>
    <mergeCell ref="H54:H56"/>
    <mergeCell ref="I54:I56"/>
    <mergeCell ref="J54:J56"/>
    <mergeCell ref="K54:K56"/>
    <mergeCell ref="L54:L56"/>
    <mergeCell ref="M54:M56"/>
    <mergeCell ref="H47:H51"/>
    <mergeCell ref="I47:I51"/>
    <mergeCell ref="C52:C53"/>
    <mergeCell ref="F52:F53"/>
    <mergeCell ref="G52:G53"/>
    <mergeCell ref="A54:A56"/>
    <mergeCell ref="B54:B56"/>
    <mergeCell ref="C54:C56"/>
    <mergeCell ref="F54:F56"/>
    <mergeCell ref="G54:G56"/>
    <mergeCell ref="I44:I46"/>
    <mergeCell ref="J44:J46"/>
    <mergeCell ref="K44:K46"/>
    <mergeCell ref="L44:L46"/>
    <mergeCell ref="M44:M46"/>
    <mergeCell ref="A47:A51"/>
    <mergeCell ref="B47:B51"/>
    <mergeCell ref="C47:C51"/>
    <mergeCell ref="F47:F51"/>
    <mergeCell ref="G47:G51"/>
    <mergeCell ref="A44:A46"/>
    <mergeCell ref="B44:B46"/>
    <mergeCell ref="C44:C46"/>
    <mergeCell ref="F44:F46"/>
    <mergeCell ref="G44:G46"/>
    <mergeCell ref="H44:H46"/>
    <mergeCell ref="H41:H43"/>
    <mergeCell ref="I41:I43"/>
    <mergeCell ref="J41:J43"/>
    <mergeCell ref="K41:K43"/>
    <mergeCell ref="L41:L43"/>
    <mergeCell ref="M41:M43"/>
    <mergeCell ref="I38:I40"/>
    <mergeCell ref="J38:J40"/>
    <mergeCell ref="K38:K40"/>
    <mergeCell ref="L38:L40"/>
    <mergeCell ref="M38:M40"/>
    <mergeCell ref="A41:A43"/>
    <mergeCell ref="B41:B43"/>
    <mergeCell ref="C41:C43"/>
    <mergeCell ref="F41:F43"/>
    <mergeCell ref="G41:G43"/>
    <mergeCell ref="A38:A40"/>
    <mergeCell ref="B38:B40"/>
    <mergeCell ref="C38:C40"/>
    <mergeCell ref="F38:F40"/>
    <mergeCell ref="G38:G40"/>
    <mergeCell ref="H38:H40"/>
    <mergeCell ref="H35:H37"/>
    <mergeCell ref="I35:I37"/>
    <mergeCell ref="J35:J37"/>
    <mergeCell ref="K35:K37"/>
    <mergeCell ref="L35:L37"/>
    <mergeCell ref="M35:M37"/>
    <mergeCell ref="I32:I34"/>
    <mergeCell ref="J32:J34"/>
    <mergeCell ref="K32:K34"/>
    <mergeCell ref="L32:L34"/>
    <mergeCell ref="M32:M34"/>
    <mergeCell ref="A35:A37"/>
    <mergeCell ref="B35:B37"/>
    <mergeCell ref="C35:C37"/>
    <mergeCell ref="F35:F37"/>
    <mergeCell ref="G35:G37"/>
    <mergeCell ref="A32:A34"/>
    <mergeCell ref="B32:B34"/>
    <mergeCell ref="C32:C34"/>
    <mergeCell ref="F32:F34"/>
    <mergeCell ref="G32:G34"/>
    <mergeCell ref="H32:H34"/>
    <mergeCell ref="H29:H31"/>
    <mergeCell ref="I29:I31"/>
    <mergeCell ref="J29:J31"/>
    <mergeCell ref="K29:K31"/>
    <mergeCell ref="L29:L31"/>
    <mergeCell ref="M29:M31"/>
    <mergeCell ref="I26:I28"/>
    <mergeCell ref="J26:J28"/>
    <mergeCell ref="K26:K28"/>
    <mergeCell ref="L26:L28"/>
    <mergeCell ref="M26:M28"/>
    <mergeCell ref="A29:A31"/>
    <mergeCell ref="B29:B31"/>
    <mergeCell ref="C29:C31"/>
    <mergeCell ref="F29:F31"/>
    <mergeCell ref="G29:G31"/>
    <mergeCell ref="A26:A28"/>
    <mergeCell ref="B26:B28"/>
    <mergeCell ref="C26:C28"/>
    <mergeCell ref="F26:F28"/>
    <mergeCell ref="G26:G28"/>
    <mergeCell ref="H26:H28"/>
    <mergeCell ref="H23:H25"/>
    <mergeCell ref="I23:I25"/>
    <mergeCell ref="J23:J25"/>
    <mergeCell ref="K23:K25"/>
    <mergeCell ref="L23:L25"/>
    <mergeCell ref="M23:M25"/>
    <mergeCell ref="I20:I22"/>
    <mergeCell ref="J20:J22"/>
    <mergeCell ref="K20:K22"/>
    <mergeCell ref="L20:L22"/>
    <mergeCell ref="M20:M22"/>
    <mergeCell ref="A23:A25"/>
    <mergeCell ref="B23:B25"/>
    <mergeCell ref="C23:C25"/>
    <mergeCell ref="F23:F25"/>
    <mergeCell ref="G23:G25"/>
    <mergeCell ref="A20:A22"/>
    <mergeCell ref="B20:B22"/>
    <mergeCell ref="C20:C22"/>
    <mergeCell ref="F20:F22"/>
    <mergeCell ref="G20:G22"/>
    <mergeCell ref="H20:H22"/>
    <mergeCell ref="H17:H19"/>
    <mergeCell ref="I17:I19"/>
    <mergeCell ref="J17:J19"/>
    <mergeCell ref="K17:K19"/>
    <mergeCell ref="L17:L19"/>
    <mergeCell ref="M17:M19"/>
    <mergeCell ref="I14:I16"/>
    <mergeCell ref="J14:J16"/>
    <mergeCell ref="K14:K16"/>
    <mergeCell ref="L14:L16"/>
    <mergeCell ref="M14:M16"/>
    <mergeCell ref="A17:A19"/>
    <mergeCell ref="B17:B19"/>
    <mergeCell ref="C17:C19"/>
    <mergeCell ref="F17:F19"/>
    <mergeCell ref="G17:G19"/>
    <mergeCell ref="A14:A16"/>
    <mergeCell ref="B14:B16"/>
    <mergeCell ref="C14:C16"/>
    <mergeCell ref="F14:F16"/>
    <mergeCell ref="G14:G16"/>
    <mergeCell ref="H14:H16"/>
    <mergeCell ref="H11:H13"/>
    <mergeCell ref="I11:I13"/>
    <mergeCell ref="J11:J13"/>
    <mergeCell ref="K11:K13"/>
    <mergeCell ref="L11:L13"/>
    <mergeCell ref="M11:M13"/>
    <mergeCell ref="I8:I10"/>
    <mergeCell ref="J8:J10"/>
    <mergeCell ref="K8:K10"/>
    <mergeCell ref="L8:L10"/>
    <mergeCell ref="M8:M10"/>
    <mergeCell ref="A11:A13"/>
    <mergeCell ref="B11:B13"/>
    <mergeCell ref="C11:C13"/>
    <mergeCell ref="F11:F13"/>
    <mergeCell ref="G11:G13"/>
    <mergeCell ref="I1:I5"/>
    <mergeCell ref="C6:C7"/>
    <mergeCell ref="F6:F7"/>
    <mergeCell ref="G6:G7"/>
    <mergeCell ref="A8:A10"/>
    <mergeCell ref="B8:B10"/>
    <mergeCell ref="C8:C10"/>
    <mergeCell ref="F8:F10"/>
    <mergeCell ref="G8:G10"/>
    <mergeCell ref="H8:H10"/>
    <mergeCell ref="A1:A5"/>
    <mergeCell ref="B1:B5"/>
    <mergeCell ref="C1:C5"/>
    <mergeCell ref="F1:F5"/>
    <mergeCell ref="G1:G5"/>
    <mergeCell ref="H1:H5"/>
  </mergeCells>
  <hyperlinks>
    <hyperlink ref="D1" r:id="rId1" display="http://www.adoptapet.com/shelter/pet-reports/view_pet_stats?order_by=pet_name&amp;dir=asc" xr:uid="{448D1DAD-DE86-4E48-973E-7A093B163C0C}"/>
    <hyperlink ref="D3" r:id="rId2" display="http://www.adoptapet.com/shelter/pet-reports/view_pet_stats?order_by=shelter_reference_code&amp;dir=asc" xr:uid="{C840FE00-C76F-E944-93E2-17DF102A0216}"/>
    <hyperlink ref="E1" r:id="rId3" display="http://www.adoptapet.com/shelter/pet-reports/view_pet_stats?order_by=clan_name&amp;dir=desc" xr:uid="{DCF1E3C6-8EDC-D84D-979D-72C6D4B78ED5}"/>
    <hyperlink ref="E3" r:id="rId4" display="http://www.adoptapet.com/shelter/pet-reports/view_pet_stats?order_by=family_name&amp;dir=asc" xr:uid="{533CF120-F8B5-CD48-9749-C9E9719C23CA}"/>
    <hyperlink ref="E5" r:id="rId5" display="http://www.adoptapet.com/shelter/pet-reports/view_pet_stats?order_by=uploaded_timestamp&amp;dir=asc" xr:uid="{A0574841-EB27-8549-8D72-6E22DB8D6EE6}"/>
    <hyperlink ref="A6" r:id="rId6" display="http://www.adoptapet.com/shelter/pet-reports/view_pet_stats?order_by=seven_day_hits&amp;dir=asc" xr:uid="{B3129254-EA7A-8D4F-91D7-290E7308F167}"/>
    <hyperlink ref="A7" r:id="rId7" display="http://www.adoptapet.com/shelter/pet-reports/view_pet_stats?order_by=seven_day_hits&amp;dir=asc" xr:uid="{7053A682-45E4-1446-BBA9-56590E30E079}"/>
    <hyperlink ref="B6" r:id="rId8" display="http://www.adoptapet.com/shelter/pet-reports/view_pet_stats?order_by=thirty_day_hits&amp;dir=asc" xr:uid="{7CA4701E-B23F-7141-8C3D-15B4540875E7}"/>
    <hyperlink ref="B7" r:id="rId9" display="http://www.adoptapet.com/shelter/pet-reports/view_pet_stats?order_by=thirty_day_hits&amp;dir=asc" xr:uid="{266F9A1A-CFFD-1547-B640-B5D31080D376}"/>
    <hyperlink ref="C6" r:id="rId10" display="http://www.adoptapet.com/shelter/pet-reports/view_pet_stats?order_by=total_pet_hits&amp;dir=asc" xr:uid="{43E5ABE3-4F00-5B43-91D9-3C2B303B6A46}"/>
    <hyperlink ref="D6" r:id="rId11" display="http://www.adoptapet.com/shelter/pet-reports/view_pet_stats?order_by=seven_day_views&amp;dir=asc" xr:uid="{6595C0CF-FBA5-6340-9C02-F2B16C11BD92}"/>
    <hyperlink ref="D7" r:id="rId12" display="http://www.adoptapet.com/shelter/pet-reports/view_pet_stats?order_by=seven_day_views&amp;dir=asc" xr:uid="{3D435CA9-DC38-C94B-8081-B8CB54FCC2B5}"/>
    <hyperlink ref="E6" r:id="rId13" display="http://www.adoptapet.com/shelter/pet-reports/view_pet_stats?order_by=thirty_day_views&amp;dir=asc" xr:uid="{ED641EAB-9DCC-5742-8196-B87BDB3C564B}"/>
    <hyperlink ref="E7" r:id="rId14" display="http://www.adoptapet.com/shelter/pet-reports/view_pet_stats?order_by=thirty_day_views&amp;dir=asc" xr:uid="{03FE3CFC-9147-3B46-9E26-758EE1633ABB}"/>
    <hyperlink ref="F6" r:id="rId15" display="http://www.adoptapet.com/shelter/pet-reports/view_pet_stats?order_by=total_pet_views&amp;dir=asc" xr:uid="{7FF1CC2E-E107-274B-A759-B527B1B9D49D}"/>
    <hyperlink ref="G6" r:id="rId16" display="http://www.adoptapet.com/shelter/pet-reports/view_pet_stats?order_by=seven_day_clickthrough&amp;dir=asc" xr:uid="{C0E1029A-67A4-C04B-B94B-E71D4F8E6E93}"/>
    <hyperlink ref="D8" r:id="rId17" display="https://www.adoptapet.com/shelter/pet-admin/pet_edit_form?pet_id=45376820&amp;redirect_cgi=pet-reports%2Fview_pet_stats" xr:uid="{5B1CA753-660E-1E45-83C9-20CE4E1F0312}"/>
    <hyperlink ref="D10" r:id="rId18" display="https://www.adoptapet.com/shelter/pet-admin/pet_edit_form?pet_id=45376820&amp;redirect_cgi=pet-reports%2Fview_pet_stats" xr:uid="{1449B466-6F07-9B45-AB14-D6E113296CFC}"/>
    <hyperlink ref="D11" r:id="rId19" display="https://www.adoptapet.com/shelter/pet-admin/pet_edit_form?pet_id=37760469&amp;redirect_cgi=pet-reports%2Fview_pet_stats" xr:uid="{8D9B3628-53E8-114D-A362-967EFBA2BDF2}"/>
    <hyperlink ref="D13" r:id="rId20" display="https://www.adoptapet.com/shelter/pet-admin/pet_edit_form?pet_id=37760469&amp;redirect_cgi=pet-reports%2Fview_pet_stats" xr:uid="{D0A176B4-513B-CC45-827B-0D51EADA60DE}"/>
    <hyperlink ref="D14" r:id="rId21" display="https://www.adoptapet.com/shelter/pet-admin/pet_edit_form?pet_id=45619099&amp;redirect_cgi=pet-reports%2Fview_pet_stats" xr:uid="{0342FE53-4B80-7642-A618-11F63DC20084}"/>
    <hyperlink ref="D16" r:id="rId22" display="https://www.adoptapet.com/shelter/pet-admin/pet_edit_form?pet_id=45619099&amp;redirect_cgi=pet-reports%2Fview_pet_stats" xr:uid="{F3E1A817-7AF2-E24B-87B9-627C85F8C26F}"/>
    <hyperlink ref="D17" r:id="rId23" display="https://www.adoptapet.com/shelter/pet-admin/pet_edit_form?pet_id=45346652&amp;redirect_cgi=pet-reports%2Fview_pet_stats" xr:uid="{929CE068-BA34-9344-8B5B-F874A283EAFA}"/>
    <hyperlink ref="D19" r:id="rId24" display="https://www.adoptapet.com/shelter/pet-admin/pet_edit_form?pet_id=45346652&amp;redirect_cgi=pet-reports%2Fview_pet_stats" xr:uid="{C098D722-24D5-A44D-8CF1-179402C682D5}"/>
    <hyperlink ref="D20" r:id="rId25" display="https://www.adoptapet.com/shelter/pet-admin/pet_edit_form?pet_id=45376732&amp;redirect_cgi=pet-reports%2Fview_pet_stats" xr:uid="{83F8C9EC-B512-7043-8D7D-CB37890D6C73}"/>
    <hyperlink ref="D22" r:id="rId26" display="https://www.adoptapet.com/shelter/pet-admin/pet_edit_form?pet_id=45376732&amp;redirect_cgi=pet-reports%2Fview_pet_stats" xr:uid="{EE9EA7E8-E25E-7045-A816-2970BFD9364C}"/>
    <hyperlink ref="D23" r:id="rId27" display="https://www.adoptapet.com/shelter/pet-admin/pet_edit_form?pet_id=45376748&amp;redirect_cgi=pet-reports%2Fview_pet_stats" xr:uid="{73FCDEDB-C6DC-AC42-9231-9D6223922E72}"/>
    <hyperlink ref="D25" r:id="rId28" display="https://www.adoptapet.com/shelter/pet-admin/pet_edit_form?pet_id=45376748&amp;redirect_cgi=pet-reports%2Fview_pet_stats" xr:uid="{C33A2E96-B4EF-6B49-B769-43319BF83B0B}"/>
    <hyperlink ref="D26" r:id="rId29" display="https://www.adoptapet.com/shelter/pet-admin/pet_edit_form?pet_id=45376756&amp;redirect_cgi=pet-reports%2Fview_pet_stats" xr:uid="{064FB797-C286-2440-B0B0-E723FB4C8484}"/>
    <hyperlink ref="D28" r:id="rId30" display="https://www.adoptapet.com/shelter/pet-admin/pet_edit_form?pet_id=45376756&amp;redirect_cgi=pet-reports%2Fview_pet_stats" xr:uid="{16561323-B419-3240-B55B-A8BEA76E46C7}"/>
    <hyperlink ref="D29" r:id="rId31" display="https://www.adoptapet.com/shelter/pet-admin/pet_edit_form?pet_id=45376835&amp;redirect_cgi=pet-reports%2Fview_pet_stats" xr:uid="{31FC913B-6CE5-4F49-86B1-A7BE96F7C154}"/>
    <hyperlink ref="D31" r:id="rId32" display="https://www.adoptapet.com/shelter/pet-admin/pet_edit_form?pet_id=45376835&amp;redirect_cgi=pet-reports%2Fview_pet_stats" xr:uid="{0F4304E8-56A8-5C4E-A959-BD6BFD4E148F}"/>
    <hyperlink ref="D32" r:id="rId33" display="https://www.adoptapet.com/shelter/pet-admin/pet_edit_form?pet_id=44997584&amp;redirect_cgi=pet-reports%2Fview_pet_stats" xr:uid="{45C98E03-C346-4347-A32B-22A9C6038B88}"/>
    <hyperlink ref="D34" r:id="rId34" display="https://www.adoptapet.com/shelter/pet-admin/pet_edit_form?pet_id=44997584&amp;redirect_cgi=pet-reports%2Fview_pet_stats" xr:uid="{B5C2A852-F7DB-C846-8D69-36310C83207E}"/>
    <hyperlink ref="D35" r:id="rId35" display="https://www.adoptapet.com/shelter/pet-admin/pet_edit_form?pet_id=44997578&amp;redirect_cgi=pet-reports%2Fview_pet_stats" xr:uid="{E3DF9B97-92E3-BA4A-A36E-8329A9A98BDC}"/>
    <hyperlink ref="D37" r:id="rId36" display="https://www.adoptapet.com/shelter/pet-admin/pet_edit_form?pet_id=44997578&amp;redirect_cgi=pet-reports%2Fview_pet_stats" xr:uid="{B3864859-6894-AC48-A99A-B912A1FCA7C2}"/>
    <hyperlink ref="D38" r:id="rId37" display="https://www.adoptapet.com/shelter/pet-admin/pet_edit_form?pet_id=44523173&amp;redirect_cgi=pet-reports%2Fview_pet_stats" xr:uid="{E1242487-7A10-5843-9E53-81FAA1D51CF8}"/>
    <hyperlink ref="D40" r:id="rId38" display="https://www.adoptapet.com/shelter/pet-admin/pet_edit_form?pet_id=44523173&amp;redirect_cgi=pet-reports%2Fview_pet_stats" xr:uid="{3515644C-1AB0-F342-A296-AEF74C77C16D}"/>
    <hyperlink ref="D41" r:id="rId39" display="https://www.adoptapet.com/shelter/pet-admin/pet_edit_form?pet_id=45764084&amp;redirect_cgi=pet-reports%2Fview_pet_stats" xr:uid="{F5391EC1-60C3-B741-88C0-0D067FBEDA25}"/>
    <hyperlink ref="D43" r:id="rId40" display="https://www.adoptapet.com/shelter/pet-admin/pet_edit_form?pet_id=45764084&amp;redirect_cgi=pet-reports%2Fview_pet_stats" xr:uid="{5DDA3A04-3D19-194C-8A02-CA018656A836}"/>
    <hyperlink ref="D44" r:id="rId41" display="https://www.adoptapet.com/shelter/pet-admin/pet_edit_form?pet_id=45764087&amp;redirect_cgi=pet-reports%2Fview_pet_stats" xr:uid="{D986F4E5-CC3F-984C-9B1C-FB797680F34D}"/>
    <hyperlink ref="D46" r:id="rId42" display="https://www.adoptapet.com/shelter/pet-admin/pet_edit_form?pet_id=45764087&amp;redirect_cgi=pet-reports%2Fview_pet_stats" xr:uid="{4907A2A7-78CC-834B-B440-90042C5111D4}"/>
    <hyperlink ref="D47" r:id="rId43" display="http://www.adoptapet.com/shelter/pet-reports/view_pet_stats?order_by=pet_name&amp;dir=asc" xr:uid="{AEE43250-738F-5C44-9318-BC8F7A24BB47}"/>
    <hyperlink ref="D49" r:id="rId44" display="http://www.adoptapet.com/shelter/pet-reports/view_pet_stats?order_by=shelter_reference_code&amp;dir=asc" xr:uid="{216FFB02-BBE4-FE40-8AD8-1B72F4B43DC9}"/>
    <hyperlink ref="E47" r:id="rId45" display="http://www.adoptapet.com/shelter/pet-reports/view_pet_stats?order_by=clan_name&amp;dir=desc" xr:uid="{A7E44521-0BDC-AB45-B526-AC6420E9F814}"/>
    <hyperlink ref="E49" r:id="rId46" display="http://www.adoptapet.com/shelter/pet-reports/view_pet_stats?order_by=family_name&amp;dir=asc" xr:uid="{97EE24A3-EE24-6E48-BAF0-DADAA7F710C8}"/>
    <hyperlink ref="E51" r:id="rId47" display="http://www.adoptapet.com/shelter/pet-reports/view_pet_stats?order_by=uploaded_timestamp&amp;dir=asc" xr:uid="{CBD28BAB-7F5C-B542-A594-95D2E30B2CE0}"/>
    <hyperlink ref="A52" r:id="rId48" display="http://www.adoptapet.com/shelter/pet-reports/view_pet_stats?order_by=seven_day_hits&amp;dir=asc" xr:uid="{C6024822-B8B9-4E4D-A95E-78F46E6BBE30}"/>
    <hyperlink ref="A53" r:id="rId49" display="http://www.adoptapet.com/shelter/pet-reports/view_pet_stats?order_by=seven_day_hits&amp;dir=asc" xr:uid="{C9C1F4FB-9A7B-FA42-A7F8-4FDD6EEE6549}"/>
    <hyperlink ref="B52" r:id="rId50" display="http://www.adoptapet.com/shelter/pet-reports/view_pet_stats?order_by=thirty_day_hits&amp;dir=asc" xr:uid="{3D1B88A4-FF4C-FD49-A243-F3765226D54F}"/>
    <hyperlink ref="B53" r:id="rId51" display="http://www.adoptapet.com/shelter/pet-reports/view_pet_stats?order_by=thirty_day_hits&amp;dir=asc" xr:uid="{D662182F-5912-A243-8B5B-3086CFCB043A}"/>
    <hyperlink ref="C52" r:id="rId52" display="http://www.adoptapet.com/shelter/pet-reports/view_pet_stats?order_by=total_pet_hits&amp;dir=asc" xr:uid="{BE984185-7B2D-AD41-8E34-9AA50EAABFDF}"/>
    <hyperlink ref="D52" r:id="rId53" display="http://www.adoptapet.com/shelter/pet-reports/view_pet_stats?order_by=seven_day_views&amp;dir=asc" xr:uid="{90761FB5-1A30-4044-A4C5-BB12A7A55E95}"/>
    <hyperlink ref="D53" r:id="rId54" display="http://www.adoptapet.com/shelter/pet-reports/view_pet_stats?order_by=seven_day_views&amp;dir=asc" xr:uid="{DFB15203-74C0-FE4A-88ED-041E12806940}"/>
    <hyperlink ref="E52" r:id="rId55" display="http://www.adoptapet.com/shelter/pet-reports/view_pet_stats?order_by=thirty_day_views&amp;dir=asc" xr:uid="{5BEDD429-BE09-5949-97D7-568F373863F1}"/>
    <hyperlink ref="E53" r:id="rId56" display="http://www.adoptapet.com/shelter/pet-reports/view_pet_stats?order_by=thirty_day_views&amp;dir=asc" xr:uid="{DDD51BDE-419E-6340-909B-80C55160AFFA}"/>
    <hyperlink ref="F52" r:id="rId57" display="http://www.adoptapet.com/shelter/pet-reports/view_pet_stats?order_by=total_pet_views&amp;dir=asc" xr:uid="{DF58317F-14D0-FF45-AE4E-D01C24042575}"/>
    <hyperlink ref="G52" r:id="rId58" display="http://www.adoptapet.com/shelter/pet-reports/view_pet_stats?order_by=seven_day_clickthrough&amp;dir=asc" xr:uid="{B235C2DB-2B43-8247-8F90-625DF67C50A7}"/>
    <hyperlink ref="D54" r:id="rId59" display="https://www.adoptapet.com/shelter/pet-admin/pet_edit_form?pet_id=45764097&amp;redirect_cgi=pet-reports%2Fview_pet_stats" xr:uid="{C1CDF8A4-0120-FA41-B33F-22D523619363}"/>
    <hyperlink ref="D56" r:id="rId60" display="https://www.adoptapet.com/shelter/pet-admin/pet_edit_form?pet_id=45764097&amp;redirect_cgi=pet-reports%2Fview_pet_stats" xr:uid="{B316212A-DA24-684C-861A-9ACAF4538BFB}"/>
    <hyperlink ref="D57" r:id="rId61" display="https://www.adoptapet.com/shelter/pet-admin/pet_edit_form?pet_id=45767897&amp;redirect_cgi=pet-reports%2Fview_pet_stats" xr:uid="{B48B744C-B2B7-6F4E-82B9-8F42B8C5F7AA}"/>
    <hyperlink ref="D59" r:id="rId62" display="https://www.adoptapet.com/shelter/pet-admin/pet_edit_form?pet_id=45767897&amp;redirect_cgi=pet-reports%2Fview_pet_stats" xr:uid="{6CCA383F-3C2C-D949-BE68-328AE7A7EA0D}"/>
    <hyperlink ref="D60" r:id="rId63" display="https://www.adoptapet.com/shelter/pet-admin/pet_edit_form?pet_id=45310837&amp;redirect_cgi=pet-reports%2Fview_pet_stats" xr:uid="{0BDE1AEE-F82A-134E-B192-80C967E78BBF}"/>
    <hyperlink ref="D62" r:id="rId64" display="https://www.adoptapet.com/shelter/pet-admin/pet_edit_form?pet_id=45310837&amp;redirect_cgi=pet-reports%2Fview_pet_stats" xr:uid="{718B5C44-E711-3D47-B2B5-1BE784898FB1}"/>
    <hyperlink ref="D63" r:id="rId65" display="https://www.adoptapet.com/shelter/pet-admin/pet_edit_form?pet_id=45346592&amp;redirect_cgi=pet-reports%2Fview_pet_stats" xr:uid="{9B9832AF-54E4-804C-B14A-2377291CE281}"/>
    <hyperlink ref="D65" r:id="rId66" display="https://www.adoptapet.com/shelter/pet-admin/pet_edit_form?pet_id=45346592&amp;redirect_cgi=pet-reports%2Fview_pet_stats" xr:uid="{17386AFB-B3B5-1047-B6A1-CEE2814B7538}"/>
    <hyperlink ref="D66" r:id="rId67" display="https://www.adoptapet.com/shelter/pet-admin/pet_edit_form?pet_id=45619106&amp;redirect_cgi=pet-reports%2Fview_pet_stats" xr:uid="{6DC350B5-5D5C-AF42-B316-49C825C44DCE}"/>
    <hyperlink ref="D68" r:id="rId68" display="https://www.adoptapet.com/shelter/pet-admin/pet_edit_form?pet_id=45619106&amp;redirect_cgi=pet-reports%2Fview_pet_stats" xr:uid="{8050B1FC-B1AB-8942-A327-71BD8A914FBD}"/>
    <hyperlink ref="D69" r:id="rId69" display="https://www.adoptapet.com/shelter/pet-admin/pet_edit_form?pet_id=45762303&amp;redirect_cgi=pet-reports%2Fview_pet_stats" xr:uid="{E191519D-2D22-734F-93CF-D34373CB2BCE}"/>
    <hyperlink ref="D71" r:id="rId70" display="https://www.adoptapet.com/shelter/pet-admin/pet_edit_form?pet_id=45762303&amp;redirect_cgi=pet-reports%2Fview_pet_stats" xr:uid="{F5424AA7-2CB3-1245-90A6-8952523462E1}"/>
    <hyperlink ref="D72" r:id="rId71" display="https://www.adoptapet.com/shelter/pet-admin/pet_edit_form?pet_id=45968075&amp;redirect_cgi=pet-reports%2Fview_pet_stats" xr:uid="{D30A7908-962B-2D46-A9F4-CF4701E1BC63}"/>
    <hyperlink ref="D74" r:id="rId72" display="https://www.adoptapet.com/shelter/pet-admin/pet_edit_form?pet_id=45968075&amp;redirect_cgi=pet-reports%2Fview_pet_stats" xr:uid="{6297D33E-FFB4-5743-AEB8-B86B27D5B05E}"/>
    <hyperlink ref="D75" r:id="rId73" display="https://www.adoptapet.com/shelter/pet-admin/pet_edit_form?pet_id=45970461&amp;redirect_cgi=pet-reports%2Fview_pet_stats" xr:uid="{CE909521-C6EA-D241-B026-A66ACF2517C4}"/>
    <hyperlink ref="D77" r:id="rId74" display="https://www.adoptapet.com/shelter/pet-admin/pet_edit_form?pet_id=45970461&amp;redirect_cgi=pet-reports%2Fview_pet_stats" xr:uid="{0E06B478-3ED8-B546-B7C6-023D8CEC3A1A}"/>
    <hyperlink ref="D78" r:id="rId75" display="https://www.adoptapet.com/shelter/pet-admin/pet_edit_form?pet_id=45969536&amp;redirect_cgi=pet-reports%2Fview_pet_stats" xr:uid="{3080B6BD-2B58-914F-8597-C6829BA7D9A3}"/>
    <hyperlink ref="D80" r:id="rId76" display="https://www.adoptapet.com/shelter/pet-admin/pet_edit_form?pet_id=45969536&amp;redirect_cgi=pet-reports%2Fview_pet_stats" xr:uid="{4788D8AF-542B-244D-9FFD-166F58F04472}"/>
    <hyperlink ref="D81" r:id="rId77" display="https://www.adoptapet.com/shelter/pet-admin/pet_edit_form?pet_id=43045647&amp;redirect_cgi=pet-reports%2Fview_pet_stats" xr:uid="{EA495D4D-D56C-7044-A45A-F53AC25544CA}"/>
    <hyperlink ref="D83" r:id="rId78" display="https://www.adoptapet.com/shelter/pet-admin/pet_edit_form?pet_id=43045647&amp;redirect_cgi=pet-reports%2Fview_pet_stats" xr:uid="{2A94A0A0-5CFC-2E45-8FAB-19F0E16744BD}"/>
    <hyperlink ref="D84" r:id="rId79" display="https://www.adoptapet.com/shelter/pet-admin/pet_edit_form?pet_id=44476170&amp;redirect_cgi=pet-reports%2Fview_pet_stats" xr:uid="{10D6AB31-B9CA-EC4D-937B-228C1F935DBA}"/>
    <hyperlink ref="D86" r:id="rId80" display="https://www.adoptapet.com/shelter/pet-admin/pet_edit_form?pet_id=44476170&amp;redirect_cgi=pet-reports%2Fview_pet_stats" xr:uid="{95FE6DF8-0A3B-4C4F-BAA5-654DC1E365D6}"/>
    <hyperlink ref="D87" r:id="rId81" display="https://www.adoptapet.com/shelter/pet-admin/pet_edit_form?pet_id=44936871&amp;redirect_cgi=pet-reports%2Fview_pet_stats" xr:uid="{F0A202D0-4C1A-B34E-908C-5F88AA89959F}"/>
    <hyperlink ref="D89" r:id="rId82" display="https://www.adoptapet.com/shelter/pet-admin/pet_edit_form?pet_id=44936871&amp;redirect_cgi=pet-reports%2Fview_pet_stats" xr:uid="{243EC95C-4A4B-8B49-B6F0-30033E67FD9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Data Summary</vt:lpstr>
      <vt:lpstr>Consolidated Data - Static</vt:lpstr>
      <vt:lpstr>Consolidated Data - Dynamic</vt:lpstr>
      <vt:lpstr>All - AdoptAPet</vt:lpstr>
      <vt:lpstr>All - PetPoint</vt:lpstr>
      <vt:lpstr>Pivot Data</vt:lpstr>
      <vt:lpstr>AnimalInventory - PetPoint</vt:lpstr>
      <vt:lpstr>Click Through Traffic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lanciotti.steven@gmail.com</cp:lastModifiedBy>
  <dcterms:created xsi:type="dcterms:W3CDTF">2025-10-05T20:42:15Z</dcterms:created>
  <dcterms:modified xsi:type="dcterms:W3CDTF">2025-10-07T14:52:32Z</dcterms:modified>
</cp:coreProperties>
</file>